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GZS - ZS a pomocné práce" sheetId="2" r:id="rId2"/>
    <sheet name="DIO - DIO - Dopravně-inže..." sheetId="3" r:id="rId3"/>
    <sheet name="SO.101 - SO.101 - Silnice" sheetId="4" r:id="rId4"/>
    <sheet name="SO.101.1 - SO.101.1 - Pro..." sheetId="5" r:id="rId5"/>
    <sheet name="SO.202 - SO.202 - Most ev..." sheetId="6" r:id="rId6"/>
    <sheet name="SO.251 - SO.251 - Gabióno..." sheetId="7" r:id="rId7"/>
    <sheet name="SO.401 - SO.401 - Přeložk..." sheetId="8" r:id="rId8"/>
    <sheet name="SO.801 - SO.801 - Vegetač..." sheetId="9" r:id="rId9"/>
    <sheet name="Pokyny pro vyplnění" sheetId="10" r:id="rId10"/>
  </sheets>
  <definedNames>
    <definedName name="_xlnm._FilterDatabase" localSheetId="2" hidden="1">'DIO - DIO - Dopravně-inže...'!$C$84:$K$84</definedName>
    <definedName name="_xlnm._FilterDatabase" localSheetId="1" hidden="1">'GZS - ZS a pomocné práce'!$C$78:$K$78</definedName>
    <definedName name="_xlnm._FilterDatabase" localSheetId="3" hidden="1">'SO.101 - SO.101 - Silnice'!$C$102:$K$102</definedName>
    <definedName name="_xlnm._FilterDatabase" localSheetId="4" hidden="1">'SO.101.1 - SO.101.1 - Pro...'!$C$92:$K$92</definedName>
    <definedName name="_xlnm._FilterDatabase" localSheetId="5" hidden="1">'SO.202 - SO.202 - Most ev...'!$C$87:$K$87</definedName>
    <definedName name="_xlnm._FilterDatabase" localSheetId="6" hidden="1">'SO.251 - SO.251 - Gabióno...'!$C$86:$K$86</definedName>
    <definedName name="_xlnm._FilterDatabase" localSheetId="7" hidden="1">'SO.401 - SO.401 - Přeložk...'!$C$76:$K$76</definedName>
    <definedName name="_xlnm._FilterDatabase" localSheetId="8" hidden="1">'SO.801 - SO.801 - Vegetač...'!$C$82:$K$82</definedName>
    <definedName name="_xlnm.Print_Titles" localSheetId="2">'DIO - DIO - Dopravně-inže...'!$84:$84</definedName>
    <definedName name="_xlnm.Print_Titles" localSheetId="1">'GZS - ZS a pomocné práce'!$78:$78</definedName>
    <definedName name="_xlnm.Print_Titles" localSheetId="0">'Rekapitulace stavby'!$49:$49</definedName>
    <definedName name="_xlnm.Print_Titles" localSheetId="3">'SO.101 - SO.101 - Silnice'!$102:$102</definedName>
    <definedName name="_xlnm.Print_Titles" localSheetId="4">'SO.101.1 - SO.101.1 - Pro...'!$92:$92</definedName>
    <definedName name="_xlnm.Print_Titles" localSheetId="5">'SO.202 - SO.202 - Most ev...'!$87:$87</definedName>
    <definedName name="_xlnm.Print_Titles" localSheetId="6">'SO.251 - SO.251 - Gabióno...'!$86:$86</definedName>
    <definedName name="_xlnm.Print_Titles" localSheetId="7">'SO.401 - SO.401 - Přeložk...'!$76:$76</definedName>
    <definedName name="_xlnm.Print_Titles" localSheetId="8">'SO.801 - SO.801 - Vegetač...'!$82:$82</definedName>
    <definedName name="_xlnm.Print_Area" localSheetId="2">'DIO - DIO - Dopravně-inže...'!$C$4:$J$38,'DIO - DIO - Dopravně-inže...'!$C$44:$J$64,'DIO - DIO - Dopravně-inže...'!$C$70:$K$111</definedName>
    <definedName name="_xlnm.Print_Area" localSheetId="1">'GZS - ZS a pomocné práce'!$C$4:$J$36,'GZS - ZS a pomocné práce'!$C$42:$J$60,'GZS - ZS a pomocné práce'!$C$66:$K$95</definedName>
    <definedName name="_xlnm.Print_Area" localSheetId="9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stavby'!$C$39:$AQ$61</definedName>
    <definedName name="_xlnm.Print_Area" localSheetId="3">'SO.101 - SO.101 - Silnice'!$C$4:$J$36,'SO.101 - SO.101 - Silnice'!$C$42:$J$84,'SO.101 - SO.101 - Silnice'!$C$90:$K$330</definedName>
    <definedName name="_xlnm.Print_Area" localSheetId="4">'SO.101.1 - SO.101.1 - Pro...'!$C$4:$J$36,'SO.101.1 - SO.101.1 - Pro...'!$C$42:$J$74,'SO.101.1 - SO.101.1 - Pro...'!$C$80:$K$200</definedName>
    <definedName name="_xlnm.Print_Area" localSheetId="5">'SO.202 - SO.202 - Most ev...'!$C$4:$J$36,'SO.202 - SO.202 - Most ev...'!$C$42:$J$69,'SO.202 - SO.202 - Most ev...'!$C$75:$K$189</definedName>
    <definedName name="_xlnm.Print_Area" localSheetId="6">'SO.251 - SO.251 - Gabióno...'!$C$4:$J$36,'SO.251 - SO.251 - Gabióno...'!$C$42:$J$68,'SO.251 - SO.251 - Gabióno...'!$C$74:$K$199</definedName>
    <definedName name="_xlnm.Print_Area" localSheetId="7">'SO.401 - SO.401 - Přeložk...'!$C$4:$J$36,'SO.401 - SO.401 - Přeložk...'!$C$42:$J$58,'SO.401 - SO.401 - Přeložk...'!$C$64:$K$116</definedName>
    <definedName name="_xlnm.Print_Area" localSheetId="8">'SO.801 - SO.801 - Vegetač...'!$C$4:$J$36,'SO.801 - SO.801 - Vegetač...'!$C$42:$J$64,'SO.801 - SO.801 - Vegetač...'!$C$70:$K$162</definedName>
  </definedNames>
  <calcPr fullCalcOnLoad="1"/>
</workbook>
</file>

<file path=xl/sharedStrings.xml><?xml version="1.0" encoding="utf-8"?>
<sst xmlns="http://schemas.openxmlformats.org/spreadsheetml/2006/main" count="8987" uniqueCount="1593">
  <si>
    <t>Export VZ</t>
  </si>
  <si>
    <t>List obsahuje:</t>
  </si>
  <si>
    <t>3.0</t>
  </si>
  <si>
    <t>ODOM</t>
  </si>
  <si>
    <t>False</t>
  </si>
  <si>
    <t>{0AD3B1AA-7AAF-49CB-AE55-353D3CF56D18}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</si>
  <si>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</si>
  <si>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</si>
  <si>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</si>
  <si>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</si>
  <si>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</si>
  <si>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</si>
  <si>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</si>
  <si>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</si>
  <si>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</si>
  <si>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2006-120_C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</si>
  <si>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</si>
  <si>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</si>
  <si>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II/118 Příbram - Hluboš</t>
  </si>
  <si>
    <t>0,1</t>
  </si>
  <si>
    <t>KSO:</t>
  </si>
  <si>
    <t>CC-CZ:</t>
  </si>
  <si>
    <t>1</t>
  </si>
  <si>
    <t>Místo:</t>
  </si>
  <si>
    <t>Příbram</t>
  </si>
  <si>
    <t>Datum:</t>
  </si>
  <si>
    <t>05.02.2014</t>
  </si>
  <si>
    <t>10</t>
  </si>
  <si>
    <t>100</t>
  </si>
  <si>
    <t>Zadavatel:</t>
  </si>
  <si>
    <t>IČ:</t>
  </si>
  <si>
    <t>708 91 095</t>
  </si>
  <si>
    <t>Středočeský kraj</t>
  </si>
  <si>
    <t>DIČ:</t>
  </si>
  <si>
    <t>Uchazeč:</t>
  </si>
  <si>
    <t>Vyplň údaj</t>
  </si>
  <si>
    <t>Projektant:</t>
  </si>
  <si>
    <t>27086135</t>
  </si>
  <si>
    <t>CR Project s.r.o.</t>
  </si>
  <si>
    <t>CZ27086135</t>
  </si>
  <si>
    <t>True</t>
  </si>
  <si>
    <t>Poznámka:</t>
  </si>
  <si>
    <t>Soupis prací je sestaven s využitím položek Cenové soustavy ÚRS. Cenové a technické
podmínky položek Cenové soustavy ÚRS, které nejsou uvedeny v soupisu prací
(informace z tzv. úvodních částí katalogů) jsou neomezeně dálkově k dispozici na
www.cs-urs.cz. Položky soupisu prací, které nemají ve sloupci „Cenová soustava“
uveden žádný údaj, nepochází z Cenové soustavy ÚRS.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</si>
  <si>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</si>
  <si>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</si>
  <si>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</si>
  <si>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</si>
  <si>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</si>
  <si>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</si>
  <si>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</si>
  <si>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</si>
  <si>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</si>
  <si>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</si>
  <si>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</si>
  <si>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</si>
  <si>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</si>
  <si>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</si>
  <si>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</si>
  <si>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</si>
  <si>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</si>
  <si>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</si>
  <si>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</si>
  <si>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</si>
  <si>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</si>
  <si>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</si>
  <si>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</si>
  <si>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</si>
  <si>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</si>
  <si>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</si>
  <si>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</si>
  <si>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</si>
  <si>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</si>
  <si>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</si>
  <si>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</si>
  <si>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</si>
  <si>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</si>
  <si>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</si>
  <si>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</si>
  <si>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</si>
  <si>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</si>
  <si>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</si>
  <si>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GZS</t>
  </si>
  <si>
    <t>ZS a pomocné práce</t>
  </si>
  <si>
    <t>STA</t>
  </si>
  <si>
    <t>{25C1151C-93ED-484F-91D0-899CA19D810F}</t>
  </si>
  <si>
    <t>2</t>
  </si>
  <si>
    <t>OBJ</t>
  </si>
  <si>
    <t>OBJ - Objízdné trasy</t>
  </si>
  <si>
    <t>{05E5A979-744C-40A8-8DDC-32890D1A7C20}</t>
  </si>
  <si>
    <t>DIO</t>
  </si>
  <si>
    <t>DIO - Dopravně-inženýrské opatření</t>
  </si>
  <si>
    <t>Soupis</t>
  </si>
  <si>
    <t>{D7748F1D-D71F-472B-99B3-62AF93CE3E07}</t>
  </si>
  <si>
    <t>SO.101</t>
  </si>
  <si>
    <t>SO.101 - Silnice</t>
  </si>
  <si>
    <t>{641264DB-ACDD-45D2-B4F0-F602CA1653B5}</t>
  </si>
  <si>
    <t>SO.101.1</t>
  </si>
  <si>
    <t>SO.101.1 - Propustky</t>
  </si>
  <si>
    <t>{5155803A-3106-4351-AC76-0E573146EEB3}</t>
  </si>
  <si>
    <t>SO.202</t>
  </si>
  <si>
    <t>SO.202 - Most ev. č. 118-007</t>
  </si>
  <si>
    <t>{6E906E11-9F0E-484E-A731-F46598F1FE8C}</t>
  </si>
  <si>
    <t>SO.251</t>
  </si>
  <si>
    <t>SO.251 - Gabiónové zdi</t>
  </si>
  <si>
    <t>{5570FED2-48C9-4F9B-8155-B7A16990A5A9}</t>
  </si>
  <si>
    <t>SO.401</t>
  </si>
  <si>
    <t>SO.401 - Přeložka sdělovacího vedení</t>
  </si>
  <si>
    <t>{3A7184E4-572D-44D8-B055-18FB617B866C}</t>
  </si>
  <si>
    <t>SO.801</t>
  </si>
  <si>
    <t>SO.801 - Vegetační úpravy</t>
  </si>
  <si>
    <t>{B02A85F1-C84F-411D-BEE4-49F3C41C41F0}</t>
  </si>
  <si>
    <t>Zpět na list:</t>
  </si>
  <si>
    <t>KRYCÍ LIST SOUPISU</t>
  </si>
  <si>
    <t>Objekt:</t>
  </si>
  <si>
    <t>GZS - ZS a pomocné práce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</si>
  <si>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</si>
  <si>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</si>
  <si>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</si>
  <si>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</si>
  <si>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</si>
  <si>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</si>
  <si>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002 - Zařízení staveniště</t>
  </si>
  <si>
    <t xml:space="preserve">    003 - Prelimináře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</si>
  <si>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</si>
  <si>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</si>
  <si>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</si>
  <si>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</si>
  <si>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</si>
  <si>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</si>
  <si>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</si>
  <si>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</si>
  <si>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</si>
  <si>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</si>
  <si>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</si>
  <si>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</si>
  <si>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</si>
  <si>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</si>
  <si>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</si>
  <si>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</si>
  <si>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</si>
  <si>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</si>
  <si>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002</t>
  </si>
  <si>
    <t>Zařízení staveniště</t>
  </si>
  <si>
    <t>4</t>
  </si>
  <si>
    <t>K</t>
  </si>
  <si>
    <t>0021</t>
  </si>
  <si>
    <t>Zřízení oplocení staveniště</t>
  </si>
  <si>
    <t>kpl</t>
  </si>
  <si>
    <t>1024</t>
  </si>
  <si>
    <t>-1251003949</t>
  </si>
  <si>
    <t>0022</t>
  </si>
  <si>
    <t>Údržba a pronájem oplocení staveniště</t>
  </si>
  <si>
    <t>1923212888</t>
  </si>
  <si>
    <t>3</t>
  </si>
  <si>
    <t>0023</t>
  </si>
  <si>
    <t>Odtsranění oplocení staveniště</t>
  </si>
  <si>
    <t>1209229874</t>
  </si>
  <si>
    <t>00241</t>
  </si>
  <si>
    <t>Zřízení sociálního zázemí staveniště</t>
  </si>
  <si>
    <t>2024480177</t>
  </si>
  <si>
    <t>5</t>
  </si>
  <si>
    <t>00242</t>
  </si>
  <si>
    <t>Údržba a pronájem sociálního zázemí staveniště</t>
  </si>
  <si>
    <t>1027084245</t>
  </si>
  <si>
    <t>6</t>
  </si>
  <si>
    <t>00243</t>
  </si>
  <si>
    <t>Odstranění sociálního zázemí staveniště</t>
  </si>
  <si>
    <t>-1989843075</t>
  </si>
  <si>
    <t>7</t>
  </si>
  <si>
    <t>00251</t>
  </si>
  <si>
    <t>Zřízení přípojek IS případně náhradních zdrojů</t>
  </si>
  <si>
    <t>228459069</t>
  </si>
  <si>
    <t>8</t>
  </si>
  <si>
    <t>00252</t>
  </si>
  <si>
    <t>Odstranění přípojek IS případně náhradních zdrojů</t>
  </si>
  <si>
    <t>-755995235</t>
  </si>
  <si>
    <t>9</t>
  </si>
  <si>
    <t>00261</t>
  </si>
  <si>
    <t>Zřízení zpevněných skladových ploch</t>
  </si>
  <si>
    <t>863557405</t>
  </si>
  <si>
    <t>00262</t>
  </si>
  <si>
    <t>Odstranění zpevněných skladových ploch</t>
  </si>
  <si>
    <t>224079991</t>
  </si>
  <si>
    <t>003</t>
  </si>
  <si>
    <t>Prelimináře</t>
  </si>
  <si>
    <t>11</t>
  </si>
  <si>
    <t>0014</t>
  </si>
  <si>
    <t>Realizační dokumentace stavby</t>
  </si>
  <si>
    <t>8192</t>
  </si>
  <si>
    <t>20820022</t>
  </si>
  <si>
    <t>14</t>
  </si>
  <si>
    <t>001d</t>
  </si>
  <si>
    <t>Vytyčení stavby</t>
  </si>
  <si>
    <t>262144</t>
  </si>
  <si>
    <t>-96770556</t>
  </si>
  <si>
    <t>001g</t>
  </si>
  <si>
    <t>Zkoušky pro určení míry zhutnění a únosnosti pláně</t>
  </si>
  <si>
    <t>kus</t>
  </si>
  <si>
    <t>1535946152</t>
  </si>
  <si>
    <t>OBJ - OBJ - Objízdné trasy</t>
  </si>
  <si>
    <t>Soupis:</t>
  </si>
  <si>
    <t>DIO - DIO - Dopravně-inženýrské opatření</t>
  </si>
  <si>
    <t>DIO - Dopravně inženýrské opatření</t>
  </si>
  <si>
    <t xml:space="preserve">    00 - DIO - Ostatní náklady</t>
  </si>
  <si>
    <t xml:space="preserve">    DIO_00 - DIO - Objízdná trasa</t>
  </si>
  <si>
    <t>Dopravně inženýrské opatření</t>
  </si>
  <si>
    <t>00</t>
  </si>
  <si>
    <t>DIO - Ostatní náklady</t>
  </si>
  <si>
    <t>001</t>
  </si>
  <si>
    <t>Inženýrská činnost a práce spojené s projednáním a zřízením DIO</t>
  </si>
  <si>
    <t>-1948249651</t>
  </si>
  <si>
    <t>DIO_00</t>
  </si>
  <si>
    <t>DIO - Objízdná trasa</t>
  </si>
  <si>
    <t>913121112</t>
  </si>
  <si>
    <t>Montáž a demontáž dočasné dopravní značky kompletní velkoplošné</t>
  </si>
  <si>
    <t>CS ÚRS 2013 02</t>
  </si>
  <si>
    <t>-636996461</t>
  </si>
  <si>
    <t>913121212</t>
  </si>
  <si>
    <t>Příplatek k dočasné dopravní značce kompletní velkoplošné za první a ZKD den použití</t>
  </si>
  <si>
    <t>1743279886</t>
  </si>
  <si>
    <t>VV</t>
  </si>
  <si>
    <t>Předpokládaná doba sestavy - 12 měsíců  (370 dnů)</t>
  </si>
  <si>
    <t>14*370</t>
  </si>
  <si>
    <t>913121111</t>
  </si>
  <si>
    <t>Montáž a demontáž dočasné dopravní značky kompletní základní</t>
  </si>
  <si>
    <t>-1740027470</t>
  </si>
  <si>
    <t>913121211</t>
  </si>
  <si>
    <t>Příplatek k dočasné dopravní značce kompletní základní za první a ZKD den použití</t>
  </si>
  <si>
    <t>423525466</t>
  </si>
  <si>
    <t>26*370</t>
  </si>
  <si>
    <t>913221112</t>
  </si>
  <si>
    <t>Montáž a demontáž dočasné dopravní zábrany Z2 světelné šířky 2,5 m s 5 světly</t>
  </si>
  <si>
    <t>-1855558846</t>
  </si>
  <si>
    <t>913211212</t>
  </si>
  <si>
    <t>Příplatek k dočasné dopravní zábraně Z2 reflexní 2,5 m za první a ZKD den použití</t>
  </si>
  <si>
    <t>1965073608</t>
  </si>
  <si>
    <t>2*370</t>
  </si>
  <si>
    <t>913911113</t>
  </si>
  <si>
    <t>Montáž a demontáž akumulátoru dočasného dopravního značení olověného 12 V/180 Ah</t>
  </si>
  <si>
    <t>-1240431848</t>
  </si>
  <si>
    <t>2 "- pro Z2"</t>
  </si>
  <si>
    <t>913911213</t>
  </si>
  <si>
    <t>Příplatek k dočasnému akumulátor 12V/180 Ah za první a ZKD den použití</t>
  </si>
  <si>
    <t>897753726</t>
  </si>
  <si>
    <t>2*370 "- pro Z2"</t>
  </si>
  <si>
    <t>913911122</t>
  </si>
  <si>
    <t>Montáž a demontáž dočasného zásobníku ocelového na akumulátor a řídící jednotku</t>
  </si>
  <si>
    <t>-1322833669</t>
  </si>
  <si>
    <t>913911222</t>
  </si>
  <si>
    <t>Příplatek k dočasnému ocelovému zásobníku na akumulátor za první a ZKD den použití</t>
  </si>
  <si>
    <t>-1833197637</t>
  </si>
  <si>
    <t>SO.101 - SO.101 - Silnice</t>
  </si>
  <si>
    <t xml:space="preserve">    1 - Zemní práce</t>
  </si>
  <si>
    <t xml:space="preserve">      R10 - Společné zemní práce</t>
  </si>
  <si>
    <t xml:space="preserve">      R11 - Zemní práce pro komunikace</t>
  </si>
  <si>
    <t xml:space="preserve">      R13 - Zemní práce pro odvodnění komunikací</t>
  </si>
  <si>
    <t xml:space="preserve">      R16 - Zemní práce pro trubní propustky</t>
  </si>
  <si>
    <t xml:space="preserve">      R19 - Ochranna zeleně</t>
  </si>
  <si>
    <t xml:space="preserve">    2 - Zakládání</t>
  </si>
  <si>
    <t xml:space="preserve">      R21 - Ochrany sítí</t>
  </si>
  <si>
    <t xml:space="preserve">    3 - Svislé a kompletní konstrukce</t>
  </si>
  <si>
    <t xml:space="preserve">      R36 - Propustky</t>
  </si>
  <si>
    <t xml:space="preserve">    4 - Vodorovné konstrukce</t>
  </si>
  <si>
    <t xml:space="preserve">      R43 - Zadláždění svahů</t>
  </si>
  <si>
    <t xml:space="preserve">    5 - Komunikace</t>
  </si>
  <si>
    <t xml:space="preserve">      R51 - Podkladní vrstvy</t>
  </si>
  <si>
    <t xml:space="preserve">      R52 - Komunikace pro aut. dop. - asfalt</t>
  </si>
  <si>
    <t xml:space="preserve">    8 - Trubní vedení</t>
  </si>
  <si>
    <t xml:space="preserve">      R88 - Drenážní potrubí</t>
  </si>
  <si>
    <t xml:space="preserve">    9 - Ostatní konstrukce a práce-bourání</t>
  </si>
  <si>
    <t xml:space="preserve">      R90 - Společné práce pro bourání a konstrukce</t>
  </si>
  <si>
    <t xml:space="preserve">      R91 - Osazení obrub a linek</t>
  </si>
  <si>
    <t xml:space="preserve">      R92 - Bezpečnostní prvky komunikací</t>
  </si>
  <si>
    <t xml:space="preserve">      R96 - Bourání povrchů komunikací</t>
  </si>
  <si>
    <t xml:space="preserve">      R97 - Ostatní bourací práce</t>
  </si>
  <si>
    <t xml:space="preserve">      R98 - Vodorovné dopravní značení</t>
  </si>
  <si>
    <t xml:space="preserve">      R99 - Svislé dopravní značení</t>
  </si>
  <si>
    <t xml:space="preserve">      99 - Přesun hmot</t>
  </si>
  <si>
    <t>Zemní práce</t>
  </si>
  <si>
    <t>R10</t>
  </si>
  <si>
    <t>Společné zemní práce</t>
  </si>
  <si>
    <t>167101102</t>
  </si>
  <si>
    <t>Nakládání výkopku z hornin tř. 1 až 4 přes 100 m3</t>
  </si>
  <si>
    <t>m3</t>
  </si>
  <si>
    <t>-1516052709</t>
  </si>
  <si>
    <t>Nakládání na mezideponii pro odvoz na skládku</t>
  </si>
  <si>
    <t>19080,0-12410,0 "- z komunikace"</t>
  </si>
  <si>
    <t>108,000 "- z drenáže"</t>
  </si>
  <si>
    <t>111,600 "- z propustků"</t>
  </si>
  <si>
    <t>Celkem odvoz na skládku</t>
  </si>
  <si>
    <t>Nakládání pro dovoz z mezideponie na místo použití:</t>
  </si>
  <si>
    <t>12410,000 "- pro komunikace"</t>
  </si>
  <si>
    <t>Celkem zpětný dovoz z mezideponie</t>
  </si>
  <si>
    <t>Součet</t>
  </si>
  <si>
    <t>162401101</t>
  </si>
  <si>
    <t>Vodorovné přemístění do 1500 m výkopku/sypaniny z horniny tř. 1 až 4</t>
  </si>
  <si>
    <t>332255137</t>
  </si>
  <si>
    <t>Odvoz materiálu na mezideponii:</t>
  </si>
  <si>
    <t>19080,000 "- z komunikace"</t>
  </si>
  <si>
    <t>Celkem odvoz na mezideponii</t>
  </si>
  <si>
    <t>Dovoz materiálu z mezideponie na místo použití:</t>
  </si>
  <si>
    <t>12410,0 "- pro komunikace"</t>
  </si>
  <si>
    <t>171201201</t>
  </si>
  <si>
    <t>Uložení sypaniny na skládky</t>
  </si>
  <si>
    <t>-522217598</t>
  </si>
  <si>
    <t>Na mezideponii:</t>
  </si>
  <si>
    <t>19080,0 "- z komunikace"</t>
  </si>
  <si>
    <t>162701R05</t>
  </si>
  <si>
    <t>Vodorovné přemístění na skládku výkopku z horniny tř. 1 až 4</t>
  </si>
  <si>
    <t>-504495005</t>
  </si>
  <si>
    <t>Z mezideponie na skládku:</t>
  </si>
  <si>
    <t>171201211</t>
  </si>
  <si>
    <t>Poplatek za uložení odpadu ze sypaniny na skládce (skládkovné)</t>
  </si>
  <si>
    <t>t</t>
  </si>
  <si>
    <t>-174532542</t>
  </si>
  <si>
    <t>Uvažovaná hmotnost 1,65 t/m3</t>
  </si>
  <si>
    <t>6889,600*1,65</t>
  </si>
  <si>
    <t>181951102</t>
  </si>
  <si>
    <t>Úprava pláně v hornině tř. 1 až 4 se zhutněním</t>
  </si>
  <si>
    <t>m2</t>
  </si>
  <si>
    <t>64186246</t>
  </si>
  <si>
    <t>Komunikace pro aut. dopravu ABS- asfalt:</t>
  </si>
  <si>
    <t>(49,0+117,0+97,0+46,0)*1,12</t>
  </si>
  <si>
    <t>Komunikace pro aut. dopravu AKMS - asfalt:</t>
  </si>
  <si>
    <t>(9390,0+25,0+30,0)*1,12</t>
  </si>
  <si>
    <t>Odvodňovací vrstva pláně do příkopů</t>
  </si>
  <si>
    <t>2*1080,0*1,40</t>
  </si>
  <si>
    <t>R11</t>
  </si>
  <si>
    <t>Zemní práce pro komunikace</t>
  </si>
  <si>
    <t>122202204</t>
  </si>
  <si>
    <t>Odkopávky a prokopávky nezapažené pro silnice objemu přes 5000 m3 v hornině tř. 3</t>
  </si>
  <si>
    <t>1367353025</t>
  </si>
  <si>
    <t>122202209</t>
  </si>
  <si>
    <t>Příplatek k odkopávkám a prokopávkám pro silnice v hornině tř. 3 za lepivost</t>
  </si>
  <si>
    <t>-977936511</t>
  </si>
  <si>
    <t>19080,000 "- Viz. pol. č. 122202204 - Odkopávky pro silnice ve tř.3"</t>
  </si>
  <si>
    <t>120001101</t>
  </si>
  <si>
    <t>Příplatek za ztížení vykopávky v blízkosti podzemního vedení</t>
  </si>
  <si>
    <t>-1326300195</t>
  </si>
  <si>
    <t>171101111</t>
  </si>
  <si>
    <t>Uložení sypaniny z hornin nesoudržných sypkých s vlhkostí l(d) 0,9 v aktivní zóně</t>
  </si>
  <si>
    <t>1033344049</t>
  </si>
  <si>
    <t>R13</t>
  </si>
  <si>
    <t>Zemní práce pro odvodnění komunikací</t>
  </si>
  <si>
    <t>132201102</t>
  </si>
  <si>
    <t>Hloubení rýh š do 600 mm v hornině tř. 3 objemu přes 100 m3</t>
  </si>
  <si>
    <t>-697770129</t>
  </si>
  <si>
    <t>0,45*240,0 "- pro drenáže"</t>
  </si>
  <si>
    <t>12</t>
  </si>
  <si>
    <t>132201109</t>
  </si>
  <si>
    <t>Příplatek za lepivost k hloubení rýh š do 600 mm v hornině tř. 3</t>
  </si>
  <si>
    <t>1100520978</t>
  </si>
  <si>
    <t>108,000 "- Viz. pol. č. 132201102 - Hloubení rýh š. do 600 mm ve tř.3"</t>
  </si>
  <si>
    <t>R16</t>
  </si>
  <si>
    <t>Zemní práce pro trubní propustky</t>
  </si>
  <si>
    <t>13</t>
  </si>
  <si>
    <t>131201101</t>
  </si>
  <si>
    <t>Hloubení jam nezapažených v hornině tř. 3 objemu do 100 m3</t>
  </si>
  <si>
    <t>-2059164754</t>
  </si>
  <si>
    <t>Uvažováno s 80,0% ve tř. 3 a 20,0% ve tř. 4</t>
  </si>
  <si>
    <t>0,80*6,20*(9,0+9,0) "- hospodářské sjezdy"</t>
  </si>
  <si>
    <t>131201109</t>
  </si>
  <si>
    <t>Příplatek za lepivost u hloubení jam nezapažených v hornině tř. 3</t>
  </si>
  <si>
    <t>-924791273</t>
  </si>
  <si>
    <t>89,280 "- Viz. pol. č. 131201101 - Hloubení jam nezapažených ve tř. 3"</t>
  </si>
  <si>
    <t>131301101</t>
  </si>
  <si>
    <t>Hloubení jam nezapažených v hornině tř. 4 objemu do 100 m3</t>
  </si>
  <si>
    <t>-539512631</t>
  </si>
  <si>
    <t>0,20*6,20*(9,0+9,0) "- hospodářské sjezdy"</t>
  </si>
  <si>
    <t>16</t>
  </si>
  <si>
    <t>161101103</t>
  </si>
  <si>
    <t>Svislé přemístění výkopku z horniny tř. 1 až 4 hl výkopu do 6 m</t>
  </si>
  <si>
    <t>868811833</t>
  </si>
  <si>
    <t>6,20*(9,0+9,0) "- hospodářské sjezdy"</t>
  </si>
  <si>
    <t>17</t>
  </si>
  <si>
    <t>1821388082</t>
  </si>
  <si>
    <t>3,20*(9,0+9,0) "- hospodářské sjezdy"</t>
  </si>
  <si>
    <t>18</t>
  </si>
  <si>
    <t>M</t>
  </si>
  <si>
    <t>583441970</t>
  </si>
  <si>
    <t>štěrkodrť frakce 0-63</t>
  </si>
  <si>
    <t>-656996524</t>
  </si>
  <si>
    <t>Uvažovaná spotřeba 2,05 t/m3</t>
  </si>
  <si>
    <t>3,20*(9,0+9,0)*2,050 "- hospodářské sjezdy"</t>
  </si>
  <si>
    <t>R19</t>
  </si>
  <si>
    <t>Ochranna zeleně</t>
  </si>
  <si>
    <t>19</t>
  </si>
  <si>
    <t>184807111</t>
  </si>
  <si>
    <t>Zřízení ochrany stromu bedněním</t>
  </si>
  <si>
    <t>-1992806191</t>
  </si>
  <si>
    <t>16*PI*0,8*2,5</t>
  </si>
  <si>
    <t>20</t>
  </si>
  <si>
    <t>184807112</t>
  </si>
  <si>
    <t>Odstranění ochrany stromu bedněním</t>
  </si>
  <si>
    <t>-1528306996</t>
  </si>
  <si>
    <t>100,531 "- Viz. pol. č. 184807111 - zřízení ochrany stromu bedněním"</t>
  </si>
  <si>
    <t>Zakládání</t>
  </si>
  <si>
    <t>R21</t>
  </si>
  <si>
    <t>Ochrany sítí</t>
  </si>
  <si>
    <t>723150R71</t>
  </si>
  <si>
    <t>Uložení kabelu do podélně půlené chráničky D 108x4 mm včetně dodání materiálu, zpětného zapískování a zapáskování</t>
  </si>
  <si>
    <t>m</t>
  </si>
  <si>
    <t>-1611653768</t>
  </si>
  <si>
    <t>700,0 "- kabely NN a SLP"</t>
  </si>
  <si>
    <t>Svislé a kompletní konstrukce</t>
  </si>
  <si>
    <t>R36</t>
  </si>
  <si>
    <t>Propustky</t>
  </si>
  <si>
    <t>22</t>
  </si>
  <si>
    <t>919521013</t>
  </si>
  <si>
    <t>Zřízení propustků z trub betonových DN 400</t>
  </si>
  <si>
    <t>-1142845721</t>
  </si>
  <si>
    <t>9,0+9,0 "- hospodářské sjezdy"</t>
  </si>
  <si>
    <t>23</t>
  </si>
  <si>
    <t>592225460</t>
  </si>
  <si>
    <t>trouba hrdlová přímá železobet. s integrovaným těsněním TZH-Q 400/2500 integro 40 x 250 x 7,5 cm</t>
  </si>
  <si>
    <t>-1540391616</t>
  </si>
  <si>
    <t>4+4 "- hospodářské sjezdy"</t>
  </si>
  <si>
    <t>24</t>
  </si>
  <si>
    <t>919535555</t>
  </si>
  <si>
    <t>Obetonování trubního propustku betonem prostým</t>
  </si>
  <si>
    <t>905062056</t>
  </si>
  <si>
    <t>0,65*(9,0+9,0) "- hospodářské sjezdy"</t>
  </si>
  <si>
    <t>Vodorovné konstrukce</t>
  </si>
  <si>
    <t>R43</t>
  </si>
  <si>
    <t>Zadláždění svahů</t>
  </si>
  <si>
    <t>25</t>
  </si>
  <si>
    <t>465513R57</t>
  </si>
  <si>
    <t>Dlažba svahu u opěr a koryta vodoteče z upraveného lomového žulového kamene LK 20 do lože C 25/30</t>
  </si>
  <si>
    <t>-732727601</t>
  </si>
  <si>
    <t>2*2*11,0 "- hospodářské sjezdy"</t>
  </si>
  <si>
    <t>26</t>
  </si>
  <si>
    <t>564231111</t>
  </si>
  <si>
    <t>Podklad nebo podsyp ze štěrkopísku ŠP tl 100 mm</t>
  </si>
  <si>
    <t>-804487799</t>
  </si>
  <si>
    <t>2*2*11,0*1,05 "- hospodářské sjezdy"</t>
  </si>
  <si>
    <t>Komunikace</t>
  </si>
  <si>
    <t>R51</t>
  </si>
  <si>
    <t>Podkladní vrstvy</t>
  </si>
  <si>
    <t>27</t>
  </si>
  <si>
    <t>564851111</t>
  </si>
  <si>
    <t>Podklad ze štěrkodrtě ŠD tl 150 mm</t>
  </si>
  <si>
    <t>1909057015</t>
  </si>
  <si>
    <t>(49,0+117,0+97,0+46,0)*1,05+(49,0+117,0+97,0+46,0)*1,12</t>
  </si>
  <si>
    <t>28</t>
  </si>
  <si>
    <t>564871111</t>
  </si>
  <si>
    <t>Podklad ze štěrkodrtě ŠD tl 250 mm</t>
  </si>
  <si>
    <t>-764428809</t>
  </si>
  <si>
    <t>29</t>
  </si>
  <si>
    <t>564831111</t>
  </si>
  <si>
    <t>Podklad ze štěrkodrtě ŠD tl 100 mm</t>
  </si>
  <si>
    <t>-1635098652</t>
  </si>
  <si>
    <t>30</t>
  </si>
  <si>
    <t>564671111</t>
  </si>
  <si>
    <t>Podklad z kameniva hrubého drceného vel. 63-125 mm tl 250 mm</t>
  </si>
  <si>
    <t>2048625360</t>
  </si>
  <si>
    <t>Lokální výměna podloží do 40% plochy - 2 vrstvy:</t>
  </si>
  <si>
    <t>2*(9445,0+309,0)*1,12*0,40</t>
  </si>
  <si>
    <t>R52</t>
  </si>
  <si>
    <t>Komunikace pro aut. dop. - asfalt</t>
  </si>
  <si>
    <t>31</t>
  </si>
  <si>
    <t>576133221</t>
  </si>
  <si>
    <t>Asfaltový koberec mastixový SMA 11 (AKMS) tl 40 mm š přes 3 m</t>
  </si>
  <si>
    <t>-280156023</t>
  </si>
  <si>
    <t>9390,0+25,0+30,0</t>
  </si>
  <si>
    <t>32</t>
  </si>
  <si>
    <t>577134111</t>
  </si>
  <si>
    <t>Asfaltový beton vrstva obrusná ACO 11 (ABS) tř. I tl 40 mm š do 3 m z nemodifikovaného asfaltu</t>
  </si>
  <si>
    <t>-871053667</t>
  </si>
  <si>
    <t>49,0+117,0+97,0+46,0</t>
  </si>
  <si>
    <t>33</t>
  </si>
  <si>
    <t>573231111</t>
  </si>
  <si>
    <t>Postřik živičný spojovací ze silniční emulze v množství do 0,7 kg/m2</t>
  </si>
  <si>
    <t>1974036267</t>
  </si>
  <si>
    <t>2*(9390,0+25,0+30,0) "- 2 vrstvy"</t>
  </si>
  <si>
    <t>49,0+117,0+97,0+46,0 "- 1 vrstva"</t>
  </si>
  <si>
    <t>34</t>
  </si>
  <si>
    <t>577166121</t>
  </si>
  <si>
    <t>Asfaltový beton vrstva ložní ACL 22 (ABVH) tl 70 mm š přes 3 m z nemodifikovaného asfaltu</t>
  </si>
  <si>
    <t>-1613354030</t>
  </si>
  <si>
    <t>(9390,0+25,0+30,0)*1,02</t>
  </si>
  <si>
    <t>35</t>
  </si>
  <si>
    <t>565145121</t>
  </si>
  <si>
    <t>Asfaltový beton vrstva podkladní ACP 16 (obalované kamenivo OKS) tl 60 mm š přes 3 m</t>
  </si>
  <si>
    <t>603001721</t>
  </si>
  <si>
    <t>(9390,0+25,0+30,0)*1,05</t>
  </si>
  <si>
    <t>36</t>
  </si>
  <si>
    <t>565155121</t>
  </si>
  <si>
    <t>Asfaltový beton vrstva podkladní ACP 16 (obalované kamenivo OKS) tl 70 mm š přes 3 m</t>
  </si>
  <si>
    <t>-458290522</t>
  </si>
  <si>
    <t>(49,0+117,0+97,0+46,0)*1,02</t>
  </si>
  <si>
    <t>37</t>
  </si>
  <si>
    <t>919721282</t>
  </si>
  <si>
    <t>Geomříž pro vyztužení stávajícího asfaltového povrchu z PP s geotextilií</t>
  </si>
  <si>
    <t>-1141824452</t>
  </si>
  <si>
    <t>8,50*35,0 "- nad propustky"</t>
  </si>
  <si>
    <t>38</t>
  </si>
  <si>
    <t>573111112</t>
  </si>
  <si>
    <t>Postřik živičný infiltrační s posypem z asfaltu množství 1 kg/m2</t>
  </si>
  <si>
    <t>-1558170947</t>
  </si>
  <si>
    <t>39</t>
  </si>
  <si>
    <t>567132112</t>
  </si>
  <si>
    <t>Podklad z kameniva zpevněného cementem KSC I tl 170 mm</t>
  </si>
  <si>
    <t>2038386370</t>
  </si>
  <si>
    <t>(9390,0+25,0+30,0)*1,08</t>
  </si>
  <si>
    <t>40</t>
  </si>
  <si>
    <t>569851111</t>
  </si>
  <si>
    <t>Zpevnění krajnic štěrkodrtí tl 150 mm</t>
  </si>
  <si>
    <t>-642244738</t>
  </si>
  <si>
    <t>19,0+49,0+66,0+306,0+63,0+755,0+758,0+515,0</t>
  </si>
  <si>
    <t>Trubní vedení</t>
  </si>
  <si>
    <t>R88</t>
  </si>
  <si>
    <t>Drenážní potrubí</t>
  </si>
  <si>
    <t>41</t>
  </si>
  <si>
    <t>212572111</t>
  </si>
  <si>
    <t>Lože pro trativody ze štěrkopísku tříděného</t>
  </si>
  <si>
    <t>980771086</t>
  </si>
  <si>
    <t>Uvažovaná spotřeba 0,03 m3/bm potrubí</t>
  </si>
  <si>
    <t>0,03*(40,0+33,0+25,0+136,0)</t>
  </si>
  <si>
    <t>42</t>
  </si>
  <si>
    <t>212755215</t>
  </si>
  <si>
    <t>Trativody z drenážních trubek plastových flexibilních D 130 mm bez lože</t>
  </si>
  <si>
    <t>-396309511</t>
  </si>
  <si>
    <t>40,0+33,0+25,0+136,0</t>
  </si>
  <si>
    <t>43</t>
  </si>
  <si>
    <t>211531111</t>
  </si>
  <si>
    <t>Výplň odvodňovacích žeber nebo trativodů kamenivem hrubým drceným frakce 16 až 63 mm</t>
  </si>
  <si>
    <t>-1965804962</t>
  </si>
  <si>
    <t>Uvažovaná spotřeba 0,34 m3/bm potrubí</t>
  </si>
  <si>
    <t>0,34*(40,0+33,0+25,0+136,0)</t>
  </si>
  <si>
    <t>44</t>
  </si>
  <si>
    <t>211971121</t>
  </si>
  <si>
    <t>Zřízení opláštění žeber nebo trativodů geotextilií v rýze nebo zářezu sklonu přes 1:2 š do 2,5 m</t>
  </si>
  <si>
    <t>-897485120</t>
  </si>
  <si>
    <t>Uvažovaná spotřeba 2,25 m2/bm potrubí</t>
  </si>
  <si>
    <t>2,25*(40,0+33,0+25,0+136,0)</t>
  </si>
  <si>
    <t>45</t>
  </si>
  <si>
    <t>693111440</t>
  </si>
  <si>
    <t>textilie GEOFILTEX 63 63/25 250 g/m2 do š 8,8 m</t>
  </si>
  <si>
    <t>317971814</t>
  </si>
  <si>
    <t>Uvažován překryv 200 mm</t>
  </si>
  <si>
    <t>2,45*(40,0+33,0+25,0+136,0)</t>
  </si>
  <si>
    <t>46</t>
  </si>
  <si>
    <t>894811232</t>
  </si>
  <si>
    <t>Revizní šachta z PVC systém RV typ pravý/přímý/levý, DN 400/160 tlak 12,5 t hl od 1110 do 1480 mm</t>
  </si>
  <si>
    <t>1590313561</t>
  </si>
  <si>
    <t>47</t>
  </si>
  <si>
    <t>320101112</t>
  </si>
  <si>
    <t>Osazení betonových a železobetonových prefabrikátů hmotnosti nad 1000 do 5000 kg</t>
  </si>
  <si>
    <t>-1249552221</t>
  </si>
  <si>
    <t>5*1,0*1,35*0,75 "- Vyústění drenáže"</t>
  </si>
  <si>
    <t>48</t>
  </si>
  <si>
    <t>592238R10</t>
  </si>
  <si>
    <t>výtokový prefabrikovaný ŽB objekt 1000/1350/750 mm pro potrubí DN150</t>
  </si>
  <si>
    <t>-143645610</t>
  </si>
  <si>
    <t>49</t>
  </si>
  <si>
    <t>891315111</t>
  </si>
  <si>
    <t>Montáž koncových klapek hrdlových DN 150</t>
  </si>
  <si>
    <t>1034329620</t>
  </si>
  <si>
    <t>5 "- Vyústění drenáže"</t>
  </si>
  <si>
    <t>50</t>
  </si>
  <si>
    <t>422840R50</t>
  </si>
  <si>
    <t>klapka zpětná koncová z ŠL L55 067 601 DN150</t>
  </si>
  <si>
    <t>-1611443967</t>
  </si>
  <si>
    <t>Ostatní konstrukce a práce-bourání</t>
  </si>
  <si>
    <t>R90</t>
  </si>
  <si>
    <t>Společné práce pro bourání a konstrukce</t>
  </si>
  <si>
    <t>51</t>
  </si>
  <si>
    <t>919735113</t>
  </si>
  <si>
    <t>Řezání stávajícího živičného krytu hl do 150 mm</t>
  </si>
  <si>
    <t>1235102714</t>
  </si>
  <si>
    <t>4*6,0+3,0+2,50 "- Napojení na stávající povrchy kom. pro aut. dopravu"</t>
  </si>
  <si>
    <t>52</t>
  </si>
  <si>
    <t>919112223</t>
  </si>
  <si>
    <t>Řezání spár pro vytvoření komůrky š 15 mm hl 30 mm pro těsnící zálivku v živičném krytu</t>
  </si>
  <si>
    <t>1205904648</t>
  </si>
  <si>
    <t>4*6,0+3,0+2,50+1085,0 "- Napojení na stávající povrchy a středová spára kom. pro aut. dopravu"</t>
  </si>
  <si>
    <t>53</t>
  </si>
  <si>
    <t>919121223</t>
  </si>
  <si>
    <t>Těsnění spár zálivkou za studena pro komůrky š 15 mm hl 30 mm bez těsnicího profilu</t>
  </si>
  <si>
    <t>1342205183</t>
  </si>
  <si>
    <t>54</t>
  </si>
  <si>
    <t>938908R11</t>
  </si>
  <si>
    <t>Uklid stavby po výstavbě saponátovým roztokem a zametením</t>
  </si>
  <si>
    <t>-1707215488</t>
  </si>
  <si>
    <t>1x během výstavby a 1x po výstavbě</t>
  </si>
  <si>
    <t>2*9754,000 "- Komunikace pro aut. dopravu - asfalt"</t>
  </si>
  <si>
    <t>2*1000,0 "- Ostatní okolní plochy"</t>
  </si>
  <si>
    <t>R91</t>
  </si>
  <si>
    <t>Osazení obrub a linek</t>
  </si>
  <si>
    <t>55</t>
  </si>
  <si>
    <t>935112211</t>
  </si>
  <si>
    <t>Osazení příkopového žlabu do betonu tl 100 mm z betonových tvárnic š 800 mm</t>
  </si>
  <si>
    <t>936818012</t>
  </si>
  <si>
    <t>39,0+16,0+10,0+6,0+16,0+128,0</t>
  </si>
  <si>
    <t>56</t>
  </si>
  <si>
    <t>592275140</t>
  </si>
  <si>
    <t>žlabovka betonová TBM 1/65-33 33x63x15 cm</t>
  </si>
  <si>
    <t>-458286356</t>
  </si>
  <si>
    <t>(39,0+16,0+10,0+6,0+16,0+128,0)*3</t>
  </si>
  <si>
    <t>"Ztratné 2,0% -" 645,000*0,02</t>
  </si>
  <si>
    <t>R92</t>
  </si>
  <si>
    <t>Bezpečnostní prvky komunikací</t>
  </si>
  <si>
    <t>57</t>
  </si>
  <si>
    <t>966005311</t>
  </si>
  <si>
    <t>Rozebrání a odstranění silničního svodidla s jednou pásnicí</t>
  </si>
  <si>
    <t>-948170916</t>
  </si>
  <si>
    <t>300,0+302,0+20,0+40,0+(14,0*4)</t>
  </si>
  <si>
    <t>58</t>
  </si>
  <si>
    <t>911331111</t>
  </si>
  <si>
    <t>Svodidlo ocelové jednostranné zádržnosti N2 typ JSNH4/N2 se zaberaněním sloupků do 2 m</t>
  </si>
  <si>
    <t>1070861329</t>
  </si>
  <si>
    <t>165,0+68,0+72,0+145,0+129,0+232,0+68,0+98,0</t>
  </si>
  <si>
    <t>59</t>
  </si>
  <si>
    <t>553915120</t>
  </si>
  <si>
    <t>svodidlový systém JSNH4 sestava 4 metry JSNH4/N2 sloupky po 2 m</t>
  </si>
  <si>
    <t>682581057</t>
  </si>
  <si>
    <t>60</t>
  </si>
  <si>
    <t>911331412</t>
  </si>
  <si>
    <t>Náběh ocelového svodidla jednostranný délky do 12 m se zaberaněním sloupků do 2 m</t>
  </si>
  <si>
    <t>-979760599</t>
  </si>
  <si>
    <t>2*8*9,0</t>
  </si>
  <si>
    <t>61</t>
  </si>
  <si>
    <t>553915140</t>
  </si>
  <si>
    <t>svodidlový systém JSNH4 dlouhý náběh JSNH4/N2 - sestava 12 m</t>
  </si>
  <si>
    <t>1871123024</t>
  </si>
  <si>
    <t>62</t>
  </si>
  <si>
    <t>912221111</t>
  </si>
  <si>
    <t>Montáž směrového sloupku silničního ocelového pružného zinkovaného ručním beraněním</t>
  </si>
  <si>
    <t>910273014</t>
  </si>
  <si>
    <t>63</t>
  </si>
  <si>
    <t>404451650</t>
  </si>
  <si>
    <t>sloupek směrový silniční ocelový GS-SF 800</t>
  </si>
  <si>
    <t>1817373100</t>
  </si>
  <si>
    <t>64</t>
  </si>
  <si>
    <t>912211121</t>
  </si>
  <si>
    <t>Montáž směrového sloupku z plastických hmot na svodidlo</t>
  </si>
  <si>
    <t>-1970386705</t>
  </si>
  <si>
    <t>65</t>
  </si>
  <si>
    <t>404451610</t>
  </si>
  <si>
    <t>sloupek svodidlový plastový s odrazovými skly s kovovým držákem</t>
  </si>
  <si>
    <t>1602484247</t>
  </si>
  <si>
    <t>R96</t>
  </si>
  <si>
    <t>Bourání povrchů komunikací</t>
  </si>
  <si>
    <t>66</t>
  </si>
  <si>
    <t>113154435</t>
  </si>
  <si>
    <t>Frézování živičného krytu tl 200 mm pruh š 2 m pl přes 10000 m2 bez překážek v trase</t>
  </si>
  <si>
    <t>1950253058</t>
  </si>
  <si>
    <t>9020,0+25,0+30,0</t>
  </si>
  <si>
    <t>67</t>
  </si>
  <si>
    <t>113107242</t>
  </si>
  <si>
    <t>Odstranění podkladu pl přes 200 m2 živičných tl 100 mm</t>
  </si>
  <si>
    <t>-1710143056</t>
  </si>
  <si>
    <t>9020,0+25,0+30,0 "- Dočištění po frézování"</t>
  </si>
  <si>
    <t>68</t>
  </si>
  <si>
    <t>113107232</t>
  </si>
  <si>
    <t>Odstranění podkladu pl přes 200 m2 z betonu prostého tl 300 mm</t>
  </si>
  <si>
    <t>2074698476</t>
  </si>
  <si>
    <t>9020,0+25,0+30,0 "- Podkladní vrstva pod asfaltem kom. pro aut. dopravu"</t>
  </si>
  <si>
    <t>69</t>
  </si>
  <si>
    <t>113107223</t>
  </si>
  <si>
    <t>Odstranění podkladu pl přes 200 m2 z kameniva drceného tl 300 mm</t>
  </si>
  <si>
    <t>-1699299010</t>
  </si>
  <si>
    <t>70</t>
  </si>
  <si>
    <t>113107231</t>
  </si>
  <si>
    <t>Odstranění podkladu pl přes 200 m2 z betonu prostého tl 150 mm</t>
  </si>
  <si>
    <t>-1223212177</t>
  </si>
  <si>
    <t>185,0 "- Obrusná vrstva"</t>
  </si>
  <si>
    <t>71</t>
  </si>
  <si>
    <t>113107211</t>
  </si>
  <si>
    <t>Odstranění podkladu pl přes 200 m2 z kameniva těženého tl 100 mm</t>
  </si>
  <si>
    <t>-175779787</t>
  </si>
  <si>
    <t>185,0 "- Podklad po betonem"</t>
  </si>
  <si>
    <t>R97</t>
  </si>
  <si>
    <t>Ostatní bourací práce</t>
  </si>
  <si>
    <t>72</t>
  </si>
  <si>
    <t>966006132</t>
  </si>
  <si>
    <t>Odstranění značek dopravních nebo orientačních se sloupky s betonovými patkami</t>
  </si>
  <si>
    <t>1568012159</t>
  </si>
  <si>
    <t>73</t>
  </si>
  <si>
    <t>961044111</t>
  </si>
  <si>
    <t>Bourání základů z betonu prostého</t>
  </si>
  <si>
    <t>1905736096</t>
  </si>
  <si>
    <t>36,20 "- Drobné kosntrukce (základy čekáren, schodiště, betonové objekty odvodnění)"</t>
  </si>
  <si>
    <t>R98</t>
  </si>
  <si>
    <t>Vodorovné dopravní značení</t>
  </si>
  <si>
    <t>74</t>
  </si>
  <si>
    <t>915611111</t>
  </si>
  <si>
    <t>Předznačení vodorovného liniového značení</t>
  </si>
  <si>
    <t>-1819567450</t>
  </si>
  <si>
    <t>1085,000 "- čára š. 125 mm"</t>
  </si>
  <si>
    <t>2180,000 "- čára š. 250 mm"</t>
  </si>
  <si>
    <t>75</t>
  </si>
  <si>
    <t>915211112</t>
  </si>
  <si>
    <t>Vodorovné dopravní značení retroreflexním bílým plastem dělící čáry souvislé šířky 125 mm</t>
  </si>
  <si>
    <t>-1264732251</t>
  </si>
  <si>
    <t>76</t>
  </si>
  <si>
    <t>915221112</t>
  </si>
  <si>
    <t>Vodorovné dopravní značení bílým plastem vodící čáry šířky 250 mm retroreflexní</t>
  </si>
  <si>
    <t>307963151</t>
  </si>
  <si>
    <t>1098,0+1082,0</t>
  </si>
  <si>
    <t>R99</t>
  </si>
  <si>
    <t>Svislé dopravní značení</t>
  </si>
  <si>
    <t>77</t>
  </si>
  <si>
    <t>914511112</t>
  </si>
  <si>
    <t>Montáž sloupku dopravních značek délky do 3,5 m s betonovým základem a patkou</t>
  </si>
  <si>
    <t>-2144863786</t>
  </si>
  <si>
    <t>3 "- pro 1 značku na 1 sloupek"</t>
  </si>
  <si>
    <t>78</t>
  </si>
  <si>
    <t>404459R00</t>
  </si>
  <si>
    <t>sloupek k silničním dopravním značkám pozinkovaný D 70 mm</t>
  </si>
  <si>
    <t>-751991859</t>
  </si>
  <si>
    <t>Uvažovaná podchodná výška - 2,5 m</t>
  </si>
  <si>
    <t>(2,5+0,5+0,5)*3 "- pro 1 značku na 1 sloupek"</t>
  </si>
  <si>
    <t>79</t>
  </si>
  <si>
    <t>914111111</t>
  </si>
  <si>
    <t>Montáž svislé dopravní značky do velikosti 1 m2 objímkami na sloupek nebo konzolu</t>
  </si>
  <si>
    <t>1232332051</t>
  </si>
  <si>
    <t>80</t>
  </si>
  <si>
    <t>404440520</t>
  </si>
  <si>
    <t>značka dopravní svislá STOP FeZn NK P6 700 mm</t>
  </si>
  <si>
    <t>-1614848614</t>
  </si>
  <si>
    <t>99</t>
  </si>
  <si>
    <t>Přesun hmot</t>
  </si>
  <si>
    <t>81</t>
  </si>
  <si>
    <t>979082218</t>
  </si>
  <si>
    <t>Vodorovná doprava suti a vybouraných hmot na skládku</t>
  </si>
  <si>
    <t>-16613634</t>
  </si>
  <si>
    <t>82</t>
  </si>
  <si>
    <t>979093111</t>
  </si>
  <si>
    <t>Uložení suti na skládku s hrubým urovnáním bez zhutnění</t>
  </si>
  <si>
    <t>-932619572</t>
  </si>
  <si>
    <t>83</t>
  </si>
  <si>
    <t>979099146</t>
  </si>
  <si>
    <t>Poplatek za uložení stavebního odpadu z komunikací na skládce (skládkovné)</t>
  </si>
  <si>
    <t>1878347878</t>
  </si>
  <si>
    <t>84</t>
  </si>
  <si>
    <t>998225111</t>
  </si>
  <si>
    <t>Přesun hmot pro pozemní komunikace s krytem z kamene, monolitickým betonovým nebo živičným</t>
  </si>
  <si>
    <t>1114571191</t>
  </si>
  <si>
    <t>SO.101.1 - SO.101.1 - Propustky</t>
  </si>
  <si>
    <t xml:space="preserve">      R25 - Podkladní konstrukce</t>
  </si>
  <si>
    <t xml:space="preserve">      R41 - Podkladní betonová deska</t>
  </si>
  <si>
    <t xml:space="preserve">      R43 - Zadláždění koryta vodoteče</t>
  </si>
  <si>
    <t xml:space="preserve">    7 - Izolace</t>
  </si>
  <si>
    <t xml:space="preserve">      R72 - Hydroizolace</t>
  </si>
  <si>
    <t xml:space="preserve">      R92 - Bourání propustku</t>
  </si>
  <si>
    <t xml:space="preserve">      R98 - Lešení a pomocné konstrukce při výstavbě</t>
  </si>
  <si>
    <t>770044856</t>
  </si>
  <si>
    <t>Pro dovoz z mezideponie na skládku:</t>
  </si>
  <si>
    <t>179,800 "- z propustků"</t>
  </si>
  <si>
    <t>833789434</t>
  </si>
  <si>
    <t>Dovoz na mezideponii:</t>
  </si>
  <si>
    <t>-1860985946</t>
  </si>
  <si>
    <t>1943560854</t>
  </si>
  <si>
    <t>-1326393714</t>
  </si>
  <si>
    <t>Uvažovaná hmotnost 1,60 t/m3</t>
  </si>
  <si>
    <t>179,800*1,60 "- z propustků"</t>
  </si>
  <si>
    <t>111212352</t>
  </si>
  <si>
    <t>Odstranění nevhodných dřevin do 100 m2 nad 1m s odstraněním pařezů ve svahu do 1:2</t>
  </si>
  <si>
    <t>1148315145</t>
  </si>
  <si>
    <t>Vyčištění okolí opěrné zdi od křovin a travin</t>
  </si>
  <si>
    <t>80,0 "- Propustek km 0,165 22"</t>
  </si>
  <si>
    <t>131201103</t>
  </si>
  <si>
    <t>Hloubení jam nezapažených v hornině tř. 3 objemu do 5000 m3</t>
  </si>
  <si>
    <t>633792799</t>
  </si>
  <si>
    <t>0,80*12,40*14,50 "- Propustek km 0,165 22"</t>
  </si>
  <si>
    <t>-2055265242</t>
  </si>
  <si>
    <t>143,840 "- viz. pol. č. 131201103 - Hloubení jam tř.3 do 5000 m3"</t>
  </si>
  <si>
    <t>131301102</t>
  </si>
  <si>
    <t>Hloubení jam nezapažených v hornině tř. 4 objemu do 1000 m3</t>
  </si>
  <si>
    <t>-321615545</t>
  </si>
  <si>
    <t>0,20*12,40*14,50 "- Propustek km 0,165 22"</t>
  </si>
  <si>
    <t>-1062595458</t>
  </si>
  <si>
    <t>12,40*14,50 "- Propustek km 0,165 22"</t>
  </si>
  <si>
    <t>1752894135</t>
  </si>
  <si>
    <t>6,80*15,50  "- Propustek km 0,165 22"</t>
  </si>
  <si>
    <t>-1977683099</t>
  </si>
  <si>
    <t>6,80*15,50*2,050 "- Propustek km 0,165 22"</t>
  </si>
  <si>
    <t>181111122</t>
  </si>
  <si>
    <t>Plošná úprava terénu do 500 m2 zemina tř 1 až 4 nerovnosti do +/- 150 mm ve svahu do 1:2</t>
  </si>
  <si>
    <t>-1079430343</t>
  </si>
  <si>
    <t>Úprava pod propustkem</t>
  </si>
  <si>
    <t>6,0*8,0+6,0*10,0 "- Propustek km 0,165 22"</t>
  </si>
  <si>
    <t>R25</t>
  </si>
  <si>
    <t>Podkladní konstrukce</t>
  </si>
  <si>
    <t>Úprava pláně v zářezech v hornině tř. 1 až 4 se zhutněním</t>
  </si>
  <si>
    <t>-746076743</t>
  </si>
  <si>
    <t>3,10*16,20 "- Propustek km 0,165 22"</t>
  </si>
  <si>
    <t>452311131</t>
  </si>
  <si>
    <t>Podkladní desky z betonu prostého tř. C 12/15 otevřený výkop</t>
  </si>
  <si>
    <t>1113227179</t>
  </si>
  <si>
    <t>0,10*3,10*16,20 "- Propustek km 0,165 22"</t>
  </si>
  <si>
    <t>919521019</t>
  </si>
  <si>
    <t>Zřízení propustků z trub betonových DN 1000</t>
  </si>
  <si>
    <t>-1064644669</t>
  </si>
  <si>
    <t>15,20 "- Propustek km 0,165 22"</t>
  </si>
  <si>
    <t>592211R70</t>
  </si>
  <si>
    <t>trouba železobetonová patková DN1000 D100x110x17/19 cm</t>
  </si>
  <si>
    <t>1315249474</t>
  </si>
  <si>
    <t>12 "- Propustek km 0,165 22"</t>
  </si>
  <si>
    <t>592211R75</t>
  </si>
  <si>
    <t>šikmá výtoková trouba železobetonová patková DN1000 D100x165/75x17/19 cm</t>
  </si>
  <si>
    <t>1353325818</t>
  </si>
  <si>
    <t>2 "- Propustek km 0,165 22"</t>
  </si>
  <si>
    <t>-1984165322</t>
  </si>
  <si>
    <t>2*0,11*15,20 "- Propustek km 0,165 22"</t>
  </si>
  <si>
    <t>R41</t>
  </si>
  <si>
    <t>Podkladní betonová deska</t>
  </si>
  <si>
    <t>273321118</t>
  </si>
  <si>
    <t>Základové desky ze ŽB C 30/37</t>
  </si>
  <si>
    <t>1859837619</t>
  </si>
  <si>
    <t>Beton C30/37 XF3+XA2</t>
  </si>
  <si>
    <t>0,25*2,50*15,70 "- Propustek km 0,165 22"</t>
  </si>
  <si>
    <t>273354111</t>
  </si>
  <si>
    <t>Bednění základových desek - zřízení</t>
  </si>
  <si>
    <t>-1550932160</t>
  </si>
  <si>
    <t>základová deska propustku</t>
  </si>
  <si>
    <t>0,25*2*(2,50+15,70) "- Propustek km 0,165 22"</t>
  </si>
  <si>
    <t>273354211</t>
  </si>
  <si>
    <t>Bednění základových desek - odstranění</t>
  </si>
  <si>
    <t>-2068220611</t>
  </si>
  <si>
    <t>9,100 "- viz. pol. č. 273354111 - bednění základových desek"</t>
  </si>
  <si>
    <t>273361821</t>
  </si>
  <si>
    <t>Výztuž základových desek betonářskou ocelí 10 505 (R)</t>
  </si>
  <si>
    <t>73997414</t>
  </si>
  <si>
    <t>Uvažovaná spotřeba oceli 0,220 t/m3 betonu</t>
  </si>
  <si>
    <t>0,25*2,50*15,70*0,220 "- Propustek km 0,165 22"</t>
  </si>
  <si>
    <t>Zadláždění koryta vodoteče</t>
  </si>
  <si>
    <t>274313711</t>
  </si>
  <si>
    <t>Základové pásy z betonu tř. C 20/25</t>
  </si>
  <si>
    <t>-2069163408</t>
  </si>
  <si>
    <t>0,30*0,70*(14,50+16,0) "- Propustek km 0,165 22"</t>
  </si>
  <si>
    <t>274351215</t>
  </si>
  <si>
    <t>Zřízení bednění stěn základových pasů</t>
  </si>
  <si>
    <t>-1351909008</t>
  </si>
  <si>
    <t>2*0,70*(14,50+16,0) "- Propustek km 0,165 22"</t>
  </si>
  <si>
    <t>274351216</t>
  </si>
  <si>
    <t>Odstranění bednění stěn základových pasů</t>
  </si>
  <si>
    <t>-1117325147</t>
  </si>
  <si>
    <t>42,700 "- Viz. pol. č. 274351215 - Zřízení bednění základových pasů"</t>
  </si>
  <si>
    <t>1060648705</t>
  </si>
  <si>
    <t>12,0+14,0 "- Propustek km 0,165 22"</t>
  </si>
  <si>
    <t>-1012374325</t>
  </si>
  <si>
    <t>(12,0+14,0)*1,05 "- Propustek km 0,165 22"</t>
  </si>
  <si>
    <t>Izolace</t>
  </si>
  <si>
    <t>R72</t>
  </si>
  <si>
    <t>Hydroizolace</t>
  </si>
  <si>
    <t>711112002</t>
  </si>
  <si>
    <t>Provedení izolace proti zemní vlhkosti svislé za studena lakem asfaltovým</t>
  </si>
  <si>
    <t>-613132957</t>
  </si>
  <si>
    <t>0,25*2*(2,50+15,70)+2,50*15,70+4,55*16,20 "- Propustek km 0,165 22"</t>
  </si>
  <si>
    <t>111613R21</t>
  </si>
  <si>
    <t>asfalt stavebně-izolační</t>
  </si>
  <si>
    <t>452344795</t>
  </si>
  <si>
    <t>Uvažovaná spotřeba 0,0035 t/m2</t>
  </si>
  <si>
    <t>122,060*0,0035 "- viz. pol. č. 711112001 Provedení svislé izolace proti zem. vlhkosti - svilslé"</t>
  </si>
  <si>
    <t>Bourání propustku</t>
  </si>
  <si>
    <t>962052211</t>
  </si>
  <si>
    <t>Bourání zdiva nadzákladového ze ŽB přes 1 m3</t>
  </si>
  <si>
    <t>950583430</t>
  </si>
  <si>
    <t>Čela propustků</t>
  </si>
  <si>
    <t>2*3,50*2,50*0,70 "- Propustek km 0,165 22"</t>
  </si>
  <si>
    <t>966008114</t>
  </si>
  <si>
    <t>Bourání trubního propustku do DN 1200</t>
  </si>
  <si>
    <t>1039989829</t>
  </si>
  <si>
    <t>12,0 "- Propustek km 0,165 22"</t>
  </si>
  <si>
    <t>Lešení a pomocné konstrukce při výstavbě</t>
  </si>
  <si>
    <t>421953011</t>
  </si>
  <si>
    <t>Dřevěné mostní podlahy dočasné z fošen a hranolů - výroba</t>
  </si>
  <si>
    <t>1019452245</t>
  </si>
  <si>
    <t>1,5*10,0 " - Pomocné plošiny při budování propustků"</t>
  </si>
  <si>
    <t>421953112</t>
  </si>
  <si>
    <t>Dřevěné mostní podlahy dočasné z fošen a hranolů - zřízení</t>
  </si>
  <si>
    <t>119174849</t>
  </si>
  <si>
    <t>421953211</t>
  </si>
  <si>
    <t>Dřevěné mostní podlahy dočasné z fošen a hranolů - odstranění</t>
  </si>
  <si>
    <t>1783617048</t>
  </si>
  <si>
    <t>15,000 "- Viz. pol. č. 421953111 - Dřevěné podlahy dočasné z fošen"</t>
  </si>
  <si>
    <t>979013112</t>
  </si>
  <si>
    <t>Svislá doprava vybouraných hmot na v 3,5 m</t>
  </si>
  <si>
    <t>273426210</t>
  </si>
  <si>
    <t>979084R13</t>
  </si>
  <si>
    <t>Vodorovná doprava vybouraných hmot na skládku po suchu</t>
  </si>
  <si>
    <t>-1275691718</t>
  </si>
  <si>
    <t>979087R13</t>
  </si>
  <si>
    <t>Poplatek za skládkovné suti a vybouraných hmot</t>
  </si>
  <si>
    <t>2039310183</t>
  </si>
  <si>
    <t>998153131</t>
  </si>
  <si>
    <t>Přesun hmot pro samostatné zdi a valy zděné z cihel, kamene, tvárnic nebo monolitické v do 20 m</t>
  </si>
  <si>
    <t>211073896</t>
  </si>
  <si>
    <t>SO.202 - SO.202 - Most ev. č. 118-007</t>
  </si>
  <si>
    <t>D1 - 000: Společné práce</t>
  </si>
  <si>
    <t xml:space="preserve">    D2 - 001: Zemní práce</t>
  </si>
  <si>
    <t xml:space="preserve">    D3 - 002: Základy</t>
  </si>
  <si>
    <t xml:space="preserve">    D4 - 003: Svislé konstrukce</t>
  </si>
  <si>
    <t xml:space="preserve">    D5 - 004: Vodorovné konstrukce</t>
  </si>
  <si>
    <t xml:space="preserve">    D6 - 005: Komunikace</t>
  </si>
  <si>
    <t xml:space="preserve">    D7 - 006: Úpravy povrchu</t>
  </si>
  <si>
    <t xml:space="preserve">    D8 - 008: Trubní vedení</t>
  </si>
  <si>
    <t xml:space="preserve">    D9 - 009: Ostatní konstrukce a práce</t>
  </si>
  <si>
    <t xml:space="preserve">    D10 - 099: Přesun hmot HSV</t>
  </si>
  <si>
    <t xml:space="preserve">    D11 - 711: Izolace proti vodě</t>
  </si>
  <si>
    <t>D1</t>
  </si>
  <si>
    <t>000: Společné práce</t>
  </si>
  <si>
    <t>001001</t>
  </si>
  <si>
    <t>Geodetická měření během výstavby</t>
  </si>
  <si>
    <t>001002</t>
  </si>
  <si>
    <t>Geodetická sledování - geodetické sledování násypu a mostu dle PD</t>
  </si>
  <si>
    <t>001003</t>
  </si>
  <si>
    <t>Zkoušky stavebních konstrukcí a prací nezávislou zkušebnou - veškeré zkoušky prací a materiálů dle TKP (beton, hutnění, tlak.zkoušky, těsnosti, zákl.spáry apod)</t>
  </si>
  <si>
    <t>D2</t>
  </si>
  <si>
    <t>001: Zemní práce</t>
  </si>
  <si>
    <t>115101201</t>
  </si>
  <si>
    <t>Čerpání vody na dopravní výšku do 10 m průměrný přítok do 500 l/min</t>
  </si>
  <si>
    <t>hod</t>
  </si>
  <si>
    <t>115101301</t>
  </si>
  <si>
    <t>Pohotovost čerpací soupravy pro dopravní výšku do 10 m přítok do 500 l/min</t>
  </si>
  <si>
    <t>den</t>
  </si>
  <si>
    <t>131301203</t>
  </si>
  <si>
    <t>Hloubení jam zapažených v hornině tř. 4 objemu do 5000 m3</t>
  </si>
  <si>
    <t>132301101</t>
  </si>
  <si>
    <t>Hloubení rýh š do 600 mm v hornině tř. 4 objemu do 100 m3</t>
  </si>
  <si>
    <t>162701105</t>
  </si>
  <si>
    <t>Vodorovné přemístění do 10000 m výkopku/sypaniny z horniny tř. 1 až 4</t>
  </si>
  <si>
    <t>162701109</t>
  </si>
  <si>
    <t>Příplatek k vodorovnému přemístění výkopku/sypaniny z horniny tř. 1 až 4 ZKD 1000 m přes 10000 m</t>
  </si>
  <si>
    <t>122201403</t>
  </si>
  <si>
    <t>Vykopávky v zemníku na suchu v hornině tř. 3 objem do 5000 m3</t>
  </si>
  <si>
    <t>171102101</t>
  </si>
  <si>
    <t>Uložení sypaniny z hornin soudržných do násypů zhutněných do 95 % PS</t>
  </si>
  <si>
    <t>174101101</t>
  </si>
  <si>
    <t>Zásyp jam, šachet rýh nebo kolem objektů sypaninou se zhutněním</t>
  </si>
  <si>
    <t>583373440</t>
  </si>
  <si>
    <t>Štěrkopísek dodávka</t>
  </si>
  <si>
    <t>153311212</t>
  </si>
  <si>
    <t>Zřízení armování svahů, násypů a opěrných stěn vrstvou z geomříže tuhé sklonu do 1:1</t>
  </si>
  <si>
    <t>693210230</t>
  </si>
  <si>
    <t>Geomříže dodávka - dle PD</t>
  </si>
  <si>
    <t>181202305</t>
  </si>
  <si>
    <t>Úprava pláně na násypech se zhutněním</t>
  </si>
  <si>
    <t>153112122</t>
  </si>
  <si>
    <t>Zaberanění ocelových štětovnic na dl do 8 m ve standardních podmínkách z terénu</t>
  </si>
  <si>
    <t>134422200</t>
  </si>
  <si>
    <t>štětovnice ZTV IIIn, EN 10248-2 zn. S240GP (1.0021) dle EN 10248-1</t>
  </si>
  <si>
    <t>153113112</t>
  </si>
  <si>
    <t>Vytažení ocelových štětovnic dl do 12 m zaberaněných do hl 8 m z terénu ve standardnich podmínkách</t>
  </si>
  <si>
    <t>151001001</t>
  </si>
  <si>
    <t>Záporové pažení nekotvené - zřízení a odstranění, komplet včetně VTD, vrtání, a všech dodávek</t>
  </si>
  <si>
    <t>153001001</t>
  </si>
  <si>
    <t>Těsnící vrstva z folie - do násypu tl. 2mm, zajištěná proti usmyknutí a protržení, dodávka a montáž</t>
  </si>
  <si>
    <t>115001105</t>
  </si>
  <si>
    <t>Převedení vody potrubím DN do 600</t>
  </si>
  <si>
    <t>182301131</t>
  </si>
  <si>
    <t>Rozprostření ornice pl přes 500 m2 ve svahu přes 1:5 tl vrstvy do 100 mm</t>
  </si>
  <si>
    <t>183405211</t>
  </si>
  <si>
    <t>Výsev trávníku hydroosevem na ornici</t>
  </si>
  <si>
    <t>005724740</t>
  </si>
  <si>
    <t>osivo směs travní krajinná - svahová</t>
  </si>
  <si>
    <t>kg</t>
  </si>
  <si>
    <t>D3</t>
  </si>
  <si>
    <t>002: Základy</t>
  </si>
  <si>
    <t>273311124</t>
  </si>
  <si>
    <t>Základové desky z betonu prostého C 12/15</t>
  </si>
  <si>
    <t>273311127</t>
  </si>
  <si>
    <t>Základové desky z betonu prostého C 25/30</t>
  </si>
  <si>
    <t>273351215</t>
  </si>
  <si>
    <t>Zřízení bednění stěn základových desek</t>
  </si>
  <si>
    <t>273351216</t>
  </si>
  <si>
    <t>Odstranění bednění stěn základových desek</t>
  </si>
  <si>
    <t>273362021</t>
  </si>
  <si>
    <t>Výztuž základových desek svařovanými sítěmi Kari</t>
  </si>
  <si>
    <t>212792212</t>
  </si>
  <si>
    <t>Odvodnění mostní opěry - drenážní flexibilní plastové potrubí DN 160</t>
  </si>
  <si>
    <t>212792213</t>
  </si>
  <si>
    <t>Odvodnění mostní opěry - drenážní flexibilní plastové potrubí DN 200</t>
  </si>
  <si>
    <t>D4</t>
  </si>
  <si>
    <t>003: Svislé konstrukce</t>
  </si>
  <si>
    <t>317321118</t>
  </si>
  <si>
    <t>Mostní římsy ze ŽB C 30/37</t>
  </si>
  <si>
    <t>317353121</t>
  </si>
  <si>
    <t>Bednění mostních říms všech tvarů - zřízení</t>
  </si>
  <si>
    <t>317353221</t>
  </si>
  <si>
    <t>Bednění mostních říms všech tvarů - odstranění</t>
  </si>
  <si>
    <t>317361116</t>
  </si>
  <si>
    <t>Výztuž mostních říms z betonářské oceli 10 505</t>
  </si>
  <si>
    <t>334323118</t>
  </si>
  <si>
    <t>Mostní opěry a úložné prahy ze ŽB C 30/37</t>
  </si>
  <si>
    <t>334323218</t>
  </si>
  <si>
    <t>Mostní křídla a závěrné zídky ze ŽB C 30/37</t>
  </si>
  <si>
    <t>334351112</t>
  </si>
  <si>
    <t>Bednění systémové mostních opěr a úložných prahů z překližek pro ŽB - zřízení</t>
  </si>
  <si>
    <t>334351211</t>
  </si>
  <si>
    <t>Bednění systémové mostních opěr a úložných prahů z překližek - odstranění</t>
  </si>
  <si>
    <t>334361216</t>
  </si>
  <si>
    <t>Výztuž dříků opěr z betonářské oceli 10 505</t>
  </si>
  <si>
    <t>334361226</t>
  </si>
  <si>
    <t>Výztuž křídel, závěrných zdí z betonářské oceli 10 505</t>
  </si>
  <si>
    <t>D5</t>
  </si>
  <si>
    <t>004: Vodorovné konstrukce</t>
  </si>
  <si>
    <t>421321128</t>
  </si>
  <si>
    <t>Mostní nosné konstrukce deskové ze ŽB C 30/37</t>
  </si>
  <si>
    <t>421955112</t>
  </si>
  <si>
    <t>Bednění z překližek na mostní skruži - zřízení</t>
  </si>
  <si>
    <t>421955212</t>
  </si>
  <si>
    <t>Bednění z překližek na mostní skruži - odstranění</t>
  </si>
  <si>
    <t>421361226</t>
  </si>
  <si>
    <t>Výztuž ŽB deskového mostu z betonářské oceli 10 505</t>
  </si>
  <si>
    <t>451313541</t>
  </si>
  <si>
    <t>Podkladní vrstva z betonu prostého vodostavebného pod dlažbu tl do 250 mm</t>
  </si>
  <si>
    <t>465511522</t>
  </si>
  <si>
    <t>Dlažba z lomového kamene do malty s vyplněním spár maltou a vyspárováním plocha nad 20 m2 tl 250 mm</t>
  </si>
  <si>
    <t>457311114</t>
  </si>
  <si>
    <t>Vyrovnávací nebo spádový beton C 12/15 včetně úpravy povrchu</t>
  </si>
  <si>
    <t>457451112</t>
  </si>
  <si>
    <t>Ochranná betonová vrstva na izolaci přesýpaných objektů tl 60 mm z prostého betonu C 16/20</t>
  </si>
  <si>
    <t>D6</t>
  </si>
  <si>
    <t>005: Komunikace</t>
  </si>
  <si>
    <t>597161111</t>
  </si>
  <si>
    <t>Rigol dlážděný do lože z betonu tl 100 mm z lomového kamene</t>
  </si>
  <si>
    <t>D7</t>
  </si>
  <si>
    <t>006: Úpravy povrchu</t>
  </si>
  <si>
    <t>632663101</t>
  </si>
  <si>
    <t>Nátěr betonu mostu ochranný</t>
  </si>
  <si>
    <t>D8</t>
  </si>
  <si>
    <t>008: Trubní vedení</t>
  </si>
  <si>
    <t>894001001</t>
  </si>
  <si>
    <t>žb šachta dn 1000 prefa délky 3,1 m - kompletní dodávka včetně úpravy dna, napojení trub, 2xžb hlavice a komozitní uzamykatelné mříže</t>
  </si>
  <si>
    <t>894001002</t>
  </si>
  <si>
    <t>Výústní objekt drenáže betonový - dle VL4 a PD, kompletní provedení</t>
  </si>
  <si>
    <t>894001003</t>
  </si>
  <si>
    <t>Vývařiště betonové - dle VL4 a PD, kompletní provedení</t>
  </si>
  <si>
    <t>894001004</t>
  </si>
  <si>
    <t>Vývařiště betonové atyp. se sklidňující žb zídkou - dle VL4 a PD, kompletní provedení</t>
  </si>
  <si>
    <t>D9</t>
  </si>
  <si>
    <t>009: Ostatní konstrukce a práce</t>
  </si>
  <si>
    <t>919521120</t>
  </si>
  <si>
    <t>Zřízení silničního propustku z trub betonových nebo ŽB DN 400</t>
  </si>
  <si>
    <t>59221138</t>
  </si>
  <si>
    <t>Trouba železobetonová DN 400, délka 1 m</t>
  </si>
  <si>
    <t>919521170</t>
  </si>
  <si>
    <t>Zřízení silničního propustku z trub betonových nebo ŽB DN 900</t>
  </si>
  <si>
    <t>59221146</t>
  </si>
  <si>
    <t>Trouba železobetonová DN 850, délka 1 m</t>
  </si>
  <si>
    <t>911334122</t>
  </si>
  <si>
    <t>Svodidlo ocelové zábradelní zádržnosti H2 typ ZSNH4/H2 kotvené do římsy s výplní ze svislých tyčí</t>
  </si>
  <si>
    <t>911005001</t>
  </si>
  <si>
    <t>Zábradlí silniční z kompozitních materiálů</t>
  </si>
  <si>
    <t>962021112</t>
  </si>
  <si>
    <t>Bourání mostních zdí a pilířů z kamene</t>
  </si>
  <si>
    <t>962051111</t>
  </si>
  <si>
    <t>Bourání mostních zdí a pilířů z ŽB</t>
  </si>
  <si>
    <t>711131821</t>
  </si>
  <si>
    <t>Odstranění izolace proti zemní vlhkosti svislé</t>
  </si>
  <si>
    <t>997006512</t>
  </si>
  <si>
    <t>Vodorovné doprava suti s naložením a složením na skládku do 1 km</t>
  </si>
  <si>
    <t>997006519</t>
  </si>
  <si>
    <t>Příplatek k vodorovnému přemístění suti na skládku ZKD 1 km přes 1 km</t>
  </si>
  <si>
    <t>948511111</t>
  </si>
  <si>
    <t>Podpěrné skruže dočasné ze dřeva - výroba vzepětí oblouku nebo klenby</t>
  </si>
  <si>
    <t>948511112</t>
  </si>
  <si>
    <t>Podpěrné skruže dočasné ze dřeva - montáž vzepětí oblouku nebo klenby</t>
  </si>
  <si>
    <t>948511122</t>
  </si>
  <si>
    <t>Podpěrné skruže dočasné ze dřeva - demontáž vzepětí oblouku nebo klenby</t>
  </si>
  <si>
    <t>980101101</t>
  </si>
  <si>
    <t>Nivelační značka na konstrukci</t>
  </si>
  <si>
    <t>936942211</t>
  </si>
  <si>
    <t>Tabulka s letopočtem</t>
  </si>
  <si>
    <t>D10</t>
  </si>
  <si>
    <t>099: Přesun hmot HSV</t>
  </si>
  <si>
    <t>998212111</t>
  </si>
  <si>
    <t>Přesun hmot pro mosty zděné, monolitické betonové nebo ocelové v do 20 m</t>
  </si>
  <si>
    <t>D11</t>
  </si>
  <si>
    <t>711: Izolace proti vodě</t>
  </si>
  <si>
    <t>711142559</t>
  </si>
  <si>
    <t>Provedení izolace proti zemní vlhkosti pásy přitavením svislé NAIP</t>
  </si>
  <si>
    <t>628331590</t>
  </si>
  <si>
    <t>pás těžký asfaltovaný  - dle PD</t>
  </si>
  <si>
    <t>711112001</t>
  </si>
  <si>
    <t>Provedení izolace proti zemní vlhkosti svislé za studena nátěrem penetračním</t>
  </si>
  <si>
    <t>85</t>
  </si>
  <si>
    <t>111631500</t>
  </si>
  <si>
    <t>Lak asfaltový penetrační - dle PD</t>
  </si>
  <si>
    <t>86</t>
  </si>
  <si>
    <t>711111012</t>
  </si>
  <si>
    <t>Provedení izolace proti zemní vlhkosti vodorovné za studena nátěrem tekutou lepenkou</t>
  </si>
  <si>
    <t>87</t>
  </si>
  <si>
    <t>11163155</t>
  </si>
  <si>
    <t>Lak asfaltový izolační - dle PD</t>
  </si>
  <si>
    <t>88</t>
  </si>
  <si>
    <t>711491172</t>
  </si>
  <si>
    <t>Provedení izolace proti tlakové vodě vodorovné z textilií vrstva ochranná</t>
  </si>
  <si>
    <t>89</t>
  </si>
  <si>
    <t>69311016</t>
  </si>
  <si>
    <t>Geotextilie 600 g/m2</t>
  </si>
  <si>
    <t>SO.251 - SO.251 - Gabiónové zdi</t>
  </si>
  <si>
    <t xml:space="preserve">      R16 - Zemní práce pro opěrné zdi</t>
  </si>
  <si>
    <t xml:space="preserve">      R35 - Gabionová zeď</t>
  </si>
  <si>
    <t xml:space="preserve">      R81 - Drenážní potrubí za opěrami</t>
  </si>
  <si>
    <t>-567333921</t>
  </si>
  <si>
    <t>1619,800-890,000 "- z gabionových zdi"</t>
  </si>
  <si>
    <t>16,920 "- z drenáže"</t>
  </si>
  <si>
    <t>Mezisoučet</t>
  </si>
  <si>
    <t>Pro dovoz z mezideponie do zásypů:</t>
  </si>
  <si>
    <t>44,500+845,500 "- pro gabionové zdi"</t>
  </si>
  <si>
    <t>34561359</t>
  </si>
  <si>
    <t>1619,800 "- z gabionových zdi"</t>
  </si>
  <si>
    <t>Dovoz z mezideponie do zásypů:</t>
  </si>
  <si>
    <t>-961639421</t>
  </si>
  <si>
    <t>-142532174</t>
  </si>
  <si>
    <t>434570280</t>
  </si>
  <si>
    <t xml:space="preserve">746,720*1,60 </t>
  </si>
  <si>
    <t>-1238999158</t>
  </si>
  <si>
    <t>Pod gabionovými zdmi:</t>
  </si>
  <si>
    <t>2,0*89,0 "- Zeď km 0,776 77 - 0,862 28"</t>
  </si>
  <si>
    <t>Zemní práce pro opěrné zdi</t>
  </si>
  <si>
    <t>111212312</t>
  </si>
  <si>
    <t>Odstranění nevhodných dřevin výšky nad 1m bez odstranění pařezů ve svahu do 1:2</t>
  </si>
  <si>
    <t>1032255138</t>
  </si>
  <si>
    <t>Vyčištění od křovin a travin</t>
  </si>
  <si>
    <t>4,0*89,0 "- Zeď km 0,776 77 - 0,862 28"</t>
  </si>
  <si>
    <t>131201104</t>
  </si>
  <si>
    <t>Hloubení jam nezapažených v hornině tř. 3 objemu přes 5000 m3</t>
  </si>
  <si>
    <t>-554833386</t>
  </si>
  <si>
    <t>Uvažováno s 30% ve tř. 3, 30% ve tř. 4 a 40% ve tř. 5</t>
  </si>
  <si>
    <t>0,30*18,20*89,0 "- Zeď km 0,776 77 - 0,862 28"</t>
  </si>
  <si>
    <t>-425073144</t>
  </si>
  <si>
    <t>485,940 "- viz. pol. č. 131201104 - Hloubení jam tř.3 přes 5000 m3"</t>
  </si>
  <si>
    <t>131301104</t>
  </si>
  <si>
    <t>Hloubení jam nezapažených v hornině tř. 4 objemu přes 5000 m3</t>
  </si>
  <si>
    <t>-1435652099</t>
  </si>
  <si>
    <t>131401104</t>
  </si>
  <si>
    <t>Hloubení jam nezapažených v hornině tř. 5 objemu přes 5000 m3</t>
  </si>
  <si>
    <t>-143075033</t>
  </si>
  <si>
    <t>0,40*18,20*89,0 "- Zeď km 0,776 77 - 0,862 28"</t>
  </si>
  <si>
    <t>132401101</t>
  </si>
  <si>
    <t>Hloubení rýh š do 600 mm v hornině tř. 5</t>
  </si>
  <si>
    <t>-1525819705</t>
  </si>
  <si>
    <t>Pro drenážní potrubí</t>
  </si>
  <si>
    <t>0,60*0,30*94,0 "- Zeď km 0,776 77 - 0,862 28"</t>
  </si>
  <si>
    <t>161101102</t>
  </si>
  <si>
    <t>Svislé přemístění výkopku z horniny tř. 1 až 4 hl výkopu do 4 m</t>
  </si>
  <si>
    <t>-1635219354</t>
  </si>
  <si>
    <t>18,20*89,0 "- Zeď km 0,776 77 - 0,862 28"</t>
  </si>
  <si>
    <t>171101112</t>
  </si>
  <si>
    <t>Uložení sypaniny z hornin nesoudržných sypkých s vlhkostí l(d) pod 0,9 mimo aktivní zónu</t>
  </si>
  <si>
    <t>-1476376761</t>
  </si>
  <si>
    <t>Zásyp před opěrami:</t>
  </si>
  <si>
    <t>0,50*89,0 "- Zeď km 0,776 77 - 0,862 28"</t>
  </si>
  <si>
    <t>1729654555</t>
  </si>
  <si>
    <t>Zásyp za opěrnými zdmi</t>
  </si>
  <si>
    <t>9,50*89,0 "- Zeď km 0,776 77 - 0,862 28"</t>
  </si>
  <si>
    <t>1525676350</t>
  </si>
  <si>
    <t>nad opěrnýma zdma</t>
  </si>
  <si>
    <t>5,0*89,0 "- Zeď km 0,776 77 - 0,862 28"</t>
  </si>
  <si>
    <t>R35</t>
  </si>
  <si>
    <t>Gabionová zeď</t>
  </si>
  <si>
    <t>213311113</t>
  </si>
  <si>
    <t>Polštáře zhutněné pod základy z kameniva drceného frakce 16 až 63 mm</t>
  </si>
  <si>
    <t>488619492</t>
  </si>
  <si>
    <t>0,20*2,0*89,0 "- Zeď km 0,776 77 - 0,862 28"</t>
  </si>
  <si>
    <t>334214521</t>
  </si>
  <si>
    <t>Zdivo nadzákladové opěrných zdí z lomového kamene do drátěných gabionů na sucho</t>
  </si>
  <si>
    <t>457397310</t>
  </si>
  <si>
    <t>116*1,0*1,0*1,0+80*1,50*1,0*1,0+14*1,0*1,0*0,80+5*1,0*1,0*0,70+11*1*1*0,60+6*1*1*0,50+4*1*1*0,90+4*1*1*0,40 "- Zeď km 0,776 77 - 0,862 28"</t>
  </si>
  <si>
    <t>711491273</t>
  </si>
  <si>
    <t>Provedení izolace proti tlakové vodě svislé z nopové folie</t>
  </si>
  <si>
    <t>2114874206</t>
  </si>
  <si>
    <t>Lešení pro výstavbu</t>
  </si>
  <si>
    <t>116*1,0*1,0+80*1,0*1,0+14*1,0*0,80+5*1,0*0,70+11*1*0,60+6*1*0,50+4*1*0,90+4*1*0,40+89,0*1,20 "- Zeď km 0,776 77 - 0,862 28"</t>
  </si>
  <si>
    <t>693111310</t>
  </si>
  <si>
    <t>textilie netkaná vpichovaná 300 g/m2 do š 400 cm</t>
  </si>
  <si>
    <t>665919078</t>
  </si>
  <si>
    <t>332,300 "- viz. pol. č. 711491273 - Provedení separační vrstvy svislé z textílií"</t>
  </si>
  <si>
    <t>"Překryv a ztratné 15,0% -" 332,300*0,15</t>
  </si>
  <si>
    <t>R81</t>
  </si>
  <si>
    <t>Drenážní potrubí za opěrami</t>
  </si>
  <si>
    <t>-1954017473</t>
  </si>
  <si>
    <t>0,40*0,30*94,0 "- Zeď km 0,776 77 - 0,862 28"</t>
  </si>
  <si>
    <t>212312111</t>
  </si>
  <si>
    <t>Lože pro trativody z betonu prostého C 30/37 XC2+XF1</t>
  </si>
  <si>
    <t>-612147360</t>
  </si>
  <si>
    <t>Tl. podkladní desky 0,15 m</t>
  </si>
  <si>
    <t>0,15*0,30*94,0 "- Zeď km 0,776 77 - 0,862 28"</t>
  </si>
  <si>
    <t>212792312</t>
  </si>
  <si>
    <t>Odvodnění mostní opěry - drenážní plastové potrubí HDPE DN 160</t>
  </si>
  <si>
    <t>345461506</t>
  </si>
  <si>
    <t>94,0 "- Zeď km 0,776 77 - 0,862 28"</t>
  </si>
  <si>
    <t>-334621833</t>
  </si>
  <si>
    <t>Žabí klapky na drenážním potrubí</t>
  </si>
  <si>
    <t>4 "- Zeď km 0,776 77 - 0,862 28"</t>
  </si>
  <si>
    <t>415913033</t>
  </si>
  <si>
    <t>941111131</t>
  </si>
  <si>
    <t>Montáž lešení řadového trubkového lehkého s podlahami zatížení do 200 kg/m2 š do 1,5 m v do 10 m</t>
  </si>
  <si>
    <t>1841915875</t>
  </si>
  <si>
    <t>116*1,0*1,0+80*1,0*1,0+14*1,0*0,80+5*1,0*0,70+11*1*0,60+6*1*0,50+4*1*0,90+4*1*0,40 "- Zeď km 0,776 77 - 0,862 28"</t>
  </si>
  <si>
    <t>941111231</t>
  </si>
  <si>
    <t>Příplatek k lešení řadovému trubkovému lehkému s podlahami š 1,5 m v 10 m za první a ZKD den použití</t>
  </si>
  <si>
    <t>949608642</t>
  </si>
  <si>
    <t>Uvažovaná doba použití 2 měsíce tj. 60 dní</t>
  </si>
  <si>
    <t>225,500*60 "- lešení pro výstavbu"</t>
  </si>
  <si>
    <t>941111831</t>
  </si>
  <si>
    <t>Demontáž lešení řadového trubkového lehkého s podlahami zatížení do 200 kg/m2 š do 1,5 m v do 10 m</t>
  </si>
  <si>
    <t>1555650927</t>
  </si>
  <si>
    <t>225,500 "- Viz. pol. č. 941111131 - Montáž lešení lehkého řadového"</t>
  </si>
  <si>
    <t>944311112</t>
  </si>
  <si>
    <t>Montáž záchytného ohrazení trubkového/dílcového výšky do 1,5 m</t>
  </si>
  <si>
    <t>-646482430</t>
  </si>
  <si>
    <t>89,0 "- Zeď km 0,776 77 - 0,862 28"</t>
  </si>
  <si>
    <t>944311211</t>
  </si>
  <si>
    <t>Příplatek k záchytnému ohrazení za první a ZKD den použití</t>
  </si>
  <si>
    <t>16585630</t>
  </si>
  <si>
    <t>Uvažovaná doba použití 3 měsíce tj. 90 dní</t>
  </si>
  <si>
    <t>89,0*90 "- Pod opěrnou zdí pro chranu soukromého majetku"</t>
  </si>
  <si>
    <t>944311812</t>
  </si>
  <si>
    <t>Demontáž záchytného ohrazení trubkového/dílcového výšky do 1,5 m</t>
  </si>
  <si>
    <t>-1072018021</t>
  </si>
  <si>
    <t>89,000 "- Viz. pol. č. 944311215 - Montáž záchytného ohrazení"</t>
  </si>
  <si>
    <t>1616429999</t>
  </si>
  <si>
    <t>SO.401 - SO.401 - Přeložka sdělovacího vedení</t>
  </si>
  <si>
    <t>M - Práce a dodávky M</t>
  </si>
  <si>
    <t>Práce a dodávky M</t>
  </si>
  <si>
    <t>XXX</t>
  </si>
  <si>
    <t>Vrapovaná (korugovaná ) trubka O110/94 s provázkem k zatažení tažného prvku</t>
  </si>
  <si>
    <t>256</t>
  </si>
  <si>
    <t>XXX.1</t>
  </si>
  <si>
    <t>Vrapovaná (korugovaná ) trubka O160/137 s provázkem k zatažení tažného prvku</t>
  </si>
  <si>
    <t>XXX.2</t>
  </si>
  <si>
    <t>Spojka vrapované trubky O110/94</t>
  </si>
  <si>
    <t>ks</t>
  </si>
  <si>
    <t>Montáž spojky vrapované trubky O110/94</t>
  </si>
  <si>
    <t>XXX.3</t>
  </si>
  <si>
    <t>Pryžový těsnící kroužek do spojky vrapované  trubky O110/94</t>
  </si>
  <si>
    <t>Montáž pryžového těsnícího kroužku do spojky vrapované  trubky O110/94</t>
  </si>
  <si>
    <t>XXX.4</t>
  </si>
  <si>
    <t>Víčko vrapované trubky O110/94</t>
  </si>
  <si>
    <t>Montáž víčka vrapované trubky O110/94</t>
  </si>
  <si>
    <t>XXX.5</t>
  </si>
  <si>
    <t>Spojka vrapované trubky O160/137</t>
  </si>
  <si>
    <t>Montáž spojky vrapované trubky O160/137</t>
  </si>
  <si>
    <t>XXX.6</t>
  </si>
  <si>
    <t>Pryžový těsnící kroužek do spojky vrapované  trubky O160/137</t>
  </si>
  <si>
    <t>Montáž pryžového těsnícího kroužku do spojky vrapované  trubky O160/137</t>
  </si>
  <si>
    <t>XXX.7</t>
  </si>
  <si>
    <t>Víčko vrapované trubky O160/137</t>
  </si>
  <si>
    <t>Montáž víčka vrapované trubky O160/137</t>
  </si>
  <si>
    <t>388 79-1220</t>
  </si>
  <si>
    <t>Osazení plastových trubek pro kabely do rýhy bez výkopu s obsypem pískem, vnitřní průměr do 15cm</t>
  </si>
  <si>
    <t>388 79-1320</t>
  </si>
  <si>
    <t>Osazení plastových trubek pro kabely do rýhy bez výkopu s obetonováním, vnitřní průměr do 15cm</t>
  </si>
  <si>
    <t>Přerušení samonosného kabelu  O14mm</t>
  </si>
  <si>
    <t>XXX.8</t>
  </si>
  <si>
    <t>Kabelová koncovka teplem smrštitelná pro kabel O14mm</t>
  </si>
  <si>
    <t>Montáž kabelové koncovky teplem smrštitelné pro kabel O14mm</t>
  </si>
  <si>
    <t>Smotání délkové rezervy samonosného kabelu</t>
  </si>
  <si>
    <t>XXX.9</t>
  </si>
  <si>
    <t>Upevnění délkové rezervy samonosného kabelu na sloup</t>
  </si>
  <si>
    <t>Kabelová koncovka teplem smrštitelná pro kabel O50mm</t>
  </si>
  <si>
    <t>XXX.10</t>
  </si>
  <si>
    <t>Montáž kabelové koncovky teplem smrštitelné pro kabel O50mm</t>
  </si>
  <si>
    <t>Výstražná folie šířka 330 mm</t>
  </si>
  <si>
    <t>459 96-1113</t>
  </si>
  <si>
    <t>Krytí kabelů výstr. folií, šířka folie 34cm</t>
  </si>
  <si>
    <t>XXX.11</t>
  </si>
  <si>
    <t>Minimarker 1255</t>
  </si>
  <si>
    <t>Montáž minimarkeru 1255</t>
  </si>
  <si>
    <t>110 00-2200</t>
  </si>
  <si>
    <t>Vytyčení nové trasy</t>
  </si>
  <si>
    <t>XXX.12</t>
  </si>
  <si>
    <t>Ručně kopaná sonda 2m3 pro ověření stávajících sítí vč. záhozu</t>
  </si>
  <si>
    <t>132 41-1316</t>
  </si>
  <si>
    <t>Hloubení nezapažených rýh ručně šířky 35 cm hloubky 60 cm v hornině tř.4</t>
  </si>
  <si>
    <t>174 41-1316</t>
  </si>
  <si>
    <t>Zásyp rýh ručně s uložením výkopku ve vrstvách se zhutněním horniny a urovnáním povrchu šířky 35 cm hloubky 60 cm v hornině tř.4</t>
  </si>
  <si>
    <t>162 30-1200</t>
  </si>
  <si>
    <t>Vodorovné přemístění výkopku se složením, bez naložení a rozprostření do 1000m</t>
  </si>
  <si>
    <t>XXX.13</t>
  </si>
  <si>
    <t>Vytyčení stávajících sítí</t>
  </si>
  <si>
    <t>XXX.14</t>
  </si>
  <si>
    <t>Dozor správců sítí</t>
  </si>
  <si>
    <t>XXX.15</t>
  </si>
  <si>
    <t>Geodetické zaměření situační a výškové před zásypem</t>
  </si>
  <si>
    <t>XXX.16</t>
  </si>
  <si>
    <t>Dokumentace skutečného provedení</t>
  </si>
  <si>
    <t>h</t>
  </si>
  <si>
    <t>XXX.17</t>
  </si>
  <si>
    <t>Demontáž kabelů</t>
  </si>
  <si>
    <t>XXX.18</t>
  </si>
  <si>
    <t>Demontáž dřevěných patkovaných sloupů</t>
  </si>
  <si>
    <t>SO.801 - SO.801 - Vegetační úpravy</t>
  </si>
  <si>
    <t xml:space="preserve">      D1 - Mnipulace a skládkovné ornice</t>
  </si>
  <si>
    <t xml:space="preserve">      D2 - Příprava území</t>
  </si>
  <si>
    <t xml:space="preserve">      D3 - Zatravnění a rekultivace</t>
  </si>
  <si>
    <t xml:space="preserve">      D4 - Výsadby</t>
  </si>
  <si>
    <t xml:space="preserve">    D9 - Přesun hmot</t>
  </si>
  <si>
    <t>Mnipulace a skládkovné ornice</t>
  </si>
  <si>
    <t>280441495</t>
  </si>
  <si>
    <t>8841,0+210,0 "- Uložení sejmuté ornice na mezideponii"</t>
  </si>
  <si>
    <t>166101101</t>
  </si>
  <si>
    <t>Přehození neulehlého výkopku z horniny tř. 1 až 4</t>
  </si>
  <si>
    <t>-1551931867</t>
  </si>
  <si>
    <t>Přehození ornice na mezideponii min. 1x/0,5 roku, uvažováno 2x za výstavbu - pro zamezení degradace humózních částic</t>
  </si>
  <si>
    <t>(8841,0+210,0)*2</t>
  </si>
  <si>
    <t>1085973575</t>
  </si>
  <si>
    <t>(8841,0+210,0)-2046,0 "- Pro odvoz na skládku"</t>
  </si>
  <si>
    <t>0,10*15500,0+0,40*1240,0 "- Pro dovoz ornice z mezideponie pro další použití"</t>
  </si>
  <si>
    <t>315848563</t>
  </si>
  <si>
    <t>8841,0+210,0 "- Dovoz na mezideponii"</t>
  </si>
  <si>
    <t>0,10*15500,0+0,40*1240,0 "- Odovoz ornice z mezideponie pro další použití"</t>
  </si>
  <si>
    <t>Vodorovné přemístění ornice na skládku</t>
  </si>
  <si>
    <t>-412462962</t>
  </si>
  <si>
    <t>8841,0-2046,0  "- odvoz přebytečné ornice na skládku"</t>
  </si>
  <si>
    <t>210,0 "- odvoz hrabanky na skládku"</t>
  </si>
  <si>
    <t>979097R11</t>
  </si>
  <si>
    <t>Poplatek za skládku - ornice</t>
  </si>
  <si>
    <t>1177917270</t>
  </si>
  <si>
    <t>7005,000 "- Viz. pol. č. 162701R05 - Vodorovné přemístění ornice na skládku"</t>
  </si>
  <si>
    <t>Příprava území</t>
  </si>
  <si>
    <t>121101103</t>
  </si>
  <si>
    <t>Sejmutí ornice s přemístěním na vzdálenost do 250 m</t>
  </si>
  <si>
    <t>-1693450830</t>
  </si>
  <si>
    <t>0,60*(985,0+3080,0+1160,0+5900,0+3610,0)</t>
  </si>
  <si>
    <t>121101201</t>
  </si>
  <si>
    <t>Odstranění lesní hrabanky</t>
  </si>
  <si>
    <t>-1534821560</t>
  </si>
  <si>
    <t>0,25*840,0 "- úsek C"</t>
  </si>
  <si>
    <t>111201101</t>
  </si>
  <si>
    <t>Odstranění křovin a stromů průměru kmene do 100 mm i s kořeny z celkové plochy do 1000 m2</t>
  </si>
  <si>
    <t>1465621804</t>
  </si>
  <si>
    <t>800,0+900,0</t>
  </si>
  <si>
    <t>112101101</t>
  </si>
  <si>
    <t>Kácení stromů listnatých D kmene do 300 mm</t>
  </si>
  <si>
    <t>-1839868756</t>
  </si>
  <si>
    <t>112101102</t>
  </si>
  <si>
    <t>Kácení stromů listnatých D kmene do 500 mm</t>
  </si>
  <si>
    <t>-1948871084</t>
  </si>
  <si>
    <t>112101103</t>
  </si>
  <si>
    <t>Kácení stromů listnatých D kmene do 700 mm</t>
  </si>
  <si>
    <t>427337785</t>
  </si>
  <si>
    <t>112101104</t>
  </si>
  <si>
    <t>Kácení stromů listnatých D kmene do 900 mm</t>
  </si>
  <si>
    <t>2010089965</t>
  </si>
  <si>
    <t>112101121</t>
  </si>
  <si>
    <t>Kácení stromů jehličnatých D kmene do 300 mm</t>
  </si>
  <si>
    <t>-1839166494</t>
  </si>
  <si>
    <t>112101122</t>
  </si>
  <si>
    <t>Kácení stromů jehličnatých D kmene do 500 mm</t>
  </si>
  <si>
    <t>933375360</t>
  </si>
  <si>
    <t>112101123</t>
  </si>
  <si>
    <t>Kácení stromů jehličnatých D kmene do 700 mm</t>
  </si>
  <si>
    <t>785740208</t>
  </si>
  <si>
    <t>112101124</t>
  </si>
  <si>
    <t>Kácení stromů jehličnatých D kmene do 900 mm</t>
  </si>
  <si>
    <t>-1698740248</t>
  </si>
  <si>
    <t>112201101</t>
  </si>
  <si>
    <t>Odstranění pařezů D do 300 mm</t>
  </si>
  <si>
    <t>-1719278285</t>
  </si>
  <si>
    <t>54+89</t>
  </si>
  <si>
    <t>112201102</t>
  </si>
  <si>
    <t>Odstranění pařezů D do 500 mm</t>
  </si>
  <si>
    <t>1617545786</t>
  </si>
  <si>
    <t>43+24</t>
  </si>
  <si>
    <t>112201103</t>
  </si>
  <si>
    <t>Odstranění pařezů D do 700 mm</t>
  </si>
  <si>
    <t>-2142350376</t>
  </si>
  <si>
    <t>35+17</t>
  </si>
  <si>
    <t>112201104</t>
  </si>
  <si>
    <t>Odstranění pařezů D do 900 mm</t>
  </si>
  <si>
    <t>1586360774</t>
  </si>
  <si>
    <t>4+1</t>
  </si>
  <si>
    <t>162301411</t>
  </si>
  <si>
    <t>Vodorovné přemístění kmenů, pařezů a větví stromů D kmene do 300 mm na skládku včetně poplatku</t>
  </si>
  <si>
    <t>-1491456045</t>
  </si>
  <si>
    <t>162301412</t>
  </si>
  <si>
    <t>Vodorovné přemístění kmenů, pařezů a větví stronů D kmene do 500 mm na skládku včetně poplatku</t>
  </si>
  <si>
    <t>-146522424</t>
  </si>
  <si>
    <t>162201443</t>
  </si>
  <si>
    <t>Vodorovné přemístění kmenů, pařezů a větví stromů D kmene do 700 mm na skládku včetně poplatku</t>
  </si>
  <si>
    <t>-1952374205</t>
  </si>
  <si>
    <t>162301414</t>
  </si>
  <si>
    <t>-1827862429</t>
  </si>
  <si>
    <t>111251111</t>
  </si>
  <si>
    <t>Drcení ořezaných větví D do 100 mm s odvozem do 20 km</t>
  </si>
  <si>
    <t>73666370</t>
  </si>
  <si>
    <t>143*0,15+67*0,25+52*0,35+5*0,45</t>
  </si>
  <si>
    <t>Zatravnění a rekultivace</t>
  </si>
  <si>
    <t>182201101</t>
  </si>
  <si>
    <t>Svahování násypů</t>
  </si>
  <si>
    <t>-377514869</t>
  </si>
  <si>
    <t>295,0+3230,0+1800,0+185,0+4320,0+2570,0 "- V okolí silnice"</t>
  </si>
  <si>
    <t>420,0+2680,0 "- Pro rekultivaci"</t>
  </si>
  <si>
    <t>184802621</t>
  </si>
  <si>
    <t>Chemické odplevelení po založení kultury postřikem na široko ve svahu do 1:2</t>
  </si>
  <si>
    <t>908205451</t>
  </si>
  <si>
    <t>15500,000 "- Viz. pol. č. 182201101 - Svahování násypů"</t>
  </si>
  <si>
    <t>-195074558</t>
  </si>
  <si>
    <t>295,0+3230,0+1800,0+185,0+3080,0+2570,0 "- V okolí silnice"</t>
  </si>
  <si>
    <t>182301136</t>
  </si>
  <si>
    <t>Rozprostření ornice pl přes 500 m2 ve svahu přes 1:5 tl vrstvy do 400 mm</t>
  </si>
  <si>
    <t>1358048421</t>
  </si>
  <si>
    <t>1240,0 "- obnovení pole"</t>
  </si>
  <si>
    <t>-75821927</t>
  </si>
  <si>
    <t>-1573764341</t>
  </si>
  <si>
    <t>Uvažovaná spotřeba 0,05 kg/m2</t>
  </si>
  <si>
    <t>0,05*(295,0+3230,0+1800,0+185,0+4320,0+2570,0) "- V okolí silnice"</t>
  </si>
  <si>
    <t>0,05*(420,0+2680,0) "- Pro rekultivaci"</t>
  </si>
  <si>
    <t>Výsadby</t>
  </si>
  <si>
    <t>183102315</t>
  </si>
  <si>
    <t>Jamky pro výsadbu s výměnou 100 % půdy zeminy tř 1 až 4 objem do 0,4 m3 ve svahu do 1:2</t>
  </si>
  <si>
    <t>-1455236890</t>
  </si>
  <si>
    <t>184102124</t>
  </si>
  <si>
    <t>Výsadba dřeviny s balem D do 0,5 m do jamky se zalitím ve svahu do 1:2</t>
  </si>
  <si>
    <t>-1012562831</t>
  </si>
  <si>
    <t>Pol102</t>
  </si>
  <si>
    <t>Aesculus hippocastanum - jírovec VK 12/14 Zb</t>
  </si>
  <si>
    <t>-1600835528</t>
  </si>
  <si>
    <t>184215133</t>
  </si>
  <si>
    <t>Ukotvení kmene dřevin kůly D do 0,1 m a délky do 3 m</t>
  </si>
  <si>
    <t>1103765676</t>
  </si>
  <si>
    <t>3*45</t>
  </si>
  <si>
    <t>998231311</t>
  </si>
  <si>
    <t>Přesun hmot pro sadovnické a krajinářské úpravy vodorovně do 5000 m</t>
  </si>
  <si>
    <t>-23211589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</si>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</sst>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6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10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8"/>
      <color indexed="20"/>
      <name val="Trebuchet MS"/>
      <family val="0"/>
    </font>
    <font>
      <sz val="7"/>
      <color indexed="55"/>
      <name val="Trebuchet MS"/>
      <family val="0"/>
    </font>
    <font>
      <sz val="8"/>
      <color indexed="63"/>
      <name val="Trebuchet MS"/>
      <family val="0"/>
    </font>
    <font>
      <sz val="8"/>
      <color indexed="18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i/>
      <sz val="9"/>
      <name val="Trebuchet M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30"/>
      <name val="Trebuchet MS"/>
      <family val="0"/>
    </font>
    <font>
      <sz val="18"/>
      <color indexed="30"/>
      <name val="Wingdings 2"/>
      <family val="1"/>
    </font>
    <font>
      <u val="single"/>
      <sz val="10"/>
      <color indexed="30"/>
      <name val="Trebuchet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0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9" fillId="35" borderId="17" xfId="0" applyFont="1" applyFill="1" applyBorder="1" applyAlignment="1">
      <alignment horizontal="left" vertical="center"/>
    </xf>
    <xf numFmtId="0" fontId="0" fillId="35" borderId="18" xfId="0" applyFill="1" applyBorder="1" applyAlignment="1">
      <alignment horizontal="left" vertical="center"/>
    </xf>
    <xf numFmtId="0" fontId="9" fillId="35" borderId="18" xfId="0" applyFont="1" applyFill="1" applyBorder="1" applyAlignment="1">
      <alignment horizontal="center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7" fillId="35" borderId="25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164" fontId="13" fillId="0" borderId="30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4" fontId="13" fillId="0" borderId="24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20" fillId="0" borderId="30" xfId="0" applyNumberFormat="1" applyFont="1" applyBorder="1" applyAlignment="1">
      <alignment horizontal="right" vertical="center"/>
    </xf>
    <xf numFmtId="164" fontId="20" fillId="0" borderId="0" xfId="0" applyNumberFormat="1" applyFont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164" fontId="20" fillId="0" borderId="24" xfId="0" applyNumberFormat="1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164" fontId="23" fillId="0" borderId="30" xfId="0" applyNumberFormat="1" applyFont="1" applyBorder="1" applyAlignment="1">
      <alignment horizontal="right" vertical="center"/>
    </xf>
    <xf numFmtId="164" fontId="23" fillId="0" borderId="0" xfId="0" applyNumberFormat="1" applyFont="1" applyAlignment="1">
      <alignment horizontal="right" vertical="center"/>
    </xf>
    <xf numFmtId="167" fontId="23" fillId="0" borderId="0" xfId="0" applyNumberFormat="1" applyFont="1" applyAlignment="1">
      <alignment horizontal="right" vertical="center"/>
    </xf>
    <xf numFmtId="164" fontId="23" fillId="0" borderId="24" xfId="0" applyNumberFormat="1" applyFont="1" applyBorder="1" applyAlignment="1">
      <alignment horizontal="right" vertical="center"/>
    </xf>
    <xf numFmtId="164" fontId="20" fillId="0" borderId="31" xfId="0" applyNumberFormat="1" applyFont="1" applyBorder="1" applyAlignment="1">
      <alignment horizontal="right" vertical="center"/>
    </xf>
    <xf numFmtId="164" fontId="20" fillId="0" borderId="32" xfId="0" applyNumberFormat="1" applyFont="1" applyBorder="1" applyAlignment="1">
      <alignment horizontal="right" vertical="center"/>
    </xf>
    <xf numFmtId="167" fontId="20" fillId="0" borderId="32" xfId="0" applyNumberFormat="1" applyFont="1" applyBorder="1" applyAlignment="1">
      <alignment horizontal="right" vertical="center"/>
    </xf>
    <xf numFmtId="164" fontId="20" fillId="0" borderId="33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11" fillId="0" borderId="0" xfId="0" applyNumberFormat="1" applyFont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>
      <alignment horizontal="right" vertical="center"/>
    </xf>
    <xf numFmtId="0" fontId="0" fillId="35" borderId="35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>
      <alignment horizontal="left" vertical="center"/>
    </xf>
    <xf numFmtId="0" fontId="7" fillId="35" borderId="0" xfId="0" applyFont="1" applyFill="1" applyAlignment="1">
      <alignment horizontal="right" vertical="center"/>
    </xf>
    <xf numFmtId="0" fontId="24" fillId="0" borderId="13" xfId="0" applyFont="1" applyBorder="1" applyAlignment="1">
      <alignment horizontal="left" vertical="center"/>
    </xf>
    <xf numFmtId="0" fontId="24" fillId="0" borderId="32" xfId="0" applyFont="1" applyBorder="1" applyAlignment="1">
      <alignment horizontal="left" vertical="center"/>
    </xf>
    <xf numFmtId="164" fontId="24" fillId="0" borderId="32" xfId="0" applyNumberFormat="1" applyFont="1" applyBorder="1" applyAlignment="1">
      <alignment horizontal="right" vertical="center"/>
    </xf>
    <xf numFmtId="0" fontId="24" fillId="0" borderId="14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32" xfId="0" applyFont="1" applyBorder="1" applyAlignment="1">
      <alignment horizontal="left" vertical="center"/>
    </xf>
    <xf numFmtId="164" fontId="22" fillId="0" borderId="32" xfId="0" applyNumberFormat="1" applyFont="1" applyBorder="1" applyAlignment="1">
      <alignment horizontal="right" vertical="center"/>
    </xf>
    <xf numFmtId="0" fontId="22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164" fontId="14" fillId="0" borderId="0" xfId="0" applyNumberFormat="1" applyFont="1" applyAlignment="1">
      <alignment horizontal="right"/>
    </xf>
    <xf numFmtId="167" fontId="25" fillId="0" borderId="22" xfId="0" applyNumberFormat="1" applyFont="1" applyBorder="1" applyAlignment="1">
      <alignment horizontal="right"/>
    </xf>
    <xf numFmtId="167" fontId="25" fillId="0" borderId="23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7" fillId="0" borderId="13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164" fontId="24" fillId="0" borderId="0" xfId="0" applyNumberFormat="1" applyFont="1" applyAlignment="1">
      <alignment horizontal="right"/>
    </xf>
    <xf numFmtId="0" fontId="27" fillId="0" borderId="30" xfId="0" applyFont="1" applyBorder="1" applyAlignment="1">
      <alignment horizontal="left"/>
    </xf>
    <xf numFmtId="167" fontId="27" fillId="0" borderId="0" xfId="0" applyNumberFormat="1" applyFont="1" applyAlignment="1">
      <alignment horizontal="right"/>
    </xf>
    <xf numFmtId="167" fontId="27" fillId="0" borderId="24" xfId="0" applyNumberFormat="1" applyFont="1" applyBorder="1" applyAlignment="1">
      <alignment horizontal="right"/>
    </xf>
    <xf numFmtId="164" fontId="27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/>
    </xf>
    <xf numFmtId="164" fontId="22" fillId="0" borderId="0" xfId="0" applyNumberFormat="1" applyFont="1" applyAlignment="1">
      <alignment horizontal="right"/>
    </xf>
    <xf numFmtId="0" fontId="0" fillId="0" borderId="36" xfId="0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168" fontId="0" fillId="0" borderId="36" xfId="0" applyNumberFormat="1" applyFont="1" applyBorder="1" applyAlignment="1">
      <alignment horizontal="right" vertical="center"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>
      <alignment horizontal="right" vertical="center"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167" fontId="11" fillId="0" borderId="0" xfId="0" applyNumberFormat="1" applyFont="1" applyAlignment="1">
      <alignment horizontal="right" vertical="center"/>
    </xf>
    <xf numFmtId="167" fontId="11" fillId="0" borderId="24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11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left" vertical="center"/>
    </xf>
    <xf numFmtId="167" fontId="11" fillId="0" borderId="32" xfId="0" applyNumberFormat="1" applyFont="1" applyBorder="1" applyAlignment="1">
      <alignment horizontal="right" vertical="center"/>
    </xf>
    <xf numFmtId="167" fontId="11" fillId="0" borderId="33" xfId="0" applyNumberFormat="1" applyFont="1" applyBorder="1" applyAlignment="1">
      <alignment horizontal="right" vertical="center"/>
    </xf>
    <xf numFmtId="0" fontId="28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28" fillId="0" borderId="30" xfId="0" applyFont="1" applyBorder="1" applyAlignment="1">
      <alignment horizontal="left" vertical="center"/>
    </xf>
    <xf numFmtId="0" fontId="28" fillId="0" borderId="24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168" fontId="30" fillId="0" borderId="0" xfId="0" applyNumberFormat="1" applyFont="1" applyAlignment="1">
      <alignment horizontal="right" vertical="center"/>
    </xf>
    <xf numFmtId="0" fontId="30" fillId="0" borderId="30" xfId="0" applyFont="1" applyBorder="1" applyAlignment="1">
      <alignment horizontal="left" vertical="center"/>
    </xf>
    <xf numFmtId="0" fontId="30" fillId="0" borderId="24" xfId="0" applyFont="1" applyBorder="1" applyAlignment="1">
      <alignment horizontal="left" vertical="center"/>
    </xf>
    <xf numFmtId="0" fontId="30" fillId="0" borderId="31" xfId="0" applyFont="1" applyBorder="1" applyAlignment="1">
      <alignment horizontal="left" vertical="center"/>
    </xf>
    <xf numFmtId="0" fontId="30" fillId="0" borderId="32" xfId="0" applyFont="1" applyBorder="1" applyAlignment="1">
      <alignment horizontal="left" vertical="center"/>
    </xf>
    <xf numFmtId="0" fontId="30" fillId="0" borderId="33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168" fontId="31" fillId="0" borderId="0" xfId="0" applyNumberFormat="1" applyFont="1" applyAlignment="1">
      <alignment horizontal="right" vertical="center"/>
    </xf>
    <xf numFmtId="0" fontId="31" fillId="0" borderId="30" xfId="0" applyFont="1" applyBorder="1" applyAlignment="1">
      <alignment horizontal="left" vertical="center"/>
    </xf>
    <xf numFmtId="0" fontId="31" fillId="0" borderId="24" xfId="0" applyFont="1" applyBorder="1" applyAlignment="1">
      <alignment horizontal="left" vertical="center"/>
    </xf>
    <xf numFmtId="0" fontId="32" fillId="0" borderId="13" xfId="0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168" fontId="32" fillId="0" borderId="0" xfId="0" applyNumberFormat="1" applyFont="1" applyAlignment="1">
      <alignment horizontal="right" vertical="center"/>
    </xf>
    <xf numFmtId="0" fontId="32" fillId="0" borderId="30" xfId="0" applyFont="1" applyBorder="1" applyAlignment="1">
      <alignment horizontal="left" vertical="center"/>
    </xf>
    <xf numFmtId="0" fontId="32" fillId="0" borderId="24" xfId="0" applyFont="1" applyBorder="1" applyAlignment="1">
      <alignment horizontal="left" vertical="center"/>
    </xf>
    <xf numFmtId="0" fontId="33" fillId="0" borderId="36" xfId="0" applyFont="1" applyBorder="1" applyAlignment="1">
      <alignment horizontal="center" vertical="center"/>
    </xf>
    <xf numFmtId="49" fontId="33" fillId="0" borderId="36" xfId="0" applyNumberFormat="1" applyFont="1" applyBorder="1" applyAlignment="1">
      <alignment horizontal="left" vertical="center" wrapText="1"/>
    </xf>
    <xf numFmtId="0" fontId="33" fillId="0" borderId="36" xfId="0" applyFont="1" applyBorder="1" applyAlignment="1">
      <alignment horizontal="left" vertical="center" wrapText="1"/>
    </xf>
    <xf numFmtId="0" fontId="33" fillId="0" borderId="36" xfId="0" applyFont="1" applyBorder="1" applyAlignment="1">
      <alignment horizontal="center" vertical="center" wrapText="1"/>
    </xf>
    <xf numFmtId="168" fontId="33" fillId="0" borderId="36" xfId="0" applyNumberFormat="1" applyFont="1" applyBorder="1" applyAlignment="1">
      <alignment horizontal="right" vertical="center"/>
    </xf>
    <xf numFmtId="164" fontId="33" fillId="34" borderId="36" xfId="0" applyNumberFormat="1" applyFont="1" applyFill="1" applyBorder="1" applyAlignment="1">
      <alignment horizontal="right" vertical="center"/>
    </xf>
    <xf numFmtId="164" fontId="33" fillId="0" borderId="36" xfId="0" applyNumberFormat="1" applyFont="1" applyBorder="1" applyAlignment="1">
      <alignment horizontal="right" vertical="center"/>
    </xf>
    <xf numFmtId="0" fontId="33" fillId="0" borderId="13" xfId="0" applyFont="1" applyBorder="1" applyAlignment="1">
      <alignment horizontal="left" vertical="center"/>
    </xf>
    <xf numFmtId="0" fontId="33" fillId="34" borderId="36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center" vertical="center" wrapText="1"/>
    </xf>
    <xf numFmtId="0" fontId="59" fillId="33" borderId="0" xfId="36" applyFill="1" applyAlignment="1">
      <alignment horizontal="left" vertical="top"/>
    </xf>
    <xf numFmtId="0" fontId="74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1" fillId="33" borderId="0" xfId="0" applyFont="1" applyFill="1" applyAlignment="1">
      <alignment horizontal="left" vertical="center"/>
    </xf>
    <xf numFmtId="0" fontId="75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5" fillId="33" borderId="0" xfId="36" applyFont="1" applyFill="1" applyAlignment="1" applyProtection="1">
      <alignment horizontal="left" vertical="center"/>
      <protection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21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3" xfId="0" applyFont="1" applyBorder="1" applyAlignment="1">
      <alignment horizontal="left" vertical="center"/>
    </xf>
    <xf numFmtId="0" fontId="19" fillId="0" borderId="43" xfId="0" applyFont="1" applyBorder="1" applyAlignment="1">
      <alignment horizontal="center" vertical="center"/>
    </xf>
    <xf numFmtId="0" fontId="16" fillId="0" borderId="4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21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2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19" fillId="0" borderId="43" xfId="0" applyFont="1" applyBorder="1" applyAlignment="1">
      <alignment horizontal="left"/>
    </xf>
    <xf numFmtId="0" fontId="16" fillId="0" borderId="43" xfId="0" applyFont="1" applyBorder="1" applyAlignment="1">
      <alignment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2" xfId="0" applyFont="1" applyBorder="1" applyAlignment="1">
      <alignment vertical="top"/>
    </xf>
    <xf numFmtId="0" fontId="0" fillId="0" borderId="43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3" fillId="35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164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7" fillId="35" borderId="17" xfId="0" applyFont="1" applyFill="1" applyBorder="1" applyAlignment="1">
      <alignment horizontal="center" vertical="center"/>
    </xf>
    <xf numFmtId="0" fontId="0" fillId="35" borderId="18" xfId="0" applyFill="1" applyBorder="1" applyAlignment="1">
      <alignment horizontal="left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right" vertical="center"/>
    </xf>
    <xf numFmtId="164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9" fillId="35" borderId="18" xfId="0" applyFont="1" applyFill="1" applyBorder="1" applyAlignment="1">
      <alignment horizontal="left" vertical="center"/>
    </xf>
    <xf numFmtId="164" fontId="9" fillId="35" borderId="18" xfId="0" applyNumberFormat="1" applyFont="1" applyFill="1" applyBorder="1" applyAlignment="1">
      <alignment horizontal="right" vertical="center"/>
    </xf>
    <xf numFmtId="0" fontId="0" fillId="35" borderId="25" xfId="0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13" fillId="0" borderId="29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165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5" fillId="33" borderId="0" xfId="36" applyFont="1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2F5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FEA7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4A2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5E7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D71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F4E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93E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4C57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E5A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12F5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8FEA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14A2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85E7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7D71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4F4E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193E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44C5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0E5A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2"/>
  <sheetViews>
    <sheetView showGridLines="0" tabSelected="1" zoomScalePageLayoutView="0" workbookViewId="0" topLeftCell="A1">
      <pane ySplit="1" topLeftCell="A2" activePane="bottomLeft" state="frozen"/>
      <selection pane="topLeft" activeCell="E24" sqref="E24:H24"/>
      <selection pane="bottomLeft" activeCell="E20" sqref="E20:AN20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82" t="s">
        <v>0</v>
      </c>
      <c r="B1" s="183"/>
      <c r="C1" s="183"/>
      <c r="D1" s="184" t="s">
        <v>1</v>
      </c>
      <c r="E1" s="183"/>
      <c r="F1" s="183"/>
      <c r="G1" s="183"/>
      <c r="H1" s="183"/>
      <c r="I1" s="183"/>
      <c r="J1" s="183"/>
      <c r="K1" s="185" t="s">
        <v>1422</v>
      </c>
      <c r="L1" s="185"/>
      <c r="M1" s="185"/>
      <c r="N1" s="185"/>
      <c r="O1" s="185"/>
      <c r="P1" s="185"/>
      <c r="Q1" s="185"/>
      <c r="R1" s="185"/>
      <c r="S1" s="185"/>
      <c r="T1" s="183"/>
      <c r="U1" s="183"/>
      <c r="V1" s="183"/>
      <c r="W1" s="185" t="s">
        <v>1423</v>
      </c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77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61" t="s">
        <v>6</v>
      </c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2:71" s="2" customFormat="1" ht="37.5" customHeight="1">
      <c r="B4" s="10"/>
      <c r="D4" s="11" t="s">
        <v>10</v>
      </c>
      <c r="AQ4" s="12"/>
      <c r="AS4" s="13" t="s">
        <v>11</v>
      </c>
      <c r="BE4" s="14" t="s">
        <v>12</v>
      </c>
      <c r="BS4" s="6" t="s">
        <v>13</v>
      </c>
    </row>
    <row r="5" spans="2:71" s="2" customFormat="1" ht="15" customHeight="1">
      <c r="B5" s="10"/>
      <c r="D5" s="15" t="s">
        <v>14</v>
      </c>
      <c r="K5" s="282" t="s">
        <v>15</v>
      </c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Q5" s="12"/>
      <c r="BE5" s="289" t="s">
        <v>16</v>
      </c>
      <c r="BS5" s="6" t="s">
        <v>7</v>
      </c>
    </row>
    <row r="6" spans="2:71" s="2" customFormat="1" ht="37.5" customHeight="1">
      <c r="B6" s="10"/>
      <c r="D6" s="17" t="s">
        <v>17</v>
      </c>
      <c r="K6" s="290" t="s">
        <v>18</v>
      </c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2"/>
      <c r="AO6" s="262"/>
      <c r="AQ6" s="12"/>
      <c r="BE6" s="262"/>
      <c r="BS6" s="6" t="s">
        <v>19</v>
      </c>
    </row>
    <row r="7" spans="2:71" s="2" customFormat="1" ht="15" customHeight="1">
      <c r="B7" s="10"/>
      <c r="D7" s="18" t="s">
        <v>20</v>
      </c>
      <c r="K7" s="16"/>
      <c r="AK7" s="18" t="s">
        <v>21</v>
      </c>
      <c r="AN7" s="16"/>
      <c r="AQ7" s="12"/>
      <c r="BE7" s="262"/>
      <c r="BS7" s="6" t="s">
        <v>22</v>
      </c>
    </row>
    <row r="8" spans="2:71" s="2" customFormat="1" ht="15" customHeight="1">
      <c r="B8" s="10"/>
      <c r="D8" s="18" t="s">
        <v>23</v>
      </c>
      <c r="K8" s="16" t="s">
        <v>24</v>
      </c>
      <c r="AK8" s="18" t="s">
        <v>25</v>
      </c>
      <c r="AN8" s="19" t="s">
        <v>26</v>
      </c>
      <c r="AQ8" s="12"/>
      <c r="BE8" s="262"/>
      <c r="BS8" s="6" t="s">
        <v>27</v>
      </c>
    </row>
    <row r="9" spans="2:71" s="2" customFormat="1" ht="15" customHeight="1">
      <c r="B9" s="10"/>
      <c r="AQ9" s="12"/>
      <c r="BE9" s="262"/>
      <c r="BS9" s="6" t="s">
        <v>28</v>
      </c>
    </row>
    <row r="10" spans="2:71" s="2" customFormat="1" ht="15" customHeight="1">
      <c r="B10" s="10"/>
      <c r="D10" s="18" t="s">
        <v>29</v>
      </c>
      <c r="AK10" s="18" t="s">
        <v>30</v>
      </c>
      <c r="AN10" s="16" t="s">
        <v>31</v>
      </c>
      <c r="AQ10" s="12"/>
      <c r="BE10" s="262"/>
      <c r="BS10" s="6" t="s">
        <v>19</v>
      </c>
    </row>
    <row r="11" spans="2:71" s="2" customFormat="1" ht="19.5" customHeight="1">
      <c r="B11" s="10"/>
      <c r="E11" s="16" t="s">
        <v>32</v>
      </c>
      <c r="AK11" s="18" t="s">
        <v>33</v>
      </c>
      <c r="AN11" s="16"/>
      <c r="AQ11" s="12"/>
      <c r="BE11" s="262"/>
      <c r="BS11" s="6" t="s">
        <v>19</v>
      </c>
    </row>
    <row r="12" spans="2:71" s="2" customFormat="1" ht="7.5" customHeight="1">
      <c r="B12" s="10"/>
      <c r="AQ12" s="12"/>
      <c r="BE12" s="262"/>
      <c r="BS12" s="6" t="s">
        <v>19</v>
      </c>
    </row>
    <row r="13" spans="2:71" s="2" customFormat="1" ht="15" customHeight="1">
      <c r="B13" s="10"/>
      <c r="D13" s="18" t="s">
        <v>34</v>
      </c>
      <c r="AK13" s="18" t="s">
        <v>30</v>
      </c>
      <c r="AN13" s="20" t="s">
        <v>35</v>
      </c>
      <c r="AQ13" s="12"/>
      <c r="BE13" s="262"/>
      <c r="BS13" s="6" t="s">
        <v>19</v>
      </c>
    </row>
    <row r="14" spans="2:71" s="2" customFormat="1" ht="15.75" customHeight="1">
      <c r="B14" s="10"/>
      <c r="E14" s="291" t="s">
        <v>35</v>
      </c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18" t="s">
        <v>33</v>
      </c>
      <c r="AN14" s="20" t="s">
        <v>35</v>
      </c>
      <c r="AQ14" s="12"/>
      <c r="BE14" s="262"/>
      <c r="BS14" s="6" t="s">
        <v>19</v>
      </c>
    </row>
    <row r="15" spans="2:71" s="2" customFormat="1" ht="7.5" customHeight="1">
      <c r="B15" s="10"/>
      <c r="AQ15" s="12"/>
      <c r="BE15" s="262"/>
      <c r="BS15" s="6" t="s">
        <v>4</v>
      </c>
    </row>
    <row r="16" spans="2:71" s="2" customFormat="1" ht="15" customHeight="1">
      <c r="B16" s="10"/>
      <c r="D16" s="18" t="s">
        <v>36</v>
      </c>
      <c r="AK16" s="18" t="s">
        <v>30</v>
      </c>
      <c r="AN16" s="16" t="s">
        <v>37</v>
      </c>
      <c r="AQ16" s="12"/>
      <c r="BE16" s="262"/>
      <c r="BS16" s="6" t="s">
        <v>4</v>
      </c>
    </row>
    <row r="17" spans="2:71" s="2" customFormat="1" ht="19.5" customHeight="1">
      <c r="B17" s="10"/>
      <c r="E17" s="16" t="s">
        <v>38</v>
      </c>
      <c r="AK17" s="18" t="s">
        <v>33</v>
      </c>
      <c r="AN17" s="16" t="s">
        <v>39</v>
      </c>
      <c r="AQ17" s="12"/>
      <c r="BE17" s="262"/>
      <c r="BS17" s="6" t="s">
        <v>40</v>
      </c>
    </row>
    <row r="18" spans="2:71" s="2" customFormat="1" ht="7.5" customHeight="1">
      <c r="B18" s="10"/>
      <c r="AQ18" s="12"/>
      <c r="BE18" s="262"/>
      <c r="BS18" s="6" t="s">
        <v>7</v>
      </c>
    </row>
    <row r="19" spans="2:71" s="2" customFormat="1" ht="15" customHeight="1">
      <c r="B19" s="10"/>
      <c r="D19" s="18" t="s">
        <v>41</v>
      </c>
      <c r="AQ19" s="12"/>
      <c r="BE19" s="262"/>
      <c r="BS19" s="6" t="s">
        <v>7</v>
      </c>
    </row>
    <row r="20" spans="2:71" s="2" customFormat="1" ht="70.5" customHeight="1">
      <c r="B20" s="10"/>
      <c r="E20" s="292" t="s">
        <v>42</v>
      </c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Q20" s="12"/>
      <c r="BE20" s="262"/>
      <c r="BS20" s="6" t="s">
        <v>40</v>
      </c>
    </row>
    <row r="21" spans="2:57" s="2" customFormat="1" ht="7.5" customHeight="1">
      <c r="B21" s="10"/>
      <c r="AQ21" s="12"/>
      <c r="BE21" s="262"/>
    </row>
    <row r="22" spans="2:57" s="2" customFormat="1" ht="7.5" customHeight="1">
      <c r="B22" s="1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Q22" s="12"/>
      <c r="BE22" s="262"/>
    </row>
    <row r="23" spans="2:57" s="6" customFormat="1" ht="27" customHeight="1">
      <c r="B23" s="22"/>
      <c r="D23" s="23" t="s">
        <v>43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93">
        <f>ROUND($AG$51,2)</f>
        <v>0</v>
      </c>
      <c r="AL23" s="294"/>
      <c r="AM23" s="294"/>
      <c r="AN23" s="294"/>
      <c r="AO23" s="294"/>
      <c r="AQ23" s="25"/>
      <c r="BE23" s="280"/>
    </row>
    <row r="24" spans="2:57" s="6" customFormat="1" ht="7.5" customHeight="1">
      <c r="B24" s="22"/>
      <c r="AQ24" s="25"/>
      <c r="BE24" s="280"/>
    </row>
    <row r="25" spans="2:57" s="6" customFormat="1" ht="14.25" customHeight="1">
      <c r="B25" s="22"/>
      <c r="L25" s="295" t="s">
        <v>44</v>
      </c>
      <c r="M25" s="280"/>
      <c r="N25" s="280"/>
      <c r="O25" s="280"/>
      <c r="W25" s="295" t="s">
        <v>45</v>
      </c>
      <c r="X25" s="280"/>
      <c r="Y25" s="280"/>
      <c r="Z25" s="280"/>
      <c r="AA25" s="280"/>
      <c r="AB25" s="280"/>
      <c r="AC25" s="280"/>
      <c r="AD25" s="280"/>
      <c r="AE25" s="280"/>
      <c r="AK25" s="295" t="s">
        <v>46</v>
      </c>
      <c r="AL25" s="280"/>
      <c r="AM25" s="280"/>
      <c r="AN25" s="280"/>
      <c r="AO25" s="280"/>
      <c r="AQ25" s="25"/>
      <c r="BE25" s="280"/>
    </row>
    <row r="26" spans="2:57" s="6" customFormat="1" ht="15" customHeight="1">
      <c r="B26" s="27"/>
      <c r="D26" s="28" t="s">
        <v>47</v>
      </c>
      <c r="F26" s="28" t="s">
        <v>48</v>
      </c>
      <c r="L26" s="286">
        <v>0.21</v>
      </c>
      <c r="M26" s="287"/>
      <c r="N26" s="287"/>
      <c r="O26" s="287"/>
      <c r="W26" s="288">
        <f>ROUND($AZ$51,2)</f>
        <v>0</v>
      </c>
      <c r="X26" s="287"/>
      <c r="Y26" s="287"/>
      <c r="Z26" s="287"/>
      <c r="AA26" s="287"/>
      <c r="AB26" s="287"/>
      <c r="AC26" s="287"/>
      <c r="AD26" s="287"/>
      <c r="AE26" s="287"/>
      <c r="AK26" s="288">
        <f>ROUND($AV$51,2)</f>
        <v>0</v>
      </c>
      <c r="AL26" s="287"/>
      <c r="AM26" s="287"/>
      <c r="AN26" s="287"/>
      <c r="AO26" s="287"/>
      <c r="AQ26" s="29"/>
      <c r="BE26" s="287"/>
    </row>
    <row r="27" spans="2:57" s="6" customFormat="1" ht="15" customHeight="1">
      <c r="B27" s="27"/>
      <c r="F27" s="28" t="s">
        <v>49</v>
      </c>
      <c r="L27" s="286">
        <v>0.15</v>
      </c>
      <c r="M27" s="287"/>
      <c r="N27" s="287"/>
      <c r="O27" s="287"/>
      <c r="W27" s="288">
        <f>ROUND($BA$51,2)</f>
        <v>0</v>
      </c>
      <c r="X27" s="287"/>
      <c r="Y27" s="287"/>
      <c r="Z27" s="287"/>
      <c r="AA27" s="287"/>
      <c r="AB27" s="287"/>
      <c r="AC27" s="287"/>
      <c r="AD27" s="287"/>
      <c r="AE27" s="287"/>
      <c r="AK27" s="288">
        <f>ROUND($AW$51,2)</f>
        <v>0</v>
      </c>
      <c r="AL27" s="287"/>
      <c r="AM27" s="287"/>
      <c r="AN27" s="287"/>
      <c r="AO27" s="287"/>
      <c r="AQ27" s="29"/>
      <c r="BE27" s="287"/>
    </row>
    <row r="28" spans="2:57" s="6" customFormat="1" ht="15" customHeight="1" hidden="1">
      <c r="B28" s="27"/>
      <c r="F28" s="28" t="s">
        <v>50</v>
      </c>
      <c r="L28" s="286">
        <v>0.21</v>
      </c>
      <c r="M28" s="287"/>
      <c r="N28" s="287"/>
      <c r="O28" s="287"/>
      <c r="W28" s="288">
        <f>ROUND($BB$51,2)</f>
        <v>0</v>
      </c>
      <c r="X28" s="287"/>
      <c r="Y28" s="287"/>
      <c r="Z28" s="287"/>
      <c r="AA28" s="287"/>
      <c r="AB28" s="287"/>
      <c r="AC28" s="287"/>
      <c r="AD28" s="287"/>
      <c r="AE28" s="287"/>
      <c r="AK28" s="288">
        <v>0</v>
      </c>
      <c r="AL28" s="287"/>
      <c r="AM28" s="287"/>
      <c r="AN28" s="287"/>
      <c r="AO28" s="287"/>
      <c r="AQ28" s="29"/>
      <c r="BE28" s="287"/>
    </row>
    <row r="29" spans="2:57" s="6" customFormat="1" ht="15" customHeight="1" hidden="1">
      <c r="B29" s="27"/>
      <c r="F29" s="28" t="s">
        <v>51</v>
      </c>
      <c r="L29" s="286">
        <v>0.15</v>
      </c>
      <c r="M29" s="287"/>
      <c r="N29" s="287"/>
      <c r="O29" s="287"/>
      <c r="W29" s="288">
        <f>ROUND($BC$51,2)</f>
        <v>0</v>
      </c>
      <c r="X29" s="287"/>
      <c r="Y29" s="287"/>
      <c r="Z29" s="287"/>
      <c r="AA29" s="287"/>
      <c r="AB29" s="287"/>
      <c r="AC29" s="287"/>
      <c r="AD29" s="287"/>
      <c r="AE29" s="287"/>
      <c r="AK29" s="288">
        <v>0</v>
      </c>
      <c r="AL29" s="287"/>
      <c r="AM29" s="287"/>
      <c r="AN29" s="287"/>
      <c r="AO29" s="287"/>
      <c r="AQ29" s="29"/>
      <c r="BE29" s="287"/>
    </row>
    <row r="30" spans="2:57" s="6" customFormat="1" ht="15" customHeight="1" hidden="1">
      <c r="B30" s="27"/>
      <c r="F30" s="28" t="s">
        <v>52</v>
      </c>
      <c r="L30" s="286">
        <v>0</v>
      </c>
      <c r="M30" s="287"/>
      <c r="N30" s="287"/>
      <c r="O30" s="287"/>
      <c r="W30" s="288">
        <f>ROUND($BD$51,2)</f>
        <v>0</v>
      </c>
      <c r="X30" s="287"/>
      <c r="Y30" s="287"/>
      <c r="Z30" s="287"/>
      <c r="AA30" s="287"/>
      <c r="AB30" s="287"/>
      <c r="AC30" s="287"/>
      <c r="AD30" s="287"/>
      <c r="AE30" s="287"/>
      <c r="AK30" s="288">
        <v>0</v>
      </c>
      <c r="AL30" s="287"/>
      <c r="AM30" s="287"/>
      <c r="AN30" s="287"/>
      <c r="AO30" s="287"/>
      <c r="AQ30" s="29"/>
      <c r="BE30" s="287"/>
    </row>
    <row r="31" spans="2:57" s="6" customFormat="1" ht="7.5" customHeight="1">
      <c r="B31" s="22"/>
      <c r="AQ31" s="25"/>
      <c r="BE31" s="280"/>
    </row>
    <row r="32" spans="2:57" s="6" customFormat="1" ht="27" customHeight="1">
      <c r="B32" s="22"/>
      <c r="C32" s="30"/>
      <c r="D32" s="31" t="s">
        <v>53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3" t="s">
        <v>54</v>
      </c>
      <c r="U32" s="32"/>
      <c r="V32" s="32"/>
      <c r="W32" s="32"/>
      <c r="X32" s="276" t="s">
        <v>55</v>
      </c>
      <c r="Y32" s="271"/>
      <c r="Z32" s="271"/>
      <c r="AA32" s="271"/>
      <c r="AB32" s="271"/>
      <c r="AC32" s="32"/>
      <c r="AD32" s="32"/>
      <c r="AE32" s="32"/>
      <c r="AF32" s="32"/>
      <c r="AG32" s="32"/>
      <c r="AH32" s="32"/>
      <c r="AI32" s="32"/>
      <c r="AJ32" s="32"/>
      <c r="AK32" s="277">
        <f>ROUND(SUM($AK$23:$AK$30),2)</f>
        <v>0</v>
      </c>
      <c r="AL32" s="271"/>
      <c r="AM32" s="271"/>
      <c r="AN32" s="271"/>
      <c r="AO32" s="278"/>
      <c r="AP32" s="30"/>
      <c r="AQ32" s="35"/>
      <c r="BE32" s="280"/>
    </row>
    <row r="33" spans="2:43" s="6" customFormat="1" ht="7.5" customHeight="1">
      <c r="B33" s="22"/>
      <c r="AQ33" s="25"/>
    </row>
    <row r="34" spans="2:43" s="6" customFormat="1" ht="7.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8" spans="2:44" s="6" customFormat="1" ht="7.5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22"/>
    </row>
    <row r="39" spans="2:44" s="6" customFormat="1" ht="37.5" customHeight="1">
      <c r="B39" s="22"/>
      <c r="C39" s="11" t="s">
        <v>56</v>
      </c>
      <c r="AR39" s="22"/>
    </row>
    <row r="40" spans="2:44" s="6" customFormat="1" ht="7.5" customHeight="1">
      <c r="B40" s="22"/>
      <c r="AR40" s="22"/>
    </row>
    <row r="41" spans="2:44" s="16" customFormat="1" ht="15" customHeight="1">
      <c r="B41" s="41"/>
      <c r="C41" s="18" t="s">
        <v>14</v>
      </c>
      <c r="L41" s="16" t="str">
        <f>$K$5</f>
        <v>2006-120_C</v>
      </c>
      <c r="AR41" s="41"/>
    </row>
    <row r="42" spans="2:44" s="42" customFormat="1" ht="37.5" customHeight="1">
      <c r="B42" s="43"/>
      <c r="C42" s="42" t="s">
        <v>17</v>
      </c>
      <c r="L42" s="279" t="str">
        <f>$K$6</f>
        <v>II/118 Příbram - Hluboš</v>
      </c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0"/>
      <c r="AK42" s="280"/>
      <c r="AL42" s="280"/>
      <c r="AM42" s="280"/>
      <c r="AN42" s="280"/>
      <c r="AO42" s="280"/>
      <c r="AR42" s="43"/>
    </row>
    <row r="43" spans="2:44" s="6" customFormat="1" ht="7.5" customHeight="1">
      <c r="B43" s="22"/>
      <c r="AR43" s="22"/>
    </row>
    <row r="44" spans="2:44" s="6" customFormat="1" ht="15.75" customHeight="1">
      <c r="B44" s="22"/>
      <c r="C44" s="18" t="s">
        <v>23</v>
      </c>
      <c r="L44" s="44" t="str">
        <f>IF($K$8="","",$K$8)</f>
        <v>Příbram</v>
      </c>
      <c r="AI44" s="18" t="s">
        <v>25</v>
      </c>
      <c r="AM44" s="281" t="str">
        <f>IF($AN$8="","",$AN$8)</f>
        <v>05.02.2014</v>
      </c>
      <c r="AN44" s="280"/>
      <c r="AR44" s="22"/>
    </row>
    <row r="45" spans="2:44" s="6" customFormat="1" ht="7.5" customHeight="1">
      <c r="B45" s="22"/>
      <c r="AR45" s="22"/>
    </row>
    <row r="46" spans="2:56" s="6" customFormat="1" ht="18.75" customHeight="1">
      <c r="B46" s="22"/>
      <c r="C46" s="18" t="s">
        <v>29</v>
      </c>
      <c r="L46" s="16" t="str">
        <f>IF($E$11="","",$E$11)</f>
        <v>Středočeský kraj</v>
      </c>
      <c r="AI46" s="18" t="s">
        <v>36</v>
      </c>
      <c r="AM46" s="282" t="str">
        <f>IF($E$17="","",$E$17)</f>
        <v>CR Project s.r.o.</v>
      </c>
      <c r="AN46" s="280"/>
      <c r="AO46" s="280"/>
      <c r="AP46" s="280"/>
      <c r="AR46" s="22"/>
      <c r="AS46" s="283" t="s">
        <v>57</v>
      </c>
      <c r="AT46" s="284"/>
      <c r="AU46" s="46"/>
      <c r="AV46" s="46"/>
      <c r="AW46" s="46"/>
      <c r="AX46" s="46"/>
      <c r="AY46" s="46"/>
      <c r="AZ46" s="46"/>
      <c r="BA46" s="46"/>
      <c r="BB46" s="46"/>
      <c r="BC46" s="46"/>
      <c r="BD46" s="47"/>
    </row>
    <row r="47" spans="2:56" s="6" customFormat="1" ht="15.75" customHeight="1">
      <c r="B47" s="22"/>
      <c r="C47" s="18" t="s">
        <v>34</v>
      </c>
      <c r="L47" s="16">
        <f>IF($E$14="Vyplň údaj","",$E$14)</f>
      </c>
      <c r="AR47" s="22"/>
      <c r="AS47" s="285"/>
      <c r="AT47" s="280"/>
      <c r="BD47" s="48"/>
    </row>
    <row r="48" spans="2:56" s="6" customFormat="1" ht="12" customHeight="1">
      <c r="B48" s="22"/>
      <c r="AR48" s="22"/>
      <c r="AS48" s="285"/>
      <c r="AT48" s="280"/>
      <c r="BD48" s="48"/>
    </row>
    <row r="49" spans="2:57" s="6" customFormat="1" ht="30" customHeight="1">
      <c r="B49" s="22"/>
      <c r="C49" s="270" t="s">
        <v>58</v>
      </c>
      <c r="D49" s="271"/>
      <c r="E49" s="271"/>
      <c r="F49" s="271"/>
      <c r="G49" s="271"/>
      <c r="H49" s="32"/>
      <c r="I49" s="272" t="s">
        <v>59</v>
      </c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1"/>
      <c r="U49" s="271"/>
      <c r="V49" s="271"/>
      <c r="W49" s="271"/>
      <c r="X49" s="271"/>
      <c r="Y49" s="271"/>
      <c r="Z49" s="271"/>
      <c r="AA49" s="271"/>
      <c r="AB49" s="271"/>
      <c r="AC49" s="271"/>
      <c r="AD49" s="271"/>
      <c r="AE49" s="271"/>
      <c r="AF49" s="271"/>
      <c r="AG49" s="273" t="s">
        <v>60</v>
      </c>
      <c r="AH49" s="271"/>
      <c r="AI49" s="271"/>
      <c r="AJ49" s="271"/>
      <c r="AK49" s="271"/>
      <c r="AL49" s="271"/>
      <c r="AM49" s="271"/>
      <c r="AN49" s="272" t="s">
        <v>61</v>
      </c>
      <c r="AO49" s="271"/>
      <c r="AP49" s="271"/>
      <c r="AQ49" s="49" t="s">
        <v>62</v>
      </c>
      <c r="AR49" s="22"/>
      <c r="AS49" s="50" t="s">
        <v>63</v>
      </c>
      <c r="AT49" s="51" t="s">
        <v>64</v>
      </c>
      <c r="AU49" s="51" t="s">
        <v>65</v>
      </c>
      <c r="AV49" s="51" t="s">
        <v>66</v>
      </c>
      <c r="AW49" s="51" t="s">
        <v>67</v>
      </c>
      <c r="AX49" s="51" t="s">
        <v>68</v>
      </c>
      <c r="AY49" s="51" t="s">
        <v>69</v>
      </c>
      <c r="AZ49" s="51" t="s">
        <v>70</v>
      </c>
      <c r="BA49" s="51" t="s">
        <v>71</v>
      </c>
      <c r="BB49" s="51" t="s">
        <v>72</v>
      </c>
      <c r="BC49" s="51" t="s">
        <v>73</v>
      </c>
      <c r="BD49" s="52" t="s">
        <v>74</v>
      </c>
      <c r="BE49" s="53"/>
    </row>
    <row r="50" spans="2:56" s="6" customFormat="1" ht="12" customHeight="1">
      <c r="B50" s="22"/>
      <c r="AR50" s="22"/>
      <c r="AS50" s="54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7"/>
    </row>
    <row r="51" spans="2:76" s="42" customFormat="1" ht="33" customHeight="1">
      <c r="B51" s="43"/>
      <c r="C51" s="55" t="s">
        <v>75</v>
      </c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274">
        <f>ROUND($AG$52+$AG$53+SUM($AG$55:$AG$60),2)</f>
        <v>0</v>
      </c>
      <c r="AH51" s="275"/>
      <c r="AI51" s="275"/>
      <c r="AJ51" s="275"/>
      <c r="AK51" s="275"/>
      <c r="AL51" s="275"/>
      <c r="AM51" s="275"/>
      <c r="AN51" s="274">
        <f>ROUND(SUM($AG$51,$AT$51),2)</f>
        <v>0</v>
      </c>
      <c r="AO51" s="275"/>
      <c r="AP51" s="275"/>
      <c r="AQ51" s="57"/>
      <c r="AR51" s="43"/>
      <c r="AS51" s="58">
        <f>ROUND($AS$52+$AS$53+SUM($AS$55:$AS$60),2)</f>
        <v>0</v>
      </c>
      <c r="AT51" s="59">
        <f>ROUND(SUM($AV$51:$AW$51),2)</f>
        <v>0</v>
      </c>
      <c r="AU51" s="60">
        <f>ROUND($AU$52+$AU$53+SUM($AU$55:$AU$60),5)</f>
        <v>0</v>
      </c>
      <c r="AV51" s="59">
        <f>ROUND($AZ$51*$L$26,2)</f>
        <v>0</v>
      </c>
      <c r="AW51" s="59">
        <f>ROUND($BA$51*$L$27,2)</f>
        <v>0</v>
      </c>
      <c r="AX51" s="59">
        <f>ROUND($BB$51*$L$26,2)</f>
        <v>0</v>
      </c>
      <c r="AY51" s="59">
        <f>ROUND($BC$51*$L$27,2)</f>
        <v>0</v>
      </c>
      <c r="AZ51" s="59">
        <f>ROUND($AZ$52+$AZ$53+SUM($AZ$55:$AZ$60),2)</f>
        <v>0</v>
      </c>
      <c r="BA51" s="59">
        <f>ROUND($BA$52+$BA$53+SUM($BA$55:$BA$60),2)</f>
        <v>0</v>
      </c>
      <c r="BB51" s="59">
        <f>ROUND($BB$52+$BB$53+SUM($BB$55:$BB$60),2)</f>
        <v>0</v>
      </c>
      <c r="BC51" s="59">
        <f>ROUND($BC$52+$BC$53+SUM($BC$55:$BC$60),2)</f>
        <v>0</v>
      </c>
      <c r="BD51" s="61">
        <f>ROUND($BD$52+$BD$53+SUM($BD$55:$BD$60),2)</f>
        <v>0</v>
      </c>
      <c r="BS51" s="42" t="s">
        <v>76</v>
      </c>
      <c r="BT51" s="42" t="s">
        <v>77</v>
      </c>
      <c r="BU51" s="62" t="s">
        <v>78</v>
      </c>
      <c r="BV51" s="42" t="s">
        <v>79</v>
      </c>
      <c r="BW51" s="42" t="s">
        <v>5</v>
      </c>
      <c r="BX51" s="42" t="s">
        <v>80</v>
      </c>
    </row>
    <row r="52" spans="1:91" s="63" customFormat="1" ht="28.5" customHeight="1">
      <c r="A52" s="178" t="s">
        <v>1424</v>
      </c>
      <c r="B52" s="64"/>
      <c r="C52" s="65"/>
      <c r="D52" s="265" t="s">
        <v>81</v>
      </c>
      <c r="E52" s="266"/>
      <c r="F52" s="266"/>
      <c r="G52" s="266"/>
      <c r="H52" s="266"/>
      <c r="I52" s="65"/>
      <c r="J52" s="265" t="s">
        <v>82</v>
      </c>
      <c r="K52" s="266"/>
      <c r="L52" s="266"/>
      <c r="M52" s="266"/>
      <c r="N52" s="266"/>
      <c r="O52" s="266"/>
      <c r="P52" s="266"/>
      <c r="Q52" s="266"/>
      <c r="R52" s="266"/>
      <c r="S52" s="266"/>
      <c r="T52" s="266"/>
      <c r="U52" s="266"/>
      <c r="V52" s="266"/>
      <c r="W52" s="266"/>
      <c r="X52" s="266"/>
      <c r="Y52" s="266"/>
      <c r="Z52" s="266"/>
      <c r="AA52" s="266"/>
      <c r="AB52" s="266"/>
      <c r="AC52" s="266"/>
      <c r="AD52" s="266"/>
      <c r="AE52" s="266"/>
      <c r="AF52" s="266"/>
      <c r="AG52" s="263">
        <f>'GZS - ZS a pomocné práce'!$J$27</f>
        <v>0</v>
      </c>
      <c r="AH52" s="264"/>
      <c r="AI52" s="264"/>
      <c r="AJ52" s="264"/>
      <c r="AK52" s="264"/>
      <c r="AL52" s="264"/>
      <c r="AM52" s="264"/>
      <c r="AN52" s="263">
        <f>ROUND(SUM($AG$52,$AT$52),2)</f>
        <v>0</v>
      </c>
      <c r="AO52" s="264"/>
      <c r="AP52" s="264"/>
      <c r="AQ52" s="66" t="s">
        <v>83</v>
      </c>
      <c r="AR52" s="64"/>
      <c r="AS52" s="67">
        <v>0</v>
      </c>
      <c r="AT52" s="68">
        <f>ROUND(SUM($AV$52:$AW$52),2)</f>
        <v>0</v>
      </c>
      <c r="AU52" s="69">
        <f>'GZS - ZS a pomocné práce'!$P$79</f>
        <v>0</v>
      </c>
      <c r="AV52" s="68">
        <f>'GZS - ZS a pomocné práce'!$J$30</f>
        <v>0</v>
      </c>
      <c r="AW52" s="68">
        <f>'GZS - ZS a pomocné práce'!$J$31</f>
        <v>0</v>
      </c>
      <c r="AX52" s="68">
        <f>'GZS - ZS a pomocné práce'!$J$32</f>
        <v>0</v>
      </c>
      <c r="AY52" s="68">
        <f>'GZS - ZS a pomocné práce'!$J$33</f>
        <v>0</v>
      </c>
      <c r="AZ52" s="68">
        <f>'GZS - ZS a pomocné práce'!$F$30</f>
        <v>0</v>
      </c>
      <c r="BA52" s="68">
        <f>'GZS - ZS a pomocné práce'!$F$31</f>
        <v>0</v>
      </c>
      <c r="BB52" s="68">
        <f>'GZS - ZS a pomocné práce'!$F$32</f>
        <v>0</v>
      </c>
      <c r="BC52" s="68">
        <f>'GZS - ZS a pomocné práce'!$F$33</f>
        <v>0</v>
      </c>
      <c r="BD52" s="70">
        <f>'GZS - ZS a pomocné práce'!$F$34</f>
        <v>0</v>
      </c>
      <c r="BT52" s="63" t="s">
        <v>22</v>
      </c>
      <c r="BV52" s="63" t="s">
        <v>79</v>
      </c>
      <c r="BW52" s="63" t="s">
        <v>84</v>
      </c>
      <c r="BX52" s="63" t="s">
        <v>5</v>
      </c>
      <c r="CM52" s="63" t="s">
        <v>85</v>
      </c>
    </row>
    <row r="53" spans="2:91" s="63" customFormat="1" ht="28.5" customHeight="1">
      <c r="B53" s="64"/>
      <c r="C53" s="65"/>
      <c r="D53" s="265" t="s">
        <v>86</v>
      </c>
      <c r="E53" s="266"/>
      <c r="F53" s="266"/>
      <c r="G53" s="266"/>
      <c r="H53" s="266"/>
      <c r="I53" s="65"/>
      <c r="J53" s="265" t="s">
        <v>87</v>
      </c>
      <c r="K53" s="266"/>
      <c r="L53" s="266"/>
      <c r="M53" s="266"/>
      <c r="N53" s="266"/>
      <c r="O53" s="266"/>
      <c r="P53" s="266"/>
      <c r="Q53" s="266"/>
      <c r="R53" s="266"/>
      <c r="S53" s="266"/>
      <c r="T53" s="266"/>
      <c r="U53" s="266"/>
      <c r="V53" s="266"/>
      <c r="W53" s="266"/>
      <c r="X53" s="266"/>
      <c r="Y53" s="266"/>
      <c r="Z53" s="266"/>
      <c r="AA53" s="266"/>
      <c r="AB53" s="266"/>
      <c r="AC53" s="266"/>
      <c r="AD53" s="266"/>
      <c r="AE53" s="266"/>
      <c r="AF53" s="266"/>
      <c r="AG53" s="263">
        <f>ROUND($AG$54,2)</f>
        <v>0</v>
      </c>
      <c r="AH53" s="264"/>
      <c r="AI53" s="264"/>
      <c r="AJ53" s="264"/>
      <c r="AK53" s="264"/>
      <c r="AL53" s="264"/>
      <c r="AM53" s="264"/>
      <c r="AN53" s="263">
        <f>ROUND(SUM($AG$53,$AT$53),2)</f>
        <v>0</v>
      </c>
      <c r="AO53" s="264"/>
      <c r="AP53" s="264"/>
      <c r="AQ53" s="66" t="s">
        <v>83</v>
      </c>
      <c r="AR53" s="64"/>
      <c r="AS53" s="67">
        <f>ROUND($AS$54,2)</f>
        <v>0</v>
      </c>
      <c r="AT53" s="68">
        <f>ROUND(SUM($AV$53:$AW$53),2)</f>
        <v>0</v>
      </c>
      <c r="AU53" s="69">
        <f>ROUND($AU$54,5)</f>
        <v>0</v>
      </c>
      <c r="AV53" s="68">
        <f>ROUND($AZ$53*$L$26,2)</f>
        <v>0</v>
      </c>
      <c r="AW53" s="68">
        <f>ROUND($BA$53*$L$27,2)</f>
        <v>0</v>
      </c>
      <c r="AX53" s="68">
        <f>ROUND($BB$53*$L$26,2)</f>
        <v>0</v>
      </c>
      <c r="AY53" s="68">
        <f>ROUND($BC$53*$L$27,2)</f>
        <v>0</v>
      </c>
      <c r="AZ53" s="68">
        <f>ROUND($AZ$54,2)</f>
        <v>0</v>
      </c>
      <c r="BA53" s="68">
        <f>ROUND($BA$54,2)</f>
        <v>0</v>
      </c>
      <c r="BB53" s="68">
        <f>ROUND($BB$54,2)</f>
        <v>0</v>
      </c>
      <c r="BC53" s="68">
        <f>ROUND($BC$54,2)</f>
        <v>0</v>
      </c>
      <c r="BD53" s="70">
        <f>ROUND($BD$54,2)</f>
        <v>0</v>
      </c>
      <c r="BS53" s="63" t="s">
        <v>76</v>
      </c>
      <c r="BT53" s="63" t="s">
        <v>22</v>
      </c>
      <c r="BU53" s="63" t="s">
        <v>78</v>
      </c>
      <c r="BV53" s="63" t="s">
        <v>79</v>
      </c>
      <c r="BW53" s="63" t="s">
        <v>88</v>
      </c>
      <c r="BX53" s="63" t="s">
        <v>5</v>
      </c>
      <c r="CM53" s="63" t="s">
        <v>85</v>
      </c>
    </row>
    <row r="54" spans="1:76" s="71" customFormat="1" ht="23.25" customHeight="1">
      <c r="A54" s="178" t="s">
        <v>1424</v>
      </c>
      <c r="B54" s="72"/>
      <c r="C54" s="73"/>
      <c r="D54" s="73"/>
      <c r="E54" s="269" t="s">
        <v>89</v>
      </c>
      <c r="F54" s="268"/>
      <c r="G54" s="268"/>
      <c r="H54" s="268"/>
      <c r="I54" s="268"/>
      <c r="J54" s="73"/>
      <c r="K54" s="269" t="s">
        <v>90</v>
      </c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8"/>
      <c r="Y54" s="268"/>
      <c r="Z54" s="268"/>
      <c r="AA54" s="268"/>
      <c r="AB54" s="268"/>
      <c r="AC54" s="268"/>
      <c r="AD54" s="268"/>
      <c r="AE54" s="268"/>
      <c r="AF54" s="268"/>
      <c r="AG54" s="267">
        <f>'DIO - DIO - Dopravně-inže...'!$J$29</f>
        <v>0</v>
      </c>
      <c r="AH54" s="268"/>
      <c r="AI54" s="268"/>
      <c r="AJ54" s="268"/>
      <c r="AK54" s="268"/>
      <c r="AL54" s="268"/>
      <c r="AM54" s="268"/>
      <c r="AN54" s="267">
        <f>ROUND(SUM($AG$54,$AT$54),2)</f>
        <v>0</v>
      </c>
      <c r="AO54" s="268"/>
      <c r="AP54" s="268"/>
      <c r="AQ54" s="74" t="s">
        <v>91</v>
      </c>
      <c r="AR54" s="72"/>
      <c r="AS54" s="75">
        <v>0</v>
      </c>
      <c r="AT54" s="76">
        <f>ROUND(SUM($AV$54:$AW$54),2)</f>
        <v>0</v>
      </c>
      <c r="AU54" s="77">
        <f>'DIO - DIO - Dopravně-inže...'!$P$85</f>
        <v>0</v>
      </c>
      <c r="AV54" s="76">
        <f>'DIO - DIO - Dopravně-inže...'!$J$32</f>
        <v>0</v>
      </c>
      <c r="AW54" s="76">
        <f>'DIO - DIO - Dopravně-inže...'!$J$33</f>
        <v>0</v>
      </c>
      <c r="AX54" s="76">
        <f>'DIO - DIO - Dopravně-inže...'!$J$34</f>
        <v>0</v>
      </c>
      <c r="AY54" s="76">
        <f>'DIO - DIO - Dopravně-inže...'!$J$35</f>
        <v>0</v>
      </c>
      <c r="AZ54" s="76">
        <f>'DIO - DIO - Dopravně-inže...'!$F$32</f>
        <v>0</v>
      </c>
      <c r="BA54" s="76">
        <f>'DIO - DIO - Dopravně-inže...'!$F$33</f>
        <v>0</v>
      </c>
      <c r="BB54" s="76">
        <f>'DIO - DIO - Dopravně-inže...'!$F$34</f>
        <v>0</v>
      </c>
      <c r="BC54" s="76">
        <f>'DIO - DIO - Dopravně-inže...'!$F$35</f>
        <v>0</v>
      </c>
      <c r="BD54" s="78">
        <f>'DIO - DIO - Dopravně-inže...'!$F$36</f>
        <v>0</v>
      </c>
      <c r="BT54" s="71" t="s">
        <v>85</v>
      </c>
      <c r="BV54" s="71" t="s">
        <v>79</v>
      </c>
      <c r="BW54" s="71" t="s">
        <v>92</v>
      </c>
      <c r="BX54" s="71" t="s">
        <v>88</v>
      </c>
    </row>
    <row r="55" spans="1:91" s="63" customFormat="1" ht="28.5" customHeight="1">
      <c r="A55" s="178" t="s">
        <v>1424</v>
      </c>
      <c r="B55" s="64"/>
      <c r="C55" s="65"/>
      <c r="D55" s="265" t="s">
        <v>93</v>
      </c>
      <c r="E55" s="266"/>
      <c r="F55" s="266"/>
      <c r="G55" s="266"/>
      <c r="H55" s="266"/>
      <c r="I55" s="65"/>
      <c r="J55" s="265" t="s">
        <v>94</v>
      </c>
      <c r="K55" s="266"/>
      <c r="L55" s="266"/>
      <c r="M55" s="266"/>
      <c r="N55" s="266"/>
      <c r="O55" s="266"/>
      <c r="P55" s="266"/>
      <c r="Q55" s="266"/>
      <c r="R55" s="266"/>
      <c r="S55" s="266"/>
      <c r="T55" s="266"/>
      <c r="U55" s="266"/>
      <c r="V55" s="266"/>
      <c r="W55" s="266"/>
      <c r="X55" s="266"/>
      <c r="Y55" s="266"/>
      <c r="Z55" s="266"/>
      <c r="AA55" s="266"/>
      <c r="AB55" s="266"/>
      <c r="AC55" s="266"/>
      <c r="AD55" s="266"/>
      <c r="AE55" s="266"/>
      <c r="AF55" s="266"/>
      <c r="AG55" s="263">
        <f>'SO.101 - SO.101 - Silnice'!$J$27</f>
        <v>0</v>
      </c>
      <c r="AH55" s="264"/>
      <c r="AI55" s="264"/>
      <c r="AJ55" s="264"/>
      <c r="AK55" s="264"/>
      <c r="AL55" s="264"/>
      <c r="AM55" s="264"/>
      <c r="AN55" s="263">
        <f>ROUND(SUM($AG$55,$AT$55),2)</f>
        <v>0</v>
      </c>
      <c r="AO55" s="264"/>
      <c r="AP55" s="264"/>
      <c r="AQ55" s="66" t="s">
        <v>83</v>
      </c>
      <c r="AR55" s="64"/>
      <c r="AS55" s="67">
        <v>0</v>
      </c>
      <c r="AT55" s="68">
        <f>ROUND(SUM($AV$55:$AW$55),2)</f>
        <v>0</v>
      </c>
      <c r="AU55" s="69">
        <f>'SO.101 - SO.101 - Silnice'!$P$103</f>
        <v>0</v>
      </c>
      <c r="AV55" s="68">
        <f>'SO.101 - SO.101 - Silnice'!$J$30</f>
        <v>0</v>
      </c>
      <c r="AW55" s="68">
        <f>'SO.101 - SO.101 - Silnice'!$J$31</f>
        <v>0</v>
      </c>
      <c r="AX55" s="68">
        <f>'SO.101 - SO.101 - Silnice'!$J$32</f>
        <v>0</v>
      </c>
      <c r="AY55" s="68">
        <f>'SO.101 - SO.101 - Silnice'!$J$33</f>
        <v>0</v>
      </c>
      <c r="AZ55" s="68">
        <f>'SO.101 - SO.101 - Silnice'!$F$30</f>
        <v>0</v>
      </c>
      <c r="BA55" s="68">
        <f>'SO.101 - SO.101 - Silnice'!$F$31</f>
        <v>0</v>
      </c>
      <c r="BB55" s="68">
        <f>'SO.101 - SO.101 - Silnice'!$F$32</f>
        <v>0</v>
      </c>
      <c r="BC55" s="68">
        <f>'SO.101 - SO.101 - Silnice'!$F$33</f>
        <v>0</v>
      </c>
      <c r="BD55" s="70">
        <f>'SO.101 - SO.101 - Silnice'!$F$34</f>
        <v>0</v>
      </c>
      <c r="BT55" s="63" t="s">
        <v>22</v>
      </c>
      <c r="BV55" s="63" t="s">
        <v>79</v>
      </c>
      <c r="BW55" s="63" t="s">
        <v>95</v>
      </c>
      <c r="BX55" s="63" t="s">
        <v>5</v>
      </c>
      <c r="CM55" s="63" t="s">
        <v>85</v>
      </c>
    </row>
    <row r="56" spans="1:91" s="63" customFormat="1" ht="28.5" customHeight="1">
      <c r="A56" s="178" t="s">
        <v>1424</v>
      </c>
      <c r="B56" s="64"/>
      <c r="C56" s="65"/>
      <c r="D56" s="265" t="s">
        <v>96</v>
      </c>
      <c r="E56" s="266"/>
      <c r="F56" s="266"/>
      <c r="G56" s="266"/>
      <c r="H56" s="266"/>
      <c r="I56" s="65"/>
      <c r="J56" s="265" t="s">
        <v>97</v>
      </c>
      <c r="K56" s="266"/>
      <c r="L56" s="266"/>
      <c r="M56" s="266"/>
      <c r="N56" s="266"/>
      <c r="O56" s="266"/>
      <c r="P56" s="266"/>
      <c r="Q56" s="266"/>
      <c r="R56" s="266"/>
      <c r="S56" s="266"/>
      <c r="T56" s="266"/>
      <c r="U56" s="266"/>
      <c r="V56" s="266"/>
      <c r="W56" s="266"/>
      <c r="X56" s="266"/>
      <c r="Y56" s="266"/>
      <c r="Z56" s="266"/>
      <c r="AA56" s="266"/>
      <c r="AB56" s="266"/>
      <c r="AC56" s="266"/>
      <c r="AD56" s="266"/>
      <c r="AE56" s="266"/>
      <c r="AF56" s="266"/>
      <c r="AG56" s="263">
        <f>'SO.101.1 - SO.101.1 - Pro...'!$J$27</f>
        <v>0</v>
      </c>
      <c r="AH56" s="264"/>
      <c r="AI56" s="264"/>
      <c r="AJ56" s="264"/>
      <c r="AK56" s="264"/>
      <c r="AL56" s="264"/>
      <c r="AM56" s="264"/>
      <c r="AN56" s="263">
        <f>ROUND(SUM($AG$56,$AT$56),2)</f>
        <v>0</v>
      </c>
      <c r="AO56" s="264"/>
      <c r="AP56" s="264"/>
      <c r="AQ56" s="66" t="s">
        <v>83</v>
      </c>
      <c r="AR56" s="64"/>
      <c r="AS56" s="67">
        <v>0</v>
      </c>
      <c r="AT56" s="68">
        <f>ROUND(SUM($AV$56:$AW$56),2)</f>
        <v>0</v>
      </c>
      <c r="AU56" s="69">
        <f>'SO.101.1 - SO.101.1 - Pro...'!$P$93</f>
        <v>0</v>
      </c>
      <c r="AV56" s="68">
        <f>'SO.101.1 - SO.101.1 - Pro...'!$J$30</f>
        <v>0</v>
      </c>
      <c r="AW56" s="68">
        <f>'SO.101.1 - SO.101.1 - Pro...'!$J$31</f>
        <v>0</v>
      </c>
      <c r="AX56" s="68">
        <f>'SO.101.1 - SO.101.1 - Pro...'!$J$32</f>
        <v>0</v>
      </c>
      <c r="AY56" s="68">
        <f>'SO.101.1 - SO.101.1 - Pro...'!$J$33</f>
        <v>0</v>
      </c>
      <c r="AZ56" s="68">
        <f>'SO.101.1 - SO.101.1 - Pro...'!$F$30</f>
        <v>0</v>
      </c>
      <c r="BA56" s="68">
        <f>'SO.101.1 - SO.101.1 - Pro...'!$F$31</f>
        <v>0</v>
      </c>
      <c r="BB56" s="68">
        <f>'SO.101.1 - SO.101.1 - Pro...'!$F$32</f>
        <v>0</v>
      </c>
      <c r="BC56" s="68">
        <f>'SO.101.1 - SO.101.1 - Pro...'!$F$33</f>
        <v>0</v>
      </c>
      <c r="BD56" s="70">
        <f>'SO.101.1 - SO.101.1 - Pro...'!$F$34</f>
        <v>0</v>
      </c>
      <c r="BT56" s="63" t="s">
        <v>22</v>
      </c>
      <c r="BV56" s="63" t="s">
        <v>79</v>
      </c>
      <c r="BW56" s="63" t="s">
        <v>98</v>
      </c>
      <c r="BX56" s="63" t="s">
        <v>5</v>
      </c>
      <c r="CM56" s="63" t="s">
        <v>85</v>
      </c>
    </row>
    <row r="57" spans="1:91" s="63" customFormat="1" ht="28.5" customHeight="1">
      <c r="A57" s="178" t="s">
        <v>1424</v>
      </c>
      <c r="B57" s="64"/>
      <c r="C57" s="65"/>
      <c r="D57" s="265" t="s">
        <v>99</v>
      </c>
      <c r="E57" s="266"/>
      <c r="F57" s="266"/>
      <c r="G57" s="266"/>
      <c r="H57" s="266"/>
      <c r="I57" s="65"/>
      <c r="J57" s="265" t="s">
        <v>100</v>
      </c>
      <c r="K57" s="266"/>
      <c r="L57" s="266"/>
      <c r="M57" s="266"/>
      <c r="N57" s="266"/>
      <c r="O57" s="266"/>
      <c r="P57" s="266"/>
      <c r="Q57" s="266"/>
      <c r="R57" s="266"/>
      <c r="S57" s="266"/>
      <c r="T57" s="266"/>
      <c r="U57" s="266"/>
      <c r="V57" s="266"/>
      <c r="W57" s="266"/>
      <c r="X57" s="266"/>
      <c r="Y57" s="266"/>
      <c r="Z57" s="266"/>
      <c r="AA57" s="266"/>
      <c r="AB57" s="266"/>
      <c r="AC57" s="266"/>
      <c r="AD57" s="266"/>
      <c r="AE57" s="266"/>
      <c r="AF57" s="266"/>
      <c r="AG57" s="263">
        <f>'SO.202 - SO.202 - Most ev...'!$J$27</f>
        <v>0</v>
      </c>
      <c r="AH57" s="264"/>
      <c r="AI57" s="264"/>
      <c r="AJ57" s="264"/>
      <c r="AK57" s="264"/>
      <c r="AL57" s="264"/>
      <c r="AM57" s="264"/>
      <c r="AN57" s="263">
        <f>ROUND(SUM($AG$57,$AT$57),2)</f>
        <v>0</v>
      </c>
      <c r="AO57" s="264"/>
      <c r="AP57" s="264"/>
      <c r="AQ57" s="66" t="s">
        <v>83</v>
      </c>
      <c r="AR57" s="64"/>
      <c r="AS57" s="67">
        <v>0</v>
      </c>
      <c r="AT57" s="68">
        <f>ROUND(SUM($AV$57:$AW$57),2)</f>
        <v>0</v>
      </c>
      <c r="AU57" s="69">
        <f>'SO.202 - SO.202 - Most ev...'!$P$88</f>
        <v>0</v>
      </c>
      <c r="AV57" s="68">
        <f>'SO.202 - SO.202 - Most ev...'!$J$30</f>
        <v>0</v>
      </c>
      <c r="AW57" s="68">
        <f>'SO.202 - SO.202 - Most ev...'!$J$31</f>
        <v>0</v>
      </c>
      <c r="AX57" s="68">
        <f>'SO.202 - SO.202 - Most ev...'!$J$32</f>
        <v>0</v>
      </c>
      <c r="AY57" s="68">
        <f>'SO.202 - SO.202 - Most ev...'!$J$33</f>
        <v>0</v>
      </c>
      <c r="AZ57" s="68">
        <f>'SO.202 - SO.202 - Most ev...'!$F$30</f>
        <v>0</v>
      </c>
      <c r="BA57" s="68">
        <f>'SO.202 - SO.202 - Most ev...'!$F$31</f>
        <v>0</v>
      </c>
      <c r="BB57" s="68">
        <f>'SO.202 - SO.202 - Most ev...'!$F$32</f>
        <v>0</v>
      </c>
      <c r="BC57" s="68">
        <f>'SO.202 - SO.202 - Most ev...'!$F$33</f>
        <v>0</v>
      </c>
      <c r="BD57" s="70">
        <f>'SO.202 - SO.202 - Most ev...'!$F$34</f>
        <v>0</v>
      </c>
      <c r="BT57" s="63" t="s">
        <v>22</v>
      </c>
      <c r="BV57" s="63" t="s">
        <v>79</v>
      </c>
      <c r="BW57" s="63" t="s">
        <v>101</v>
      </c>
      <c r="BX57" s="63" t="s">
        <v>5</v>
      </c>
      <c r="CM57" s="63" t="s">
        <v>85</v>
      </c>
    </row>
    <row r="58" spans="1:91" s="63" customFormat="1" ht="28.5" customHeight="1">
      <c r="A58" s="178" t="s">
        <v>1424</v>
      </c>
      <c r="B58" s="64"/>
      <c r="C58" s="65"/>
      <c r="D58" s="265" t="s">
        <v>102</v>
      </c>
      <c r="E58" s="266"/>
      <c r="F58" s="266"/>
      <c r="G58" s="266"/>
      <c r="H58" s="266"/>
      <c r="I58" s="65"/>
      <c r="J58" s="265" t="s">
        <v>103</v>
      </c>
      <c r="K58" s="266"/>
      <c r="L58" s="266"/>
      <c r="M58" s="266"/>
      <c r="N58" s="266"/>
      <c r="O58" s="266"/>
      <c r="P58" s="266"/>
      <c r="Q58" s="266"/>
      <c r="R58" s="266"/>
      <c r="S58" s="266"/>
      <c r="T58" s="266"/>
      <c r="U58" s="266"/>
      <c r="V58" s="266"/>
      <c r="W58" s="266"/>
      <c r="X58" s="266"/>
      <c r="Y58" s="266"/>
      <c r="Z58" s="266"/>
      <c r="AA58" s="266"/>
      <c r="AB58" s="266"/>
      <c r="AC58" s="266"/>
      <c r="AD58" s="266"/>
      <c r="AE58" s="266"/>
      <c r="AF58" s="266"/>
      <c r="AG58" s="263">
        <f>'SO.251 - SO.251 - Gabióno...'!$J$27</f>
        <v>0</v>
      </c>
      <c r="AH58" s="264"/>
      <c r="AI58" s="264"/>
      <c r="AJ58" s="264"/>
      <c r="AK58" s="264"/>
      <c r="AL58" s="264"/>
      <c r="AM58" s="264"/>
      <c r="AN58" s="263">
        <f>ROUND(SUM($AG$58,$AT$58),2)</f>
        <v>0</v>
      </c>
      <c r="AO58" s="264"/>
      <c r="AP58" s="264"/>
      <c r="AQ58" s="66" t="s">
        <v>83</v>
      </c>
      <c r="AR58" s="64"/>
      <c r="AS58" s="67">
        <v>0</v>
      </c>
      <c r="AT58" s="68">
        <f>ROUND(SUM($AV$58:$AW$58),2)</f>
        <v>0</v>
      </c>
      <c r="AU58" s="69">
        <f>'SO.251 - SO.251 - Gabióno...'!$P$87</f>
        <v>0</v>
      </c>
      <c r="AV58" s="68">
        <f>'SO.251 - SO.251 - Gabióno...'!$J$30</f>
        <v>0</v>
      </c>
      <c r="AW58" s="68">
        <f>'SO.251 - SO.251 - Gabióno...'!$J$31</f>
        <v>0</v>
      </c>
      <c r="AX58" s="68">
        <f>'SO.251 - SO.251 - Gabióno...'!$J$32</f>
        <v>0</v>
      </c>
      <c r="AY58" s="68">
        <f>'SO.251 - SO.251 - Gabióno...'!$J$33</f>
        <v>0</v>
      </c>
      <c r="AZ58" s="68">
        <f>'SO.251 - SO.251 - Gabióno...'!$F$30</f>
        <v>0</v>
      </c>
      <c r="BA58" s="68">
        <f>'SO.251 - SO.251 - Gabióno...'!$F$31</f>
        <v>0</v>
      </c>
      <c r="BB58" s="68">
        <f>'SO.251 - SO.251 - Gabióno...'!$F$32</f>
        <v>0</v>
      </c>
      <c r="BC58" s="68">
        <f>'SO.251 - SO.251 - Gabióno...'!$F$33</f>
        <v>0</v>
      </c>
      <c r="BD58" s="70">
        <f>'SO.251 - SO.251 - Gabióno...'!$F$34</f>
        <v>0</v>
      </c>
      <c r="BT58" s="63" t="s">
        <v>22</v>
      </c>
      <c r="BV58" s="63" t="s">
        <v>79</v>
      </c>
      <c r="BW58" s="63" t="s">
        <v>104</v>
      </c>
      <c r="BX58" s="63" t="s">
        <v>5</v>
      </c>
      <c r="CM58" s="63" t="s">
        <v>85</v>
      </c>
    </row>
    <row r="59" spans="1:91" s="63" customFormat="1" ht="28.5" customHeight="1">
      <c r="A59" s="178" t="s">
        <v>1424</v>
      </c>
      <c r="B59" s="64"/>
      <c r="C59" s="65"/>
      <c r="D59" s="265" t="s">
        <v>105</v>
      </c>
      <c r="E59" s="266"/>
      <c r="F59" s="266"/>
      <c r="G59" s="266"/>
      <c r="H59" s="266"/>
      <c r="I59" s="65"/>
      <c r="J59" s="265" t="s">
        <v>106</v>
      </c>
      <c r="K59" s="266"/>
      <c r="L59" s="266"/>
      <c r="M59" s="266"/>
      <c r="N59" s="266"/>
      <c r="O59" s="266"/>
      <c r="P59" s="266"/>
      <c r="Q59" s="266"/>
      <c r="R59" s="266"/>
      <c r="S59" s="266"/>
      <c r="T59" s="266"/>
      <c r="U59" s="266"/>
      <c r="V59" s="266"/>
      <c r="W59" s="266"/>
      <c r="X59" s="266"/>
      <c r="Y59" s="266"/>
      <c r="Z59" s="266"/>
      <c r="AA59" s="266"/>
      <c r="AB59" s="266"/>
      <c r="AC59" s="266"/>
      <c r="AD59" s="266"/>
      <c r="AE59" s="266"/>
      <c r="AF59" s="266"/>
      <c r="AG59" s="263">
        <f>'SO.401 - SO.401 - Přeložk...'!$J$27</f>
        <v>0</v>
      </c>
      <c r="AH59" s="264"/>
      <c r="AI59" s="264"/>
      <c r="AJ59" s="264"/>
      <c r="AK59" s="264"/>
      <c r="AL59" s="264"/>
      <c r="AM59" s="264"/>
      <c r="AN59" s="263">
        <f>ROUND(SUM($AG$59,$AT$59),2)</f>
        <v>0</v>
      </c>
      <c r="AO59" s="264"/>
      <c r="AP59" s="264"/>
      <c r="AQ59" s="66" t="s">
        <v>83</v>
      </c>
      <c r="AR59" s="64"/>
      <c r="AS59" s="67">
        <v>0</v>
      </c>
      <c r="AT59" s="68">
        <f>ROUND(SUM($AV$59:$AW$59),2)</f>
        <v>0</v>
      </c>
      <c r="AU59" s="69">
        <f>'SO.401 - SO.401 - Přeložk...'!$P$77</f>
        <v>0</v>
      </c>
      <c r="AV59" s="68">
        <f>'SO.401 - SO.401 - Přeložk...'!$J$30</f>
        <v>0</v>
      </c>
      <c r="AW59" s="68">
        <f>'SO.401 - SO.401 - Přeložk...'!$J$31</f>
        <v>0</v>
      </c>
      <c r="AX59" s="68">
        <f>'SO.401 - SO.401 - Přeložk...'!$J$32</f>
        <v>0</v>
      </c>
      <c r="AY59" s="68">
        <f>'SO.401 - SO.401 - Přeložk...'!$J$33</f>
        <v>0</v>
      </c>
      <c r="AZ59" s="68">
        <f>'SO.401 - SO.401 - Přeložk...'!$F$30</f>
        <v>0</v>
      </c>
      <c r="BA59" s="68">
        <f>'SO.401 - SO.401 - Přeložk...'!$F$31</f>
        <v>0</v>
      </c>
      <c r="BB59" s="68">
        <f>'SO.401 - SO.401 - Přeložk...'!$F$32</f>
        <v>0</v>
      </c>
      <c r="BC59" s="68">
        <f>'SO.401 - SO.401 - Přeložk...'!$F$33</f>
        <v>0</v>
      </c>
      <c r="BD59" s="70">
        <f>'SO.401 - SO.401 - Přeložk...'!$F$34</f>
        <v>0</v>
      </c>
      <c r="BT59" s="63" t="s">
        <v>22</v>
      </c>
      <c r="BV59" s="63" t="s">
        <v>79</v>
      </c>
      <c r="BW59" s="63" t="s">
        <v>107</v>
      </c>
      <c r="BX59" s="63" t="s">
        <v>5</v>
      </c>
      <c r="CM59" s="63" t="s">
        <v>85</v>
      </c>
    </row>
    <row r="60" spans="1:91" s="63" customFormat="1" ht="28.5" customHeight="1">
      <c r="A60" s="178" t="s">
        <v>1424</v>
      </c>
      <c r="B60" s="64"/>
      <c r="C60" s="65"/>
      <c r="D60" s="265" t="s">
        <v>108</v>
      </c>
      <c r="E60" s="266"/>
      <c r="F60" s="266"/>
      <c r="G60" s="266"/>
      <c r="H60" s="266"/>
      <c r="I60" s="65"/>
      <c r="J60" s="265" t="s">
        <v>109</v>
      </c>
      <c r="K60" s="266"/>
      <c r="L60" s="266"/>
      <c r="M60" s="266"/>
      <c r="N60" s="266"/>
      <c r="O60" s="266"/>
      <c r="P60" s="266"/>
      <c r="Q60" s="266"/>
      <c r="R60" s="266"/>
      <c r="S60" s="266"/>
      <c r="T60" s="266"/>
      <c r="U60" s="266"/>
      <c r="V60" s="266"/>
      <c r="W60" s="266"/>
      <c r="X60" s="266"/>
      <c r="Y60" s="266"/>
      <c r="Z60" s="266"/>
      <c r="AA60" s="266"/>
      <c r="AB60" s="266"/>
      <c r="AC60" s="266"/>
      <c r="AD60" s="266"/>
      <c r="AE60" s="266"/>
      <c r="AF60" s="266"/>
      <c r="AG60" s="263">
        <f>'SO.801 - SO.801 - Vegetač...'!$J$27</f>
        <v>0</v>
      </c>
      <c r="AH60" s="264"/>
      <c r="AI60" s="264"/>
      <c r="AJ60" s="264"/>
      <c r="AK60" s="264"/>
      <c r="AL60" s="264"/>
      <c r="AM60" s="264"/>
      <c r="AN60" s="263">
        <f>ROUND(SUM($AG$60,$AT$60),2)</f>
        <v>0</v>
      </c>
      <c r="AO60" s="264"/>
      <c r="AP60" s="264"/>
      <c r="AQ60" s="66" t="s">
        <v>83</v>
      </c>
      <c r="AR60" s="64"/>
      <c r="AS60" s="79">
        <v>0</v>
      </c>
      <c r="AT60" s="80">
        <f>ROUND(SUM($AV$60:$AW$60),2)</f>
        <v>0</v>
      </c>
      <c r="AU60" s="81">
        <f>'SO.801 - SO.801 - Vegetač...'!$P$83</f>
        <v>0</v>
      </c>
      <c r="AV60" s="80">
        <f>'SO.801 - SO.801 - Vegetač...'!$J$30</f>
        <v>0</v>
      </c>
      <c r="AW60" s="80">
        <f>'SO.801 - SO.801 - Vegetač...'!$J$31</f>
        <v>0</v>
      </c>
      <c r="AX60" s="80">
        <f>'SO.801 - SO.801 - Vegetač...'!$J$32</f>
        <v>0</v>
      </c>
      <c r="AY60" s="80">
        <f>'SO.801 - SO.801 - Vegetač...'!$J$33</f>
        <v>0</v>
      </c>
      <c r="AZ60" s="80">
        <f>'SO.801 - SO.801 - Vegetač...'!$F$30</f>
        <v>0</v>
      </c>
      <c r="BA60" s="80">
        <f>'SO.801 - SO.801 - Vegetač...'!$F$31</f>
        <v>0</v>
      </c>
      <c r="BB60" s="80">
        <f>'SO.801 - SO.801 - Vegetač...'!$F$32</f>
        <v>0</v>
      </c>
      <c r="BC60" s="80">
        <f>'SO.801 - SO.801 - Vegetač...'!$F$33</f>
        <v>0</v>
      </c>
      <c r="BD60" s="82">
        <f>'SO.801 - SO.801 - Vegetač...'!$F$34</f>
        <v>0</v>
      </c>
      <c r="BT60" s="63" t="s">
        <v>22</v>
      </c>
      <c r="BV60" s="63" t="s">
        <v>79</v>
      </c>
      <c r="BW60" s="63" t="s">
        <v>110</v>
      </c>
      <c r="BX60" s="63" t="s">
        <v>5</v>
      </c>
      <c r="CM60" s="63" t="s">
        <v>85</v>
      </c>
    </row>
    <row r="61" spans="2:44" s="6" customFormat="1" ht="30.75" customHeight="1">
      <c r="B61" s="22"/>
      <c r="AR61" s="22"/>
    </row>
    <row r="62" spans="2:44" s="6" customFormat="1" ht="7.5" customHeight="1">
      <c r="B62" s="36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22"/>
    </row>
  </sheetData>
  <sheetProtection/>
  <mergeCells count="73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AN53:AP53"/>
    <mergeCell ref="AG53:AM53"/>
    <mergeCell ref="D53:H53"/>
    <mergeCell ref="J53:AF53"/>
    <mergeCell ref="AN54:AP54"/>
    <mergeCell ref="AG54:AM54"/>
    <mergeCell ref="E54:I54"/>
    <mergeCell ref="K54:AF54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7:AM57"/>
    <mergeCell ref="D57:H57"/>
    <mergeCell ref="J57:AF57"/>
    <mergeCell ref="AN58:AP58"/>
    <mergeCell ref="AG58:AM58"/>
    <mergeCell ref="D58:H58"/>
    <mergeCell ref="J58:AF58"/>
    <mergeCell ref="AR2:BE2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N57:AP57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GZS - ZS a pomocné práce'!C2" tooltip="GZS - ZS a pomocné práce" display="/"/>
    <hyperlink ref="A54" location="'DIO - DIO - Dopravně-inže...'!C2" tooltip="DIO - DIO - Dopravně-inže..." display="/"/>
    <hyperlink ref="A55" location="'SO.101 - SO.101 - Silnice'!C2" tooltip="SO.101 - SO.101 - Silnice" display="/"/>
    <hyperlink ref="A56" location="'SO.101.1 - SO.101.1 - Pro...'!C2" tooltip="SO.101.1 - SO.101.1 - Pro..." display="/"/>
    <hyperlink ref="A57" location="'SO.202 - SO.202 - Most ev...'!C2" tooltip="SO.202 - SO.202 - Most ev..." display="/"/>
    <hyperlink ref="A58" location="'SO.251 - SO.251 - Gabióno...'!C2" tooltip="SO.251 - SO.251 - Gabióno..." display="/"/>
    <hyperlink ref="A59" location="'SO.401 - SO.401 - Přeložk...'!C2" tooltip="SO.401 - SO.401 - Přeložk..." display="/"/>
    <hyperlink ref="A60" location="'SO.801 - SO.801 - Vegetač...'!C2" tooltip="SO.801 - SO.801 - Vegetač..." display="/"/>
  </hyperlinks>
  <printOptions/>
  <pageMargins left="0.5905511811023623" right="0.5905511811023623" top="0.5905511811023623" bottom="0.5905511811023623" header="0" footer="0"/>
  <pageSetup fitToHeight="0" fitToWidth="1" horizontalDpi="600" verticalDpi="600" orientation="portrait" paperSize="9" scale="70" r:id="rId2"/>
  <headerFooter alignWithMargins="0"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C4" sqref="C4:J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86"/>
      <c r="C2" s="187"/>
      <c r="D2" s="187"/>
      <c r="E2" s="187"/>
      <c r="F2" s="187"/>
      <c r="G2" s="187"/>
      <c r="H2" s="187"/>
      <c r="I2" s="187"/>
      <c r="J2" s="187"/>
      <c r="K2" s="188"/>
    </row>
    <row r="3" spans="2:11" s="191" customFormat="1" ht="45" customHeight="1">
      <c r="B3" s="189"/>
      <c r="C3" s="301" t="s">
        <v>1429</v>
      </c>
      <c r="D3" s="301"/>
      <c r="E3" s="301"/>
      <c r="F3" s="301"/>
      <c r="G3" s="301"/>
      <c r="H3" s="301"/>
      <c r="I3" s="301"/>
      <c r="J3" s="301"/>
      <c r="K3" s="190"/>
    </row>
    <row r="4" spans="2:11" ht="25.5" customHeight="1">
      <c r="B4" s="192"/>
      <c r="C4" s="306" t="s">
        <v>1430</v>
      </c>
      <c r="D4" s="306"/>
      <c r="E4" s="306"/>
      <c r="F4" s="306"/>
      <c r="G4" s="306"/>
      <c r="H4" s="306"/>
      <c r="I4" s="306"/>
      <c r="J4" s="306"/>
      <c r="K4" s="193"/>
    </row>
    <row r="5" spans="2:11" ht="5.25" customHeight="1">
      <c r="B5" s="192"/>
      <c r="C5" s="194"/>
      <c r="D5" s="194"/>
      <c r="E5" s="194"/>
      <c r="F5" s="194"/>
      <c r="G5" s="194"/>
      <c r="H5" s="194"/>
      <c r="I5" s="194"/>
      <c r="J5" s="194"/>
      <c r="K5" s="193"/>
    </row>
    <row r="6" spans="2:11" ht="15" customHeight="1">
      <c r="B6" s="192"/>
      <c r="C6" s="303" t="s">
        <v>1431</v>
      </c>
      <c r="D6" s="303"/>
      <c r="E6" s="303"/>
      <c r="F6" s="303"/>
      <c r="G6" s="303"/>
      <c r="H6" s="303"/>
      <c r="I6" s="303"/>
      <c r="J6" s="303"/>
      <c r="K6" s="193"/>
    </row>
    <row r="7" spans="2:11" ht="15" customHeight="1">
      <c r="B7" s="196"/>
      <c r="C7" s="303" t="s">
        <v>1432</v>
      </c>
      <c r="D7" s="303"/>
      <c r="E7" s="303"/>
      <c r="F7" s="303"/>
      <c r="G7" s="303"/>
      <c r="H7" s="303"/>
      <c r="I7" s="303"/>
      <c r="J7" s="303"/>
      <c r="K7" s="193"/>
    </row>
    <row r="8" spans="2:11" ht="12.75" customHeight="1">
      <c r="B8" s="196"/>
      <c r="C8" s="195"/>
      <c r="D8" s="195"/>
      <c r="E8" s="195"/>
      <c r="F8" s="195"/>
      <c r="G8" s="195"/>
      <c r="H8" s="195"/>
      <c r="I8" s="195"/>
      <c r="J8" s="195"/>
      <c r="K8" s="193"/>
    </row>
    <row r="9" spans="2:11" ht="15" customHeight="1">
      <c r="B9" s="196"/>
      <c r="C9" s="303" t="s">
        <v>1433</v>
      </c>
      <c r="D9" s="303"/>
      <c r="E9" s="303"/>
      <c r="F9" s="303"/>
      <c r="G9" s="303"/>
      <c r="H9" s="303"/>
      <c r="I9" s="303"/>
      <c r="J9" s="303"/>
      <c r="K9" s="193"/>
    </row>
    <row r="10" spans="2:11" ht="15" customHeight="1">
      <c r="B10" s="196"/>
      <c r="C10" s="195"/>
      <c r="D10" s="303" t="s">
        <v>1434</v>
      </c>
      <c r="E10" s="303"/>
      <c r="F10" s="303"/>
      <c r="G10" s="303"/>
      <c r="H10" s="303"/>
      <c r="I10" s="303"/>
      <c r="J10" s="303"/>
      <c r="K10" s="193"/>
    </row>
    <row r="11" spans="2:11" ht="15" customHeight="1">
      <c r="B11" s="196"/>
      <c r="C11" s="197"/>
      <c r="D11" s="303" t="s">
        <v>1435</v>
      </c>
      <c r="E11" s="303"/>
      <c r="F11" s="303"/>
      <c r="G11" s="303"/>
      <c r="H11" s="303"/>
      <c r="I11" s="303"/>
      <c r="J11" s="303"/>
      <c r="K11" s="193"/>
    </row>
    <row r="12" spans="2:11" ht="12.75" customHeight="1">
      <c r="B12" s="196"/>
      <c r="C12" s="197"/>
      <c r="D12" s="197"/>
      <c r="E12" s="197"/>
      <c r="F12" s="197"/>
      <c r="G12" s="197"/>
      <c r="H12" s="197"/>
      <c r="I12" s="197"/>
      <c r="J12" s="197"/>
      <c r="K12" s="193"/>
    </row>
    <row r="13" spans="2:11" ht="15" customHeight="1">
      <c r="B13" s="196"/>
      <c r="C13" s="197"/>
      <c r="D13" s="303" t="s">
        <v>1436</v>
      </c>
      <c r="E13" s="303"/>
      <c r="F13" s="303"/>
      <c r="G13" s="303"/>
      <c r="H13" s="303"/>
      <c r="I13" s="303"/>
      <c r="J13" s="303"/>
      <c r="K13" s="193"/>
    </row>
    <row r="14" spans="2:11" ht="15" customHeight="1">
      <c r="B14" s="196"/>
      <c r="C14" s="197"/>
      <c r="D14" s="303" t="s">
        <v>1437</v>
      </c>
      <c r="E14" s="303"/>
      <c r="F14" s="303"/>
      <c r="G14" s="303"/>
      <c r="H14" s="303"/>
      <c r="I14" s="303"/>
      <c r="J14" s="303"/>
      <c r="K14" s="193"/>
    </row>
    <row r="15" spans="2:11" ht="15" customHeight="1">
      <c r="B15" s="196"/>
      <c r="C15" s="197"/>
      <c r="D15" s="303" t="s">
        <v>1438</v>
      </c>
      <c r="E15" s="303"/>
      <c r="F15" s="303"/>
      <c r="G15" s="303"/>
      <c r="H15" s="303"/>
      <c r="I15" s="303"/>
      <c r="J15" s="303"/>
      <c r="K15" s="193"/>
    </row>
    <row r="16" spans="2:11" ht="15" customHeight="1">
      <c r="B16" s="196"/>
      <c r="C16" s="197"/>
      <c r="D16" s="197"/>
      <c r="E16" s="198" t="s">
        <v>83</v>
      </c>
      <c r="F16" s="303" t="s">
        <v>1439</v>
      </c>
      <c r="G16" s="303"/>
      <c r="H16" s="303"/>
      <c r="I16" s="303"/>
      <c r="J16" s="303"/>
      <c r="K16" s="193"/>
    </row>
    <row r="17" spans="2:11" ht="15" customHeight="1">
      <c r="B17" s="196"/>
      <c r="C17" s="197"/>
      <c r="D17" s="197"/>
      <c r="E17" s="198" t="s">
        <v>1440</v>
      </c>
      <c r="F17" s="303" t="s">
        <v>1441</v>
      </c>
      <c r="G17" s="303"/>
      <c r="H17" s="303"/>
      <c r="I17" s="303"/>
      <c r="J17" s="303"/>
      <c r="K17" s="193"/>
    </row>
    <row r="18" spans="2:11" ht="15" customHeight="1">
      <c r="B18" s="196"/>
      <c r="C18" s="197"/>
      <c r="D18" s="197"/>
      <c r="E18" s="198" t="s">
        <v>1442</v>
      </c>
      <c r="F18" s="303" t="s">
        <v>1443</v>
      </c>
      <c r="G18" s="303"/>
      <c r="H18" s="303"/>
      <c r="I18" s="303"/>
      <c r="J18" s="303"/>
      <c r="K18" s="193"/>
    </row>
    <row r="19" spans="2:11" ht="15" customHeight="1">
      <c r="B19" s="196"/>
      <c r="C19" s="197"/>
      <c r="D19" s="197"/>
      <c r="E19" s="198" t="s">
        <v>1444</v>
      </c>
      <c r="F19" s="303" t="s">
        <v>1445</v>
      </c>
      <c r="G19" s="303"/>
      <c r="H19" s="303"/>
      <c r="I19" s="303"/>
      <c r="J19" s="303"/>
      <c r="K19" s="193"/>
    </row>
    <row r="20" spans="2:11" ht="15" customHeight="1">
      <c r="B20" s="196"/>
      <c r="C20" s="197"/>
      <c r="D20" s="197"/>
      <c r="E20" s="198" t="s">
        <v>1446</v>
      </c>
      <c r="F20" s="303" t="s">
        <v>1447</v>
      </c>
      <c r="G20" s="303"/>
      <c r="H20" s="303"/>
      <c r="I20" s="303"/>
      <c r="J20" s="303"/>
      <c r="K20" s="193"/>
    </row>
    <row r="21" spans="2:11" ht="15" customHeight="1">
      <c r="B21" s="196"/>
      <c r="C21" s="197"/>
      <c r="D21" s="197"/>
      <c r="E21" s="198" t="s">
        <v>91</v>
      </c>
      <c r="F21" s="303" t="s">
        <v>1448</v>
      </c>
      <c r="G21" s="303"/>
      <c r="H21" s="303"/>
      <c r="I21" s="303"/>
      <c r="J21" s="303"/>
      <c r="K21" s="193"/>
    </row>
    <row r="22" spans="2:11" ht="12.75" customHeight="1">
      <c r="B22" s="196"/>
      <c r="C22" s="197"/>
      <c r="D22" s="197"/>
      <c r="E22" s="197"/>
      <c r="F22" s="197"/>
      <c r="G22" s="197"/>
      <c r="H22" s="197"/>
      <c r="I22" s="197"/>
      <c r="J22" s="197"/>
      <c r="K22" s="193"/>
    </row>
    <row r="23" spans="2:11" ht="15" customHeight="1">
      <c r="B23" s="196"/>
      <c r="C23" s="303" t="s">
        <v>1449</v>
      </c>
      <c r="D23" s="303"/>
      <c r="E23" s="303"/>
      <c r="F23" s="303"/>
      <c r="G23" s="303"/>
      <c r="H23" s="303"/>
      <c r="I23" s="303"/>
      <c r="J23" s="303"/>
      <c r="K23" s="193"/>
    </row>
    <row r="24" spans="2:11" ht="15" customHeight="1">
      <c r="B24" s="196"/>
      <c r="C24" s="303" t="s">
        <v>1450</v>
      </c>
      <c r="D24" s="303"/>
      <c r="E24" s="303"/>
      <c r="F24" s="303"/>
      <c r="G24" s="303"/>
      <c r="H24" s="303"/>
      <c r="I24" s="303"/>
      <c r="J24" s="303"/>
      <c r="K24" s="193"/>
    </row>
    <row r="25" spans="2:11" ht="15" customHeight="1">
      <c r="B25" s="196"/>
      <c r="C25" s="195"/>
      <c r="D25" s="303" t="s">
        <v>1451</v>
      </c>
      <c r="E25" s="303"/>
      <c r="F25" s="303"/>
      <c r="G25" s="303"/>
      <c r="H25" s="303"/>
      <c r="I25" s="303"/>
      <c r="J25" s="303"/>
      <c r="K25" s="193"/>
    </row>
    <row r="26" spans="2:11" ht="15" customHeight="1">
      <c r="B26" s="196"/>
      <c r="C26" s="197"/>
      <c r="D26" s="303" t="s">
        <v>1452</v>
      </c>
      <c r="E26" s="303"/>
      <c r="F26" s="303"/>
      <c r="G26" s="303"/>
      <c r="H26" s="303"/>
      <c r="I26" s="303"/>
      <c r="J26" s="303"/>
      <c r="K26" s="193"/>
    </row>
    <row r="27" spans="2:11" ht="12.75" customHeight="1">
      <c r="B27" s="196"/>
      <c r="C27" s="197"/>
      <c r="D27" s="197"/>
      <c r="E27" s="197"/>
      <c r="F27" s="197"/>
      <c r="G27" s="197"/>
      <c r="H27" s="197"/>
      <c r="I27" s="197"/>
      <c r="J27" s="197"/>
      <c r="K27" s="193"/>
    </row>
    <row r="28" spans="2:11" ht="15" customHeight="1">
      <c r="B28" s="196"/>
      <c r="C28" s="197"/>
      <c r="D28" s="303" t="s">
        <v>1453</v>
      </c>
      <c r="E28" s="303"/>
      <c r="F28" s="303"/>
      <c r="G28" s="303"/>
      <c r="H28" s="303"/>
      <c r="I28" s="303"/>
      <c r="J28" s="303"/>
      <c r="K28" s="193"/>
    </row>
    <row r="29" spans="2:11" ht="15" customHeight="1">
      <c r="B29" s="196"/>
      <c r="C29" s="197"/>
      <c r="D29" s="303" t="s">
        <v>1454</v>
      </c>
      <c r="E29" s="303"/>
      <c r="F29" s="303"/>
      <c r="G29" s="303"/>
      <c r="H29" s="303"/>
      <c r="I29" s="303"/>
      <c r="J29" s="303"/>
      <c r="K29" s="193"/>
    </row>
    <row r="30" spans="2:11" ht="12.75" customHeight="1">
      <c r="B30" s="196"/>
      <c r="C30" s="197"/>
      <c r="D30" s="197"/>
      <c r="E30" s="197"/>
      <c r="F30" s="197"/>
      <c r="G30" s="197"/>
      <c r="H30" s="197"/>
      <c r="I30" s="197"/>
      <c r="J30" s="197"/>
      <c r="K30" s="193"/>
    </row>
    <row r="31" spans="2:11" ht="15" customHeight="1">
      <c r="B31" s="196"/>
      <c r="C31" s="197"/>
      <c r="D31" s="303" t="s">
        <v>1455</v>
      </c>
      <c r="E31" s="303"/>
      <c r="F31" s="303"/>
      <c r="G31" s="303"/>
      <c r="H31" s="303"/>
      <c r="I31" s="303"/>
      <c r="J31" s="303"/>
      <c r="K31" s="193"/>
    </row>
    <row r="32" spans="2:11" ht="15" customHeight="1">
      <c r="B32" s="196"/>
      <c r="C32" s="197"/>
      <c r="D32" s="303" t="s">
        <v>1456</v>
      </c>
      <c r="E32" s="303"/>
      <c r="F32" s="303"/>
      <c r="G32" s="303"/>
      <c r="H32" s="303"/>
      <c r="I32" s="303"/>
      <c r="J32" s="303"/>
      <c r="K32" s="193"/>
    </row>
    <row r="33" spans="2:11" ht="15" customHeight="1">
      <c r="B33" s="196"/>
      <c r="C33" s="197"/>
      <c r="D33" s="303" t="s">
        <v>1457</v>
      </c>
      <c r="E33" s="303"/>
      <c r="F33" s="303"/>
      <c r="G33" s="303"/>
      <c r="H33" s="303"/>
      <c r="I33" s="303"/>
      <c r="J33" s="303"/>
      <c r="K33" s="193"/>
    </row>
    <row r="34" spans="2:11" ht="15" customHeight="1">
      <c r="B34" s="196"/>
      <c r="C34" s="197"/>
      <c r="D34" s="195"/>
      <c r="E34" s="199" t="s">
        <v>124</v>
      </c>
      <c r="F34" s="195"/>
      <c r="G34" s="303" t="s">
        <v>1458</v>
      </c>
      <c r="H34" s="303"/>
      <c r="I34" s="303"/>
      <c r="J34" s="303"/>
      <c r="K34" s="193"/>
    </row>
    <row r="35" spans="2:11" ht="30.75" customHeight="1">
      <c r="B35" s="196"/>
      <c r="C35" s="197"/>
      <c r="D35" s="195"/>
      <c r="E35" s="199" t="s">
        <v>1459</v>
      </c>
      <c r="F35" s="195"/>
      <c r="G35" s="303" t="s">
        <v>1460</v>
      </c>
      <c r="H35" s="303"/>
      <c r="I35" s="303"/>
      <c r="J35" s="303"/>
      <c r="K35" s="193"/>
    </row>
    <row r="36" spans="2:11" ht="15" customHeight="1">
      <c r="B36" s="196"/>
      <c r="C36" s="197"/>
      <c r="D36" s="195"/>
      <c r="E36" s="199" t="s">
        <v>58</v>
      </c>
      <c r="F36" s="195"/>
      <c r="G36" s="303" t="s">
        <v>1461</v>
      </c>
      <c r="H36" s="303"/>
      <c r="I36" s="303"/>
      <c r="J36" s="303"/>
      <c r="K36" s="193"/>
    </row>
    <row r="37" spans="2:11" ht="15" customHeight="1">
      <c r="B37" s="196"/>
      <c r="C37" s="197"/>
      <c r="D37" s="195"/>
      <c r="E37" s="199" t="s">
        <v>125</v>
      </c>
      <c r="F37" s="195"/>
      <c r="G37" s="303" t="s">
        <v>1462</v>
      </c>
      <c r="H37" s="303"/>
      <c r="I37" s="303"/>
      <c r="J37" s="303"/>
      <c r="K37" s="193"/>
    </row>
    <row r="38" spans="2:11" ht="15" customHeight="1">
      <c r="B38" s="196"/>
      <c r="C38" s="197"/>
      <c r="D38" s="195"/>
      <c r="E38" s="199" t="s">
        <v>126</v>
      </c>
      <c r="F38" s="195"/>
      <c r="G38" s="303" t="s">
        <v>1463</v>
      </c>
      <c r="H38" s="303"/>
      <c r="I38" s="303"/>
      <c r="J38" s="303"/>
      <c r="K38" s="193"/>
    </row>
    <row r="39" spans="2:11" ht="15" customHeight="1">
      <c r="B39" s="196"/>
      <c r="C39" s="197"/>
      <c r="D39" s="195"/>
      <c r="E39" s="199" t="s">
        <v>127</v>
      </c>
      <c r="F39" s="195"/>
      <c r="G39" s="303" t="s">
        <v>1464</v>
      </c>
      <c r="H39" s="303"/>
      <c r="I39" s="303"/>
      <c r="J39" s="303"/>
      <c r="K39" s="193"/>
    </row>
    <row r="40" spans="2:11" ht="15" customHeight="1">
      <c r="B40" s="196"/>
      <c r="C40" s="197"/>
      <c r="D40" s="195"/>
      <c r="E40" s="199" t="s">
        <v>1465</v>
      </c>
      <c r="F40" s="195"/>
      <c r="G40" s="303" t="s">
        <v>1466</v>
      </c>
      <c r="H40" s="303"/>
      <c r="I40" s="303"/>
      <c r="J40" s="303"/>
      <c r="K40" s="193"/>
    </row>
    <row r="41" spans="2:11" ht="15" customHeight="1">
      <c r="B41" s="196"/>
      <c r="C41" s="197"/>
      <c r="D41" s="195"/>
      <c r="E41" s="199"/>
      <c r="F41" s="195"/>
      <c r="G41" s="303" t="s">
        <v>1467</v>
      </c>
      <c r="H41" s="303"/>
      <c r="I41" s="303"/>
      <c r="J41" s="303"/>
      <c r="K41" s="193"/>
    </row>
    <row r="42" spans="2:11" ht="15" customHeight="1">
      <c r="B42" s="196"/>
      <c r="C42" s="197"/>
      <c r="D42" s="195"/>
      <c r="E42" s="199" t="s">
        <v>1468</v>
      </c>
      <c r="F42" s="195"/>
      <c r="G42" s="303" t="s">
        <v>1469</v>
      </c>
      <c r="H42" s="303"/>
      <c r="I42" s="303"/>
      <c r="J42" s="303"/>
      <c r="K42" s="193"/>
    </row>
    <row r="43" spans="2:11" ht="15" customHeight="1">
      <c r="B43" s="196"/>
      <c r="C43" s="197"/>
      <c r="D43" s="195"/>
      <c r="E43" s="199" t="s">
        <v>130</v>
      </c>
      <c r="F43" s="195"/>
      <c r="G43" s="303" t="s">
        <v>1470</v>
      </c>
      <c r="H43" s="303"/>
      <c r="I43" s="303"/>
      <c r="J43" s="303"/>
      <c r="K43" s="193"/>
    </row>
    <row r="44" spans="2:11" ht="12.75" customHeight="1">
      <c r="B44" s="196"/>
      <c r="C44" s="197"/>
      <c r="D44" s="195"/>
      <c r="E44" s="195"/>
      <c r="F44" s="195"/>
      <c r="G44" s="195"/>
      <c r="H44" s="195"/>
      <c r="I44" s="195"/>
      <c r="J44" s="195"/>
      <c r="K44" s="193"/>
    </row>
    <row r="45" spans="2:11" ht="15" customHeight="1">
      <c r="B45" s="196"/>
      <c r="C45" s="197"/>
      <c r="D45" s="303" t="s">
        <v>1471</v>
      </c>
      <c r="E45" s="303"/>
      <c r="F45" s="303"/>
      <c r="G45" s="303"/>
      <c r="H45" s="303"/>
      <c r="I45" s="303"/>
      <c r="J45" s="303"/>
      <c r="K45" s="193"/>
    </row>
    <row r="46" spans="2:11" ht="15" customHeight="1">
      <c r="B46" s="196"/>
      <c r="C46" s="197"/>
      <c r="D46" s="197"/>
      <c r="E46" s="303" t="s">
        <v>1472</v>
      </c>
      <c r="F46" s="303"/>
      <c r="G46" s="303"/>
      <c r="H46" s="303"/>
      <c r="I46" s="303"/>
      <c r="J46" s="303"/>
      <c r="K46" s="193"/>
    </row>
    <row r="47" spans="2:11" ht="15" customHeight="1">
      <c r="B47" s="196"/>
      <c r="C47" s="197"/>
      <c r="D47" s="197"/>
      <c r="E47" s="303" t="s">
        <v>1473</v>
      </c>
      <c r="F47" s="303"/>
      <c r="G47" s="303"/>
      <c r="H47" s="303"/>
      <c r="I47" s="303"/>
      <c r="J47" s="303"/>
      <c r="K47" s="193"/>
    </row>
    <row r="48" spans="2:11" ht="15" customHeight="1">
      <c r="B48" s="196"/>
      <c r="C48" s="197"/>
      <c r="D48" s="197"/>
      <c r="E48" s="303" t="s">
        <v>1474</v>
      </c>
      <c r="F48" s="303"/>
      <c r="G48" s="303"/>
      <c r="H48" s="303"/>
      <c r="I48" s="303"/>
      <c r="J48" s="303"/>
      <c r="K48" s="193"/>
    </row>
    <row r="49" spans="2:11" ht="15" customHeight="1">
      <c r="B49" s="196"/>
      <c r="C49" s="197"/>
      <c r="D49" s="303" t="s">
        <v>1475</v>
      </c>
      <c r="E49" s="303"/>
      <c r="F49" s="303"/>
      <c r="G49" s="303"/>
      <c r="H49" s="303"/>
      <c r="I49" s="303"/>
      <c r="J49" s="303"/>
      <c r="K49" s="193"/>
    </row>
    <row r="50" spans="2:11" ht="25.5" customHeight="1">
      <c r="B50" s="192"/>
      <c r="C50" s="306" t="s">
        <v>1476</v>
      </c>
      <c r="D50" s="306"/>
      <c r="E50" s="306"/>
      <c r="F50" s="306"/>
      <c r="G50" s="306"/>
      <c r="H50" s="306"/>
      <c r="I50" s="306"/>
      <c r="J50" s="306"/>
      <c r="K50" s="193"/>
    </row>
    <row r="51" spans="2:11" ht="5.25" customHeight="1">
      <c r="B51" s="192"/>
      <c r="C51" s="194"/>
      <c r="D51" s="194"/>
      <c r="E51" s="194"/>
      <c r="F51" s="194"/>
      <c r="G51" s="194"/>
      <c r="H51" s="194"/>
      <c r="I51" s="194"/>
      <c r="J51" s="194"/>
      <c r="K51" s="193"/>
    </row>
    <row r="52" spans="2:11" ht="15" customHeight="1">
      <c r="B52" s="192"/>
      <c r="C52" s="303" t="s">
        <v>1477</v>
      </c>
      <c r="D52" s="303"/>
      <c r="E52" s="303"/>
      <c r="F52" s="303"/>
      <c r="G52" s="303"/>
      <c r="H52" s="303"/>
      <c r="I52" s="303"/>
      <c r="J52" s="303"/>
      <c r="K52" s="193"/>
    </row>
    <row r="53" spans="2:11" ht="15" customHeight="1">
      <c r="B53" s="192"/>
      <c r="C53" s="303" t="s">
        <v>1478</v>
      </c>
      <c r="D53" s="303"/>
      <c r="E53" s="303"/>
      <c r="F53" s="303"/>
      <c r="G53" s="303"/>
      <c r="H53" s="303"/>
      <c r="I53" s="303"/>
      <c r="J53" s="303"/>
      <c r="K53" s="193"/>
    </row>
    <row r="54" spans="2:11" ht="12.75" customHeight="1">
      <c r="B54" s="192"/>
      <c r="C54" s="195"/>
      <c r="D54" s="195"/>
      <c r="E54" s="195"/>
      <c r="F54" s="195"/>
      <c r="G54" s="195"/>
      <c r="H54" s="195"/>
      <c r="I54" s="195"/>
      <c r="J54" s="195"/>
      <c r="K54" s="193"/>
    </row>
    <row r="55" spans="2:11" ht="15" customHeight="1">
      <c r="B55" s="192"/>
      <c r="C55" s="303" t="s">
        <v>1479</v>
      </c>
      <c r="D55" s="303"/>
      <c r="E55" s="303"/>
      <c r="F55" s="303"/>
      <c r="G55" s="303"/>
      <c r="H55" s="303"/>
      <c r="I55" s="303"/>
      <c r="J55" s="303"/>
      <c r="K55" s="193"/>
    </row>
    <row r="56" spans="2:11" ht="15" customHeight="1">
      <c r="B56" s="192"/>
      <c r="C56" s="197"/>
      <c r="D56" s="303" t="s">
        <v>1480</v>
      </c>
      <c r="E56" s="303"/>
      <c r="F56" s="303"/>
      <c r="G56" s="303"/>
      <c r="H56" s="303"/>
      <c r="I56" s="303"/>
      <c r="J56" s="303"/>
      <c r="K56" s="193"/>
    </row>
    <row r="57" spans="2:11" ht="15" customHeight="1">
      <c r="B57" s="192"/>
      <c r="C57" s="197"/>
      <c r="D57" s="303" t="s">
        <v>1481</v>
      </c>
      <c r="E57" s="303"/>
      <c r="F57" s="303"/>
      <c r="G57" s="303"/>
      <c r="H57" s="303"/>
      <c r="I57" s="303"/>
      <c r="J57" s="303"/>
      <c r="K57" s="193"/>
    </row>
    <row r="58" spans="2:11" ht="15" customHeight="1">
      <c r="B58" s="192"/>
      <c r="C58" s="197"/>
      <c r="D58" s="303" t="s">
        <v>1482</v>
      </c>
      <c r="E58" s="303"/>
      <c r="F58" s="303"/>
      <c r="G58" s="303"/>
      <c r="H58" s="303"/>
      <c r="I58" s="303"/>
      <c r="J58" s="303"/>
      <c r="K58" s="193"/>
    </row>
    <row r="59" spans="2:11" ht="15" customHeight="1">
      <c r="B59" s="192"/>
      <c r="C59" s="197"/>
      <c r="D59" s="303" t="s">
        <v>1483</v>
      </c>
      <c r="E59" s="303"/>
      <c r="F59" s="303"/>
      <c r="G59" s="303"/>
      <c r="H59" s="303"/>
      <c r="I59" s="303"/>
      <c r="J59" s="303"/>
      <c r="K59" s="193"/>
    </row>
    <row r="60" spans="2:11" ht="15" customHeight="1">
      <c r="B60" s="192"/>
      <c r="C60" s="197"/>
      <c r="D60" s="305" t="s">
        <v>1484</v>
      </c>
      <c r="E60" s="305"/>
      <c r="F60" s="305"/>
      <c r="G60" s="305"/>
      <c r="H60" s="305"/>
      <c r="I60" s="305"/>
      <c r="J60" s="305"/>
      <c r="K60" s="193"/>
    </row>
    <row r="61" spans="2:11" ht="15" customHeight="1">
      <c r="B61" s="192"/>
      <c r="C61" s="197"/>
      <c r="D61" s="303" t="s">
        <v>1485</v>
      </c>
      <c r="E61" s="303"/>
      <c r="F61" s="303"/>
      <c r="G61" s="303"/>
      <c r="H61" s="303"/>
      <c r="I61" s="303"/>
      <c r="J61" s="303"/>
      <c r="K61" s="193"/>
    </row>
    <row r="62" spans="2:11" ht="12.75" customHeight="1">
      <c r="B62" s="192"/>
      <c r="C62" s="197"/>
      <c r="D62" s="197"/>
      <c r="E62" s="200"/>
      <c r="F62" s="197"/>
      <c r="G62" s="197"/>
      <c r="H62" s="197"/>
      <c r="I62" s="197"/>
      <c r="J62" s="197"/>
      <c r="K62" s="193"/>
    </row>
    <row r="63" spans="2:11" ht="15" customHeight="1">
      <c r="B63" s="192"/>
      <c r="C63" s="197"/>
      <c r="D63" s="303" t="s">
        <v>1486</v>
      </c>
      <c r="E63" s="303"/>
      <c r="F63" s="303"/>
      <c r="G63" s="303"/>
      <c r="H63" s="303"/>
      <c r="I63" s="303"/>
      <c r="J63" s="303"/>
      <c r="K63" s="193"/>
    </row>
    <row r="64" spans="2:11" ht="15" customHeight="1">
      <c r="B64" s="192"/>
      <c r="C64" s="197"/>
      <c r="D64" s="305" t="s">
        <v>1487</v>
      </c>
      <c r="E64" s="305"/>
      <c r="F64" s="305"/>
      <c r="G64" s="305"/>
      <c r="H64" s="305"/>
      <c r="I64" s="305"/>
      <c r="J64" s="305"/>
      <c r="K64" s="193"/>
    </row>
    <row r="65" spans="2:11" ht="15" customHeight="1">
      <c r="B65" s="192"/>
      <c r="C65" s="197"/>
      <c r="D65" s="303" t="s">
        <v>1488</v>
      </c>
      <c r="E65" s="303"/>
      <c r="F65" s="303"/>
      <c r="G65" s="303"/>
      <c r="H65" s="303"/>
      <c r="I65" s="303"/>
      <c r="J65" s="303"/>
      <c r="K65" s="193"/>
    </row>
    <row r="66" spans="2:11" ht="15" customHeight="1">
      <c r="B66" s="192"/>
      <c r="C66" s="197"/>
      <c r="D66" s="303" t="s">
        <v>1489</v>
      </c>
      <c r="E66" s="303"/>
      <c r="F66" s="303"/>
      <c r="G66" s="303"/>
      <c r="H66" s="303"/>
      <c r="I66" s="303"/>
      <c r="J66" s="303"/>
      <c r="K66" s="193"/>
    </row>
    <row r="67" spans="2:11" ht="15" customHeight="1">
      <c r="B67" s="192"/>
      <c r="C67" s="197"/>
      <c r="D67" s="303" t="s">
        <v>1490</v>
      </c>
      <c r="E67" s="303"/>
      <c r="F67" s="303"/>
      <c r="G67" s="303"/>
      <c r="H67" s="303"/>
      <c r="I67" s="303"/>
      <c r="J67" s="303"/>
      <c r="K67" s="193"/>
    </row>
    <row r="68" spans="2:11" ht="15" customHeight="1">
      <c r="B68" s="192"/>
      <c r="C68" s="197"/>
      <c r="D68" s="303" t="s">
        <v>1491</v>
      </c>
      <c r="E68" s="303"/>
      <c r="F68" s="303"/>
      <c r="G68" s="303"/>
      <c r="H68" s="303"/>
      <c r="I68" s="303"/>
      <c r="J68" s="303"/>
      <c r="K68" s="193"/>
    </row>
    <row r="69" spans="2:11" ht="12.75" customHeight="1">
      <c r="B69" s="201"/>
      <c r="C69" s="202"/>
      <c r="D69" s="202"/>
      <c r="E69" s="202"/>
      <c r="F69" s="202"/>
      <c r="G69" s="202"/>
      <c r="H69" s="202"/>
      <c r="I69" s="202"/>
      <c r="J69" s="202"/>
      <c r="K69" s="203"/>
    </row>
    <row r="70" spans="2:11" ht="18.75" customHeight="1">
      <c r="B70" s="204"/>
      <c r="C70" s="204"/>
      <c r="D70" s="204"/>
      <c r="E70" s="204"/>
      <c r="F70" s="204"/>
      <c r="G70" s="204"/>
      <c r="H70" s="204"/>
      <c r="I70" s="204"/>
      <c r="J70" s="204"/>
      <c r="K70" s="205"/>
    </row>
    <row r="71" spans="2:11" ht="18.75" customHeight="1">
      <c r="B71" s="205"/>
      <c r="C71" s="205"/>
      <c r="D71" s="205"/>
      <c r="E71" s="205"/>
      <c r="F71" s="205"/>
      <c r="G71" s="205"/>
      <c r="H71" s="205"/>
      <c r="I71" s="205"/>
      <c r="J71" s="205"/>
      <c r="K71" s="205"/>
    </row>
    <row r="72" spans="2:11" ht="7.5" customHeight="1">
      <c r="B72" s="206"/>
      <c r="C72" s="207"/>
      <c r="D72" s="207"/>
      <c r="E72" s="207"/>
      <c r="F72" s="207"/>
      <c r="G72" s="207"/>
      <c r="H72" s="207"/>
      <c r="I72" s="207"/>
      <c r="J72" s="207"/>
      <c r="K72" s="208"/>
    </row>
    <row r="73" spans="2:11" ht="45" customHeight="1">
      <c r="B73" s="209"/>
      <c r="C73" s="304" t="s">
        <v>1428</v>
      </c>
      <c r="D73" s="304"/>
      <c r="E73" s="304"/>
      <c r="F73" s="304"/>
      <c r="G73" s="304"/>
      <c r="H73" s="304"/>
      <c r="I73" s="304"/>
      <c r="J73" s="304"/>
      <c r="K73" s="210"/>
    </row>
    <row r="74" spans="2:11" ht="17.25" customHeight="1">
      <c r="B74" s="209"/>
      <c r="C74" s="211" t="s">
        <v>1492</v>
      </c>
      <c r="D74" s="211"/>
      <c r="E74" s="211"/>
      <c r="F74" s="211" t="s">
        <v>1493</v>
      </c>
      <c r="G74" s="212"/>
      <c r="H74" s="211" t="s">
        <v>125</v>
      </c>
      <c r="I74" s="211" t="s">
        <v>62</v>
      </c>
      <c r="J74" s="211" t="s">
        <v>1494</v>
      </c>
      <c r="K74" s="210"/>
    </row>
    <row r="75" spans="2:11" ht="17.25" customHeight="1">
      <c r="B75" s="209"/>
      <c r="C75" s="213" t="s">
        <v>1495</v>
      </c>
      <c r="D75" s="213"/>
      <c r="E75" s="213"/>
      <c r="F75" s="214" t="s">
        <v>1496</v>
      </c>
      <c r="G75" s="215"/>
      <c r="H75" s="213"/>
      <c r="I75" s="213"/>
      <c r="J75" s="213" t="s">
        <v>1497</v>
      </c>
      <c r="K75" s="210"/>
    </row>
    <row r="76" spans="2:11" ht="5.25" customHeight="1">
      <c r="B76" s="209"/>
      <c r="C76" s="216"/>
      <c r="D76" s="216"/>
      <c r="E76" s="216"/>
      <c r="F76" s="216"/>
      <c r="G76" s="217"/>
      <c r="H76" s="216"/>
      <c r="I76" s="216"/>
      <c r="J76" s="216"/>
      <c r="K76" s="210"/>
    </row>
    <row r="77" spans="2:11" ht="15" customHeight="1">
      <c r="B77" s="209"/>
      <c r="C77" s="199" t="s">
        <v>58</v>
      </c>
      <c r="D77" s="216"/>
      <c r="E77" s="216"/>
      <c r="F77" s="218" t="s">
        <v>1498</v>
      </c>
      <c r="G77" s="217"/>
      <c r="H77" s="199" t="s">
        <v>1499</v>
      </c>
      <c r="I77" s="199" t="s">
        <v>1500</v>
      </c>
      <c r="J77" s="199">
        <v>20</v>
      </c>
      <c r="K77" s="210"/>
    </row>
    <row r="78" spans="2:11" ht="15" customHeight="1">
      <c r="B78" s="209"/>
      <c r="C78" s="199" t="s">
        <v>1501</v>
      </c>
      <c r="D78" s="199"/>
      <c r="E78" s="199"/>
      <c r="F78" s="218" t="s">
        <v>1498</v>
      </c>
      <c r="G78" s="217"/>
      <c r="H78" s="199" t="s">
        <v>1502</v>
      </c>
      <c r="I78" s="199" t="s">
        <v>1500</v>
      </c>
      <c r="J78" s="199">
        <v>120</v>
      </c>
      <c r="K78" s="210"/>
    </row>
    <row r="79" spans="2:11" ht="15" customHeight="1">
      <c r="B79" s="219"/>
      <c r="C79" s="199" t="s">
        <v>1503</v>
      </c>
      <c r="D79" s="199"/>
      <c r="E79" s="199"/>
      <c r="F79" s="218" t="s">
        <v>1504</v>
      </c>
      <c r="G79" s="217"/>
      <c r="H79" s="199" t="s">
        <v>1505</v>
      </c>
      <c r="I79" s="199" t="s">
        <v>1500</v>
      </c>
      <c r="J79" s="199">
        <v>50</v>
      </c>
      <c r="K79" s="210"/>
    </row>
    <row r="80" spans="2:11" ht="15" customHeight="1">
      <c r="B80" s="219"/>
      <c r="C80" s="199" t="s">
        <v>1506</v>
      </c>
      <c r="D80" s="199"/>
      <c r="E80" s="199"/>
      <c r="F80" s="218" t="s">
        <v>1498</v>
      </c>
      <c r="G80" s="217"/>
      <c r="H80" s="199" t="s">
        <v>1507</v>
      </c>
      <c r="I80" s="199" t="s">
        <v>1508</v>
      </c>
      <c r="J80" s="199"/>
      <c r="K80" s="210"/>
    </row>
    <row r="81" spans="2:11" ht="15" customHeight="1">
      <c r="B81" s="219"/>
      <c r="C81" s="220" t="s">
        <v>1509</v>
      </c>
      <c r="D81" s="220"/>
      <c r="E81" s="220"/>
      <c r="F81" s="221" t="s">
        <v>1504</v>
      </c>
      <c r="G81" s="220"/>
      <c r="H81" s="220" t="s">
        <v>1510</v>
      </c>
      <c r="I81" s="220" t="s">
        <v>1500</v>
      </c>
      <c r="J81" s="220">
        <v>15</v>
      </c>
      <c r="K81" s="210"/>
    </row>
    <row r="82" spans="2:11" ht="15" customHeight="1">
      <c r="B82" s="219"/>
      <c r="C82" s="220" t="s">
        <v>1511</v>
      </c>
      <c r="D82" s="220"/>
      <c r="E82" s="220"/>
      <c r="F82" s="221" t="s">
        <v>1504</v>
      </c>
      <c r="G82" s="220"/>
      <c r="H82" s="220" t="s">
        <v>1512</v>
      </c>
      <c r="I82" s="220" t="s">
        <v>1500</v>
      </c>
      <c r="J82" s="220">
        <v>15</v>
      </c>
      <c r="K82" s="210"/>
    </row>
    <row r="83" spans="2:11" ht="15" customHeight="1">
      <c r="B83" s="219"/>
      <c r="C83" s="220" t="s">
        <v>1513</v>
      </c>
      <c r="D83" s="220"/>
      <c r="E83" s="220"/>
      <c r="F83" s="221" t="s">
        <v>1504</v>
      </c>
      <c r="G83" s="220"/>
      <c r="H83" s="220" t="s">
        <v>1514</v>
      </c>
      <c r="I83" s="220" t="s">
        <v>1500</v>
      </c>
      <c r="J83" s="220">
        <v>20</v>
      </c>
      <c r="K83" s="210"/>
    </row>
    <row r="84" spans="2:11" ht="15" customHeight="1">
      <c r="B84" s="219"/>
      <c r="C84" s="220" t="s">
        <v>1515</v>
      </c>
      <c r="D84" s="220"/>
      <c r="E84" s="220"/>
      <c r="F84" s="221" t="s">
        <v>1504</v>
      </c>
      <c r="G84" s="220"/>
      <c r="H84" s="220" t="s">
        <v>1516</v>
      </c>
      <c r="I84" s="220" t="s">
        <v>1500</v>
      </c>
      <c r="J84" s="220">
        <v>20</v>
      </c>
      <c r="K84" s="210"/>
    </row>
    <row r="85" spans="2:11" ht="15" customHeight="1">
      <c r="B85" s="219"/>
      <c r="C85" s="199" t="s">
        <v>1517</v>
      </c>
      <c r="D85" s="199"/>
      <c r="E85" s="199"/>
      <c r="F85" s="218" t="s">
        <v>1504</v>
      </c>
      <c r="G85" s="217"/>
      <c r="H85" s="199" t="s">
        <v>1518</v>
      </c>
      <c r="I85" s="199" t="s">
        <v>1500</v>
      </c>
      <c r="J85" s="199">
        <v>50</v>
      </c>
      <c r="K85" s="210"/>
    </row>
    <row r="86" spans="2:11" ht="15" customHeight="1">
      <c r="B86" s="219"/>
      <c r="C86" s="199" t="s">
        <v>1519</v>
      </c>
      <c r="D86" s="199"/>
      <c r="E86" s="199"/>
      <c r="F86" s="218" t="s">
        <v>1504</v>
      </c>
      <c r="G86" s="217"/>
      <c r="H86" s="199" t="s">
        <v>1520</v>
      </c>
      <c r="I86" s="199" t="s">
        <v>1500</v>
      </c>
      <c r="J86" s="199">
        <v>20</v>
      </c>
      <c r="K86" s="210"/>
    </row>
    <row r="87" spans="2:11" ht="15" customHeight="1">
      <c r="B87" s="219"/>
      <c r="C87" s="199" t="s">
        <v>1521</v>
      </c>
      <c r="D87" s="199"/>
      <c r="E87" s="199"/>
      <c r="F87" s="218" t="s">
        <v>1504</v>
      </c>
      <c r="G87" s="217"/>
      <c r="H87" s="199" t="s">
        <v>1522</v>
      </c>
      <c r="I87" s="199" t="s">
        <v>1500</v>
      </c>
      <c r="J87" s="199">
        <v>20</v>
      </c>
      <c r="K87" s="210"/>
    </row>
    <row r="88" spans="2:11" ht="15" customHeight="1">
      <c r="B88" s="219"/>
      <c r="C88" s="199" t="s">
        <v>1523</v>
      </c>
      <c r="D88" s="199"/>
      <c r="E88" s="199"/>
      <c r="F88" s="218" t="s">
        <v>1504</v>
      </c>
      <c r="G88" s="217"/>
      <c r="H88" s="199" t="s">
        <v>1524</v>
      </c>
      <c r="I88" s="199" t="s">
        <v>1500</v>
      </c>
      <c r="J88" s="199">
        <v>50</v>
      </c>
      <c r="K88" s="210"/>
    </row>
    <row r="89" spans="2:11" ht="15" customHeight="1">
      <c r="B89" s="219"/>
      <c r="C89" s="199" t="s">
        <v>1525</v>
      </c>
      <c r="D89" s="199"/>
      <c r="E89" s="199"/>
      <c r="F89" s="218" t="s">
        <v>1504</v>
      </c>
      <c r="G89" s="217"/>
      <c r="H89" s="199" t="s">
        <v>1525</v>
      </c>
      <c r="I89" s="199" t="s">
        <v>1500</v>
      </c>
      <c r="J89" s="199">
        <v>50</v>
      </c>
      <c r="K89" s="210"/>
    </row>
    <row r="90" spans="2:11" ht="15" customHeight="1">
      <c r="B90" s="219"/>
      <c r="C90" s="199" t="s">
        <v>131</v>
      </c>
      <c r="D90" s="199"/>
      <c r="E90" s="199"/>
      <c r="F90" s="218" t="s">
        <v>1504</v>
      </c>
      <c r="G90" s="217"/>
      <c r="H90" s="199" t="s">
        <v>1526</v>
      </c>
      <c r="I90" s="199" t="s">
        <v>1500</v>
      </c>
      <c r="J90" s="199">
        <v>255</v>
      </c>
      <c r="K90" s="210"/>
    </row>
    <row r="91" spans="2:11" ht="15" customHeight="1">
      <c r="B91" s="219"/>
      <c r="C91" s="199" t="s">
        <v>1527</v>
      </c>
      <c r="D91" s="199"/>
      <c r="E91" s="199"/>
      <c r="F91" s="218" t="s">
        <v>1498</v>
      </c>
      <c r="G91" s="217"/>
      <c r="H91" s="199" t="s">
        <v>1528</v>
      </c>
      <c r="I91" s="199" t="s">
        <v>1529</v>
      </c>
      <c r="J91" s="199"/>
      <c r="K91" s="210"/>
    </row>
    <row r="92" spans="2:11" ht="15" customHeight="1">
      <c r="B92" s="219"/>
      <c r="C92" s="199" t="s">
        <v>1530</v>
      </c>
      <c r="D92" s="199"/>
      <c r="E92" s="199"/>
      <c r="F92" s="218" t="s">
        <v>1498</v>
      </c>
      <c r="G92" s="217"/>
      <c r="H92" s="199" t="s">
        <v>1531</v>
      </c>
      <c r="I92" s="199" t="s">
        <v>1532</v>
      </c>
      <c r="J92" s="199"/>
      <c r="K92" s="210"/>
    </row>
    <row r="93" spans="2:11" ht="15" customHeight="1">
      <c r="B93" s="219"/>
      <c r="C93" s="199" t="s">
        <v>1533</v>
      </c>
      <c r="D93" s="199"/>
      <c r="E93" s="199"/>
      <c r="F93" s="218" t="s">
        <v>1498</v>
      </c>
      <c r="G93" s="217"/>
      <c r="H93" s="199" t="s">
        <v>1533</v>
      </c>
      <c r="I93" s="199" t="s">
        <v>1532</v>
      </c>
      <c r="J93" s="199"/>
      <c r="K93" s="210"/>
    </row>
    <row r="94" spans="2:11" ht="15" customHeight="1">
      <c r="B94" s="219"/>
      <c r="C94" s="199" t="s">
        <v>43</v>
      </c>
      <c r="D94" s="199"/>
      <c r="E94" s="199"/>
      <c r="F94" s="218" t="s">
        <v>1498</v>
      </c>
      <c r="G94" s="217"/>
      <c r="H94" s="199" t="s">
        <v>1534</v>
      </c>
      <c r="I94" s="199" t="s">
        <v>1532</v>
      </c>
      <c r="J94" s="199"/>
      <c r="K94" s="210"/>
    </row>
    <row r="95" spans="2:11" ht="15" customHeight="1">
      <c r="B95" s="219"/>
      <c r="C95" s="199" t="s">
        <v>53</v>
      </c>
      <c r="D95" s="199"/>
      <c r="E95" s="199"/>
      <c r="F95" s="218" t="s">
        <v>1498</v>
      </c>
      <c r="G95" s="217"/>
      <c r="H95" s="199" t="s">
        <v>1535</v>
      </c>
      <c r="I95" s="199" t="s">
        <v>1532</v>
      </c>
      <c r="J95" s="199"/>
      <c r="K95" s="210"/>
    </row>
    <row r="96" spans="2:11" ht="15" customHeight="1">
      <c r="B96" s="222"/>
      <c r="C96" s="223"/>
      <c r="D96" s="223"/>
      <c r="E96" s="223"/>
      <c r="F96" s="223"/>
      <c r="G96" s="223"/>
      <c r="H96" s="223"/>
      <c r="I96" s="223"/>
      <c r="J96" s="223"/>
      <c r="K96" s="224"/>
    </row>
    <row r="97" spans="2:11" ht="18.75" customHeight="1">
      <c r="B97" s="225"/>
      <c r="C97" s="226"/>
      <c r="D97" s="226"/>
      <c r="E97" s="226"/>
      <c r="F97" s="226"/>
      <c r="G97" s="226"/>
      <c r="H97" s="226"/>
      <c r="I97" s="226"/>
      <c r="J97" s="226"/>
      <c r="K97" s="225"/>
    </row>
    <row r="98" spans="2:11" ht="18.75" customHeight="1">
      <c r="B98" s="205"/>
      <c r="C98" s="205"/>
      <c r="D98" s="205"/>
      <c r="E98" s="205"/>
      <c r="F98" s="205"/>
      <c r="G98" s="205"/>
      <c r="H98" s="205"/>
      <c r="I98" s="205"/>
      <c r="J98" s="205"/>
      <c r="K98" s="205"/>
    </row>
    <row r="99" spans="2:11" ht="7.5" customHeight="1">
      <c r="B99" s="206"/>
      <c r="C99" s="207"/>
      <c r="D99" s="207"/>
      <c r="E99" s="207"/>
      <c r="F99" s="207"/>
      <c r="G99" s="207"/>
      <c r="H99" s="207"/>
      <c r="I99" s="207"/>
      <c r="J99" s="207"/>
      <c r="K99" s="208"/>
    </row>
    <row r="100" spans="2:11" ht="45" customHeight="1">
      <c r="B100" s="209"/>
      <c r="C100" s="304" t="s">
        <v>1536</v>
      </c>
      <c r="D100" s="304"/>
      <c r="E100" s="304"/>
      <c r="F100" s="304"/>
      <c r="G100" s="304"/>
      <c r="H100" s="304"/>
      <c r="I100" s="304"/>
      <c r="J100" s="304"/>
      <c r="K100" s="210"/>
    </row>
    <row r="101" spans="2:11" ht="17.25" customHeight="1">
      <c r="B101" s="209"/>
      <c r="C101" s="211" t="s">
        <v>1492</v>
      </c>
      <c r="D101" s="211"/>
      <c r="E101" s="211"/>
      <c r="F101" s="211" t="s">
        <v>1493</v>
      </c>
      <c r="G101" s="212"/>
      <c r="H101" s="211" t="s">
        <v>125</v>
      </c>
      <c r="I101" s="211" t="s">
        <v>62</v>
      </c>
      <c r="J101" s="211" t="s">
        <v>1494</v>
      </c>
      <c r="K101" s="210"/>
    </row>
    <row r="102" spans="2:11" ht="17.25" customHeight="1">
      <c r="B102" s="209"/>
      <c r="C102" s="213" t="s">
        <v>1495</v>
      </c>
      <c r="D102" s="213"/>
      <c r="E102" s="213"/>
      <c r="F102" s="214" t="s">
        <v>1496</v>
      </c>
      <c r="G102" s="215"/>
      <c r="H102" s="213"/>
      <c r="I102" s="213"/>
      <c r="J102" s="213" t="s">
        <v>1497</v>
      </c>
      <c r="K102" s="210"/>
    </row>
    <row r="103" spans="2:11" ht="5.25" customHeight="1">
      <c r="B103" s="209"/>
      <c r="C103" s="211"/>
      <c r="D103" s="211"/>
      <c r="E103" s="211"/>
      <c r="F103" s="211"/>
      <c r="G103" s="227"/>
      <c r="H103" s="211"/>
      <c r="I103" s="211"/>
      <c r="J103" s="211"/>
      <c r="K103" s="210"/>
    </row>
    <row r="104" spans="2:11" ht="15" customHeight="1">
      <c r="B104" s="209"/>
      <c r="C104" s="199" t="s">
        <v>58</v>
      </c>
      <c r="D104" s="216"/>
      <c r="E104" s="216"/>
      <c r="F104" s="218" t="s">
        <v>1498</v>
      </c>
      <c r="G104" s="227"/>
      <c r="H104" s="199" t="s">
        <v>1537</v>
      </c>
      <c r="I104" s="199" t="s">
        <v>1500</v>
      </c>
      <c r="J104" s="199">
        <v>20</v>
      </c>
      <c r="K104" s="210"/>
    </row>
    <row r="105" spans="2:11" ht="15" customHeight="1">
      <c r="B105" s="209"/>
      <c r="C105" s="199" t="s">
        <v>1501</v>
      </c>
      <c r="D105" s="199"/>
      <c r="E105" s="199"/>
      <c r="F105" s="218" t="s">
        <v>1498</v>
      </c>
      <c r="G105" s="199"/>
      <c r="H105" s="199" t="s">
        <v>1537</v>
      </c>
      <c r="I105" s="199" t="s">
        <v>1500</v>
      </c>
      <c r="J105" s="199">
        <v>120</v>
      </c>
      <c r="K105" s="210"/>
    </row>
    <row r="106" spans="2:11" ht="15" customHeight="1">
      <c r="B106" s="219"/>
      <c r="C106" s="199" t="s">
        <v>1503</v>
      </c>
      <c r="D106" s="199"/>
      <c r="E106" s="199"/>
      <c r="F106" s="218" t="s">
        <v>1504</v>
      </c>
      <c r="G106" s="199"/>
      <c r="H106" s="199" t="s">
        <v>1537</v>
      </c>
      <c r="I106" s="199" t="s">
        <v>1500</v>
      </c>
      <c r="J106" s="199">
        <v>50</v>
      </c>
      <c r="K106" s="210"/>
    </row>
    <row r="107" spans="2:11" ht="15" customHeight="1">
      <c r="B107" s="219"/>
      <c r="C107" s="199" t="s">
        <v>1506</v>
      </c>
      <c r="D107" s="199"/>
      <c r="E107" s="199"/>
      <c r="F107" s="218" t="s">
        <v>1498</v>
      </c>
      <c r="G107" s="199"/>
      <c r="H107" s="199" t="s">
        <v>1537</v>
      </c>
      <c r="I107" s="199" t="s">
        <v>1508</v>
      </c>
      <c r="J107" s="199"/>
      <c r="K107" s="210"/>
    </row>
    <row r="108" spans="2:11" ht="15" customHeight="1">
      <c r="B108" s="219"/>
      <c r="C108" s="199" t="s">
        <v>1517</v>
      </c>
      <c r="D108" s="199"/>
      <c r="E108" s="199"/>
      <c r="F108" s="218" t="s">
        <v>1504</v>
      </c>
      <c r="G108" s="199"/>
      <c r="H108" s="199" t="s">
        <v>1537</v>
      </c>
      <c r="I108" s="199" t="s">
        <v>1500</v>
      </c>
      <c r="J108" s="199">
        <v>50</v>
      </c>
      <c r="K108" s="210"/>
    </row>
    <row r="109" spans="2:11" ht="15" customHeight="1">
      <c r="B109" s="219"/>
      <c r="C109" s="199" t="s">
        <v>1525</v>
      </c>
      <c r="D109" s="199"/>
      <c r="E109" s="199"/>
      <c r="F109" s="218" t="s">
        <v>1504</v>
      </c>
      <c r="G109" s="199"/>
      <c r="H109" s="199" t="s">
        <v>1537</v>
      </c>
      <c r="I109" s="199" t="s">
        <v>1500</v>
      </c>
      <c r="J109" s="199">
        <v>50</v>
      </c>
      <c r="K109" s="210"/>
    </row>
    <row r="110" spans="2:11" ht="15" customHeight="1">
      <c r="B110" s="219"/>
      <c r="C110" s="199" t="s">
        <v>1523</v>
      </c>
      <c r="D110" s="199"/>
      <c r="E110" s="199"/>
      <c r="F110" s="218" t="s">
        <v>1504</v>
      </c>
      <c r="G110" s="199"/>
      <c r="H110" s="199" t="s">
        <v>1537</v>
      </c>
      <c r="I110" s="199" t="s">
        <v>1500</v>
      </c>
      <c r="J110" s="199">
        <v>50</v>
      </c>
      <c r="K110" s="210"/>
    </row>
    <row r="111" spans="2:11" ht="15" customHeight="1">
      <c r="B111" s="219"/>
      <c r="C111" s="199" t="s">
        <v>58</v>
      </c>
      <c r="D111" s="199"/>
      <c r="E111" s="199"/>
      <c r="F111" s="218" t="s">
        <v>1498</v>
      </c>
      <c r="G111" s="199"/>
      <c r="H111" s="199" t="s">
        <v>1538</v>
      </c>
      <c r="I111" s="199" t="s">
        <v>1500</v>
      </c>
      <c r="J111" s="199">
        <v>20</v>
      </c>
      <c r="K111" s="210"/>
    </row>
    <row r="112" spans="2:11" ht="15" customHeight="1">
      <c r="B112" s="219"/>
      <c r="C112" s="199" t="s">
        <v>1539</v>
      </c>
      <c r="D112" s="199"/>
      <c r="E112" s="199"/>
      <c r="F112" s="218" t="s">
        <v>1498</v>
      </c>
      <c r="G112" s="199"/>
      <c r="H112" s="199" t="s">
        <v>1540</v>
      </c>
      <c r="I112" s="199" t="s">
        <v>1500</v>
      </c>
      <c r="J112" s="199">
        <v>120</v>
      </c>
      <c r="K112" s="210"/>
    </row>
    <row r="113" spans="2:11" ht="15" customHeight="1">
      <c r="B113" s="219"/>
      <c r="C113" s="199" t="s">
        <v>43</v>
      </c>
      <c r="D113" s="199"/>
      <c r="E113" s="199"/>
      <c r="F113" s="218" t="s">
        <v>1498</v>
      </c>
      <c r="G113" s="199"/>
      <c r="H113" s="199" t="s">
        <v>1541</v>
      </c>
      <c r="I113" s="199" t="s">
        <v>1532</v>
      </c>
      <c r="J113" s="199"/>
      <c r="K113" s="210"/>
    </row>
    <row r="114" spans="2:11" ht="15" customHeight="1">
      <c r="B114" s="219"/>
      <c r="C114" s="199" t="s">
        <v>53</v>
      </c>
      <c r="D114" s="199"/>
      <c r="E114" s="199"/>
      <c r="F114" s="218" t="s">
        <v>1498</v>
      </c>
      <c r="G114" s="199"/>
      <c r="H114" s="199" t="s">
        <v>1542</v>
      </c>
      <c r="I114" s="199" t="s">
        <v>1532</v>
      </c>
      <c r="J114" s="199"/>
      <c r="K114" s="210"/>
    </row>
    <row r="115" spans="2:11" ht="15" customHeight="1">
      <c r="B115" s="219"/>
      <c r="C115" s="199" t="s">
        <v>62</v>
      </c>
      <c r="D115" s="199"/>
      <c r="E115" s="199"/>
      <c r="F115" s="218" t="s">
        <v>1498</v>
      </c>
      <c r="G115" s="199"/>
      <c r="H115" s="199" t="s">
        <v>1543</v>
      </c>
      <c r="I115" s="199" t="s">
        <v>1544</v>
      </c>
      <c r="J115" s="199"/>
      <c r="K115" s="210"/>
    </row>
    <row r="116" spans="2:11" ht="15" customHeight="1">
      <c r="B116" s="222"/>
      <c r="C116" s="228"/>
      <c r="D116" s="228"/>
      <c r="E116" s="228"/>
      <c r="F116" s="228"/>
      <c r="G116" s="228"/>
      <c r="H116" s="228"/>
      <c r="I116" s="228"/>
      <c r="J116" s="228"/>
      <c r="K116" s="224"/>
    </row>
    <row r="117" spans="2:11" ht="18.75" customHeight="1">
      <c r="B117" s="229"/>
      <c r="C117" s="195"/>
      <c r="D117" s="195"/>
      <c r="E117" s="195"/>
      <c r="F117" s="230"/>
      <c r="G117" s="195"/>
      <c r="H117" s="195"/>
      <c r="I117" s="195"/>
      <c r="J117" s="195"/>
      <c r="K117" s="229"/>
    </row>
    <row r="118" spans="2:11" ht="18.75" customHeight="1">
      <c r="B118" s="205"/>
      <c r="C118" s="205"/>
      <c r="D118" s="205"/>
      <c r="E118" s="205"/>
      <c r="F118" s="205"/>
      <c r="G118" s="205"/>
      <c r="H118" s="205"/>
      <c r="I118" s="205"/>
      <c r="J118" s="205"/>
      <c r="K118" s="205"/>
    </row>
    <row r="119" spans="2:11" ht="7.5" customHeight="1">
      <c r="B119" s="231"/>
      <c r="C119" s="232"/>
      <c r="D119" s="232"/>
      <c r="E119" s="232"/>
      <c r="F119" s="232"/>
      <c r="G119" s="232"/>
      <c r="H119" s="232"/>
      <c r="I119" s="232"/>
      <c r="J119" s="232"/>
      <c r="K119" s="233"/>
    </row>
    <row r="120" spans="2:11" ht="45" customHeight="1">
      <c r="B120" s="234"/>
      <c r="C120" s="301" t="s">
        <v>1545</v>
      </c>
      <c r="D120" s="301"/>
      <c r="E120" s="301"/>
      <c r="F120" s="301"/>
      <c r="G120" s="301"/>
      <c r="H120" s="301"/>
      <c r="I120" s="301"/>
      <c r="J120" s="301"/>
      <c r="K120" s="235"/>
    </row>
    <row r="121" spans="2:11" ht="17.25" customHeight="1">
      <c r="B121" s="236"/>
      <c r="C121" s="211" t="s">
        <v>1492</v>
      </c>
      <c r="D121" s="211"/>
      <c r="E121" s="211"/>
      <c r="F121" s="211" t="s">
        <v>1493</v>
      </c>
      <c r="G121" s="212"/>
      <c r="H121" s="211" t="s">
        <v>125</v>
      </c>
      <c r="I121" s="211" t="s">
        <v>62</v>
      </c>
      <c r="J121" s="211" t="s">
        <v>1494</v>
      </c>
      <c r="K121" s="237"/>
    </row>
    <row r="122" spans="2:11" ht="17.25" customHeight="1">
      <c r="B122" s="236"/>
      <c r="C122" s="213" t="s">
        <v>1495</v>
      </c>
      <c r="D122" s="213"/>
      <c r="E122" s="213"/>
      <c r="F122" s="214" t="s">
        <v>1496</v>
      </c>
      <c r="G122" s="215"/>
      <c r="H122" s="213"/>
      <c r="I122" s="213"/>
      <c r="J122" s="213" t="s">
        <v>1497</v>
      </c>
      <c r="K122" s="237"/>
    </row>
    <row r="123" spans="2:11" ht="5.25" customHeight="1">
      <c r="B123" s="238"/>
      <c r="C123" s="216"/>
      <c r="D123" s="216"/>
      <c r="E123" s="216"/>
      <c r="F123" s="216"/>
      <c r="G123" s="199"/>
      <c r="H123" s="216"/>
      <c r="I123" s="216"/>
      <c r="J123" s="216"/>
      <c r="K123" s="239"/>
    </row>
    <row r="124" spans="2:11" ht="15" customHeight="1">
      <c r="B124" s="238"/>
      <c r="C124" s="199" t="s">
        <v>1501</v>
      </c>
      <c r="D124" s="216"/>
      <c r="E124" s="216"/>
      <c r="F124" s="218" t="s">
        <v>1498</v>
      </c>
      <c r="G124" s="199"/>
      <c r="H124" s="199" t="s">
        <v>1537</v>
      </c>
      <c r="I124" s="199" t="s">
        <v>1500</v>
      </c>
      <c r="J124" s="199">
        <v>120</v>
      </c>
      <c r="K124" s="240"/>
    </row>
    <row r="125" spans="2:11" ht="15" customHeight="1">
      <c r="B125" s="238"/>
      <c r="C125" s="199" t="s">
        <v>1546</v>
      </c>
      <c r="D125" s="199"/>
      <c r="E125" s="199"/>
      <c r="F125" s="218" t="s">
        <v>1498</v>
      </c>
      <c r="G125" s="199"/>
      <c r="H125" s="199" t="s">
        <v>1547</v>
      </c>
      <c r="I125" s="199" t="s">
        <v>1500</v>
      </c>
      <c r="J125" s="199" t="s">
        <v>1548</v>
      </c>
      <c r="K125" s="240"/>
    </row>
    <row r="126" spans="2:11" ht="15" customHeight="1">
      <c r="B126" s="238"/>
      <c r="C126" s="199" t="s">
        <v>91</v>
      </c>
      <c r="D126" s="199"/>
      <c r="E126" s="199"/>
      <c r="F126" s="218" t="s">
        <v>1498</v>
      </c>
      <c r="G126" s="199"/>
      <c r="H126" s="199" t="s">
        <v>1549</v>
      </c>
      <c r="I126" s="199" t="s">
        <v>1500</v>
      </c>
      <c r="J126" s="199" t="s">
        <v>1548</v>
      </c>
      <c r="K126" s="240"/>
    </row>
    <row r="127" spans="2:11" ht="15" customHeight="1">
      <c r="B127" s="238"/>
      <c r="C127" s="199" t="s">
        <v>1509</v>
      </c>
      <c r="D127" s="199"/>
      <c r="E127" s="199"/>
      <c r="F127" s="218" t="s">
        <v>1504</v>
      </c>
      <c r="G127" s="199"/>
      <c r="H127" s="199" t="s">
        <v>1510</v>
      </c>
      <c r="I127" s="199" t="s">
        <v>1500</v>
      </c>
      <c r="J127" s="199">
        <v>15</v>
      </c>
      <c r="K127" s="240"/>
    </row>
    <row r="128" spans="2:11" ht="15" customHeight="1">
      <c r="B128" s="238"/>
      <c r="C128" s="220" t="s">
        <v>1511</v>
      </c>
      <c r="D128" s="220"/>
      <c r="E128" s="220"/>
      <c r="F128" s="221" t="s">
        <v>1504</v>
      </c>
      <c r="G128" s="220"/>
      <c r="H128" s="220" t="s">
        <v>1512</v>
      </c>
      <c r="I128" s="220" t="s">
        <v>1500</v>
      </c>
      <c r="J128" s="220">
        <v>15</v>
      </c>
      <c r="K128" s="240"/>
    </row>
    <row r="129" spans="2:11" ht="15" customHeight="1">
      <c r="B129" s="238"/>
      <c r="C129" s="220" t="s">
        <v>1513</v>
      </c>
      <c r="D129" s="220"/>
      <c r="E129" s="220"/>
      <c r="F129" s="221" t="s">
        <v>1504</v>
      </c>
      <c r="G129" s="220"/>
      <c r="H129" s="220" t="s">
        <v>1514</v>
      </c>
      <c r="I129" s="220" t="s">
        <v>1500</v>
      </c>
      <c r="J129" s="220">
        <v>20</v>
      </c>
      <c r="K129" s="240"/>
    </row>
    <row r="130" spans="2:11" ht="15" customHeight="1">
      <c r="B130" s="238"/>
      <c r="C130" s="220" t="s">
        <v>1515</v>
      </c>
      <c r="D130" s="220"/>
      <c r="E130" s="220"/>
      <c r="F130" s="221" t="s">
        <v>1504</v>
      </c>
      <c r="G130" s="220"/>
      <c r="H130" s="220" t="s">
        <v>1516</v>
      </c>
      <c r="I130" s="220" t="s">
        <v>1500</v>
      </c>
      <c r="J130" s="220">
        <v>20</v>
      </c>
      <c r="K130" s="240"/>
    </row>
    <row r="131" spans="2:11" ht="15" customHeight="1">
      <c r="B131" s="238"/>
      <c r="C131" s="199" t="s">
        <v>1503</v>
      </c>
      <c r="D131" s="199"/>
      <c r="E131" s="199"/>
      <c r="F131" s="218" t="s">
        <v>1504</v>
      </c>
      <c r="G131" s="199"/>
      <c r="H131" s="199" t="s">
        <v>1537</v>
      </c>
      <c r="I131" s="199" t="s">
        <v>1500</v>
      </c>
      <c r="J131" s="199">
        <v>50</v>
      </c>
      <c r="K131" s="240"/>
    </row>
    <row r="132" spans="2:11" ht="15" customHeight="1">
      <c r="B132" s="238"/>
      <c r="C132" s="199" t="s">
        <v>1517</v>
      </c>
      <c r="D132" s="199"/>
      <c r="E132" s="199"/>
      <c r="F132" s="218" t="s">
        <v>1504</v>
      </c>
      <c r="G132" s="199"/>
      <c r="H132" s="199" t="s">
        <v>1537</v>
      </c>
      <c r="I132" s="199" t="s">
        <v>1500</v>
      </c>
      <c r="J132" s="199">
        <v>50</v>
      </c>
      <c r="K132" s="240"/>
    </row>
    <row r="133" spans="2:11" ht="15" customHeight="1">
      <c r="B133" s="238"/>
      <c r="C133" s="199" t="s">
        <v>1523</v>
      </c>
      <c r="D133" s="199"/>
      <c r="E133" s="199"/>
      <c r="F133" s="218" t="s">
        <v>1504</v>
      </c>
      <c r="G133" s="199"/>
      <c r="H133" s="199" t="s">
        <v>1537</v>
      </c>
      <c r="I133" s="199" t="s">
        <v>1500</v>
      </c>
      <c r="J133" s="199">
        <v>50</v>
      </c>
      <c r="K133" s="240"/>
    </row>
    <row r="134" spans="2:11" ht="15" customHeight="1">
      <c r="B134" s="238"/>
      <c r="C134" s="199" t="s">
        <v>1525</v>
      </c>
      <c r="D134" s="199"/>
      <c r="E134" s="199"/>
      <c r="F134" s="218" t="s">
        <v>1504</v>
      </c>
      <c r="G134" s="199"/>
      <c r="H134" s="199" t="s">
        <v>1537</v>
      </c>
      <c r="I134" s="199" t="s">
        <v>1500</v>
      </c>
      <c r="J134" s="199">
        <v>50</v>
      </c>
      <c r="K134" s="240"/>
    </row>
    <row r="135" spans="2:11" ht="15" customHeight="1">
      <c r="B135" s="238"/>
      <c r="C135" s="199" t="s">
        <v>131</v>
      </c>
      <c r="D135" s="199"/>
      <c r="E135" s="199"/>
      <c r="F135" s="218" t="s">
        <v>1504</v>
      </c>
      <c r="G135" s="199"/>
      <c r="H135" s="199" t="s">
        <v>1550</v>
      </c>
      <c r="I135" s="199" t="s">
        <v>1500</v>
      </c>
      <c r="J135" s="199">
        <v>255</v>
      </c>
      <c r="K135" s="240"/>
    </row>
    <row r="136" spans="2:11" ht="15" customHeight="1">
      <c r="B136" s="238"/>
      <c r="C136" s="199" t="s">
        <v>1527</v>
      </c>
      <c r="D136" s="199"/>
      <c r="E136" s="199"/>
      <c r="F136" s="218" t="s">
        <v>1498</v>
      </c>
      <c r="G136" s="199"/>
      <c r="H136" s="199" t="s">
        <v>1551</v>
      </c>
      <c r="I136" s="199" t="s">
        <v>1529</v>
      </c>
      <c r="J136" s="199"/>
      <c r="K136" s="240"/>
    </row>
    <row r="137" spans="2:11" ht="15" customHeight="1">
      <c r="B137" s="238"/>
      <c r="C137" s="199" t="s">
        <v>1530</v>
      </c>
      <c r="D137" s="199"/>
      <c r="E137" s="199"/>
      <c r="F137" s="218" t="s">
        <v>1498</v>
      </c>
      <c r="G137" s="199"/>
      <c r="H137" s="199" t="s">
        <v>1552</v>
      </c>
      <c r="I137" s="199" t="s">
        <v>1532</v>
      </c>
      <c r="J137" s="199"/>
      <c r="K137" s="240"/>
    </row>
    <row r="138" spans="2:11" ht="15" customHeight="1">
      <c r="B138" s="238"/>
      <c r="C138" s="199" t="s">
        <v>1533</v>
      </c>
      <c r="D138" s="199"/>
      <c r="E138" s="199"/>
      <c r="F138" s="218" t="s">
        <v>1498</v>
      </c>
      <c r="G138" s="199"/>
      <c r="H138" s="199" t="s">
        <v>1533</v>
      </c>
      <c r="I138" s="199" t="s">
        <v>1532</v>
      </c>
      <c r="J138" s="199"/>
      <c r="K138" s="240"/>
    </row>
    <row r="139" spans="2:11" ht="15" customHeight="1">
      <c r="B139" s="238"/>
      <c r="C139" s="199" t="s">
        <v>43</v>
      </c>
      <c r="D139" s="199"/>
      <c r="E139" s="199"/>
      <c r="F139" s="218" t="s">
        <v>1498</v>
      </c>
      <c r="G139" s="199"/>
      <c r="H139" s="199" t="s">
        <v>1553</v>
      </c>
      <c r="I139" s="199" t="s">
        <v>1532</v>
      </c>
      <c r="J139" s="199"/>
      <c r="K139" s="240"/>
    </row>
    <row r="140" spans="2:11" ht="15" customHeight="1">
      <c r="B140" s="238"/>
      <c r="C140" s="199" t="s">
        <v>1554</v>
      </c>
      <c r="D140" s="199"/>
      <c r="E140" s="199"/>
      <c r="F140" s="218" t="s">
        <v>1498</v>
      </c>
      <c r="G140" s="199"/>
      <c r="H140" s="199" t="s">
        <v>1555</v>
      </c>
      <c r="I140" s="199" t="s">
        <v>1532</v>
      </c>
      <c r="J140" s="199"/>
      <c r="K140" s="240"/>
    </row>
    <row r="141" spans="2:11" ht="15" customHeight="1">
      <c r="B141" s="241"/>
      <c r="C141" s="242"/>
      <c r="D141" s="242"/>
      <c r="E141" s="242"/>
      <c r="F141" s="242"/>
      <c r="G141" s="242"/>
      <c r="H141" s="242"/>
      <c r="I141" s="242"/>
      <c r="J141" s="242"/>
      <c r="K141" s="243"/>
    </row>
    <row r="142" spans="2:11" ht="18.75" customHeight="1">
      <c r="B142" s="195"/>
      <c r="C142" s="195"/>
      <c r="D142" s="195"/>
      <c r="E142" s="195"/>
      <c r="F142" s="230"/>
      <c r="G142" s="195"/>
      <c r="H142" s="195"/>
      <c r="I142" s="195"/>
      <c r="J142" s="195"/>
      <c r="K142" s="195"/>
    </row>
    <row r="143" spans="2:11" ht="18.75" customHeight="1">
      <c r="B143" s="205"/>
      <c r="C143" s="205"/>
      <c r="D143" s="205"/>
      <c r="E143" s="205"/>
      <c r="F143" s="205"/>
      <c r="G143" s="205"/>
      <c r="H143" s="205"/>
      <c r="I143" s="205"/>
      <c r="J143" s="205"/>
      <c r="K143" s="205"/>
    </row>
    <row r="144" spans="2:11" ht="7.5" customHeight="1">
      <c r="B144" s="206"/>
      <c r="C144" s="207"/>
      <c r="D144" s="207"/>
      <c r="E144" s="207"/>
      <c r="F144" s="207"/>
      <c r="G144" s="207"/>
      <c r="H144" s="207"/>
      <c r="I144" s="207"/>
      <c r="J144" s="207"/>
      <c r="K144" s="208"/>
    </row>
    <row r="145" spans="2:11" ht="45" customHeight="1">
      <c r="B145" s="209"/>
      <c r="C145" s="304" t="s">
        <v>1556</v>
      </c>
      <c r="D145" s="304"/>
      <c r="E145" s="304"/>
      <c r="F145" s="304"/>
      <c r="G145" s="304"/>
      <c r="H145" s="304"/>
      <c r="I145" s="304"/>
      <c r="J145" s="304"/>
      <c r="K145" s="210"/>
    </row>
    <row r="146" spans="2:11" ht="17.25" customHeight="1">
      <c r="B146" s="209"/>
      <c r="C146" s="211" t="s">
        <v>1492</v>
      </c>
      <c r="D146" s="211"/>
      <c r="E146" s="211"/>
      <c r="F146" s="211" t="s">
        <v>1493</v>
      </c>
      <c r="G146" s="212"/>
      <c r="H146" s="211" t="s">
        <v>125</v>
      </c>
      <c r="I146" s="211" t="s">
        <v>62</v>
      </c>
      <c r="J146" s="211" t="s">
        <v>1494</v>
      </c>
      <c r="K146" s="210"/>
    </row>
    <row r="147" spans="2:11" ht="17.25" customHeight="1">
      <c r="B147" s="209"/>
      <c r="C147" s="213" t="s">
        <v>1495</v>
      </c>
      <c r="D147" s="213"/>
      <c r="E147" s="213"/>
      <c r="F147" s="214" t="s">
        <v>1496</v>
      </c>
      <c r="G147" s="215"/>
      <c r="H147" s="213"/>
      <c r="I147" s="213"/>
      <c r="J147" s="213" t="s">
        <v>1497</v>
      </c>
      <c r="K147" s="210"/>
    </row>
    <row r="148" spans="2:11" ht="5.25" customHeight="1">
      <c r="B148" s="219"/>
      <c r="C148" s="216"/>
      <c r="D148" s="216"/>
      <c r="E148" s="216"/>
      <c r="F148" s="216"/>
      <c r="G148" s="217"/>
      <c r="H148" s="216"/>
      <c r="I148" s="216"/>
      <c r="J148" s="216"/>
      <c r="K148" s="240"/>
    </row>
    <row r="149" spans="2:11" ht="15" customHeight="1">
      <c r="B149" s="219"/>
      <c r="C149" s="244" t="s">
        <v>1501</v>
      </c>
      <c r="D149" s="199"/>
      <c r="E149" s="199"/>
      <c r="F149" s="245" t="s">
        <v>1498</v>
      </c>
      <c r="G149" s="199"/>
      <c r="H149" s="244" t="s">
        <v>1537</v>
      </c>
      <c r="I149" s="244" t="s">
        <v>1500</v>
      </c>
      <c r="J149" s="244">
        <v>120</v>
      </c>
      <c r="K149" s="240"/>
    </row>
    <row r="150" spans="2:11" ht="15" customHeight="1">
      <c r="B150" s="219"/>
      <c r="C150" s="244" t="s">
        <v>1546</v>
      </c>
      <c r="D150" s="199"/>
      <c r="E150" s="199"/>
      <c r="F150" s="245" t="s">
        <v>1498</v>
      </c>
      <c r="G150" s="199"/>
      <c r="H150" s="244" t="s">
        <v>1557</v>
      </c>
      <c r="I150" s="244" t="s">
        <v>1500</v>
      </c>
      <c r="J150" s="244" t="s">
        <v>1548</v>
      </c>
      <c r="K150" s="240"/>
    </row>
    <row r="151" spans="2:11" ht="15" customHeight="1">
      <c r="B151" s="219"/>
      <c r="C151" s="244" t="s">
        <v>91</v>
      </c>
      <c r="D151" s="199"/>
      <c r="E151" s="199"/>
      <c r="F151" s="245" t="s">
        <v>1498</v>
      </c>
      <c r="G151" s="199"/>
      <c r="H151" s="244" t="s">
        <v>1558</v>
      </c>
      <c r="I151" s="244" t="s">
        <v>1500</v>
      </c>
      <c r="J151" s="244" t="s">
        <v>1548</v>
      </c>
      <c r="K151" s="240"/>
    </row>
    <row r="152" spans="2:11" ht="15" customHeight="1">
      <c r="B152" s="219"/>
      <c r="C152" s="244" t="s">
        <v>1503</v>
      </c>
      <c r="D152" s="199"/>
      <c r="E152" s="199"/>
      <c r="F152" s="245" t="s">
        <v>1504</v>
      </c>
      <c r="G152" s="199"/>
      <c r="H152" s="244" t="s">
        <v>1537</v>
      </c>
      <c r="I152" s="244" t="s">
        <v>1500</v>
      </c>
      <c r="J152" s="244">
        <v>50</v>
      </c>
      <c r="K152" s="240"/>
    </row>
    <row r="153" spans="2:11" ht="15" customHeight="1">
      <c r="B153" s="219"/>
      <c r="C153" s="244" t="s">
        <v>1506</v>
      </c>
      <c r="D153" s="199"/>
      <c r="E153" s="199"/>
      <c r="F153" s="245" t="s">
        <v>1498</v>
      </c>
      <c r="G153" s="199"/>
      <c r="H153" s="244" t="s">
        <v>1537</v>
      </c>
      <c r="I153" s="244" t="s">
        <v>1508</v>
      </c>
      <c r="J153" s="244"/>
      <c r="K153" s="240"/>
    </row>
    <row r="154" spans="2:11" ht="15" customHeight="1">
      <c r="B154" s="219"/>
      <c r="C154" s="244" t="s">
        <v>1517</v>
      </c>
      <c r="D154" s="199"/>
      <c r="E154" s="199"/>
      <c r="F154" s="245" t="s">
        <v>1504</v>
      </c>
      <c r="G154" s="199"/>
      <c r="H154" s="244" t="s">
        <v>1537</v>
      </c>
      <c r="I154" s="244" t="s">
        <v>1500</v>
      </c>
      <c r="J154" s="244">
        <v>50</v>
      </c>
      <c r="K154" s="240"/>
    </row>
    <row r="155" spans="2:11" ht="15" customHeight="1">
      <c r="B155" s="219"/>
      <c r="C155" s="244" t="s">
        <v>1525</v>
      </c>
      <c r="D155" s="199"/>
      <c r="E155" s="199"/>
      <c r="F155" s="245" t="s">
        <v>1504</v>
      </c>
      <c r="G155" s="199"/>
      <c r="H155" s="244" t="s">
        <v>1537</v>
      </c>
      <c r="I155" s="244" t="s">
        <v>1500</v>
      </c>
      <c r="J155" s="244">
        <v>50</v>
      </c>
      <c r="K155" s="240"/>
    </row>
    <row r="156" spans="2:11" ht="15" customHeight="1">
      <c r="B156" s="219"/>
      <c r="C156" s="244" t="s">
        <v>1523</v>
      </c>
      <c r="D156" s="199"/>
      <c r="E156" s="199"/>
      <c r="F156" s="245" t="s">
        <v>1504</v>
      </c>
      <c r="G156" s="199"/>
      <c r="H156" s="244" t="s">
        <v>1537</v>
      </c>
      <c r="I156" s="244" t="s">
        <v>1500</v>
      </c>
      <c r="J156" s="244">
        <v>50</v>
      </c>
      <c r="K156" s="240"/>
    </row>
    <row r="157" spans="2:11" ht="15" customHeight="1">
      <c r="B157" s="219"/>
      <c r="C157" s="244" t="s">
        <v>116</v>
      </c>
      <c r="D157" s="199"/>
      <c r="E157" s="199"/>
      <c r="F157" s="245" t="s">
        <v>1498</v>
      </c>
      <c r="G157" s="199"/>
      <c r="H157" s="244" t="s">
        <v>1559</v>
      </c>
      <c r="I157" s="244" t="s">
        <v>1500</v>
      </c>
      <c r="J157" s="244" t="s">
        <v>1560</v>
      </c>
      <c r="K157" s="240"/>
    </row>
    <row r="158" spans="2:11" ht="15" customHeight="1">
      <c r="B158" s="219"/>
      <c r="C158" s="244" t="s">
        <v>1561</v>
      </c>
      <c r="D158" s="199"/>
      <c r="E158" s="199"/>
      <c r="F158" s="245" t="s">
        <v>1498</v>
      </c>
      <c r="G158" s="199"/>
      <c r="H158" s="244" t="s">
        <v>1562</v>
      </c>
      <c r="I158" s="244" t="s">
        <v>1532</v>
      </c>
      <c r="J158" s="244"/>
      <c r="K158" s="240"/>
    </row>
    <row r="159" spans="2:11" ht="15" customHeight="1">
      <c r="B159" s="246"/>
      <c r="C159" s="228"/>
      <c r="D159" s="228"/>
      <c r="E159" s="228"/>
      <c r="F159" s="228"/>
      <c r="G159" s="228"/>
      <c r="H159" s="228"/>
      <c r="I159" s="228"/>
      <c r="J159" s="228"/>
      <c r="K159" s="247"/>
    </row>
    <row r="160" spans="2:11" ht="18.75" customHeight="1">
      <c r="B160" s="195"/>
      <c r="C160" s="199"/>
      <c r="D160" s="199"/>
      <c r="E160" s="199"/>
      <c r="F160" s="218"/>
      <c r="G160" s="199"/>
      <c r="H160" s="199"/>
      <c r="I160" s="199"/>
      <c r="J160" s="199"/>
      <c r="K160" s="195"/>
    </row>
    <row r="161" spans="2:11" ht="18.75" customHeight="1">
      <c r="B161" s="205"/>
      <c r="C161" s="205"/>
      <c r="D161" s="205"/>
      <c r="E161" s="205"/>
      <c r="F161" s="205"/>
      <c r="G161" s="205"/>
      <c r="H161" s="205"/>
      <c r="I161" s="205"/>
      <c r="J161" s="205"/>
      <c r="K161" s="205"/>
    </row>
    <row r="162" spans="2:11" ht="7.5" customHeight="1">
      <c r="B162" s="186"/>
      <c r="C162" s="187"/>
      <c r="D162" s="187"/>
      <c r="E162" s="187"/>
      <c r="F162" s="187"/>
      <c r="G162" s="187"/>
      <c r="H162" s="187"/>
      <c r="I162" s="187"/>
      <c r="J162" s="187"/>
      <c r="K162" s="188"/>
    </row>
    <row r="163" spans="2:11" ht="45" customHeight="1">
      <c r="B163" s="189"/>
      <c r="C163" s="301" t="s">
        <v>1563</v>
      </c>
      <c r="D163" s="301"/>
      <c r="E163" s="301"/>
      <c r="F163" s="301"/>
      <c r="G163" s="301"/>
      <c r="H163" s="301"/>
      <c r="I163" s="301"/>
      <c r="J163" s="301"/>
      <c r="K163" s="190"/>
    </row>
    <row r="164" spans="2:11" ht="17.25" customHeight="1">
      <c r="B164" s="189"/>
      <c r="C164" s="211" t="s">
        <v>1492</v>
      </c>
      <c r="D164" s="211"/>
      <c r="E164" s="211"/>
      <c r="F164" s="211" t="s">
        <v>1493</v>
      </c>
      <c r="G164" s="248"/>
      <c r="H164" s="249" t="s">
        <v>125</v>
      </c>
      <c r="I164" s="249" t="s">
        <v>62</v>
      </c>
      <c r="J164" s="211" t="s">
        <v>1494</v>
      </c>
      <c r="K164" s="190"/>
    </row>
    <row r="165" spans="2:11" ht="17.25" customHeight="1">
      <c r="B165" s="192"/>
      <c r="C165" s="213" t="s">
        <v>1495</v>
      </c>
      <c r="D165" s="213"/>
      <c r="E165" s="213"/>
      <c r="F165" s="214" t="s">
        <v>1496</v>
      </c>
      <c r="G165" s="250"/>
      <c r="H165" s="251"/>
      <c r="I165" s="251"/>
      <c r="J165" s="213" t="s">
        <v>1497</v>
      </c>
      <c r="K165" s="193"/>
    </row>
    <row r="166" spans="2:11" ht="5.25" customHeight="1">
      <c r="B166" s="219"/>
      <c r="C166" s="216"/>
      <c r="D166" s="216"/>
      <c r="E166" s="216"/>
      <c r="F166" s="216"/>
      <c r="G166" s="217"/>
      <c r="H166" s="216"/>
      <c r="I166" s="216"/>
      <c r="J166" s="216"/>
      <c r="K166" s="240"/>
    </row>
    <row r="167" spans="2:11" ht="15" customHeight="1">
      <c r="B167" s="219"/>
      <c r="C167" s="199" t="s">
        <v>1501</v>
      </c>
      <c r="D167" s="199"/>
      <c r="E167" s="199"/>
      <c r="F167" s="218" t="s">
        <v>1498</v>
      </c>
      <c r="G167" s="199"/>
      <c r="H167" s="199" t="s">
        <v>1537</v>
      </c>
      <c r="I167" s="199" t="s">
        <v>1500</v>
      </c>
      <c r="J167" s="199">
        <v>120</v>
      </c>
      <c r="K167" s="240"/>
    </row>
    <row r="168" spans="2:11" ht="15" customHeight="1">
      <c r="B168" s="219"/>
      <c r="C168" s="199" t="s">
        <v>1546</v>
      </c>
      <c r="D168" s="199"/>
      <c r="E168" s="199"/>
      <c r="F168" s="218" t="s">
        <v>1498</v>
      </c>
      <c r="G168" s="199"/>
      <c r="H168" s="199" t="s">
        <v>1547</v>
      </c>
      <c r="I168" s="199" t="s">
        <v>1500</v>
      </c>
      <c r="J168" s="199" t="s">
        <v>1548</v>
      </c>
      <c r="K168" s="240"/>
    </row>
    <row r="169" spans="2:11" ht="15" customHeight="1">
      <c r="B169" s="219"/>
      <c r="C169" s="199" t="s">
        <v>91</v>
      </c>
      <c r="D169" s="199"/>
      <c r="E169" s="199"/>
      <c r="F169" s="218" t="s">
        <v>1498</v>
      </c>
      <c r="G169" s="199"/>
      <c r="H169" s="199" t="s">
        <v>1564</v>
      </c>
      <c r="I169" s="199" t="s">
        <v>1500</v>
      </c>
      <c r="J169" s="199" t="s">
        <v>1548</v>
      </c>
      <c r="K169" s="240"/>
    </row>
    <row r="170" spans="2:11" ht="15" customHeight="1">
      <c r="B170" s="219"/>
      <c r="C170" s="199" t="s">
        <v>1503</v>
      </c>
      <c r="D170" s="199"/>
      <c r="E170" s="199"/>
      <c r="F170" s="218" t="s">
        <v>1504</v>
      </c>
      <c r="G170" s="199"/>
      <c r="H170" s="199" t="s">
        <v>1564</v>
      </c>
      <c r="I170" s="199" t="s">
        <v>1500</v>
      </c>
      <c r="J170" s="199">
        <v>50</v>
      </c>
      <c r="K170" s="240"/>
    </row>
    <row r="171" spans="2:11" ht="15" customHeight="1">
      <c r="B171" s="219"/>
      <c r="C171" s="199" t="s">
        <v>1506</v>
      </c>
      <c r="D171" s="199"/>
      <c r="E171" s="199"/>
      <c r="F171" s="218" t="s">
        <v>1498</v>
      </c>
      <c r="G171" s="199"/>
      <c r="H171" s="199" t="s">
        <v>1564</v>
      </c>
      <c r="I171" s="199" t="s">
        <v>1508</v>
      </c>
      <c r="J171" s="199"/>
      <c r="K171" s="240"/>
    </row>
    <row r="172" spans="2:11" ht="15" customHeight="1">
      <c r="B172" s="219"/>
      <c r="C172" s="199" t="s">
        <v>1517</v>
      </c>
      <c r="D172" s="199"/>
      <c r="E172" s="199"/>
      <c r="F172" s="218" t="s">
        <v>1504</v>
      </c>
      <c r="G172" s="199"/>
      <c r="H172" s="199" t="s">
        <v>1564</v>
      </c>
      <c r="I172" s="199" t="s">
        <v>1500</v>
      </c>
      <c r="J172" s="199">
        <v>50</v>
      </c>
      <c r="K172" s="240"/>
    </row>
    <row r="173" spans="2:11" ht="15" customHeight="1">
      <c r="B173" s="219"/>
      <c r="C173" s="199" t="s">
        <v>1525</v>
      </c>
      <c r="D173" s="199"/>
      <c r="E173" s="199"/>
      <c r="F173" s="218" t="s">
        <v>1504</v>
      </c>
      <c r="G173" s="199"/>
      <c r="H173" s="199" t="s">
        <v>1564</v>
      </c>
      <c r="I173" s="199" t="s">
        <v>1500</v>
      </c>
      <c r="J173" s="199">
        <v>50</v>
      </c>
      <c r="K173" s="240"/>
    </row>
    <row r="174" spans="2:11" ht="15" customHeight="1">
      <c r="B174" s="219"/>
      <c r="C174" s="199" t="s">
        <v>1523</v>
      </c>
      <c r="D174" s="199"/>
      <c r="E174" s="199"/>
      <c r="F174" s="218" t="s">
        <v>1504</v>
      </c>
      <c r="G174" s="199"/>
      <c r="H174" s="199" t="s">
        <v>1564</v>
      </c>
      <c r="I174" s="199" t="s">
        <v>1500</v>
      </c>
      <c r="J174" s="199">
        <v>50</v>
      </c>
      <c r="K174" s="240"/>
    </row>
    <row r="175" spans="2:11" ht="15" customHeight="1">
      <c r="B175" s="219"/>
      <c r="C175" s="199" t="s">
        <v>124</v>
      </c>
      <c r="D175" s="199"/>
      <c r="E175" s="199"/>
      <c r="F175" s="218" t="s">
        <v>1498</v>
      </c>
      <c r="G175" s="199"/>
      <c r="H175" s="199" t="s">
        <v>1565</v>
      </c>
      <c r="I175" s="199" t="s">
        <v>1566</v>
      </c>
      <c r="J175" s="199"/>
      <c r="K175" s="240"/>
    </row>
    <row r="176" spans="2:11" ht="15" customHeight="1">
      <c r="B176" s="219"/>
      <c r="C176" s="199" t="s">
        <v>62</v>
      </c>
      <c r="D176" s="199"/>
      <c r="E176" s="199"/>
      <c r="F176" s="218" t="s">
        <v>1498</v>
      </c>
      <c r="G176" s="199"/>
      <c r="H176" s="199" t="s">
        <v>1567</v>
      </c>
      <c r="I176" s="199" t="s">
        <v>1568</v>
      </c>
      <c r="J176" s="199">
        <v>1</v>
      </c>
      <c r="K176" s="240"/>
    </row>
    <row r="177" spans="2:11" ht="15" customHeight="1">
      <c r="B177" s="219"/>
      <c r="C177" s="199" t="s">
        <v>58</v>
      </c>
      <c r="D177" s="199"/>
      <c r="E177" s="199"/>
      <c r="F177" s="218" t="s">
        <v>1498</v>
      </c>
      <c r="G177" s="199"/>
      <c r="H177" s="199" t="s">
        <v>1569</v>
      </c>
      <c r="I177" s="199" t="s">
        <v>1500</v>
      </c>
      <c r="J177" s="199">
        <v>20</v>
      </c>
      <c r="K177" s="240"/>
    </row>
    <row r="178" spans="2:11" ht="15" customHeight="1">
      <c r="B178" s="219"/>
      <c r="C178" s="199" t="s">
        <v>125</v>
      </c>
      <c r="D178" s="199"/>
      <c r="E178" s="199"/>
      <c r="F178" s="218" t="s">
        <v>1498</v>
      </c>
      <c r="G178" s="199"/>
      <c r="H178" s="199" t="s">
        <v>1570</v>
      </c>
      <c r="I178" s="199" t="s">
        <v>1500</v>
      </c>
      <c r="J178" s="199">
        <v>255</v>
      </c>
      <c r="K178" s="240"/>
    </row>
    <row r="179" spans="2:11" ht="15" customHeight="1">
      <c r="B179" s="219"/>
      <c r="C179" s="199" t="s">
        <v>126</v>
      </c>
      <c r="D179" s="199"/>
      <c r="E179" s="199"/>
      <c r="F179" s="218" t="s">
        <v>1498</v>
      </c>
      <c r="G179" s="199"/>
      <c r="H179" s="199" t="s">
        <v>1463</v>
      </c>
      <c r="I179" s="199" t="s">
        <v>1500</v>
      </c>
      <c r="J179" s="199">
        <v>10</v>
      </c>
      <c r="K179" s="240"/>
    </row>
    <row r="180" spans="2:11" ht="15" customHeight="1">
      <c r="B180" s="219"/>
      <c r="C180" s="199" t="s">
        <v>127</v>
      </c>
      <c r="D180" s="199"/>
      <c r="E180" s="199"/>
      <c r="F180" s="218" t="s">
        <v>1498</v>
      </c>
      <c r="G180" s="199"/>
      <c r="H180" s="199" t="s">
        <v>1571</v>
      </c>
      <c r="I180" s="199" t="s">
        <v>1532</v>
      </c>
      <c r="J180" s="199"/>
      <c r="K180" s="240"/>
    </row>
    <row r="181" spans="2:11" ht="15" customHeight="1">
      <c r="B181" s="219"/>
      <c r="C181" s="199" t="s">
        <v>1572</v>
      </c>
      <c r="D181" s="199"/>
      <c r="E181" s="199"/>
      <c r="F181" s="218" t="s">
        <v>1498</v>
      </c>
      <c r="G181" s="199"/>
      <c r="H181" s="199" t="s">
        <v>1573</v>
      </c>
      <c r="I181" s="199" t="s">
        <v>1532</v>
      </c>
      <c r="J181" s="199"/>
      <c r="K181" s="240"/>
    </row>
    <row r="182" spans="2:11" ht="15" customHeight="1">
      <c r="B182" s="219"/>
      <c r="C182" s="199" t="s">
        <v>1561</v>
      </c>
      <c r="D182" s="199"/>
      <c r="E182" s="199"/>
      <c r="F182" s="218" t="s">
        <v>1498</v>
      </c>
      <c r="G182" s="199"/>
      <c r="H182" s="199" t="s">
        <v>1574</v>
      </c>
      <c r="I182" s="199" t="s">
        <v>1532</v>
      </c>
      <c r="J182" s="199"/>
      <c r="K182" s="240"/>
    </row>
    <row r="183" spans="2:11" ht="15" customHeight="1">
      <c r="B183" s="219"/>
      <c r="C183" s="199" t="s">
        <v>130</v>
      </c>
      <c r="D183" s="199"/>
      <c r="E183" s="199"/>
      <c r="F183" s="218" t="s">
        <v>1504</v>
      </c>
      <c r="G183" s="199"/>
      <c r="H183" s="199" t="s">
        <v>1575</v>
      </c>
      <c r="I183" s="199" t="s">
        <v>1500</v>
      </c>
      <c r="J183" s="199">
        <v>50</v>
      </c>
      <c r="K183" s="240"/>
    </row>
    <row r="184" spans="2:11" ht="15" customHeight="1">
      <c r="B184" s="246"/>
      <c r="C184" s="228"/>
      <c r="D184" s="228"/>
      <c r="E184" s="228"/>
      <c r="F184" s="228"/>
      <c r="G184" s="228"/>
      <c r="H184" s="228"/>
      <c r="I184" s="228"/>
      <c r="J184" s="228"/>
      <c r="K184" s="247"/>
    </row>
    <row r="185" spans="2:11" ht="18.75" customHeight="1">
      <c r="B185" s="195"/>
      <c r="C185" s="199"/>
      <c r="D185" s="199"/>
      <c r="E185" s="199"/>
      <c r="F185" s="218"/>
      <c r="G185" s="199"/>
      <c r="H185" s="199"/>
      <c r="I185" s="199"/>
      <c r="J185" s="199"/>
      <c r="K185" s="195"/>
    </row>
    <row r="186" spans="2:11" ht="18.75" customHeight="1">
      <c r="B186" s="205"/>
      <c r="C186" s="205"/>
      <c r="D186" s="205"/>
      <c r="E186" s="205"/>
      <c r="F186" s="205"/>
      <c r="G186" s="205"/>
      <c r="H186" s="205"/>
      <c r="I186" s="205"/>
      <c r="J186" s="205"/>
      <c r="K186" s="205"/>
    </row>
    <row r="187" spans="2:11" ht="13.5">
      <c r="B187" s="186"/>
      <c r="C187" s="187"/>
      <c r="D187" s="187"/>
      <c r="E187" s="187"/>
      <c r="F187" s="187"/>
      <c r="G187" s="187"/>
      <c r="H187" s="187"/>
      <c r="I187" s="187"/>
      <c r="J187" s="187"/>
      <c r="K187" s="188"/>
    </row>
    <row r="188" spans="2:11" ht="21">
      <c r="B188" s="189"/>
      <c r="C188" s="301" t="s">
        <v>1576</v>
      </c>
      <c r="D188" s="301"/>
      <c r="E188" s="301"/>
      <c r="F188" s="301"/>
      <c r="G188" s="301"/>
      <c r="H188" s="301"/>
      <c r="I188" s="301"/>
      <c r="J188" s="301"/>
      <c r="K188" s="190"/>
    </row>
    <row r="189" spans="2:11" ht="25.5" customHeight="1">
      <c r="B189" s="189"/>
      <c r="C189" s="252" t="s">
        <v>1577</v>
      </c>
      <c r="D189" s="252"/>
      <c r="E189" s="252"/>
      <c r="F189" s="252" t="s">
        <v>1578</v>
      </c>
      <c r="G189" s="253"/>
      <c r="H189" s="302" t="s">
        <v>1579</v>
      </c>
      <c r="I189" s="302"/>
      <c r="J189" s="302"/>
      <c r="K189" s="190"/>
    </row>
    <row r="190" spans="2:11" ht="5.25" customHeight="1">
      <c r="B190" s="219"/>
      <c r="C190" s="216"/>
      <c r="D190" s="216"/>
      <c r="E190" s="216"/>
      <c r="F190" s="216"/>
      <c r="G190" s="199"/>
      <c r="H190" s="216"/>
      <c r="I190" s="216"/>
      <c r="J190" s="216"/>
      <c r="K190" s="240"/>
    </row>
    <row r="191" spans="2:11" ht="15" customHeight="1">
      <c r="B191" s="219"/>
      <c r="C191" s="199" t="s">
        <v>1580</v>
      </c>
      <c r="D191" s="199"/>
      <c r="E191" s="199"/>
      <c r="F191" s="218" t="s">
        <v>48</v>
      </c>
      <c r="G191" s="199"/>
      <c r="H191" s="300" t="s">
        <v>1581</v>
      </c>
      <c r="I191" s="300"/>
      <c r="J191" s="300"/>
      <c r="K191" s="240"/>
    </row>
    <row r="192" spans="2:11" ht="15" customHeight="1">
      <c r="B192" s="219"/>
      <c r="C192" s="225"/>
      <c r="D192" s="199"/>
      <c r="E192" s="199"/>
      <c r="F192" s="218" t="s">
        <v>49</v>
      </c>
      <c r="G192" s="199"/>
      <c r="H192" s="300" t="s">
        <v>1582</v>
      </c>
      <c r="I192" s="300"/>
      <c r="J192" s="300"/>
      <c r="K192" s="240"/>
    </row>
    <row r="193" spans="2:11" ht="15" customHeight="1">
      <c r="B193" s="219"/>
      <c r="C193" s="225"/>
      <c r="D193" s="199"/>
      <c r="E193" s="199"/>
      <c r="F193" s="218" t="s">
        <v>52</v>
      </c>
      <c r="G193" s="199"/>
      <c r="H193" s="300" t="s">
        <v>1583</v>
      </c>
      <c r="I193" s="300"/>
      <c r="J193" s="300"/>
      <c r="K193" s="240"/>
    </row>
    <row r="194" spans="2:11" ht="15" customHeight="1">
      <c r="B194" s="219"/>
      <c r="C194" s="199"/>
      <c r="D194" s="199"/>
      <c r="E194" s="199"/>
      <c r="F194" s="218" t="s">
        <v>50</v>
      </c>
      <c r="G194" s="199"/>
      <c r="H194" s="300" t="s">
        <v>1584</v>
      </c>
      <c r="I194" s="300"/>
      <c r="J194" s="300"/>
      <c r="K194" s="240"/>
    </row>
    <row r="195" spans="2:11" ht="15" customHeight="1">
      <c r="B195" s="219"/>
      <c r="C195" s="199"/>
      <c r="D195" s="199"/>
      <c r="E195" s="199"/>
      <c r="F195" s="218" t="s">
        <v>51</v>
      </c>
      <c r="G195" s="199"/>
      <c r="H195" s="300" t="s">
        <v>1585</v>
      </c>
      <c r="I195" s="300"/>
      <c r="J195" s="300"/>
      <c r="K195" s="240"/>
    </row>
    <row r="196" spans="2:11" ht="15" customHeight="1">
      <c r="B196" s="219"/>
      <c r="C196" s="199"/>
      <c r="D196" s="199"/>
      <c r="E196" s="199"/>
      <c r="F196" s="218"/>
      <c r="G196" s="199"/>
      <c r="H196" s="199"/>
      <c r="I196" s="199"/>
      <c r="J196" s="199"/>
      <c r="K196" s="240"/>
    </row>
    <row r="197" spans="2:11" ht="15" customHeight="1">
      <c r="B197" s="219"/>
      <c r="C197" s="199" t="s">
        <v>1544</v>
      </c>
      <c r="D197" s="199"/>
      <c r="E197" s="199"/>
      <c r="F197" s="218" t="s">
        <v>83</v>
      </c>
      <c r="G197" s="199"/>
      <c r="H197" s="300" t="s">
        <v>1586</v>
      </c>
      <c r="I197" s="300"/>
      <c r="J197" s="300"/>
      <c r="K197" s="240"/>
    </row>
    <row r="198" spans="2:11" ht="15" customHeight="1">
      <c r="B198" s="219"/>
      <c r="C198" s="225"/>
      <c r="D198" s="199"/>
      <c r="E198" s="199"/>
      <c r="F198" s="218" t="s">
        <v>1442</v>
      </c>
      <c r="G198" s="199"/>
      <c r="H198" s="300" t="s">
        <v>1443</v>
      </c>
      <c r="I198" s="300"/>
      <c r="J198" s="300"/>
      <c r="K198" s="240"/>
    </row>
    <row r="199" spans="2:11" ht="15" customHeight="1">
      <c r="B199" s="219"/>
      <c r="C199" s="199"/>
      <c r="D199" s="199"/>
      <c r="E199" s="199"/>
      <c r="F199" s="218" t="s">
        <v>1440</v>
      </c>
      <c r="G199" s="199"/>
      <c r="H199" s="300" t="s">
        <v>1587</v>
      </c>
      <c r="I199" s="300"/>
      <c r="J199" s="300"/>
      <c r="K199" s="240"/>
    </row>
    <row r="200" spans="2:11" ht="15" customHeight="1">
      <c r="B200" s="254"/>
      <c r="C200" s="225"/>
      <c r="D200" s="225"/>
      <c r="E200" s="225"/>
      <c r="F200" s="218" t="s">
        <v>1444</v>
      </c>
      <c r="G200" s="204"/>
      <c r="H200" s="299" t="s">
        <v>1445</v>
      </c>
      <c r="I200" s="299"/>
      <c r="J200" s="299"/>
      <c r="K200" s="255"/>
    </row>
    <row r="201" spans="2:11" ht="15" customHeight="1">
      <c r="B201" s="254"/>
      <c r="C201" s="225"/>
      <c r="D201" s="225"/>
      <c r="E201" s="225"/>
      <c r="F201" s="218" t="s">
        <v>1446</v>
      </c>
      <c r="G201" s="204"/>
      <c r="H201" s="299" t="s">
        <v>1588</v>
      </c>
      <c r="I201" s="299"/>
      <c r="J201" s="299"/>
      <c r="K201" s="255"/>
    </row>
    <row r="202" spans="2:11" ht="15" customHeight="1">
      <c r="B202" s="254"/>
      <c r="C202" s="225"/>
      <c r="D202" s="225"/>
      <c r="E202" s="225"/>
      <c r="F202" s="256"/>
      <c r="G202" s="204"/>
      <c r="H202" s="257"/>
      <c r="I202" s="257"/>
      <c r="J202" s="257"/>
      <c r="K202" s="255"/>
    </row>
    <row r="203" spans="2:11" ht="15" customHeight="1">
      <c r="B203" s="254"/>
      <c r="C203" s="199" t="s">
        <v>1568</v>
      </c>
      <c r="D203" s="225"/>
      <c r="E203" s="225"/>
      <c r="F203" s="218">
        <v>1</v>
      </c>
      <c r="G203" s="204"/>
      <c r="H203" s="299" t="s">
        <v>1589</v>
      </c>
      <c r="I203" s="299"/>
      <c r="J203" s="299"/>
      <c r="K203" s="255"/>
    </row>
    <row r="204" spans="2:11" ht="15" customHeight="1">
      <c r="B204" s="254"/>
      <c r="C204" s="225"/>
      <c r="D204" s="225"/>
      <c r="E204" s="225"/>
      <c r="F204" s="218">
        <v>2</v>
      </c>
      <c r="G204" s="204"/>
      <c r="H204" s="299" t="s">
        <v>1590</v>
      </c>
      <c r="I204" s="299"/>
      <c r="J204" s="299"/>
      <c r="K204" s="255"/>
    </row>
    <row r="205" spans="2:11" ht="15" customHeight="1">
      <c r="B205" s="254"/>
      <c r="C205" s="225"/>
      <c r="D205" s="225"/>
      <c r="E205" s="225"/>
      <c r="F205" s="218">
        <v>3</v>
      </c>
      <c r="G205" s="204"/>
      <c r="H205" s="299" t="s">
        <v>1591</v>
      </c>
      <c r="I205" s="299"/>
      <c r="J205" s="299"/>
      <c r="K205" s="255"/>
    </row>
    <row r="206" spans="2:11" ht="15" customHeight="1">
      <c r="B206" s="254"/>
      <c r="C206" s="225"/>
      <c r="D206" s="225"/>
      <c r="E206" s="225"/>
      <c r="F206" s="218">
        <v>4</v>
      </c>
      <c r="G206" s="204"/>
      <c r="H206" s="299" t="s">
        <v>1592</v>
      </c>
      <c r="I206" s="299"/>
      <c r="J206" s="299"/>
      <c r="K206" s="255"/>
    </row>
    <row r="207" spans="2:11" ht="12.75" customHeight="1">
      <c r="B207" s="258"/>
      <c r="C207" s="259"/>
      <c r="D207" s="259"/>
      <c r="E207" s="259"/>
      <c r="F207" s="259"/>
      <c r="G207" s="259"/>
      <c r="H207" s="259"/>
      <c r="I207" s="259"/>
      <c r="J207" s="259"/>
      <c r="K207" s="260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0:J200"/>
    <mergeCell ref="C163:J163"/>
    <mergeCell ref="C188:J188"/>
    <mergeCell ref="H189:J189"/>
    <mergeCell ref="H191:J191"/>
    <mergeCell ref="H192:J192"/>
    <mergeCell ref="H193:J193"/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6"/>
  <sheetViews>
    <sheetView showGridLines="0" tabSelected="1" zoomScalePageLayoutView="0" workbookViewId="0" topLeftCell="A1">
      <pane ySplit="1" topLeftCell="A2" activePane="bottomLeft" state="frozen"/>
      <selection pane="topLeft" activeCell="E20" sqref="E20:AN20"/>
      <selection pane="bottomLeft" activeCell="E20" sqref="E20:AN20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80"/>
      <c r="C1" s="180"/>
      <c r="D1" s="179" t="s">
        <v>1</v>
      </c>
      <c r="E1" s="180"/>
      <c r="F1" s="181" t="s">
        <v>1425</v>
      </c>
      <c r="G1" s="296" t="s">
        <v>1426</v>
      </c>
      <c r="H1" s="296"/>
      <c r="I1" s="180"/>
      <c r="J1" s="181" t="s">
        <v>1427</v>
      </c>
      <c r="K1" s="179" t="s">
        <v>111</v>
      </c>
      <c r="L1" s="181" t="s">
        <v>1428</v>
      </c>
      <c r="M1" s="181"/>
      <c r="N1" s="181"/>
      <c r="O1" s="181"/>
      <c r="P1" s="181"/>
      <c r="Q1" s="181"/>
      <c r="R1" s="181"/>
      <c r="S1" s="181"/>
      <c r="T1" s="181"/>
      <c r="U1" s="177"/>
      <c r="V1" s="177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61" t="s">
        <v>6</v>
      </c>
      <c r="M2" s="262"/>
      <c r="N2" s="262"/>
      <c r="O2" s="262"/>
      <c r="P2" s="262"/>
      <c r="Q2" s="262"/>
      <c r="R2" s="262"/>
      <c r="S2" s="262"/>
      <c r="T2" s="262"/>
      <c r="U2" s="262"/>
      <c r="V2" s="262"/>
      <c r="AT2" s="2" t="s">
        <v>84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85</v>
      </c>
    </row>
    <row r="4" spans="2:46" s="2" customFormat="1" ht="37.5" customHeight="1">
      <c r="B4" s="10"/>
      <c r="D4" s="11" t="s">
        <v>112</v>
      </c>
      <c r="K4" s="12"/>
      <c r="M4" s="13" t="s">
        <v>11</v>
      </c>
      <c r="AT4" s="2" t="s">
        <v>4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17</v>
      </c>
      <c r="K6" s="12"/>
    </row>
    <row r="7" spans="2:11" s="2" customFormat="1" ht="15.75" customHeight="1">
      <c r="B7" s="10"/>
      <c r="E7" s="297" t="str">
        <f>'Rekapitulace stavby'!$K$6</f>
        <v>II/118 Příbram - Hluboš</v>
      </c>
      <c r="F7" s="262"/>
      <c r="G7" s="262"/>
      <c r="H7" s="262"/>
      <c r="K7" s="12"/>
    </row>
    <row r="8" spans="2:11" s="6" customFormat="1" ht="15.75" customHeight="1">
      <c r="B8" s="22"/>
      <c r="D8" s="18" t="s">
        <v>113</v>
      </c>
      <c r="K8" s="25"/>
    </row>
    <row r="9" spans="2:11" s="6" customFormat="1" ht="37.5" customHeight="1">
      <c r="B9" s="22"/>
      <c r="E9" s="279" t="s">
        <v>114</v>
      </c>
      <c r="F9" s="280"/>
      <c r="G9" s="280"/>
      <c r="H9" s="280"/>
      <c r="K9" s="25"/>
    </row>
    <row r="10" spans="2:11" s="6" customFormat="1" ht="14.25" customHeight="1">
      <c r="B10" s="22"/>
      <c r="K10" s="25"/>
    </row>
    <row r="11" spans="2:11" s="6" customFormat="1" ht="15" customHeight="1">
      <c r="B11" s="22"/>
      <c r="D11" s="18" t="s">
        <v>20</v>
      </c>
      <c r="F11" s="16"/>
      <c r="I11" s="18" t="s">
        <v>21</v>
      </c>
      <c r="J11" s="16"/>
      <c r="K11" s="25"/>
    </row>
    <row r="12" spans="2:11" s="6" customFormat="1" ht="15" customHeight="1">
      <c r="B12" s="22"/>
      <c r="D12" s="18" t="s">
        <v>23</v>
      </c>
      <c r="F12" s="16" t="s">
        <v>24</v>
      </c>
      <c r="I12" s="18" t="s">
        <v>25</v>
      </c>
      <c r="J12" s="45" t="str">
        <f>'Rekapitulace stavby'!$AN$8</f>
        <v>05.02.2014</v>
      </c>
      <c r="K12" s="25"/>
    </row>
    <row r="13" spans="2:11" s="6" customFormat="1" ht="12" customHeight="1">
      <c r="B13" s="22"/>
      <c r="K13" s="25"/>
    </row>
    <row r="14" spans="2:11" s="6" customFormat="1" ht="15" customHeight="1">
      <c r="B14" s="22"/>
      <c r="D14" s="18" t="s">
        <v>29</v>
      </c>
      <c r="I14" s="18" t="s">
        <v>30</v>
      </c>
      <c r="J14" s="16" t="s">
        <v>31</v>
      </c>
      <c r="K14" s="25"/>
    </row>
    <row r="15" spans="2:11" s="6" customFormat="1" ht="18.75" customHeight="1">
      <c r="B15" s="22"/>
      <c r="E15" s="16" t="s">
        <v>32</v>
      </c>
      <c r="I15" s="18" t="s">
        <v>33</v>
      </c>
      <c r="J15" s="16"/>
      <c r="K15" s="25"/>
    </row>
    <row r="16" spans="2:11" s="6" customFormat="1" ht="7.5" customHeight="1">
      <c r="B16" s="22"/>
      <c r="K16" s="25"/>
    </row>
    <row r="17" spans="2:11" s="6" customFormat="1" ht="15" customHeight="1">
      <c r="B17" s="22"/>
      <c r="D17" s="18" t="s">
        <v>34</v>
      </c>
      <c r="I17" s="18" t="s">
        <v>30</v>
      </c>
      <c r="J17" s="16">
        <f>IF('Rekapitulace stavby'!$AN$13="Vyplň údaj","",IF('Rekapitulace stavby'!$AN$13="","",'Rekapitulace stavby'!$AN$13))</f>
      </c>
      <c r="K17" s="25"/>
    </row>
    <row r="18" spans="2:11" s="6" customFormat="1" ht="18.75" customHeight="1">
      <c r="B18" s="22"/>
      <c r="E18" s="16">
        <f>IF('Rekapitulace stavby'!$E$14="Vyplň údaj","",IF('Rekapitulace stavby'!$E$14="","",'Rekapitulace stavby'!$E$14))</f>
      </c>
      <c r="I18" s="18" t="s">
        <v>33</v>
      </c>
      <c r="J18" s="16">
        <f>IF('Rekapitulace stavby'!$AN$14="Vyplň údaj","",IF('Rekapitulace stavby'!$AN$14="","",'Rekapitulace stavby'!$AN$14))</f>
      </c>
      <c r="K18" s="25"/>
    </row>
    <row r="19" spans="2:11" s="6" customFormat="1" ht="7.5" customHeight="1">
      <c r="B19" s="22"/>
      <c r="K19" s="25"/>
    </row>
    <row r="20" spans="2:11" s="6" customFormat="1" ht="15" customHeight="1">
      <c r="B20" s="22"/>
      <c r="D20" s="18" t="s">
        <v>36</v>
      </c>
      <c r="I20" s="18" t="s">
        <v>30</v>
      </c>
      <c r="J20" s="16" t="s">
        <v>37</v>
      </c>
      <c r="K20" s="25"/>
    </row>
    <row r="21" spans="2:11" s="6" customFormat="1" ht="18.75" customHeight="1">
      <c r="B21" s="22"/>
      <c r="E21" s="16" t="s">
        <v>38</v>
      </c>
      <c r="I21" s="18" t="s">
        <v>33</v>
      </c>
      <c r="J21" s="16" t="s">
        <v>39</v>
      </c>
      <c r="K21" s="25"/>
    </row>
    <row r="22" spans="2:11" s="6" customFormat="1" ht="7.5" customHeight="1">
      <c r="B22" s="22"/>
      <c r="K22" s="25"/>
    </row>
    <row r="23" spans="2:11" s="6" customFormat="1" ht="15" customHeight="1">
      <c r="B23" s="22"/>
      <c r="D23" s="18" t="s">
        <v>41</v>
      </c>
      <c r="K23" s="25"/>
    </row>
    <row r="24" spans="2:11" s="83" customFormat="1" ht="84.75" customHeight="1">
      <c r="B24" s="84"/>
      <c r="E24" s="292" t="s">
        <v>42</v>
      </c>
      <c r="F24" s="298"/>
      <c r="G24" s="298"/>
      <c r="H24" s="298"/>
      <c r="K24" s="85"/>
    </row>
    <row r="25" spans="2:11" s="6" customFormat="1" ht="7.5" customHeight="1">
      <c r="B25" s="22"/>
      <c r="K25" s="25"/>
    </row>
    <row r="26" spans="2:11" s="6" customFormat="1" ht="7.5" customHeight="1">
      <c r="B26" s="22"/>
      <c r="D26" s="46"/>
      <c r="E26" s="46"/>
      <c r="F26" s="46"/>
      <c r="G26" s="46"/>
      <c r="H26" s="46"/>
      <c r="I26" s="46"/>
      <c r="J26" s="46"/>
      <c r="K26" s="86"/>
    </row>
    <row r="27" spans="2:11" s="6" customFormat="1" ht="26.25" customHeight="1">
      <c r="B27" s="22"/>
      <c r="D27" s="87" t="s">
        <v>43</v>
      </c>
      <c r="J27" s="56">
        <f>ROUND($J$79,2)</f>
        <v>0</v>
      </c>
      <c r="K27" s="25"/>
    </row>
    <row r="28" spans="2:11" s="6" customFormat="1" ht="7.5" customHeight="1">
      <c r="B28" s="22"/>
      <c r="D28" s="46"/>
      <c r="E28" s="46"/>
      <c r="F28" s="46"/>
      <c r="G28" s="46"/>
      <c r="H28" s="46"/>
      <c r="I28" s="46"/>
      <c r="J28" s="46"/>
      <c r="K28" s="86"/>
    </row>
    <row r="29" spans="2:11" s="6" customFormat="1" ht="15" customHeight="1">
      <c r="B29" s="22"/>
      <c r="F29" s="26" t="s">
        <v>45</v>
      </c>
      <c r="I29" s="26" t="s">
        <v>44</v>
      </c>
      <c r="J29" s="26" t="s">
        <v>46</v>
      </c>
      <c r="K29" s="25"/>
    </row>
    <row r="30" spans="2:11" s="6" customFormat="1" ht="15" customHeight="1">
      <c r="B30" s="22"/>
      <c r="D30" s="28" t="s">
        <v>47</v>
      </c>
      <c r="E30" s="28" t="s">
        <v>48</v>
      </c>
      <c r="F30" s="88">
        <f>ROUND(SUM($BE$79:$BE$95),2)</f>
        <v>0</v>
      </c>
      <c r="I30" s="89">
        <v>0.21</v>
      </c>
      <c r="J30" s="88">
        <f>ROUND(SUM($BE$79:$BE$95)*$I$30,2)</f>
        <v>0</v>
      </c>
      <c r="K30" s="25"/>
    </row>
    <row r="31" spans="2:11" s="6" customFormat="1" ht="15" customHeight="1">
      <c r="B31" s="22"/>
      <c r="E31" s="28" t="s">
        <v>49</v>
      </c>
      <c r="F31" s="88">
        <f>ROUND(SUM($BF$79:$BF$95),2)</f>
        <v>0</v>
      </c>
      <c r="I31" s="89">
        <v>0.15</v>
      </c>
      <c r="J31" s="88">
        <f>ROUND(SUM($BF$79:$BF$95)*$I$31,2)</f>
        <v>0</v>
      </c>
      <c r="K31" s="25"/>
    </row>
    <row r="32" spans="2:11" s="6" customFormat="1" ht="15" customHeight="1" hidden="1">
      <c r="B32" s="22"/>
      <c r="E32" s="28" t="s">
        <v>50</v>
      </c>
      <c r="F32" s="88">
        <f>ROUND(SUM($BG$79:$BG$95),2)</f>
        <v>0</v>
      </c>
      <c r="I32" s="89">
        <v>0.21</v>
      </c>
      <c r="J32" s="88">
        <v>0</v>
      </c>
      <c r="K32" s="25"/>
    </row>
    <row r="33" spans="2:11" s="6" customFormat="1" ht="15" customHeight="1" hidden="1">
      <c r="B33" s="22"/>
      <c r="E33" s="28" t="s">
        <v>51</v>
      </c>
      <c r="F33" s="88">
        <f>ROUND(SUM($BH$79:$BH$95),2)</f>
        <v>0</v>
      </c>
      <c r="I33" s="89">
        <v>0.15</v>
      </c>
      <c r="J33" s="88">
        <v>0</v>
      </c>
      <c r="K33" s="25"/>
    </row>
    <row r="34" spans="2:11" s="6" customFormat="1" ht="15" customHeight="1" hidden="1">
      <c r="B34" s="22"/>
      <c r="E34" s="28" t="s">
        <v>52</v>
      </c>
      <c r="F34" s="88">
        <f>ROUND(SUM($BI$79:$BI$95),2)</f>
        <v>0</v>
      </c>
      <c r="I34" s="89">
        <v>0</v>
      </c>
      <c r="J34" s="88">
        <v>0</v>
      </c>
      <c r="K34" s="25"/>
    </row>
    <row r="35" spans="2:11" s="6" customFormat="1" ht="7.5" customHeight="1">
      <c r="B35" s="22"/>
      <c r="K35" s="25"/>
    </row>
    <row r="36" spans="2:11" s="6" customFormat="1" ht="26.25" customHeight="1">
      <c r="B36" s="22"/>
      <c r="C36" s="30"/>
      <c r="D36" s="31" t="s">
        <v>53</v>
      </c>
      <c r="E36" s="32"/>
      <c r="F36" s="32"/>
      <c r="G36" s="90" t="s">
        <v>54</v>
      </c>
      <c r="H36" s="33" t="s">
        <v>55</v>
      </c>
      <c r="I36" s="32"/>
      <c r="J36" s="34">
        <f>ROUND(SUM($J$27:$J$34),2)</f>
        <v>0</v>
      </c>
      <c r="K36" s="91"/>
    </row>
    <row r="37" spans="2:11" s="6" customFormat="1" ht="15" customHeight="1">
      <c r="B37" s="36"/>
      <c r="C37" s="37"/>
      <c r="D37" s="37"/>
      <c r="E37" s="37"/>
      <c r="F37" s="37"/>
      <c r="G37" s="37"/>
      <c r="H37" s="37"/>
      <c r="I37" s="37"/>
      <c r="J37" s="37"/>
      <c r="K37" s="38"/>
    </row>
    <row r="41" spans="2:11" s="6" customFormat="1" ht="7.5" customHeight="1">
      <c r="B41" s="39"/>
      <c r="C41" s="40"/>
      <c r="D41" s="40"/>
      <c r="E41" s="40"/>
      <c r="F41" s="40"/>
      <c r="G41" s="40"/>
      <c r="H41" s="40"/>
      <c r="I41" s="40"/>
      <c r="J41" s="40"/>
      <c r="K41" s="92"/>
    </row>
    <row r="42" spans="2:11" s="6" customFormat="1" ht="37.5" customHeight="1">
      <c r="B42" s="22"/>
      <c r="C42" s="11" t="s">
        <v>115</v>
      </c>
      <c r="K42" s="25"/>
    </row>
    <row r="43" spans="2:11" s="6" customFormat="1" ht="7.5" customHeight="1">
      <c r="B43" s="22"/>
      <c r="K43" s="25"/>
    </row>
    <row r="44" spans="2:11" s="6" customFormat="1" ht="15" customHeight="1">
      <c r="B44" s="22"/>
      <c r="C44" s="18" t="s">
        <v>17</v>
      </c>
      <c r="K44" s="25"/>
    </row>
    <row r="45" spans="2:11" s="6" customFormat="1" ht="16.5" customHeight="1">
      <c r="B45" s="22"/>
      <c r="E45" s="297" t="str">
        <f>$E$7</f>
        <v>II/118 Příbram - Hluboš</v>
      </c>
      <c r="F45" s="280"/>
      <c r="G45" s="280"/>
      <c r="H45" s="280"/>
      <c r="K45" s="25"/>
    </row>
    <row r="46" spans="2:11" s="6" customFormat="1" ht="15" customHeight="1">
      <c r="B46" s="22"/>
      <c r="C46" s="18" t="s">
        <v>113</v>
      </c>
      <c r="K46" s="25"/>
    </row>
    <row r="47" spans="2:11" s="6" customFormat="1" ht="19.5" customHeight="1">
      <c r="B47" s="22"/>
      <c r="E47" s="279" t="str">
        <f>$E$9</f>
        <v>GZS - ZS a pomocné práce</v>
      </c>
      <c r="F47" s="280"/>
      <c r="G47" s="280"/>
      <c r="H47" s="280"/>
      <c r="K47" s="25"/>
    </row>
    <row r="48" spans="2:11" s="6" customFormat="1" ht="7.5" customHeight="1">
      <c r="B48" s="22"/>
      <c r="K48" s="25"/>
    </row>
    <row r="49" spans="2:11" s="6" customFormat="1" ht="18.75" customHeight="1">
      <c r="B49" s="22"/>
      <c r="C49" s="18" t="s">
        <v>23</v>
      </c>
      <c r="F49" s="16" t="str">
        <f>$F$12</f>
        <v>Příbram</v>
      </c>
      <c r="I49" s="18" t="s">
        <v>25</v>
      </c>
      <c r="J49" s="45" t="str">
        <f>IF($J$12="","",$J$12)</f>
        <v>05.02.2014</v>
      </c>
      <c r="K49" s="25"/>
    </row>
    <row r="50" spans="2:11" s="6" customFormat="1" ht="7.5" customHeight="1">
      <c r="B50" s="22"/>
      <c r="K50" s="25"/>
    </row>
    <row r="51" spans="2:11" s="6" customFormat="1" ht="15.75" customHeight="1">
      <c r="B51" s="22"/>
      <c r="C51" s="18" t="s">
        <v>29</v>
      </c>
      <c r="F51" s="16" t="str">
        <f>$E$15</f>
        <v>Středočeský kraj</v>
      </c>
      <c r="I51" s="18" t="s">
        <v>36</v>
      </c>
      <c r="J51" s="16" t="str">
        <f>$E$21</f>
        <v>CR Project s.r.o.</v>
      </c>
      <c r="K51" s="25"/>
    </row>
    <row r="52" spans="2:11" s="6" customFormat="1" ht="15" customHeight="1">
      <c r="B52" s="22"/>
      <c r="C52" s="18" t="s">
        <v>34</v>
      </c>
      <c r="F52" s="16">
        <f>IF($E$18="","",$E$18)</f>
      </c>
      <c r="K52" s="25"/>
    </row>
    <row r="53" spans="2:11" s="6" customFormat="1" ht="11.25" customHeight="1">
      <c r="B53" s="22"/>
      <c r="K53" s="25"/>
    </row>
    <row r="54" spans="2:11" s="6" customFormat="1" ht="30" customHeight="1">
      <c r="B54" s="22"/>
      <c r="C54" s="93" t="s">
        <v>116</v>
      </c>
      <c r="D54" s="30"/>
      <c r="E54" s="30"/>
      <c r="F54" s="30"/>
      <c r="G54" s="30"/>
      <c r="H54" s="30"/>
      <c r="I54" s="30"/>
      <c r="J54" s="94" t="s">
        <v>117</v>
      </c>
      <c r="K54" s="35"/>
    </row>
    <row r="55" spans="2:11" s="6" customFormat="1" ht="11.25" customHeight="1">
      <c r="B55" s="22"/>
      <c r="K55" s="25"/>
    </row>
    <row r="56" spans="2:47" s="6" customFormat="1" ht="30" customHeight="1">
      <c r="B56" s="22"/>
      <c r="C56" s="55" t="s">
        <v>118</v>
      </c>
      <c r="J56" s="56">
        <f>ROUND($J$79,2)</f>
        <v>0</v>
      </c>
      <c r="K56" s="25"/>
      <c r="AU56" s="6" t="s">
        <v>119</v>
      </c>
    </row>
    <row r="57" spans="2:11" s="62" customFormat="1" ht="25.5" customHeight="1">
      <c r="B57" s="95"/>
      <c r="D57" s="96" t="s">
        <v>120</v>
      </c>
      <c r="E57" s="96"/>
      <c r="F57" s="96"/>
      <c r="G57" s="96"/>
      <c r="H57" s="96"/>
      <c r="I57" s="96"/>
      <c r="J57" s="97">
        <f>ROUND($J$80,2)</f>
        <v>0</v>
      </c>
      <c r="K57" s="98"/>
    </row>
    <row r="58" spans="2:11" s="71" customFormat="1" ht="21" customHeight="1">
      <c r="B58" s="99"/>
      <c r="D58" s="100" t="s">
        <v>121</v>
      </c>
      <c r="E58" s="100"/>
      <c r="F58" s="100"/>
      <c r="G58" s="100"/>
      <c r="H58" s="100"/>
      <c r="I58" s="100"/>
      <c r="J58" s="101">
        <f>ROUND($J$81,2)</f>
        <v>0</v>
      </c>
      <c r="K58" s="102"/>
    </row>
    <row r="59" spans="2:11" s="71" customFormat="1" ht="21" customHeight="1">
      <c r="B59" s="99"/>
      <c r="D59" s="100" t="s">
        <v>122</v>
      </c>
      <c r="E59" s="100"/>
      <c r="F59" s="100"/>
      <c r="G59" s="100"/>
      <c r="H59" s="100"/>
      <c r="I59" s="100"/>
      <c r="J59" s="101">
        <f>ROUND($J$92,2)</f>
        <v>0</v>
      </c>
      <c r="K59" s="102"/>
    </row>
    <row r="60" spans="2:11" s="6" customFormat="1" ht="22.5" customHeight="1">
      <c r="B60" s="22"/>
      <c r="K60" s="25"/>
    </row>
    <row r="61" spans="2:11" s="6" customFormat="1" ht="7.5" customHeight="1">
      <c r="B61" s="36"/>
      <c r="C61" s="37"/>
      <c r="D61" s="37"/>
      <c r="E61" s="37"/>
      <c r="F61" s="37"/>
      <c r="G61" s="37"/>
      <c r="H61" s="37"/>
      <c r="I61" s="37"/>
      <c r="J61" s="37"/>
      <c r="K61" s="38"/>
    </row>
    <row r="65" spans="2:12" s="6" customFormat="1" ht="7.5" customHeight="1"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22"/>
    </row>
    <row r="66" spans="2:12" s="6" customFormat="1" ht="37.5" customHeight="1">
      <c r="B66" s="22"/>
      <c r="C66" s="11" t="s">
        <v>123</v>
      </c>
      <c r="L66" s="22"/>
    </row>
    <row r="67" spans="2:12" s="6" customFormat="1" ht="7.5" customHeight="1">
      <c r="B67" s="22"/>
      <c r="L67" s="22"/>
    </row>
    <row r="68" spans="2:12" s="6" customFormat="1" ht="15" customHeight="1">
      <c r="B68" s="22"/>
      <c r="C68" s="18" t="s">
        <v>17</v>
      </c>
      <c r="L68" s="22"/>
    </row>
    <row r="69" spans="2:12" s="6" customFormat="1" ht="16.5" customHeight="1">
      <c r="B69" s="22"/>
      <c r="E69" s="297" t="str">
        <f>$E$7</f>
        <v>II/118 Příbram - Hluboš</v>
      </c>
      <c r="F69" s="280"/>
      <c r="G69" s="280"/>
      <c r="H69" s="280"/>
      <c r="L69" s="22"/>
    </row>
    <row r="70" spans="2:12" s="6" customFormat="1" ht="15" customHeight="1">
      <c r="B70" s="22"/>
      <c r="C70" s="18" t="s">
        <v>113</v>
      </c>
      <c r="L70" s="22"/>
    </row>
    <row r="71" spans="2:12" s="6" customFormat="1" ht="19.5" customHeight="1">
      <c r="B71" s="22"/>
      <c r="E71" s="279" t="str">
        <f>$E$9</f>
        <v>GZS - ZS a pomocné práce</v>
      </c>
      <c r="F71" s="280"/>
      <c r="G71" s="280"/>
      <c r="H71" s="280"/>
      <c r="L71" s="22"/>
    </row>
    <row r="72" spans="2:12" s="6" customFormat="1" ht="7.5" customHeight="1">
      <c r="B72" s="22"/>
      <c r="L72" s="22"/>
    </row>
    <row r="73" spans="2:12" s="6" customFormat="1" ht="18.75" customHeight="1">
      <c r="B73" s="22"/>
      <c r="C73" s="18" t="s">
        <v>23</v>
      </c>
      <c r="F73" s="16" t="str">
        <f>$F$12</f>
        <v>Příbram</v>
      </c>
      <c r="I73" s="18" t="s">
        <v>25</v>
      </c>
      <c r="J73" s="45" t="str">
        <f>IF($J$12="","",$J$12)</f>
        <v>05.02.2014</v>
      </c>
      <c r="L73" s="22"/>
    </row>
    <row r="74" spans="2:12" s="6" customFormat="1" ht="7.5" customHeight="1">
      <c r="B74" s="22"/>
      <c r="L74" s="22"/>
    </row>
    <row r="75" spans="2:12" s="6" customFormat="1" ht="15.75" customHeight="1">
      <c r="B75" s="22"/>
      <c r="C75" s="18" t="s">
        <v>29</v>
      </c>
      <c r="F75" s="16" t="str">
        <f>$E$15</f>
        <v>Středočeský kraj</v>
      </c>
      <c r="I75" s="18" t="s">
        <v>36</v>
      </c>
      <c r="J75" s="16" t="str">
        <f>$E$21</f>
        <v>CR Project s.r.o.</v>
      </c>
      <c r="L75" s="22"/>
    </row>
    <row r="76" spans="2:12" s="6" customFormat="1" ht="15" customHeight="1">
      <c r="B76" s="22"/>
      <c r="C76" s="18" t="s">
        <v>34</v>
      </c>
      <c r="F76" s="16">
        <f>IF($E$18="","",$E$18)</f>
      </c>
      <c r="L76" s="22"/>
    </row>
    <row r="77" spans="2:12" s="6" customFormat="1" ht="11.25" customHeight="1">
      <c r="B77" s="22"/>
      <c r="L77" s="22"/>
    </row>
    <row r="78" spans="2:20" s="103" customFormat="1" ht="30" customHeight="1">
      <c r="B78" s="104"/>
      <c r="C78" s="105" t="s">
        <v>124</v>
      </c>
      <c r="D78" s="106" t="s">
        <v>62</v>
      </c>
      <c r="E78" s="106" t="s">
        <v>58</v>
      </c>
      <c r="F78" s="106" t="s">
        <v>125</v>
      </c>
      <c r="G78" s="106" t="s">
        <v>126</v>
      </c>
      <c r="H78" s="106" t="s">
        <v>127</v>
      </c>
      <c r="I78" s="106" t="s">
        <v>128</v>
      </c>
      <c r="J78" s="106" t="s">
        <v>129</v>
      </c>
      <c r="K78" s="107" t="s">
        <v>130</v>
      </c>
      <c r="L78" s="104"/>
      <c r="M78" s="50" t="s">
        <v>131</v>
      </c>
      <c r="N78" s="51" t="s">
        <v>47</v>
      </c>
      <c r="O78" s="51" t="s">
        <v>132</v>
      </c>
      <c r="P78" s="51" t="s">
        <v>133</v>
      </c>
      <c r="Q78" s="51" t="s">
        <v>134</v>
      </c>
      <c r="R78" s="51" t="s">
        <v>135</v>
      </c>
      <c r="S78" s="51" t="s">
        <v>136</v>
      </c>
      <c r="T78" s="52" t="s">
        <v>137</v>
      </c>
    </row>
    <row r="79" spans="2:63" s="6" customFormat="1" ht="30" customHeight="1">
      <c r="B79" s="22"/>
      <c r="C79" s="55" t="s">
        <v>118</v>
      </c>
      <c r="J79" s="108">
        <f>$BK$79</f>
        <v>0</v>
      </c>
      <c r="L79" s="22"/>
      <c r="M79" s="54"/>
      <c r="N79" s="46"/>
      <c r="O79" s="46"/>
      <c r="P79" s="109">
        <f>$P$80</f>
        <v>0</v>
      </c>
      <c r="Q79" s="46"/>
      <c r="R79" s="109">
        <f>$R$80</f>
        <v>0</v>
      </c>
      <c r="S79" s="46"/>
      <c r="T79" s="110">
        <f>$T$80</f>
        <v>0</v>
      </c>
      <c r="AT79" s="6" t="s">
        <v>76</v>
      </c>
      <c r="AU79" s="6" t="s">
        <v>119</v>
      </c>
      <c r="BK79" s="111">
        <f>$BK$80</f>
        <v>0</v>
      </c>
    </row>
    <row r="80" spans="2:63" s="112" customFormat="1" ht="37.5" customHeight="1">
      <c r="B80" s="113"/>
      <c r="D80" s="114" t="s">
        <v>76</v>
      </c>
      <c r="E80" s="115" t="s">
        <v>138</v>
      </c>
      <c r="F80" s="115" t="s">
        <v>139</v>
      </c>
      <c r="J80" s="116">
        <f>$BK$80</f>
        <v>0</v>
      </c>
      <c r="L80" s="113"/>
      <c r="M80" s="117"/>
      <c r="P80" s="118">
        <f>$P$81+$P$92</f>
        <v>0</v>
      </c>
      <c r="R80" s="118">
        <f>$R$81+$R$92</f>
        <v>0</v>
      </c>
      <c r="T80" s="119">
        <f>$T$81+$T$92</f>
        <v>0</v>
      </c>
      <c r="AR80" s="114" t="s">
        <v>22</v>
      </c>
      <c r="AT80" s="114" t="s">
        <v>76</v>
      </c>
      <c r="AU80" s="114" t="s">
        <v>77</v>
      </c>
      <c r="AY80" s="114" t="s">
        <v>140</v>
      </c>
      <c r="BK80" s="120">
        <f>$BK$81+$BK$92</f>
        <v>0</v>
      </c>
    </row>
    <row r="81" spans="2:63" s="112" customFormat="1" ht="21" customHeight="1">
      <c r="B81" s="113"/>
      <c r="D81" s="114" t="s">
        <v>76</v>
      </c>
      <c r="E81" s="121" t="s">
        <v>141</v>
      </c>
      <c r="F81" s="121" t="s">
        <v>142</v>
      </c>
      <c r="J81" s="122">
        <f>$BK$81</f>
        <v>0</v>
      </c>
      <c r="L81" s="113"/>
      <c r="M81" s="117"/>
      <c r="P81" s="118">
        <f>SUM($P$82:$P$91)</f>
        <v>0</v>
      </c>
      <c r="R81" s="118">
        <f>SUM($R$82:$R$91)</f>
        <v>0</v>
      </c>
      <c r="T81" s="119">
        <f>SUM($T$82:$T$91)</f>
        <v>0</v>
      </c>
      <c r="AR81" s="114" t="s">
        <v>143</v>
      </c>
      <c r="AT81" s="114" t="s">
        <v>76</v>
      </c>
      <c r="AU81" s="114" t="s">
        <v>22</v>
      </c>
      <c r="AY81" s="114" t="s">
        <v>140</v>
      </c>
      <c r="BK81" s="120">
        <f>SUM($BK$82:$BK$91)</f>
        <v>0</v>
      </c>
    </row>
    <row r="82" spans="2:65" s="6" customFormat="1" ht="15.75" customHeight="1">
      <c r="B82" s="22"/>
      <c r="C82" s="123" t="s">
        <v>22</v>
      </c>
      <c r="D82" s="123" t="s">
        <v>144</v>
      </c>
      <c r="E82" s="124" t="s">
        <v>145</v>
      </c>
      <c r="F82" s="125" t="s">
        <v>146</v>
      </c>
      <c r="G82" s="126" t="s">
        <v>147</v>
      </c>
      <c r="H82" s="127">
        <v>1</v>
      </c>
      <c r="I82" s="128"/>
      <c r="J82" s="129">
        <f>ROUND($I$82*$H$82,2)</f>
        <v>0</v>
      </c>
      <c r="K82" s="125"/>
      <c r="L82" s="22"/>
      <c r="M82" s="130"/>
      <c r="N82" s="131" t="s">
        <v>48</v>
      </c>
      <c r="Q82" s="132">
        <v>0</v>
      </c>
      <c r="R82" s="132">
        <f>$Q$82*$H$82</f>
        <v>0</v>
      </c>
      <c r="S82" s="132">
        <v>0</v>
      </c>
      <c r="T82" s="133">
        <f>$S$82*$H$82</f>
        <v>0</v>
      </c>
      <c r="AR82" s="83" t="s">
        <v>148</v>
      </c>
      <c r="AT82" s="83" t="s">
        <v>144</v>
      </c>
      <c r="AU82" s="83" t="s">
        <v>85</v>
      </c>
      <c r="AY82" s="6" t="s">
        <v>140</v>
      </c>
      <c r="BE82" s="134">
        <f>IF($N$82="základní",$J$82,0)</f>
        <v>0</v>
      </c>
      <c r="BF82" s="134">
        <f>IF($N$82="snížená",$J$82,0)</f>
        <v>0</v>
      </c>
      <c r="BG82" s="134">
        <f>IF($N$82="zákl. přenesená",$J$82,0)</f>
        <v>0</v>
      </c>
      <c r="BH82" s="134">
        <f>IF($N$82="sníž. přenesená",$J$82,0)</f>
        <v>0</v>
      </c>
      <c r="BI82" s="134">
        <f>IF($N$82="nulová",$J$82,0)</f>
        <v>0</v>
      </c>
      <c r="BJ82" s="83" t="s">
        <v>22</v>
      </c>
      <c r="BK82" s="134">
        <f>ROUND($I$82*$H$82,2)</f>
        <v>0</v>
      </c>
      <c r="BL82" s="83" t="s">
        <v>148</v>
      </c>
      <c r="BM82" s="83" t="s">
        <v>149</v>
      </c>
    </row>
    <row r="83" spans="2:65" s="6" customFormat="1" ht="15.75" customHeight="1">
      <c r="B83" s="22"/>
      <c r="C83" s="126" t="s">
        <v>85</v>
      </c>
      <c r="D83" s="126" t="s">
        <v>144</v>
      </c>
      <c r="E83" s="124" t="s">
        <v>150</v>
      </c>
      <c r="F83" s="125" t="s">
        <v>151</v>
      </c>
      <c r="G83" s="126" t="s">
        <v>147</v>
      </c>
      <c r="H83" s="127">
        <v>1</v>
      </c>
      <c r="I83" s="128"/>
      <c r="J83" s="129">
        <f>ROUND($I$83*$H$83,2)</f>
        <v>0</v>
      </c>
      <c r="K83" s="125"/>
      <c r="L83" s="22"/>
      <c r="M83" s="130"/>
      <c r="N83" s="131" t="s">
        <v>48</v>
      </c>
      <c r="Q83" s="132">
        <v>0</v>
      </c>
      <c r="R83" s="132">
        <f>$Q$83*$H$83</f>
        <v>0</v>
      </c>
      <c r="S83" s="132">
        <v>0</v>
      </c>
      <c r="T83" s="133">
        <f>$S$83*$H$83</f>
        <v>0</v>
      </c>
      <c r="AR83" s="83" t="s">
        <v>148</v>
      </c>
      <c r="AT83" s="83" t="s">
        <v>144</v>
      </c>
      <c r="AU83" s="83" t="s">
        <v>85</v>
      </c>
      <c r="AY83" s="83" t="s">
        <v>140</v>
      </c>
      <c r="BE83" s="134">
        <f>IF($N$83="základní",$J$83,0)</f>
        <v>0</v>
      </c>
      <c r="BF83" s="134">
        <f>IF($N$83="snížená",$J$83,0)</f>
        <v>0</v>
      </c>
      <c r="BG83" s="134">
        <f>IF($N$83="zákl. přenesená",$J$83,0)</f>
        <v>0</v>
      </c>
      <c r="BH83" s="134">
        <f>IF($N$83="sníž. přenesená",$J$83,0)</f>
        <v>0</v>
      </c>
      <c r="BI83" s="134">
        <f>IF($N$83="nulová",$J$83,0)</f>
        <v>0</v>
      </c>
      <c r="BJ83" s="83" t="s">
        <v>22</v>
      </c>
      <c r="BK83" s="134">
        <f>ROUND($I$83*$H$83,2)</f>
        <v>0</v>
      </c>
      <c r="BL83" s="83" t="s">
        <v>148</v>
      </c>
      <c r="BM83" s="83" t="s">
        <v>152</v>
      </c>
    </row>
    <row r="84" spans="2:65" s="6" customFormat="1" ht="15.75" customHeight="1">
      <c r="B84" s="22"/>
      <c r="C84" s="126" t="s">
        <v>153</v>
      </c>
      <c r="D84" s="126" t="s">
        <v>144</v>
      </c>
      <c r="E84" s="124" t="s">
        <v>154</v>
      </c>
      <c r="F84" s="125" t="s">
        <v>155</v>
      </c>
      <c r="G84" s="126" t="s">
        <v>147</v>
      </c>
      <c r="H84" s="127">
        <v>1</v>
      </c>
      <c r="I84" s="128"/>
      <c r="J84" s="129">
        <f>ROUND($I$84*$H$84,2)</f>
        <v>0</v>
      </c>
      <c r="K84" s="125"/>
      <c r="L84" s="22"/>
      <c r="M84" s="130"/>
      <c r="N84" s="131" t="s">
        <v>48</v>
      </c>
      <c r="Q84" s="132">
        <v>0</v>
      </c>
      <c r="R84" s="132">
        <f>$Q$84*$H$84</f>
        <v>0</v>
      </c>
      <c r="S84" s="132">
        <v>0</v>
      </c>
      <c r="T84" s="133">
        <f>$S$84*$H$84</f>
        <v>0</v>
      </c>
      <c r="AR84" s="83" t="s">
        <v>148</v>
      </c>
      <c r="AT84" s="83" t="s">
        <v>144</v>
      </c>
      <c r="AU84" s="83" t="s">
        <v>85</v>
      </c>
      <c r="AY84" s="83" t="s">
        <v>140</v>
      </c>
      <c r="BE84" s="134">
        <f>IF($N$84="základní",$J$84,0)</f>
        <v>0</v>
      </c>
      <c r="BF84" s="134">
        <f>IF($N$84="snížená",$J$84,0)</f>
        <v>0</v>
      </c>
      <c r="BG84" s="134">
        <f>IF($N$84="zákl. přenesená",$J$84,0)</f>
        <v>0</v>
      </c>
      <c r="BH84" s="134">
        <f>IF($N$84="sníž. přenesená",$J$84,0)</f>
        <v>0</v>
      </c>
      <c r="BI84" s="134">
        <f>IF($N$84="nulová",$J$84,0)</f>
        <v>0</v>
      </c>
      <c r="BJ84" s="83" t="s">
        <v>22</v>
      </c>
      <c r="BK84" s="134">
        <f>ROUND($I$84*$H$84,2)</f>
        <v>0</v>
      </c>
      <c r="BL84" s="83" t="s">
        <v>148</v>
      </c>
      <c r="BM84" s="83" t="s">
        <v>156</v>
      </c>
    </row>
    <row r="85" spans="2:65" s="6" customFormat="1" ht="15.75" customHeight="1">
      <c r="B85" s="22"/>
      <c r="C85" s="126" t="s">
        <v>143</v>
      </c>
      <c r="D85" s="126" t="s">
        <v>144</v>
      </c>
      <c r="E85" s="124" t="s">
        <v>157</v>
      </c>
      <c r="F85" s="125" t="s">
        <v>158</v>
      </c>
      <c r="G85" s="126" t="s">
        <v>147</v>
      </c>
      <c r="H85" s="127">
        <v>1</v>
      </c>
      <c r="I85" s="128"/>
      <c r="J85" s="129">
        <f>ROUND($I$85*$H$85,2)</f>
        <v>0</v>
      </c>
      <c r="K85" s="125"/>
      <c r="L85" s="22"/>
      <c r="M85" s="130"/>
      <c r="N85" s="131" t="s">
        <v>48</v>
      </c>
      <c r="Q85" s="132">
        <v>0</v>
      </c>
      <c r="R85" s="132">
        <f>$Q$85*$H$85</f>
        <v>0</v>
      </c>
      <c r="S85" s="132">
        <v>0</v>
      </c>
      <c r="T85" s="133">
        <f>$S$85*$H$85</f>
        <v>0</v>
      </c>
      <c r="AR85" s="83" t="s">
        <v>148</v>
      </c>
      <c r="AT85" s="83" t="s">
        <v>144</v>
      </c>
      <c r="AU85" s="83" t="s">
        <v>85</v>
      </c>
      <c r="AY85" s="83" t="s">
        <v>140</v>
      </c>
      <c r="BE85" s="134">
        <f>IF($N$85="základní",$J$85,0)</f>
        <v>0</v>
      </c>
      <c r="BF85" s="134">
        <f>IF($N$85="snížená",$J$85,0)</f>
        <v>0</v>
      </c>
      <c r="BG85" s="134">
        <f>IF($N$85="zákl. přenesená",$J$85,0)</f>
        <v>0</v>
      </c>
      <c r="BH85" s="134">
        <f>IF($N$85="sníž. přenesená",$J$85,0)</f>
        <v>0</v>
      </c>
      <c r="BI85" s="134">
        <f>IF($N$85="nulová",$J$85,0)</f>
        <v>0</v>
      </c>
      <c r="BJ85" s="83" t="s">
        <v>22</v>
      </c>
      <c r="BK85" s="134">
        <f>ROUND($I$85*$H$85,2)</f>
        <v>0</v>
      </c>
      <c r="BL85" s="83" t="s">
        <v>148</v>
      </c>
      <c r="BM85" s="83" t="s">
        <v>159</v>
      </c>
    </row>
    <row r="86" spans="2:65" s="6" customFormat="1" ht="15.75" customHeight="1">
      <c r="B86" s="22"/>
      <c r="C86" s="126" t="s">
        <v>160</v>
      </c>
      <c r="D86" s="126" t="s">
        <v>144</v>
      </c>
      <c r="E86" s="124" t="s">
        <v>161</v>
      </c>
      <c r="F86" s="125" t="s">
        <v>162</v>
      </c>
      <c r="G86" s="126" t="s">
        <v>147</v>
      </c>
      <c r="H86" s="127">
        <v>1</v>
      </c>
      <c r="I86" s="128"/>
      <c r="J86" s="129">
        <f>ROUND($I$86*$H$86,2)</f>
        <v>0</v>
      </c>
      <c r="K86" s="125"/>
      <c r="L86" s="22"/>
      <c r="M86" s="130"/>
      <c r="N86" s="131" t="s">
        <v>48</v>
      </c>
      <c r="Q86" s="132">
        <v>0</v>
      </c>
      <c r="R86" s="132">
        <f>$Q$86*$H$86</f>
        <v>0</v>
      </c>
      <c r="S86" s="132">
        <v>0</v>
      </c>
      <c r="T86" s="133">
        <f>$S$86*$H$86</f>
        <v>0</v>
      </c>
      <c r="AR86" s="83" t="s">
        <v>148</v>
      </c>
      <c r="AT86" s="83" t="s">
        <v>144</v>
      </c>
      <c r="AU86" s="83" t="s">
        <v>85</v>
      </c>
      <c r="AY86" s="83" t="s">
        <v>140</v>
      </c>
      <c r="BE86" s="134">
        <f>IF($N$86="základní",$J$86,0)</f>
        <v>0</v>
      </c>
      <c r="BF86" s="134">
        <f>IF($N$86="snížená",$J$86,0)</f>
        <v>0</v>
      </c>
      <c r="BG86" s="134">
        <f>IF($N$86="zákl. přenesená",$J$86,0)</f>
        <v>0</v>
      </c>
      <c r="BH86" s="134">
        <f>IF($N$86="sníž. přenesená",$J$86,0)</f>
        <v>0</v>
      </c>
      <c r="BI86" s="134">
        <f>IF($N$86="nulová",$J$86,0)</f>
        <v>0</v>
      </c>
      <c r="BJ86" s="83" t="s">
        <v>22</v>
      </c>
      <c r="BK86" s="134">
        <f>ROUND($I$86*$H$86,2)</f>
        <v>0</v>
      </c>
      <c r="BL86" s="83" t="s">
        <v>148</v>
      </c>
      <c r="BM86" s="83" t="s">
        <v>163</v>
      </c>
    </row>
    <row r="87" spans="2:65" s="6" customFormat="1" ht="15.75" customHeight="1">
      <c r="B87" s="22"/>
      <c r="C87" s="126" t="s">
        <v>164</v>
      </c>
      <c r="D87" s="126" t="s">
        <v>144</v>
      </c>
      <c r="E87" s="124" t="s">
        <v>165</v>
      </c>
      <c r="F87" s="125" t="s">
        <v>166</v>
      </c>
      <c r="G87" s="126" t="s">
        <v>147</v>
      </c>
      <c r="H87" s="127">
        <v>1</v>
      </c>
      <c r="I87" s="128"/>
      <c r="J87" s="129">
        <f>ROUND($I$87*$H$87,2)</f>
        <v>0</v>
      </c>
      <c r="K87" s="125"/>
      <c r="L87" s="22"/>
      <c r="M87" s="130"/>
      <c r="N87" s="131" t="s">
        <v>48</v>
      </c>
      <c r="Q87" s="132">
        <v>0</v>
      </c>
      <c r="R87" s="132">
        <f>$Q$87*$H$87</f>
        <v>0</v>
      </c>
      <c r="S87" s="132">
        <v>0</v>
      </c>
      <c r="T87" s="133">
        <f>$S$87*$H$87</f>
        <v>0</v>
      </c>
      <c r="AR87" s="83" t="s">
        <v>148</v>
      </c>
      <c r="AT87" s="83" t="s">
        <v>144</v>
      </c>
      <c r="AU87" s="83" t="s">
        <v>85</v>
      </c>
      <c r="AY87" s="83" t="s">
        <v>140</v>
      </c>
      <c r="BE87" s="134">
        <f>IF($N$87="základní",$J$87,0)</f>
        <v>0</v>
      </c>
      <c r="BF87" s="134">
        <f>IF($N$87="snížená",$J$87,0)</f>
        <v>0</v>
      </c>
      <c r="BG87" s="134">
        <f>IF($N$87="zákl. přenesená",$J$87,0)</f>
        <v>0</v>
      </c>
      <c r="BH87" s="134">
        <f>IF($N$87="sníž. přenesená",$J$87,0)</f>
        <v>0</v>
      </c>
      <c r="BI87" s="134">
        <f>IF($N$87="nulová",$J$87,0)</f>
        <v>0</v>
      </c>
      <c r="BJ87" s="83" t="s">
        <v>22</v>
      </c>
      <c r="BK87" s="134">
        <f>ROUND($I$87*$H$87,2)</f>
        <v>0</v>
      </c>
      <c r="BL87" s="83" t="s">
        <v>148</v>
      </c>
      <c r="BM87" s="83" t="s">
        <v>167</v>
      </c>
    </row>
    <row r="88" spans="2:65" s="6" customFormat="1" ht="15.75" customHeight="1">
      <c r="B88" s="22"/>
      <c r="C88" s="126" t="s">
        <v>168</v>
      </c>
      <c r="D88" s="126" t="s">
        <v>144</v>
      </c>
      <c r="E88" s="124" t="s">
        <v>169</v>
      </c>
      <c r="F88" s="125" t="s">
        <v>170</v>
      </c>
      <c r="G88" s="126" t="s">
        <v>147</v>
      </c>
      <c r="H88" s="127">
        <v>1</v>
      </c>
      <c r="I88" s="128"/>
      <c r="J88" s="129">
        <f>ROUND($I$88*$H$88,2)</f>
        <v>0</v>
      </c>
      <c r="K88" s="125"/>
      <c r="L88" s="22"/>
      <c r="M88" s="130"/>
      <c r="N88" s="131" t="s">
        <v>48</v>
      </c>
      <c r="Q88" s="132">
        <v>0</v>
      </c>
      <c r="R88" s="132">
        <f>$Q$88*$H$88</f>
        <v>0</v>
      </c>
      <c r="S88" s="132">
        <v>0</v>
      </c>
      <c r="T88" s="133">
        <f>$S$88*$H$88</f>
        <v>0</v>
      </c>
      <c r="AR88" s="83" t="s">
        <v>148</v>
      </c>
      <c r="AT88" s="83" t="s">
        <v>144</v>
      </c>
      <c r="AU88" s="83" t="s">
        <v>85</v>
      </c>
      <c r="AY88" s="83" t="s">
        <v>140</v>
      </c>
      <c r="BE88" s="134">
        <f>IF($N$88="základní",$J$88,0)</f>
        <v>0</v>
      </c>
      <c r="BF88" s="134">
        <f>IF($N$88="snížená",$J$88,0)</f>
        <v>0</v>
      </c>
      <c r="BG88" s="134">
        <f>IF($N$88="zákl. přenesená",$J$88,0)</f>
        <v>0</v>
      </c>
      <c r="BH88" s="134">
        <f>IF($N$88="sníž. přenesená",$J$88,0)</f>
        <v>0</v>
      </c>
      <c r="BI88" s="134">
        <f>IF($N$88="nulová",$J$88,0)</f>
        <v>0</v>
      </c>
      <c r="BJ88" s="83" t="s">
        <v>22</v>
      </c>
      <c r="BK88" s="134">
        <f>ROUND($I$88*$H$88,2)</f>
        <v>0</v>
      </c>
      <c r="BL88" s="83" t="s">
        <v>148</v>
      </c>
      <c r="BM88" s="83" t="s">
        <v>171</v>
      </c>
    </row>
    <row r="89" spans="2:65" s="6" customFormat="1" ht="15.75" customHeight="1">
      <c r="B89" s="22"/>
      <c r="C89" s="126" t="s">
        <v>172</v>
      </c>
      <c r="D89" s="126" t="s">
        <v>144</v>
      </c>
      <c r="E89" s="124" t="s">
        <v>173</v>
      </c>
      <c r="F89" s="125" t="s">
        <v>174</v>
      </c>
      <c r="G89" s="126" t="s">
        <v>147</v>
      </c>
      <c r="H89" s="127">
        <v>1</v>
      </c>
      <c r="I89" s="128"/>
      <c r="J89" s="129">
        <f>ROUND($I$89*$H$89,2)</f>
        <v>0</v>
      </c>
      <c r="K89" s="125"/>
      <c r="L89" s="22"/>
      <c r="M89" s="130"/>
      <c r="N89" s="131" t="s">
        <v>48</v>
      </c>
      <c r="Q89" s="132">
        <v>0</v>
      </c>
      <c r="R89" s="132">
        <f>$Q$89*$H$89</f>
        <v>0</v>
      </c>
      <c r="S89" s="132">
        <v>0</v>
      </c>
      <c r="T89" s="133">
        <f>$S$89*$H$89</f>
        <v>0</v>
      </c>
      <c r="AR89" s="83" t="s">
        <v>148</v>
      </c>
      <c r="AT89" s="83" t="s">
        <v>144</v>
      </c>
      <c r="AU89" s="83" t="s">
        <v>85</v>
      </c>
      <c r="AY89" s="83" t="s">
        <v>140</v>
      </c>
      <c r="BE89" s="134">
        <f>IF($N$89="základní",$J$89,0)</f>
        <v>0</v>
      </c>
      <c r="BF89" s="134">
        <f>IF($N$89="snížená",$J$89,0)</f>
        <v>0</v>
      </c>
      <c r="BG89" s="134">
        <f>IF($N$89="zákl. přenesená",$J$89,0)</f>
        <v>0</v>
      </c>
      <c r="BH89" s="134">
        <f>IF($N$89="sníž. přenesená",$J$89,0)</f>
        <v>0</v>
      </c>
      <c r="BI89" s="134">
        <f>IF($N$89="nulová",$J$89,0)</f>
        <v>0</v>
      </c>
      <c r="BJ89" s="83" t="s">
        <v>22</v>
      </c>
      <c r="BK89" s="134">
        <f>ROUND($I$89*$H$89,2)</f>
        <v>0</v>
      </c>
      <c r="BL89" s="83" t="s">
        <v>148</v>
      </c>
      <c r="BM89" s="83" t="s">
        <v>175</v>
      </c>
    </row>
    <row r="90" spans="2:65" s="6" customFormat="1" ht="15.75" customHeight="1">
      <c r="B90" s="22"/>
      <c r="C90" s="126" t="s">
        <v>176</v>
      </c>
      <c r="D90" s="126" t="s">
        <v>144</v>
      </c>
      <c r="E90" s="124" t="s">
        <v>177</v>
      </c>
      <c r="F90" s="125" t="s">
        <v>178</v>
      </c>
      <c r="G90" s="126" t="s">
        <v>147</v>
      </c>
      <c r="H90" s="127">
        <v>1</v>
      </c>
      <c r="I90" s="128"/>
      <c r="J90" s="129">
        <f>ROUND($I$90*$H$90,2)</f>
        <v>0</v>
      </c>
      <c r="K90" s="125"/>
      <c r="L90" s="22"/>
      <c r="M90" s="130"/>
      <c r="N90" s="131" t="s">
        <v>48</v>
      </c>
      <c r="Q90" s="132">
        <v>0</v>
      </c>
      <c r="R90" s="132">
        <f>$Q$90*$H$90</f>
        <v>0</v>
      </c>
      <c r="S90" s="132">
        <v>0</v>
      </c>
      <c r="T90" s="133">
        <f>$S$90*$H$90</f>
        <v>0</v>
      </c>
      <c r="AR90" s="83" t="s">
        <v>148</v>
      </c>
      <c r="AT90" s="83" t="s">
        <v>144</v>
      </c>
      <c r="AU90" s="83" t="s">
        <v>85</v>
      </c>
      <c r="AY90" s="83" t="s">
        <v>140</v>
      </c>
      <c r="BE90" s="134">
        <f>IF($N$90="základní",$J$90,0)</f>
        <v>0</v>
      </c>
      <c r="BF90" s="134">
        <f>IF($N$90="snížená",$J$90,0)</f>
        <v>0</v>
      </c>
      <c r="BG90" s="134">
        <f>IF($N$90="zákl. přenesená",$J$90,0)</f>
        <v>0</v>
      </c>
      <c r="BH90" s="134">
        <f>IF($N$90="sníž. přenesená",$J$90,0)</f>
        <v>0</v>
      </c>
      <c r="BI90" s="134">
        <f>IF($N$90="nulová",$J$90,0)</f>
        <v>0</v>
      </c>
      <c r="BJ90" s="83" t="s">
        <v>22</v>
      </c>
      <c r="BK90" s="134">
        <f>ROUND($I$90*$H$90,2)</f>
        <v>0</v>
      </c>
      <c r="BL90" s="83" t="s">
        <v>148</v>
      </c>
      <c r="BM90" s="83" t="s">
        <v>179</v>
      </c>
    </row>
    <row r="91" spans="2:65" s="6" customFormat="1" ht="15.75" customHeight="1">
      <c r="B91" s="22"/>
      <c r="C91" s="126" t="s">
        <v>27</v>
      </c>
      <c r="D91" s="126" t="s">
        <v>144</v>
      </c>
      <c r="E91" s="124" t="s">
        <v>180</v>
      </c>
      <c r="F91" s="125" t="s">
        <v>181</v>
      </c>
      <c r="G91" s="126" t="s">
        <v>147</v>
      </c>
      <c r="H91" s="127">
        <v>1</v>
      </c>
      <c r="I91" s="128"/>
      <c r="J91" s="129">
        <f>ROUND($I$91*$H$91,2)</f>
        <v>0</v>
      </c>
      <c r="K91" s="125"/>
      <c r="L91" s="22"/>
      <c r="M91" s="130"/>
      <c r="N91" s="131" t="s">
        <v>48</v>
      </c>
      <c r="Q91" s="132">
        <v>0</v>
      </c>
      <c r="R91" s="132">
        <f>$Q$91*$H$91</f>
        <v>0</v>
      </c>
      <c r="S91" s="132">
        <v>0</v>
      </c>
      <c r="T91" s="133">
        <f>$S$91*$H$91</f>
        <v>0</v>
      </c>
      <c r="AR91" s="83" t="s">
        <v>148</v>
      </c>
      <c r="AT91" s="83" t="s">
        <v>144</v>
      </c>
      <c r="AU91" s="83" t="s">
        <v>85</v>
      </c>
      <c r="AY91" s="83" t="s">
        <v>140</v>
      </c>
      <c r="BE91" s="134">
        <f>IF($N$91="základní",$J$91,0)</f>
        <v>0</v>
      </c>
      <c r="BF91" s="134">
        <f>IF($N$91="snížená",$J$91,0)</f>
        <v>0</v>
      </c>
      <c r="BG91" s="134">
        <f>IF($N$91="zákl. přenesená",$J$91,0)</f>
        <v>0</v>
      </c>
      <c r="BH91" s="134">
        <f>IF($N$91="sníž. přenesená",$J$91,0)</f>
        <v>0</v>
      </c>
      <c r="BI91" s="134">
        <f>IF($N$91="nulová",$J$91,0)</f>
        <v>0</v>
      </c>
      <c r="BJ91" s="83" t="s">
        <v>22</v>
      </c>
      <c r="BK91" s="134">
        <f>ROUND($I$91*$H$91,2)</f>
        <v>0</v>
      </c>
      <c r="BL91" s="83" t="s">
        <v>148</v>
      </c>
      <c r="BM91" s="83" t="s">
        <v>182</v>
      </c>
    </row>
    <row r="92" spans="2:63" s="112" customFormat="1" ht="30.75" customHeight="1">
      <c r="B92" s="113"/>
      <c r="D92" s="114" t="s">
        <v>76</v>
      </c>
      <c r="E92" s="121" t="s">
        <v>183</v>
      </c>
      <c r="F92" s="121" t="s">
        <v>184</v>
      </c>
      <c r="J92" s="122">
        <f>$BK$92</f>
        <v>0</v>
      </c>
      <c r="L92" s="113"/>
      <c r="M92" s="117"/>
      <c r="P92" s="118">
        <f>SUM($P$93:$P$95)</f>
        <v>0</v>
      </c>
      <c r="R92" s="118">
        <f>SUM($R$93:$R$95)</f>
        <v>0</v>
      </c>
      <c r="T92" s="119">
        <f>SUM($T$93:$T$95)</f>
        <v>0</v>
      </c>
      <c r="AR92" s="114" t="s">
        <v>143</v>
      </c>
      <c r="AT92" s="114" t="s">
        <v>76</v>
      </c>
      <c r="AU92" s="114" t="s">
        <v>22</v>
      </c>
      <c r="AY92" s="114" t="s">
        <v>140</v>
      </c>
      <c r="BK92" s="120">
        <f>SUM($BK$93:$BK$95)</f>
        <v>0</v>
      </c>
    </row>
    <row r="93" spans="2:65" s="6" customFormat="1" ht="15.75" customHeight="1">
      <c r="B93" s="22"/>
      <c r="C93" s="126" t="s">
        <v>185</v>
      </c>
      <c r="D93" s="126" t="s">
        <v>144</v>
      </c>
      <c r="E93" s="124" t="s">
        <v>186</v>
      </c>
      <c r="F93" s="125" t="s">
        <v>187</v>
      </c>
      <c r="G93" s="126" t="s">
        <v>147</v>
      </c>
      <c r="H93" s="127">
        <v>1</v>
      </c>
      <c r="I93" s="128"/>
      <c r="J93" s="129">
        <f>ROUND($I$93*$H$93,2)</f>
        <v>0</v>
      </c>
      <c r="K93" s="125"/>
      <c r="L93" s="22"/>
      <c r="M93" s="130"/>
      <c r="N93" s="131" t="s">
        <v>48</v>
      </c>
      <c r="Q93" s="132">
        <v>0</v>
      </c>
      <c r="R93" s="132">
        <f>$Q$93*$H$93</f>
        <v>0</v>
      </c>
      <c r="S93" s="132">
        <v>0</v>
      </c>
      <c r="T93" s="133">
        <f>$S$93*$H$93</f>
        <v>0</v>
      </c>
      <c r="AR93" s="83" t="s">
        <v>188</v>
      </c>
      <c r="AT93" s="83" t="s">
        <v>144</v>
      </c>
      <c r="AU93" s="83" t="s">
        <v>85</v>
      </c>
      <c r="AY93" s="83" t="s">
        <v>140</v>
      </c>
      <c r="BE93" s="134">
        <f>IF($N$93="základní",$J$93,0)</f>
        <v>0</v>
      </c>
      <c r="BF93" s="134">
        <f>IF($N$93="snížená",$J$93,0)</f>
        <v>0</v>
      </c>
      <c r="BG93" s="134">
        <f>IF($N$93="zákl. přenesená",$J$93,0)</f>
        <v>0</v>
      </c>
      <c r="BH93" s="134">
        <f>IF($N$93="sníž. přenesená",$J$93,0)</f>
        <v>0</v>
      </c>
      <c r="BI93" s="134">
        <f>IF($N$93="nulová",$J$93,0)</f>
        <v>0</v>
      </c>
      <c r="BJ93" s="83" t="s">
        <v>22</v>
      </c>
      <c r="BK93" s="134">
        <f>ROUND($I$93*$H$93,2)</f>
        <v>0</v>
      </c>
      <c r="BL93" s="83" t="s">
        <v>188</v>
      </c>
      <c r="BM93" s="83" t="s">
        <v>189</v>
      </c>
    </row>
    <row r="94" spans="2:65" s="6" customFormat="1" ht="15.75" customHeight="1">
      <c r="B94" s="22"/>
      <c r="C94" s="126" t="s">
        <v>190</v>
      </c>
      <c r="D94" s="126" t="s">
        <v>144</v>
      </c>
      <c r="E94" s="124" t="s">
        <v>191</v>
      </c>
      <c r="F94" s="125" t="s">
        <v>192</v>
      </c>
      <c r="G94" s="126" t="s">
        <v>147</v>
      </c>
      <c r="H94" s="127">
        <v>1</v>
      </c>
      <c r="I94" s="128"/>
      <c r="J94" s="129">
        <f>ROUND($I$94*$H$94,2)</f>
        <v>0</v>
      </c>
      <c r="K94" s="125"/>
      <c r="L94" s="22"/>
      <c r="M94" s="130"/>
      <c r="N94" s="131" t="s">
        <v>48</v>
      </c>
      <c r="Q94" s="132">
        <v>0</v>
      </c>
      <c r="R94" s="132">
        <f>$Q$94*$H$94</f>
        <v>0</v>
      </c>
      <c r="S94" s="132">
        <v>0</v>
      </c>
      <c r="T94" s="133">
        <f>$S$94*$H$94</f>
        <v>0</v>
      </c>
      <c r="AR94" s="83" t="s">
        <v>193</v>
      </c>
      <c r="AT94" s="83" t="s">
        <v>144</v>
      </c>
      <c r="AU94" s="83" t="s">
        <v>85</v>
      </c>
      <c r="AY94" s="83" t="s">
        <v>140</v>
      </c>
      <c r="BE94" s="134">
        <f>IF($N$94="základní",$J$94,0)</f>
        <v>0</v>
      </c>
      <c r="BF94" s="134">
        <f>IF($N$94="snížená",$J$94,0)</f>
        <v>0</v>
      </c>
      <c r="BG94" s="134">
        <f>IF($N$94="zákl. přenesená",$J$94,0)</f>
        <v>0</v>
      </c>
      <c r="BH94" s="134">
        <f>IF($N$94="sníž. přenesená",$J$94,0)</f>
        <v>0</v>
      </c>
      <c r="BI94" s="134">
        <f>IF($N$94="nulová",$J$94,0)</f>
        <v>0</v>
      </c>
      <c r="BJ94" s="83" t="s">
        <v>22</v>
      </c>
      <c r="BK94" s="134">
        <f>ROUND($I$94*$H$94,2)</f>
        <v>0</v>
      </c>
      <c r="BL94" s="83" t="s">
        <v>193</v>
      </c>
      <c r="BM94" s="83" t="s">
        <v>194</v>
      </c>
    </row>
    <row r="95" spans="2:65" s="6" customFormat="1" ht="15.75" customHeight="1">
      <c r="B95" s="22"/>
      <c r="C95" s="126" t="s">
        <v>9</v>
      </c>
      <c r="D95" s="126" t="s">
        <v>144</v>
      </c>
      <c r="E95" s="124" t="s">
        <v>195</v>
      </c>
      <c r="F95" s="125" t="s">
        <v>196</v>
      </c>
      <c r="G95" s="126" t="s">
        <v>197</v>
      </c>
      <c r="H95" s="127">
        <v>30</v>
      </c>
      <c r="I95" s="128"/>
      <c r="J95" s="129">
        <f>ROUND($I$95*$H$95,2)</f>
        <v>0</v>
      </c>
      <c r="K95" s="125"/>
      <c r="L95" s="22"/>
      <c r="M95" s="130"/>
      <c r="N95" s="135" t="s">
        <v>48</v>
      </c>
      <c r="O95" s="136"/>
      <c r="P95" s="136"/>
      <c r="Q95" s="137">
        <v>0</v>
      </c>
      <c r="R95" s="137">
        <f>$Q$95*$H$95</f>
        <v>0</v>
      </c>
      <c r="S95" s="137">
        <v>0</v>
      </c>
      <c r="T95" s="138">
        <f>$S$95*$H$95</f>
        <v>0</v>
      </c>
      <c r="AR95" s="83" t="s">
        <v>193</v>
      </c>
      <c r="AT95" s="83" t="s">
        <v>144</v>
      </c>
      <c r="AU95" s="83" t="s">
        <v>85</v>
      </c>
      <c r="AY95" s="83" t="s">
        <v>140</v>
      </c>
      <c r="BE95" s="134">
        <f>IF($N$95="základní",$J$95,0)</f>
        <v>0</v>
      </c>
      <c r="BF95" s="134">
        <f>IF($N$95="snížená",$J$95,0)</f>
        <v>0</v>
      </c>
      <c r="BG95" s="134">
        <f>IF($N$95="zákl. přenesená",$J$95,0)</f>
        <v>0</v>
      </c>
      <c r="BH95" s="134">
        <f>IF($N$95="sníž. přenesená",$J$95,0)</f>
        <v>0</v>
      </c>
      <c r="BI95" s="134">
        <f>IF($N$95="nulová",$J$95,0)</f>
        <v>0</v>
      </c>
      <c r="BJ95" s="83" t="s">
        <v>22</v>
      </c>
      <c r="BK95" s="134">
        <f>ROUND($I$95*$H$95,2)</f>
        <v>0</v>
      </c>
      <c r="BL95" s="83" t="s">
        <v>193</v>
      </c>
      <c r="BM95" s="83" t="s">
        <v>198</v>
      </c>
    </row>
    <row r="96" spans="2:12" s="6" customFormat="1" ht="7.5" customHeight="1"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22"/>
    </row>
    <row r="97" s="2" customFormat="1" ht="14.25" customHeight="1"/>
  </sheetData>
  <sheetProtection/>
  <autoFilter ref="C78:K78"/>
  <mergeCells count="9">
    <mergeCell ref="E71:H71"/>
    <mergeCell ref="G1:H1"/>
    <mergeCell ref="L2:V2"/>
    <mergeCell ref="E7:H7"/>
    <mergeCell ref="E9:H9"/>
    <mergeCell ref="E24:H24"/>
    <mergeCell ref="E45:H45"/>
    <mergeCell ref="E47:H47"/>
    <mergeCell ref="E69:H69"/>
  </mergeCells>
  <hyperlinks>
    <hyperlink ref="F1:G1" location="C2" tooltip="Krycí list soupisu" display="1) Krycí list soupisu"/>
    <hyperlink ref="G1:H1" location="C54" tooltip="Rekapitulace" display="2) Rekapitulace"/>
    <hyperlink ref="J1" location="C78" tooltip="Soupis prací" display="3) Soupis prací"/>
    <hyperlink ref="L1:V1" location="'Rekapitulace stavby'!C2" tooltip="Rekapitulace stavby" display="Rekapitulace stavby"/>
  </hyperlinks>
  <printOptions/>
  <pageMargins left="0.5905511811023623" right="0.5905511811023623" top="0.5905511811023623" bottom="0.5905511811023623" header="0" footer="0"/>
  <pageSetup fitToHeight="0" fitToWidth="1" horizontalDpi="600" verticalDpi="600" orientation="portrait" paperSize="9" scale="64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2"/>
  <sheetViews>
    <sheetView showGridLines="0" tabSelected="1" zoomScalePageLayoutView="0" workbookViewId="0" topLeftCell="A1">
      <pane ySplit="1" topLeftCell="A2" activePane="bottomLeft" state="frozen"/>
      <selection pane="topLeft" activeCell="E20" sqref="E20:AN20"/>
      <selection pane="bottomLeft" activeCell="E20" sqref="E20:AN20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80"/>
      <c r="C1" s="180"/>
      <c r="D1" s="179" t="s">
        <v>1</v>
      </c>
      <c r="E1" s="180"/>
      <c r="F1" s="181" t="s">
        <v>1425</v>
      </c>
      <c r="G1" s="296" t="s">
        <v>1426</v>
      </c>
      <c r="H1" s="296"/>
      <c r="I1" s="180"/>
      <c r="J1" s="181" t="s">
        <v>1427</v>
      </c>
      <c r="K1" s="179" t="s">
        <v>111</v>
      </c>
      <c r="L1" s="181" t="s">
        <v>1428</v>
      </c>
      <c r="M1" s="181"/>
      <c r="N1" s="181"/>
      <c r="O1" s="181"/>
      <c r="P1" s="181"/>
      <c r="Q1" s="181"/>
      <c r="R1" s="181"/>
      <c r="S1" s="181"/>
      <c r="T1" s="181"/>
      <c r="U1" s="177"/>
      <c r="V1" s="177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61" t="s">
        <v>6</v>
      </c>
      <c r="M2" s="262"/>
      <c r="N2" s="262"/>
      <c r="O2" s="262"/>
      <c r="P2" s="262"/>
      <c r="Q2" s="262"/>
      <c r="R2" s="262"/>
      <c r="S2" s="262"/>
      <c r="T2" s="262"/>
      <c r="U2" s="262"/>
      <c r="V2" s="262"/>
      <c r="AT2" s="2" t="s">
        <v>92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85</v>
      </c>
    </row>
    <row r="4" spans="2:46" s="2" customFormat="1" ht="37.5" customHeight="1">
      <c r="B4" s="10"/>
      <c r="D4" s="11" t="s">
        <v>112</v>
      </c>
      <c r="K4" s="12"/>
      <c r="M4" s="13" t="s">
        <v>11</v>
      </c>
      <c r="AT4" s="2" t="s">
        <v>4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17</v>
      </c>
      <c r="K6" s="12"/>
    </row>
    <row r="7" spans="2:11" s="2" customFormat="1" ht="15.75" customHeight="1">
      <c r="B7" s="10"/>
      <c r="E7" s="297" t="str">
        <f>'Rekapitulace stavby'!$K$6</f>
        <v>II/118 Příbram - Hluboš</v>
      </c>
      <c r="F7" s="262"/>
      <c r="G7" s="262"/>
      <c r="H7" s="262"/>
      <c r="K7" s="12"/>
    </row>
    <row r="8" spans="2:11" s="2" customFormat="1" ht="15.75" customHeight="1">
      <c r="B8" s="10"/>
      <c r="D8" s="18" t="s">
        <v>113</v>
      </c>
      <c r="K8" s="12"/>
    </row>
    <row r="9" spans="2:11" s="83" customFormat="1" ht="16.5" customHeight="1">
      <c r="B9" s="84"/>
      <c r="E9" s="297" t="s">
        <v>199</v>
      </c>
      <c r="F9" s="298"/>
      <c r="G9" s="298"/>
      <c r="H9" s="298"/>
      <c r="K9" s="85"/>
    </row>
    <row r="10" spans="2:11" s="6" customFormat="1" ht="15.75" customHeight="1">
      <c r="B10" s="22"/>
      <c r="D10" s="18" t="s">
        <v>200</v>
      </c>
      <c r="K10" s="25"/>
    </row>
    <row r="11" spans="2:11" s="6" customFormat="1" ht="37.5" customHeight="1">
      <c r="B11" s="22"/>
      <c r="E11" s="279" t="s">
        <v>201</v>
      </c>
      <c r="F11" s="280"/>
      <c r="G11" s="280"/>
      <c r="H11" s="280"/>
      <c r="K11" s="25"/>
    </row>
    <row r="12" spans="2:11" s="6" customFormat="1" ht="14.25" customHeight="1">
      <c r="B12" s="22"/>
      <c r="K12" s="25"/>
    </row>
    <row r="13" spans="2:11" s="6" customFormat="1" ht="15" customHeight="1">
      <c r="B13" s="22"/>
      <c r="D13" s="18" t="s">
        <v>20</v>
      </c>
      <c r="F13" s="16"/>
      <c r="I13" s="18" t="s">
        <v>21</v>
      </c>
      <c r="J13" s="16"/>
      <c r="K13" s="25"/>
    </row>
    <row r="14" spans="2:11" s="6" customFormat="1" ht="15" customHeight="1">
      <c r="B14" s="22"/>
      <c r="D14" s="18" t="s">
        <v>23</v>
      </c>
      <c r="F14" s="16" t="s">
        <v>24</v>
      </c>
      <c r="I14" s="18" t="s">
        <v>25</v>
      </c>
      <c r="J14" s="45" t="str">
        <f>'Rekapitulace stavby'!$AN$8</f>
        <v>05.02.2014</v>
      </c>
      <c r="K14" s="25"/>
    </row>
    <row r="15" spans="2:11" s="6" customFormat="1" ht="12" customHeight="1">
      <c r="B15" s="22"/>
      <c r="K15" s="25"/>
    </row>
    <row r="16" spans="2:11" s="6" customFormat="1" ht="15" customHeight="1">
      <c r="B16" s="22"/>
      <c r="D16" s="18" t="s">
        <v>29</v>
      </c>
      <c r="I16" s="18" t="s">
        <v>30</v>
      </c>
      <c r="J16" s="16" t="s">
        <v>31</v>
      </c>
      <c r="K16" s="25"/>
    </row>
    <row r="17" spans="2:11" s="6" customFormat="1" ht="18.75" customHeight="1">
      <c r="B17" s="22"/>
      <c r="E17" s="16" t="s">
        <v>32</v>
      </c>
      <c r="I17" s="18" t="s">
        <v>33</v>
      </c>
      <c r="J17" s="16"/>
      <c r="K17" s="25"/>
    </row>
    <row r="18" spans="2:11" s="6" customFormat="1" ht="7.5" customHeight="1">
      <c r="B18" s="22"/>
      <c r="K18" s="25"/>
    </row>
    <row r="19" spans="2:11" s="6" customFormat="1" ht="15" customHeight="1">
      <c r="B19" s="22"/>
      <c r="D19" s="18" t="s">
        <v>34</v>
      </c>
      <c r="I19" s="18" t="s">
        <v>30</v>
      </c>
      <c r="J19" s="16">
        <f>IF('Rekapitulace stavby'!$AN$13="Vyplň údaj","",IF('Rekapitulace stavby'!$AN$13="","",'Rekapitulace stavby'!$AN$13))</f>
      </c>
      <c r="K19" s="25"/>
    </row>
    <row r="20" spans="2:11" s="6" customFormat="1" ht="18.75" customHeight="1">
      <c r="B20" s="22"/>
      <c r="E20" s="16">
        <f>IF('Rekapitulace stavby'!$E$14="Vyplň údaj","",IF('Rekapitulace stavby'!$E$14="","",'Rekapitulace stavby'!$E$14))</f>
      </c>
      <c r="I20" s="18" t="s">
        <v>33</v>
      </c>
      <c r="J20" s="16">
        <f>IF('Rekapitulace stavby'!$AN$14="Vyplň údaj","",IF('Rekapitulace stavby'!$AN$14="","",'Rekapitulace stavby'!$AN$14))</f>
      </c>
      <c r="K20" s="25"/>
    </row>
    <row r="21" spans="2:11" s="6" customFormat="1" ht="7.5" customHeight="1">
      <c r="B21" s="22"/>
      <c r="K21" s="25"/>
    </row>
    <row r="22" spans="2:11" s="6" customFormat="1" ht="15" customHeight="1">
      <c r="B22" s="22"/>
      <c r="D22" s="18" t="s">
        <v>36</v>
      </c>
      <c r="I22" s="18" t="s">
        <v>30</v>
      </c>
      <c r="J22" s="16" t="s">
        <v>37</v>
      </c>
      <c r="K22" s="25"/>
    </row>
    <row r="23" spans="2:11" s="6" customFormat="1" ht="18.75" customHeight="1">
      <c r="B23" s="22"/>
      <c r="E23" s="16" t="s">
        <v>38</v>
      </c>
      <c r="I23" s="18" t="s">
        <v>33</v>
      </c>
      <c r="J23" s="16" t="s">
        <v>39</v>
      </c>
      <c r="K23" s="25"/>
    </row>
    <row r="24" spans="2:11" s="6" customFormat="1" ht="7.5" customHeight="1">
      <c r="B24" s="22"/>
      <c r="K24" s="25"/>
    </row>
    <row r="25" spans="2:11" s="6" customFormat="1" ht="15" customHeight="1">
      <c r="B25" s="22"/>
      <c r="D25" s="18" t="s">
        <v>41</v>
      </c>
      <c r="K25" s="25"/>
    </row>
    <row r="26" spans="2:11" s="83" customFormat="1" ht="84.75" customHeight="1">
      <c r="B26" s="84"/>
      <c r="E26" s="292" t="s">
        <v>42</v>
      </c>
      <c r="F26" s="298"/>
      <c r="G26" s="298"/>
      <c r="H26" s="298"/>
      <c r="K26" s="85"/>
    </row>
    <row r="27" spans="2:11" s="6" customFormat="1" ht="7.5" customHeight="1">
      <c r="B27" s="22"/>
      <c r="K27" s="25"/>
    </row>
    <row r="28" spans="2:11" s="6" customFormat="1" ht="7.5" customHeight="1">
      <c r="B28" s="22"/>
      <c r="D28" s="46"/>
      <c r="E28" s="46"/>
      <c r="F28" s="46"/>
      <c r="G28" s="46"/>
      <c r="H28" s="46"/>
      <c r="I28" s="46"/>
      <c r="J28" s="46"/>
      <c r="K28" s="86"/>
    </row>
    <row r="29" spans="2:11" s="6" customFormat="1" ht="26.25" customHeight="1">
      <c r="B29" s="22"/>
      <c r="D29" s="87" t="s">
        <v>43</v>
      </c>
      <c r="J29" s="56">
        <f>ROUND($J$85,2)</f>
        <v>0</v>
      </c>
      <c r="K29" s="25"/>
    </row>
    <row r="30" spans="2:11" s="6" customFormat="1" ht="7.5" customHeight="1">
      <c r="B30" s="22"/>
      <c r="D30" s="46"/>
      <c r="E30" s="46"/>
      <c r="F30" s="46"/>
      <c r="G30" s="46"/>
      <c r="H30" s="46"/>
      <c r="I30" s="46"/>
      <c r="J30" s="46"/>
      <c r="K30" s="86"/>
    </row>
    <row r="31" spans="2:11" s="6" customFormat="1" ht="15" customHeight="1">
      <c r="B31" s="22"/>
      <c r="F31" s="26" t="s">
        <v>45</v>
      </c>
      <c r="I31" s="26" t="s">
        <v>44</v>
      </c>
      <c r="J31" s="26" t="s">
        <v>46</v>
      </c>
      <c r="K31" s="25"/>
    </row>
    <row r="32" spans="2:11" s="6" customFormat="1" ht="15" customHeight="1">
      <c r="B32" s="22"/>
      <c r="D32" s="28" t="s">
        <v>47</v>
      </c>
      <c r="E32" s="28" t="s">
        <v>48</v>
      </c>
      <c r="F32" s="88">
        <f>ROUND(SUM($BE$85:$BE$111),2)</f>
        <v>0</v>
      </c>
      <c r="I32" s="89">
        <v>0.21</v>
      </c>
      <c r="J32" s="88">
        <f>ROUND(SUM($BE$85:$BE$111)*$I$32,2)</f>
        <v>0</v>
      </c>
      <c r="K32" s="25"/>
    </row>
    <row r="33" spans="2:11" s="6" customFormat="1" ht="15" customHeight="1">
      <c r="B33" s="22"/>
      <c r="E33" s="28" t="s">
        <v>49</v>
      </c>
      <c r="F33" s="88">
        <f>ROUND(SUM($BF$85:$BF$111),2)</f>
        <v>0</v>
      </c>
      <c r="I33" s="89">
        <v>0.15</v>
      </c>
      <c r="J33" s="88">
        <f>ROUND(SUM($BF$85:$BF$111)*$I$33,2)</f>
        <v>0</v>
      </c>
      <c r="K33" s="25"/>
    </row>
    <row r="34" spans="2:11" s="6" customFormat="1" ht="15" customHeight="1" hidden="1">
      <c r="B34" s="22"/>
      <c r="E34" s="28" t="s">
        <v>50</v>
      </c>
      <c r="F34" s="88">
        <f>ROUND(SUM($BG$85:$BG$111),2)</f>
        <v>0</v>
      </c>
      <c r="I34" s="89">
        <v>0.21</v>
      </c>
      <c r="J34" s="88">
        <v>0</v>
      </c>
      <c r="K34" s="25"/>
    </row>
    <row r="35" spans="2:11" s="6" customFormat="1" ht="15" customHeight="1" hidden="1">
      <c r="B35" s="22"/>
      <c r="E35" s="28" t="s">
        <v>51</v>
      </c>
      <c r="F35" s="88">
        <f>ROUND(SUM($BH$85:$BH$111),2)</f>
        <v>0</v>
      </c>
      <c r="I35" s="89">
        <v>0.15</v>
      </c>
      <c r="J35" s="88">
        <v>0</v>
      </c>
      <c r="K35" s="25"/>
    </row>
    <row r="36" spans="2:11" s="6" customFormat="1" ht="15" customHeight="1" hidden="1">
      <c r="B36" s="22"/>
      <c r="E36" s="28" t="s">
        <v>52</v>
      </c>
      <c r="F36" s="88">
        <f>ROUND(SUM($BI$85:$BI$111),2)</f>
        <v>0</v>
      </c>
      <c r="I36" s="89">
        <v>0</v>
      </c>
      <c r="J36" s="88">
        <v>0</v>
      </c>
      <c r="K36" s="25"/>
    </row>
    <row r="37" spans="2:11" s="6" customFormat="1" ht="7.5" customHeight="1">
      <c r="B37" s="22"/>
      <c r="K37" s="25"/>
    </row>
    <row r="38" spans="2:11" s="6" customFormat="1" ht="26.25" customHeight="1">
      <c r="B38" s="22"/>
      <c r="C38" s="30"/>
      <c r="D38" s="31" t="s">
        <v>53</v>
      </c>
      <c r="E38" s="32"/>
      <c r="F38" s="32"/>
      <c r="G38" s="90" t="s">
        <v>54</v>
      </c>
      <c r="H38" s="33" t="s">
        <v>55</v>
      </c>
      <c r="I38" s="32"/>
      <c r="J38" s="34">
        <f>ROUND(SUM($J$29:$J$36),2)</f>
        <v>0</v>
      </c>
      <c r="K38" s="91"/>
    </row>
    <row r="39" spans="2:11" s="6" customFormat="1" ht="15" customHeight="1">
      <c r="B39" s="36"/>
      <c r="C39" s="37"/>
      <c r="D39" s="37"/>
      <c r="E39" s="37"/>
      <c r="F39" s="37"/>
      <c r="G39" s="37"/>
      <c r="H39" s="37"/>
      <c r="I39" s="37"/>
      <c r="J39" s="37"/>
      <c r="K39" s="38"/>
    </row>
    <row r="43" spans="2:11" s="6" customFormat="1" ht="7.5" customHeight="1">
      <c r="B43" s="39"/>
      <c r="C43" s="40"/>
      <c r="D43" s="40"/>
      <c r="E43" s="40"/>
      <c r="F43" s="40"/>
      <c r="G43" s="40"/>
      <c r="H43" s="40"/>
      <c r="I43" s="40"/>
      <c r="J43" s="40"/>
      <c r="K43" s="92"/>
    </row>
    <row r="44" spans="2:11" s="6" customFormat="1" ht="37.5" customHeight="1">
      <c r="B44" s="22"/>
      <c r="C44" s="11" t="s">
        <v>115</v>
      </c>
      <c r="K44" s="25"/>
    </row>
    <row r="45" spans="2:11" s="6" customFormat="1" ht="7.5" customHeight="1">
      <c r="B45" s="22"/>
      <c r="K45" s="25"/>
    </row>
    <row r="46" spans="2:11" s="6" customFormat="1" ht="15" customHeight="1">
      <c r="B46" s="22"/>
      <c r="C46" s="18" t="s">
        <v>17</v>
      </c>
      <c r="K46" s="25"/>
    </row>
    <row r="47" spans="2:11" s="6" customFormat="1" ht="16.5" customHeight="1">
      <c r="B47" s="22"/>
      <c r="E47" s="297" t="str">
        <f>$E$7</f>
        <v>II/118 Příbram - Hluboš</v>
      </c>
      <c r="F47" s="280"/>
      <c r="G47" s="280"/>
      <c r="H47" s="280"/>
      <c r="K47" s="25"/>
    </row>
    <row r="48" spans="2:11" s="2" customFormat="1" ht="15.75" customHeight="1">
      <c r="B48" s="10"/>
      <c r="C48" s="18" t="s">
        <v>113</v>
      </c>
      <c r="K48" s="12"/>
    </row>
    <row r="49" spans="2:11" s="6" customFormat="1" ht="16.5" customHeight="1">
      <c r="B49" s="22"/>
      <c r="E49" s="297" t="s">
        <v>199</v>
      </c>
      <c r="F49" s="280"/>
      <c r="G49" s="280"/>
      <c r="H49" s="280"/>
      <c r="K49" s="25"/>
    </row>
    <row r="50" spans="2:11" s="6" customFormat="1" ht="15" customHeight="1">
      <c r="B50" s="22"/>
      <c r="C50" s="18" t="s">
        <v>200</v>
      </c>
      <c r="K50" s="25"/>
    </row>
    <row r="51" spans="2:11" s="6" customFormat="1" ht="19.5" customHeight="1">
      <c r="B51" s="22"/>
      <c r="E51" s="279" t="str">
        <f>$E$11</f>
        <v>DIO - DIO - Dopravně-inženýrské opatření</v>
      </c>
      <c r="F51" s="280"/>
      <c r="G51" s="280"/>
      <c r="H51" s="280"/>
      <c r="K51" s="25"/>
    </row>
    <row r="52" spans="2:11" s="6" customFormat="1" ht="7.5" customHeight="1">
      <c r="B52" s="22"/>
      <c r="K52" s="25"/>
    </row>
    <row r="53" spans="2:11" s="6" customFormat="1" ht="18.75" customHeight="1">
      <c r="B53" s="22"/>
      <c r="C53" s="18" t="s">
        <v>23</v>
      </c>
      <c r="F53" s="16" t="str">
        <f>$F$14</f>
        <v>Příbram</v>
      </c>
      <c r="I53" s="18" t="s">
        <v>25</v>
      </c>
      <c r="J53" s="45" t="str">
        <f>IF($J$14="","",$J$14)</f>
        <v>05.02.2014</v>
      </c>
      <c r="K53" s="25"/>
    </row>
    <row r="54" spans="2:11" s="6" customFormat="1" ht="7.5" customHeight="1">
      <c r="B54" s="22"/>
      <c r="K54" s="25"/>
    </row>
    <row r="55" spans="2:11" s="6" customFormat="1" ht="15.75" customHeight="1">
      <c r="B55" s="22"/>
      <c r="C55" s="18" t="s">
        <v>29</v>
      </c>
      <c r="F55" s="16" t="str">
        <f>$E$17</f>
        <v>Středočeský kraj</v>
      </c>
      <c r="I55" s="18" t="s">
        <v>36</v>
      </c>
      <c r="J55" s="16" t="str">
        <f>$E$23</f>
        <v>CR Project s.r.o.</v>
      </c>
      <c r="K55" s="25"/>
    </row>
    <row r="56" spans="2:11" s="6" customFormat="1" ht="15" customHeight="1">
      <c r="B56" s="22"/>
      <c r="C56" s="18" t="s">
        <v>34</v>
      </c>
      <c r="F56" s="16">
        <f>IF($E$20="","",$E$20)</f>
      </c>
      <c r="K56" s="25"/>
    </row>
    <row r="57" spans="2:11" s="6" customFormat="1" ht="11.25" customHeight="1">
      <c r="B57" s="22"/>
      <c r="K57" s="25"/>
    </row>
    <row r="58" spans="2:11" s="6" customFormat="1" ht="30" customHeight="1">
      <c r="B58" s="22"/>
      <c r="C58" s="93" t="s">
        <v>116</v>
      </c>
      <c r="D58" s="30"/>
      <c r="E58" s="30"/>
      <c r="F58" s="30"/>
      <c r="G58" s="30"/>
      <c r="H58" s="30"/>
      <c r="I58" s="30"/>
      <c r="J58" s="94" t="s">
        <v>117</v>
      </c>
      <c r="K58" s="35"/>
    </row>
    <row r="59" spans="2:11" s="6" customFormat="1" ht="11.25" customHeight="1">
      <c r="B59" s="22"/>
      <c r="K59" s="25"/>
    </row>
    <row r="60" spans="2:47" s="6" customFormat="1" ht="30" customHeight="1">
      <c r="B60" s="22"/>
      <c r="C60" s="55" t="s">
        <v>118</v>
      </c>
      <c r="J60" s="56">
        <f>ROUND($J$85,2)</f>
        <v>0</v>
      </c>
      <c r="K60" s="25"/>
      <c r="AU60" s="6" t="s">
        <v>119</v>
      </c>
    </row>
    <row r="61" spans="2:11" s="62" customFormat="1" ht="25.5" customHeight="1">
      <c r="B61" s="95"/>
      <c r="D61" s="96" t="s">
        <v>202</v>
      </c>
      <c r="E61" s="96"/>
      <c r="F61" s="96"/>
      <c r="G61" s="96"/>
      <c r="H61" s="96"/>
      <c r="I61" s="96"/>
      <c r="J61" s="97">
        <f>ROUND($J$86,2)</f>
        <v>0</v>
      </c>
      <c r="K61" s="98"/>
    </row>
    <row r="62" spans="2:11" s="71" customFormat="1" ht="21" customHeight="1">
      <c r="B62" s="99"/>
      <c r="D62" s="100" t="s">
        <v>203</v>
      </c>
      <c r="E62" s="100"/>
      <c r="F62" s="100"/>
      <c r="G62" s="100"/>
      <c r="H62" s="100"/>
      <c r="I62" s="100"/>
      <c r="J62" s="101">
        <f>ROUND($J$87,2)</f>
        <v>0</v>
      </c>
      <c r="K62" s="102"/>
    </row>
    <row r="63" spans="2:11" s="71" customFormat="1" ht="21" customHeight="1">
      <c r="B63" s="99"/>
      <c r="D63" s="100" t="s">
        <v>204</v>
      </c>
      <c r="E63" s="100"/>
      <c r="F63" s="100"/>
      <c r="G63" s="100"/>
      <c r="H63" s="100"/>
      <c r="I63" s="100"/>
      <c r="J63" s="101">
        <f>ROUND($J$89,2)</f>
        <v>0</v>
      </c>
      <c r="K63" s="102"/>
    </row>
    <row r="64" spans="2:11" s="6" customFormat="1" ht="22.5" customHeight="1">
      <c r="B64" s="22"/>
      <c r="K64" s="25"/>
    </row>
    <row r="65" spans="2:11" s="6" customFormat="1" ht="7.5" customHeight="1">
      <c r="B65" s="36"/>
      <c r="C65" s="37"/>
      <c r="D65" s="37"/>
      <c r="E65" s="37"/>
      <c r="F65" s="37"/>
      <c r="G65" s="37"/>
      <c r="H65" s="37"/>
      <c r="I65" s="37"/>
      <c r="J65" s="37"/>
      <c r="K65" s="38"/>
    </row>
    <row r="69" spans="2:12" s="6" customFormat="1" ht="7.5" customHeight="1"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22"/>
    </row>
    <row r="70" spans="2:12" s="6" customFormat="1" ht="37.5" customHeight="1">
      <c r="B70" s="22"/>
      <c r="C70" s="11" t="s">
        <v>123</v>
      </c>
      <c r="L70" s="22"/>
    </row>
    <row r="71" spans="2:12" s="6" customFormat="1" ht="7.5" customHeight="1">
      <c r="B71" s="22"/>
      <c r="L71" s="22"/>
    </row>
    <row r="72" spans="2:12" s="6" customFormat="1" ht="15" customHeight="1">
      <c r="B72" s="22"/>
      <c r="C72" s="18" t="s">
        <v>17</v>
      </c>
      <c r="L72" s="22"/>
    </row>
    <row r="73" spans="2:12" s="6" customFormat="1" ht="16.5" customHeight="1">
      <c r="B73" s="22"/>
      <c r="E73" s="297" t="str">
        <f>$E$7</f>
        <v>II/118 Příbram - Hluboš</v>
      </c>
      <c r="F73" s="280"/>
      <c r="G73" s="280"/>
      <c r="H73" s="280"/>
      <c r="L73" s="22"/>
    </row>
    <row r="74" spans="2:12" s="2" customFormat="1" ht="15.75" customHeight="1">
      <c r="B74" s="10"/>
      <c r="C74" s="18" t="s">
        <v>113</v>
      </c>
      <c r="L74" s="10"/>
    </row>
    <row r="75" spans="2:12" s="6" customFormat="1" ht="16.5" customHeight="1">
      <c r="B75" s="22"/>
      <c r="E75" s="297" t="s">
        <v>199</v>
      </c>
      <c r="F75" s="280"/>
      <c r="G75" s="280"/>
      <c r="H75" s="280"/>
      <c r="L75" s="22"/>
    </row>
    <row r="76" spans="2:12" s="6" customFormat="1" ht="15" customHeight="1">
      <c r="B76" s="22"/>
      <c r="C76" s="18" t="s">
        <v>200</v>
      </c>
      <c r="L76" s="22"/>
    </row>
    <row r="77" spans="2:12" s="6" customFormat="1" ht="19.5" customHeight="1">
      <c r="B77" s="22"/>
      <c r="E77" s="279" t="str">
        <f>$E$11</f>
        <v>DIO - DIO - Dopravně-inženýrské opatření</v>
      </c>
      <c r="F77" s="280"/>
      <c r="G77" s="280"/>
      <c r="H77" s="280"/>
      <c r="L77" s="22"/>
    </row>
    <row r="78" spans="2:12" s="6" customFormat="1" ht="7.5" customHeight="1">
      <c r="B78" s="22"/>
      <c r="L78" s="22"/>
    </row>
    <row r="79" spans="2:12" s="6" customFormat="1" ht="18.75" customHeight="1">
      <c r="B79" s="22"/>
      <c r="C79" s="18" t="s">
        <v>23</v>
      </c>
      <c r="F79" s="16" t="str">
        <f>$F$14</f>
        <v>Příbram</v>
      </c>
      <c r="I79" s="18" t="s">
        <v>25</v>
      </c>
      <c r="J79" s="45" t="str">
        <f>IF($J$14="","",$J$14)</f>
        <v>05.02.2014</v>
      </c>
      <c r="L79" s="22"/>
    </row>
    <row r="80" spans="2:12" s="6" customFormat="1" ht="7.5" customHeight="1">
      <c r="B80" s="22"/>
      <c r="L80" s="22"/>
    </row>
    <row r="81" spans="2:12" s="6" customFormat="1" ht="15.75" customHeight="1">
      <c r="B81" s="22"/>
      <c r="C81" s="18" t="s">
        <v>29</v>
      </c>
      <c r="F81" s="16" t="str">
        <f>$E$17</f>
        <v>Středočeský kraj</v>
      </c>
      <c r="I81" s="18" t="s">
        <v>36</v>
      </c>
      <c r="J81" s="16" t="str">
        <f>$E$23</f>
        <v>CR Project s.r.o.</v>
      </c>
      <c r="L81" s="22"/>
    </row>
    <row r="82" spans="2:12" s="6" customFormat="1" ht="15" customHeight="1">
      <c r="B82" s="22"/>
      <c r="C82" s="18" t="s">
        <v>34</v>
      </c>
      <c r="F82" s="16">
        <f>IF($E$20="","",$E$20)</f>
      </c>
      <c r="L82" s="22"/>
    </row>
    <row r="83" spans="2:12" s="6" customFormat="1" ht="11.25" customHeight="1">
      <c r="B83" s="22"/>
      <c r="L83" s="22"/>
    </row>
    <row r="84" spans="2:20" s="103" customFormat="1" ht="30" customHeight="1">
      <c r="B84" s="104"/>
      <c r="C84" s="105" t="s">
        <v>124</v>
      </c>
      <c r="D84" s="106" t="s">
        <v>62</v>
      </c>
      <c r="E84" s="106" t="s">
        <v>58</v>
      </c>
      <c r="F84" s="106" t="s">
        <v>125</v>
      </c>
      <c r="G84" s="106" t="s">
        <v>126</v>
      </c>
      <c r="H84" s="106" t="s">
        <v>127</v>
      </c>
      <c r="I84" s="106" t="s">
        <v>128</v>
      </c>
      <c r="J84" s="106" t="s">
        <v>129</v>
      </c>
      <c r="K84" s="107" t="s">
        <v>130</v>
      </c>
      <c r="L84" s="104"/>
      <c r="M84" s="50" t="s">
        <v>131</v>
      </c>
      <c r="N84" s="51" t="s">
        <v>47</v>
      </c>
      <c r="O84" s="51" t="s">
        <v>132</v>
      </c>
      <c r="P84" s="51" t="s">
        <v>133</v>
      </c>
      <c r="Q84" s="51" t="s">
        <v>134</v>
      </c>
      <c r="R84" s="51" t="s">
        <v>135</v>
      </c>
      <c r="S84" s="51" t="s">
        <v>136</v>
      </c>
      <c r="T84" s="52" t="s">
        <v>137</v>
      </c>
    </row>
    <row r="85" spans="2:63" s="6" customFormat="1" ht="30" customHeight="1">
      <c r="B85" s="22"/>
      <c r="C85" s="55" t="s">
        <v>118</v>
      </c>
      <c r="J85" s="108">
        <f>$BK$85</f>
        <v>0</v>
      </c>
      <c r="L85" s="22"/>
      <c r="M85" s="54"/>
      <c r="N85" s="46"/>
      <c r="O85" s="46"/>
      <c r="P85" s="109">
        <f>$P$86</f>
        <v>0</v>
      </c>
      <c r="Q85" s="46"/>
      <c r="R85" s="109">
        <f>$R$86</f>
        <v>0</v>
      </c>
      <c r="S85" s="46"/>
      <c r="T85" s="110">
        <f>$T$86</f>
        <v>0</v>
      </c>
      <c r="AT85" s="6" t="s">
        <v>76</v>
      </c>
      <c r="AU85" s="6" t="s">
        <v>119</v>
      </c>
      <c r="BK85" s="111">
        <f>$BK$86</f>
        <v>0</v>
      </c>
    </row>
    <row r="86" spans="2:63" s="112" customFormat="1" ht="37.5" customHeight="1">
      <c r="B86" s="113"/>
      <c r="D86" s="114" t="s">
        <v>76</v>
      </c>
      <c r="E86" s="115" t="s">
        <v>89</v>
      </c>
      <c r="F86" s="115" t="s">
        <v>205</v>
      </c>
      <c r="J86" s="116">
        <f>$BK$86</f>
        <v>0</v>
      </c>
      <c r="L86" s="113"/>
      <c r="M86" s="117"/>
      <c r="P86" s="118">
        <f>$P$87+$P$89</f>
        <v>0</v>
      </c>
      <c r="R86" s="118">
        <f>$R$87+$R$89</f>
        <v>0</v>
      </c>
      <c r="T86" s="119">
        <f>$T$87+$T$89</f>
        <v>0</v>
      </c>
      <c r="AR86" s="114" t="s">
        <v>22</v>
      </c>
      <c r="AT86" s="114" t="s">
        <v>76</v>
      </c>
      <c r="AU86" s="114" t="s">
        <v>77</v>
      </c>
      <c r="AY86" s="114" t="s">
        <v>140</v>
      </c>
      <c r="BK86" s="120">
        <f>$BK$87+$BK$89</f>
        <v>0</v>
      </c>
    </row>
    <row r="87" spans="2:63" s="112" customFormat="1" ht="21" customHeight="1">
      <c r="B87" s="113"/>
      <c r="D87" s="114" t="s">
        <v>76</v>
      </c>
      <c r="E87" s="121" t="s">
        <v>206</v>
      </c>
      <c r="F87" s="121" t="s">
        <v>207</v>
      </c>
      <c r="J87" s="122">
        <f>$BK$87</f>
        <v>0</v>
      </c>
      <c r="L87" s="113"/>
      <c r="M87" s="117"/>
      <c r="P87" s="118">
        <f>$P$88</f>
        <v>0</v>
      </c>
      <c r="R87" s="118">
        <f>$R$88</f>
        <v>0</v>
      </c>
      <c r="T87" s="119">
        <f>$T$88</f>
        <v>0</v>
      </c>
      <c r="AR87" s="114" t="s">
        <v>22</v>
      </c>
      <c r="AT87" s="114" t="s">
        <v>76</v>
      </c>
      <c r="AU87" s="114" t="s">
        <v>22</v>
      </c>
      <c r="AY87" s="114" t="s">
        <v>140</v>
      </c>
      <c r="BK87" s="120">
        <f>$BK$88</f>
        <v>0</v>
      </c>
    </row>
    <row r="88" spans="2:65" s="6" customFormat="1" ht="15.75" customHeight="1">
      <c r="B88" s="22"/>
      <c r="C88" s="123" t="s">
        <v>22</v>
      </c>
      <c r="D88" s="123" t="s">
        <v>144</v>
      </c>
      <c r="E88" s="124" t="s">
        <v>208</v>
      </c>
      <c r="F88" s="125" t="s">
        <v>209</v>
      </c>
      <c r="G88" s="126" t="s">
        <v>147</v>
      </c>
      <c r="H88" s="127">
        <v>1</v>
      </c>
      <c r="I88" s="128"/>
      <c r="J88" s="129">
        <f>ROUND($I$88*$H$88,2)</f>
        <v>0</v>
      </c>
      <c r="K88" s="125"/>
      <c r="L88" s="22"/>
      <c r="M88" s="130"/>
      <c r="N88" s="131" t="s">
        <v>48</v>
      </c>
      <c r="Q88" s="132">
        <v>0</v>
      </c>
      <c r="R88" s="132">
        <f>$Q$88*$H$88</f>
        <v>0</v>
      </c>
      <c r="S88" s="132">
        <v>0</v>
      </c>
      <c r="T88" s="133">
        <f>$S$88*$H$88</f>
        <v>0</v>
      </c>
      <c r="AR88" s="83" t="s">
        <v>143</v>
      </c>
      <c r="AT88" s="83" t="s">
        <v>144</v>
      </c>
      <c r="AU88" s="83" t="s">
        <v>85</v>
      </c>
      <c r="AY88" s="6" t="s">
        <v>140</v>
      </c>
      <c r="BE88" s="134">
        <f>IF($N$88="základní",$J$88,0)</f>
        <v>0</v>
      </c>
      <c r="BF88" s="134">
        <f>IF($N$88="snížená",$J$88,0)</f>
        <v>0</v>
      </c>
      <c r="BG88" s="134">
        <f>IF($N$88="zákl. přenesená",$J$88,0)</f>
        <v>0</v>
      </c>
      <c r="BH88" s="134">
        <f>IF($N$88="sníž. přenesená",$J$88,0)</f>
        <v>0</v>
      </c>
      <c r="BI88" s="134">
        <f>IF($N$88="nulová",$J$88,0)</f>
        <v>0</v>
      </c>
      <c r="BJ88" s="83" t="s">
        <v>22</v>
      </c>
      <c r="BK88" s="134">
        <f>ROUND($I$88*$H$88,2)</f>
        <v>0</v>
      </c>
      <c r="BL88" s="83" t="s">
        <v>143</v>
      </c>
      <c r="BM88" s="83" t="s">
        <v>210</v>
      </c>
    </row>
    <row r="89" spans="2:63" s="112" customFormat="1" ht="30.75" customHeight="1">
      <c r="B89" s="113"/>
      <c r="D89" s="114" t="s">
        <v>76</v>
      </c>
      <c r="E89" s="121" t="s">
        <v>211</v>
      </c>
      <c r="F89" s="121" t="s">
        <v>212</v>
      </c>
      <c r="J89" s="122">
        <f>$BK$89</f>
        <v>0</v>
      </c>
      <c r="L89" s="113"/>
      <c r="M89" s="117"/>
      <c r="P89" s="118">
        <f>SUM($P$90:$P$111)</f>
        <v>0</v>
      </c>
      <c r="R89" s="118">
        <f>SUM($R$90:$R$111)</f>
        <v>0</v>
      </c>
      <c r="T89" s="119">
        <f>SUM($T$90:$T$111)</f>
        <v>0</v>
      </c>
      <c r="AR89" s="114" t="s">
        <v>22</v>
      </c>
      <c r="AT89" s="114" t="s">
        <v>76</v>
      </c>
      <c r="AU89" s="114" t="s">
        <v>22</v>
      </c>
      <c r="AY89" s="114" t="s">
        <v>140</v>
      </c>
      <c r="BK89" s="120">
        <f>SUM($BK$90:$BK$111)</f>
        <v>0</v>
      </c>
    </row>
    <row r="90" spans="2:65" s="6" customFormat="1" ht="15.75" customHeight="1">
      <c r="B90" s="22"/>
      <c r="C90" s="126" t="s">
        <v>85</v>
      </c>
      <c r="D90" s="126" t="s">
        <v>144</v>
      </c>
      <c r="E90" s="124" t="s">
        <v>213</v>
      </c>
      <c r="F90" s="125" t="s">
        <v>214</v>
      </c>
      <c r="G90" s="126" t="s">
        <v>197</v>
      </c>
      <c r="H90" s="127">
        <v>14</v>
      </c>
      <c r="I90" s="128"/>
      <c r="J90" s="129">
        <f>ROUND($I$90*$H$90,2)</f>
        <v>0</v>
      </c>
      <c r="K90" s="125" t="s">
        <v>215</v>
      </c>
      <c r="L90" s="22"/>
      <c r="M90" s="130"/>
      <c r="N90" s="131" t="s">
        <v>48</v>
      </c>
      <c r="Q90" s="132">
        <v>0</v>
      </c>
      <c r="R90" s="132">
        <f>$Q$90*$H$90</f>
        <v>0</v>
      </c>
      <c r="S90" s="132">
        <v>0</v>
      </c>
      <c r="T90" s="133">
        <f>$S$90*$H$90</f>
        <v>0</v>
      </c>
      <c r="AR90" s="83" t="s">
        <v>143</v>
      </c>
      <c r="AT90" s="83" t="s">
        <v>144</v>
      </c>
      <c r="AU90" s="83" t="s">
        <v>85</v>
      </c>
      <c r="AY90" s="83" t="s">
        <v>140</v>
      </c>
      <c r="BE90" s="134">
        <f>IF($N$90="základní",$J$90,0)</f>
        <v>0</v>
      </c>
      <c r="BF90" s="134">
        <f>IF($N$90="snížená",$J$90,0)</f>
        <v>0</v>
      </c>
      <c r="BG90" s="134">
        <f>IF($N$90="zákl. přenesená",$J$90,0)</f>
        <v>0</v>
      </c>
      <c r="BH90" s="134">
        <f>IF($N$90="sníž. přenesená",$J$90,0)</f>
        <v>0</v>
      </c>
      <c r="BI90" s="134">
        <f>IF($N$90="nulová",$J$90,0)</f>
        <v>0</v>
      </c>
      <c r="BJ90" s="83" t="s">
        <v>22</v>
      </c>
      <c r="BK90" s="134">
        <f>ROUND($I$90*$H$90,2)</f>
        <v>0</v>
      </c>
      <c r="BL90" s="83" t="s">
        <v>143</v>
      </c>
      <c r="BM90" s="83" t="s">
        <v>216</v>
      </c>
    </row>
    <row r="91" spans="2:65" s="6" customFormat="1" ht="15.75" customHeight="1">
      <c r="B91" s="22"/>
      <c r="C91" s="126" t="s">
        <v>153</v>
      </c>
      <c r="D91" s="126" t="s">
        <v>144</v>
      </c>
      <c r="E91" s="124" t="s">
        <v>217</v>
      </c>
      <c r="F91" s="125" t="s">
        <v>218</v>
      </c>
      <c r="G91" s="126" t="s">
        <v>197</v>
      </c>
      <c r="H91" s="127">
        <v>5180</v>
      </c>
      <c r="I91" s="128"/>
      <c r="J91" s="129">
        <f>ROUND($I$91*$H$91,2)</f>
        <v>0</v>
      </c>
      <c r="K91" s="125" t="s">
        <v>215</v>
      </c>
      <c r="L91" s="22"/>
      <c r="M91" s="130"/>
      <c r="N91" s="131" t="s">
        <v>48</v>
      </c>
      <c r="Q91" s="132">
        <v>0</v>
      </c>
      <c r="R91" s="132">
        <f>$Q$91*$H$91</f>
        <v>0</v>
      </c>
      <c r="S91" s="132">
        <v>0</v>
      </c>
      <c r="T91" s="133">
        <f>$S$91*$H$91</f>
        <v>0</v>
      </c>
      <c r="AR91" s="83" t="s">
        <v>143</v>
      </c>
      <c r="AT91" s="83" t="s">
        <v>144</v>
      </c>
      <c r="AU91" s="83" t="s">
        <v>85</v>
      </c>
      <c r="AY91" s="83" t="s">
        <v>140</v>
      </c>
      <c r="BE91" s="134">
        <f>IF($N$91="základní",$J$91,0)</f>
        <v>0</v>
      </c>
      <c r="BF91" s="134">
        <f>IF($N$91="snížená",$J$91,0)</f>
        <v>0</v>
      </c>
      <c r="BG91" s="134">
        <f>IF($N$91="zákl. přenesená",$J$91,0)</f>
        <v>0</v>
      </c>
      <c r="BH91" s="134">
        <f>IF($N$91="sníž. přenesená",$J$91,0)</f>
        <v>0</v>
      </c>
      <c r="BI91" s="134">
        <f>IF($N$91="nulová",$J$91,0)</f>
        <v>0</v>
      </c>
      <c r="BJ91" s="83" t="s">
        <v>22</v>
      </c>
      <c r="BK91" s="134">
        <f>ROUND($I$91*$H$91,2)</f>
        <v>0</v>
      </c>
      <c r="BL91" s="83" t="s">
        <v>143</v>
      </c>
      <c r="BM91" s="83" t="s">
        <v>219</v>
      </c>
    </row>
    <row r="92" spans="2:51" s="6" customFormat="1" ht="15.75" customHeight="1">
      <c r="B92" s="139"/>
      <c r="D92" s="140" t="s">
        <v>220</v>
      </c>
      <c r="E92" s="141"/>
      <c r="F92" s="141" t="s">
        <v>221</v>
      </c>
      <c r="H92" s="142"/>
      <c r="L92" s="139"/>
      <c r="M92" s="143"/>
      <c r="T92" s="144"/>
      <c r="AT92" s="142" t="s">
        <v>220</v>
      </c>
      <c r="AU92" s="142" t="s">
        <v>85</v>
      </c>
      <c r="AV92" s="142" t="s">
        <v>22</v>
      </c>
      <c r="AW92" s="142" t="s">
        <v>119</v>
      </c>
      <c r="AX92" s="142" t="s">
        <v>77</v>
      </c>
      <c r="AY92" s="142" t="s">
        <v>140</v>
      </c>
    </row>
    <row r="93" spans="2:51" s="6" customFormat="1" ht="15.75" customHeight="1">
      <c r="B93" s="145"/>
      <c r="D93" s="146" t="s">
        <v>220</v>
      </c>
      <c r="E93" s="147"/>
      <c r="F93" s="148" t="s">
        <v>222</v>
      </c>
      <c r="H93" s="149">
        <v>5180</v>
      </c>
      <c r="L93" s="145"/>
      <c r="M93" s="150"/>
      <c r="T93" s="151"/>
      <c r="AT93" s="147" t="s">
        <v>220</v>
      </c>
      <c r="AU93" s="147" t="s">
        <v>85</v>
      </c>
      <c r="AV93" s="147" t="s">
        <v>85</v>
      </c>
      <c r="AW93" s="147" t="s">
        <v>119</v>
      </c>
      <c r="AX93" s="147" t="s">
        <v>22</v>
      </c>
      <c r="AY93" s="147" t="s">
        <v>140</v>
      </c>
    </row>
    <row r="94" spans="2:65" s="6" customFormat="1" ht="15.75" customHeight="1">
      <c r="B94" s="22"/>
      <c r="C94" s="123" t="s">
        <v>143</v>
      </c>
      <c r="D94" s="123" t="s">
        <v>144</v>
      </c>
      <c r="E94" s="124" t="s">
        <v>223</v>
      </c>
      <c r="F94" s="125" t="s">
        <v>224</v>
      </c>
      <c r="G94" s="126" t="s">
        <v>197</v>
      </c>
      <c r="H94" s="127">
        <v>26</v>
      </c>
      <c r="I94" s="128"/>
      <c r="J94" s="129">
        <f>ROUND($I$94*$H$94,2)</f>
        <v>0</v>
      </c>
      <c r="K94" s="125" t="s">
        <v>215</v>
      </c>
      <c r="L94" s="22"/>
      <c r="M94" s="130"/>
      <c r="N94" s="131" t="s">
        <v>48</v>
      </c>
      <c r="Q94" s="132">
        <v>0</v>
      </c>
      <c r="R94" s="132">
        <f>$Q$94*$H$94</f>
        <v>0</v>
      </c>
      <c r="S94" s="132">
        <v>0</v>
      </c>
      <c r="T94" s="133">
        <f>$S$94*$H$94</f>
        <v>0</v>
      </c>
      <c r="AR94" s="83" t="s">
        <v>143</v>
      </c>
      <c r="AT94" s="83" t="s">
        <v>144</v>
      </c>
      <c r="AU94" s="83" t="s">
        <v>85</v>
      </c>
      <c r="AY94" s="6" t="s">
        <v>140</v>
      </c>
      <c r="BE94" s="134">
        <f>IF($N$94="základní",$J$94,0)</f>
        <v>0</v>
      </c>
      <c r="BF94" s="134">
        <f>IF($N$94="snížená",$J$94,0)</f>
        <v>0</v>
      </c>
      <c r="BG94" s="134">
        <f>IF($N$94="zákl. přenesená",$J$94,0)</f>
        <v>0</v>
      </c>
      <c r="BH94" s="134">
        <f>IF($N$94="sníž. přenesená",$J$94,0)</f>
        <v>0</v>
      </c>
      <c r="BI94" s="134">
        <f>IF($N$94="nulová",$J$94,0)</f>
        <v>0</v>
      </c>
      <c r="BJ94" s="83" t="s">
        <v>22</v>
      </c>
      <c r="BK94" s="134">
        <f>ROUND($I$94*$H$94,2)</f>
        <v>0</v>
      </c>
      <c r="BL94" s="83" t="s">
        <v>143</v>
      </c>
      <c r="BM94" s="83" t="s">
        <v>225</v>
      </c>
    </row>
    <row r="95" spans="2:65" s="6" customFormat="1" ht="15.75" customHeight="1">
      <c r="B95" s="22"/>
      <c r="C95" s="126" t="s">
        <v>160</v>
      </c>
      <c r="D95" s="126" t="s">
        <v>144</v>
      </c>
      <c r="E95" s="124" t="s">
        <v>226</v>
      </c>
      <c r="F95" s="125" t="s">
        <v>227</v>
      </c>
      <c r="G95" s="126" t="s">
        <v>197</v>
      </c>
      <c r="H95" s="127">
        <v>9620</v>
      </c>
      <c r="I95" s="128"/>
      <c r="J95" s="129">
        <f>ROUND($I$95*$H$95,2)</f>
        <v>0</v>
      </c>
      <c r="K95" s="125" t="s">
        <v>215</v>
      </c>
      <c r="L95" s="22"/>
      <c r="M95" s="130"/>
      <c r="N95" s="131" t="s">
        <v>48</v>
      </c>
      <c r="Q95" s="132">
        <v>0</v>
      </c>
      <c r="R95" s="132">
        <f>$Q$95*$H$95</f>
        <v>0</v>
      </c>
      <c r="S95" s="132">
        <v>0</v>
      </c>
      <c r="T95" s="133">
        <f>$S$95*$H$95</f>
        <v>0</v>
      </c>
      <c r="AR95" s="83" t="s">
        <v>143</v>
      </c>
      <c r="AT95" s="83" t="s">
        <v>144</v>
      </c>
      <c r="AU95" s="83" t="s">
        <v>85</v>
      </c>
      <c r="AY95" s="83" t="s">
        <v>140</v>
      </c>
      <c r="BE95" s="134">
        <f>IF($N$95="základní",$J$95,0)</f>
        <v>0</v>
      </c>
      <c r="BF95" s="134">
        <f>IF($N$95="snížená",$J$95,0)</f>
        <v>0</v>
      </c>
      <c r="BG95" s="134">
        <f>IF($N$95="zákl. přenesená",$J$95,0)</f>
        <v>0</v>
      </c>
      <c r="BH95" s="134">
        <f>IF($N$95="sníž. přenesená",$J$95,0)</f>
        <v>0</v>
      </c>
      <c r="BI95" s="134">
        <f>IF($N$95="nulová",$J$95,0)</f>
        <v>0</v>
      </c>
      <c r="BJ95" s="83" t="s">
        <v>22</v>
      </c>
      <c r="BK95" s="134">
        <f>ROUND($I$95*$H$95,2)</f>
        <v>0</v>
      </c>
      <c r="BL95" s="83" t="s">
        <v>143</v>
      </c>
      <c r="BM95" s="83" t="s">
        <v>228</v>
      </c>
    </row>
    <row r="96" spans="2:51" s="6" customFormat="1" ht="15.75" customHeight="1">
      <c r="B96" s="139"/>
      <c r="D96" s="140" t="s">
        <v>220</v>
      </c>
      <c r="E96" s="141"/>
      <c r="F96" s="141" t="s">
        <v>221</v>
      </c>
      <c r="H96" s="142"/>
      <c r="L96" s="139"/>
      <c r="M96" s="143"/>
      <c r="T96" s="144"/>
      <c r="AT96" s="142" t="s">
        <v>220</v>
      </c>
      <c r="AU96" s="142" t="s">
        <v>85</v>
      </c>
      <c r="AV96" s="142" t="s">
        <v>22</v>
      </c>
      <c r="AW96" s="142" t="s">
        <v>119</v>
      </c>
      <c r="AX96" s="142" t="s">
        <v>77</v>
      </c>
      <c r="AY96" s="142" t="s">
        <v>140</v>
      </c>
    </row>
    <row r="97" spans="2:51" s="6" customFormat="1" ht="15.75" customHeight="1">
      <c r="B97" s="145"/>
      <c r="D97" s="146" t="s">
        <v>220</v>
      </c>
      <c r="E97" s="147"/>
      <c r="F97" s="148" t="s">
        <v>229</v>
      </c>
      <c r="H97" s="149">
        <v>9620</v>
      </c>
      <c r="L97" s="145"/>
      <c r="M97" s="150"/>
      <c r="T97" s="151"/>
      <c r="AT97" s="147" t="s">
        <v>220</v>
      </c>
      <c r="AU97" s="147" t="s">
        <v>85</v>
      </c>
      <c r="AV97" s="147" t="s">
        <v>85</v>
      </c>
      <c r="AW97" s="147" t="s">
        <v>119</v>
      </c>
      <c r="AX97" s="147" t="s">
        <v>22</v>
      </c>
      <c r="AY97" s="147" t="s">
        <v>140</v>
      </c>
    </row>
    <row r="98" spans="2:65" s="6" customFormat="1" ht="15.75" customHeight="1">
      <c r="B98" s="22"/>
      <c r="C98" s="123" t="s">
        <v>164</v>
      </c>
      <c r="D98" s="123" t="s">
        <v>144</v>
      </c>
      <c r="E98" s="124" t="s">
        <v>230</v>
      </c>
      <c r="F98" s="125" t="s">
        <v>231</v>
      </c>
      <c r="G98" s="126" t="s">
        <v>197</v>
      </c>
      <c r="H98" s="127">
        <v>2</v>
      </c>
      <c r="I98" s="128"/>
      <c r="J98" s="129">
        <f>ROUND($I$98*$H$98,2)</f>
        <v>0</v>
      </c>
      <c r="K98" s="125" t="s">
        <v>215</v>
      </c>
      <c r="L98" s="22"/>
      <c r="M98" s="130"/>
      <c r="N98" s="131" t="s">
        <v>48</v>
      </c>
      <c r="Q98" s="132">
        <v>0</v>
      </c>
      <c r="R98" s="132">
        <f>$Q$98*$H$98</f>
        <v>0</v>
      </c>
      <c r="S98" s="132">
        <v>0</v>
      </c>
      <c r="T98" s="133">
        <f>$S$98*$H$98</f>
        <v>0</v>
      </c>
      <c r="AR98" s="83" t="s">
        <v>143</v>
      </c>
      <c r="AT98" s="83" t="s">
        <v>144</v>
      </c>
      <c r="AU98" s="83" t="s">
        <v>85</v>
      </c>
      <c r="AY98" s="6" t="s">
        <v>140</v>
      </c>
      <c r="BE98" s="134">
        <f>IF($N$98="základní",$J$98,0)</f>
        <v>0</v>
      </c>
      <c r="BF98" s="134">
        <f>IF($N$98="snížená",$J$98,0)</f>
        <v>0</v>
      </c>
      <c r="BG98" s="134">
        <f>IF($N$98="zákl. přenesená",$J$98,0)</f>
        <v>0</v>
      </c>
      <c r="BH98" s="134">
        <f>IF($N$98="sníž. přenesená",$J$98,0)</f>
        <v>0</v>
      </c>
      <c r="BI98" s="134">
        <f>IF($N$98="nulová",$J$98,0)</f>
        <v>0</v>
      </c>
      <c r="BJ98" s="83" t="s">
        <v>22</v>
      </c>
      <c r="BK98" s="134">
        <f>ROUND($I$98*$H$98,2)</f>
        <v>0</v>
      </c>
      <c r="BL98" s="83" t="s">
        <v>143</v>
      </c>
      <c r="BM98" s="83" t="s">
        <v>232</v>
      </c>
    </row>
    <row r="99" spans="2:65" s="6" customFormat="1" ht="15.75" customHeight="1">
      <c r="B99" s="22"/>
      <c r="C99" s="126" t="s">
        <v>168</v>
      </c>
      <c r="D99" s="126" t="s">
        <v>144</v>
      </c>
      <c r="E99" s="124" t="s">
        <v>233</v>
      </c>
      <c r="F99" s="125" t="s">
        <v>234</v>
      </c>
      <c r="G99" s="126" t="s">
        <v>197</v>
      </c>
      <c r="H99" s="127">
        <v>740</v>
      </c>
      <c r="I99" s="128"/>
      <c r="J99" s="129">
        <f>ROUND($I$99*$H$99,2)</f>
        <v>0</v>
      </c>
      <c r="K99" s="125" t="s">
        <v>215</v>
      </c>
      <c r="L99" s="22"/>
      <c r="M99" s="130"/>
      <c r="N99" s="131" t="s">
        <v>48</v>
      </c>
      <c r="Q99" s="132">
        <v>0</v>
      </c>
      <c r="R99" s="132">
        <f>$Q$99*$H$99</f>
        <v>0</v>
      </c>
      <c r="S99" s="132">
        <v>0</v>
      </c>
      <c r="T99" s="133">
        <f>$S$99*$H$99</f>
        <v>0</v>
      </c>
      <c r="AR99" s="83" t="s">
        <v>143</v>
      </c>
      <c r="AT99" s="83" t="s">
        <v>144</v>
      </c>
      <c r="AU99" s="83" t="s">
        <v>85</v>
      </c>
      <c r="AY99" s="83" t="s">
        <v>140</v>
      </c>
      <c r="BE99" s="134">
        <f>IF($N$99="základní",$J$99,0)</f>
        <v>0</v>
      </c>
      <c r="BF99" s="134">
        <f>IF($N$99="snížená",$J$99,0)</f>
        <v>0</v>
      </c>
      <c r="BG99" s="134">
        <f>IF($N$99="zákl. přenesená",$J$99,0)</f>
        <v>0</v>
      </c>
      <c r="BH99" s="134">
        <f>IF($N$99="sníž. přenesená",$J$99,0)</f>
        <v>0</v>
      </c>
      <c r="BI99" s="134">
        <f>IF($N$99="nulová",$J$99,0)</f>
        <v>0</v>
      </c>
      <c r="BJ99" s="83" t="s">
        <v>22</v>
      </c>
      <c r="BK99" s="134">
        <f>ROUND($I$99*$H$99,2)</f>
        <v>0</v>
      </c>
      <c r="BL99" s="83" t="s">
        <v>143</v>
      </c>
      <c r="BM99" s="83" t="s">
        <v>235</v>
      </c>
    </row>
    <row r="100" spans="2:51" s="6" customFormat="1" ht="15.75" customHeight="1">
      <c r="B100" s="139"/>
      <c r="D100" s="140" t="s">
        <v>220</v>
      </c>
      <c r="E100" s="141"/>
      <c r="F100" s="141" t="s">
        <v>221</v>
      </c>
      <c r="H100" s="142"/>
      <c r="L100" s="139"/>
      <c r="M100" s="143"/>
      <c r="T100" s="144"/>
      <c r="AT100" s="142" t="s">
        <v>220</v>
      </c>
      <c r="AU100" s="142" t="s">
        <v>85</v>
      </c>
      <c r="AV100" s="142" t="s">
        <v>22</v>
      </c>
      <c r="AW100" s="142" t="s">
        <v>119</v>
      </c>
      <c r="AX100" s="142" t="s">
        <v>77</v>
      </c>
      <c r="AY100" s="142" t="s">
        <v>140</v>
      </c>
    </row>
    <row r="101" spans="2:51" s="6" customFormat="1" ht="15.75" customHeight="1">
      <c r="B101" s="145"/>
      <c r="D101" s="146" t="s">
        <v>220</v>
      </c>
      <c r="E101" s="147"/>
      <c r="F101" s="148" t="s">
        <v>236</v>
      </c>
      <c r="H101" s="149">
        <v>740</v>
      </c>
      <c r="L101" s="145"/>
      <c r="M101" s="150"/>
      <c r="T101" s="151"/>
      <c r="AT101" s="147" t="s">
        <v>220</v>
      </c>
      <c r="AU101" s="147" t="s">
        <v>85</v>
      </c>
      <c r="AV101" s="147" t="s">
        <v>85</v>
      </c>
      <c r="AW101" s="147" t="s">
        <v>119</v>
      </c>
      <c r="AX101" s="147" t="s">
        <v>22</v>
      </c>
      <c r="AY101" s="147" t="s">
        <v>140</v>
      </c>
    </row>
    <row r="102" spans="2:65" s="6" customFormat="1" ht="15.75" customHeight="1">
      <c r="B102" s="22"/>
      <c r="C102" s="123" t="s">
        <v>172</v>
      </c>
      <c r="D102" s="123" t="s">
        <v>144</v>
      </c>
      <c r="E102" s="124" t="s">
        <v>237</v>
      </c>
      <c r="F102" s="125" t="s">
        <v>238</v>
      </c>
      <c r="G102" s="126" t="s">
        <v>197</v>
      </c>
      <c r="H102" s="127">
        <v>2</v>
      </c>
      <c r="I102" s="128"/>
      <c r="J102" s="129">
        <f>ROUND($I$102*$H$102,2)</f>
        <v>0</v>
      </c>
      <c r="K102" s="125" t="s">
        <v>215</v>
      </c>
      <c r="L102" s="22"/>
      <c r="M102" s="130"/>
      <c r="N102" s="131" t="s">
        <v>48</v>
      </c>
      <c r="Q102" s="132">
        <v>0</v>
      </c>
      <c r="R102" s="132">
        <f>$Q$102*$H$102</f>
        <v>0</v>
      </c>
      <c r="S102" s="132">
        <v>0</v>
      </c>
      <c r="T102" s="133">
        <f>$S$102*$H$102</f>
        <v>0</v>
      </c>
      <c r="AR102" s="83" t="s">
        <v>143</v>
      </c>
      <c r="AT102" s="83" t="s">
        <v>144</v>
      </c>
      <c r="AU102" s="83" t="s">
        <v>85</v>
      </c>
      <c r="AY102" s="6" t="s">
        <v>140</v>
      </c>
      <c r="BE102" s="134">
        <f>IF($N$102="základní",$J$102,0)</f>
        <v>0</v>
      </c>
      <c r="BF102" s="134">
        <f>IF($N$102="snížená",$J$102,0)</f>
        <v>0</v>
      </c>
      <c r="BG102" s="134">
        <f>IF($N$102="zákl. přenesená",$J$102,0)</f>
        <v>0</v>
      </c>
      <c r="BH102" s="134">
        <f>IF($N$102="sníž. přenesená",$J$102,0)</f>
        <v>0</v>
      </c>
      <c r="BI102" s="134">
        <f>IF($N$102="nulová",$J$102,0)</f>
        <v>0</v>
      </c>
      <c r="BJ102" s="83" t="s">
        <v>22</v>
      </c>
      <c r="BK102" s="134">
        <f>ROUND($I$102*$H$102,2)</f>
        <v>0</v>
      </c>
      <c r="BL102" s="83" t="s">
        <v>143</v>
      </c>
      <c r="BM102" s="83" t="s">
        <v>239</v>
      </c>
    </row>
    <row r="103" spans="2:51" s="6" customFormat="1" ht="15.75" customHeight="1">
      <c r="B103" s="145"/>
      <c r="D103" s="140" t="s">
        <v>220</v>
      </c>
      <c r="E103" s="148"/>
      <c r="F103" s="148" t="s">
        <v>240</v>
      </c>
      <c r="H103" s="149">
        <v>2</v>
      </c>
      <c r="L103" s="145"/>
      <c r="M103" s="150"/>
      <c r="T103" s="151"/>
      <c r="AT103" s="147" t="s">
        <v>220</v>
      </c>
      <c r="AU103" s="147" t="s">
        <v>85</v>
      </c>
      <c r="AV103" s="147" t="s">
        <v>85</v>
      </c>
      <c r="AW103" s="147" t="s">
        <v>119</v>
      </c>
      <c r="AX103" s="147" t="s">
        <v>22</v>
      </c>
      <c r="AY103" s="147" t="s">
        <v>140</v>
      </c>
    </row>
    <row r="104" spans="2:65" s="6" customFormat="1" ht="15.75" customHeight="1">
      <c r="B104" s="22"/>
      <c r="C104" s="123" t="s">
        <v>176</v>
      </c>
      <c r="D104" s="123" t="s">
        <v>144</v>
      </c>
      <c r="E104" s="124" t="s">
        <v>241</v>
      </c>
      <c r="F104" s="125" t="s">
        <v>242</v>
      </c>
      <c r="G104" s="126" t="s">
        <v>197</v>
      </c>
      <c r="H104" s="127">
        <v>740</v>
      </c>
      <c r="I104" s="128"/>
      <c r="J104" s="129">
        <f>ROUND($I$104*$H$104,2)</f>
        <v>0</v>
      </c>
      <c r="K104" s="125" t="s">
        <v>215</v>
      </c>
      <c r="L104" s="22"/>
      <c r="M104" s="130"/>
      <c r="N104" s="131" t="s">
        <v>48</v>
      </c>
      <c r="Q104" s="132">
        <v>0</v>
      </c>
      <c r="R104" s="132">
        <f>$Q$104*$H$104</f>
        <v>0</v>
      </c>
      <c r="S104" s="132">
        <v>0</v>
      </c>
      <c r="T104" s="133">
        <f>$S$104*$H$104</f>
        <v>0</v>
      </c>
      <c r="AR104" s="83" t="s">
        <v>143</v>
      </c>
      <c r="AT104" s="83" t="s">
        <v>144</v>
      </c>
      <c r="AU104" s="83" t="s">
        <v>85</v>
      </c>
      <c r="AY104" s="6" t="s">
        <v>140</v>
      </c>
      <c r="BE104" s="134">
        <f>IF($N$104="základní",$J$104,0)</f>
        <v>0</v>
      </c>
      <c r="BF104" s="134">
        <f>IF($N$104="snížená",$J$104,0)</f>
        <v>0</v>
      </c>
      <c r="BG104" s="134">
        <f>IF($N$104="zákl. přenesená",$J$104,0)</f>
        <v>0</v>
      </c>
      <c r="BH104" s="134">
        <f>IF($N$104="sníž. přenesená",$J$104,0)</f>
        <v>0</v>
      </c>
      <c r="BI104" s="134">
        <f>IF($N$104="nulová",$J$104,0)</f>
        <v>0</v>
      </c>
      <c r="BJ104" s="83" t="s">
        <v>22</v>
      </c>
      <c r="BK104" s="134">
        <f>ROUND($I$104*$H$104,2)</f>
        <v>0</v>
      </c>
      <c r="BL104" s="83" t="s">
        <v>143</v>
      </c>
      <c r="BM104" s="83" t="s">
        <v>243</v>
      </c>
    </row>
    <row r="105" spans="2:51" s="6" customFormat="1" ht="15.75" customHeight="1">
      <c r="B105" s="139"/>
      <c r="D105" s="140" t="s">
        <v>220</v>
      </c>
      <c r="E105" s="141"/>
      <c r="F105" s="141" t="s">
        <v>221</v>
      </c>
      <c r="H105" s="142"/>
      <c r="L105" s="139"/>
      <c r="M105" s="143"/>
      <c r="T105" s="144"/>
      <c r="AT105" s="142" t="s">
        <v>220</v>
      </c>
      <c r="AU105" s="142" t="s">
        <v>85</v>
      </c>
      <c r="AV105" s="142" t="s">
        <v>22</v>
      </c>
      <c r="AW105" s="142" t="s">
        <v>119</v>
      </c>
      <c r="AX105" s="142" t="s">
        <v>77</v>
      </c>
      <c r="AY105" s="142" t="s">
        <v>140</v>
      </c>
    </row>
    <row r="106" spans="2:51" s="6" customFormat="1" ht="15.75" customHeight="1">
      <c r="B106" s="145"/>
      <c r="D106" s="146" t="s">
        <v>220</v>
      </c>
      <c r="E106" s="147"/>
      <c r="F106" s="148" t="s">
        <v>244</v>
      </c>
      <c r="H106" s="149">
        <v>740</v>
      </c>
      <c r="L106" s="145"/>
      <c r="M106" s="150"/>
      <c r="T106" s="151"/>
      <c r="AT106" s="147" t="s">
        <v>220</v>
      </c>
      <c r="AU106" s="147" t="s">
        <v>85</v>
      </c>
      <c r="AV106" s="147" t="s">
        <v>85</v>
      </c>
      <c r="AW106" s="147" t="s">
        <v>119</v>
      </c>
      <c r="AX106" s="147" t="s">
        <v>22</v>
      </c>
      <c r="AY106" s="147" t="s">
        <v>140</v>
      </c>
    </row>
    <row r="107" spans="2:65" s="6" customFormat="1" ht="15.75" customHeight="1">
      <c r="B107" s="22"/>
      <c r="C107" s="123" t="s">
        <v>27</v>
      </c>
      <c r="D107" s="123" t="s">
        <v>144</v>
      </c>
      <c r="E107" s="124" t="s">
        <v>245</v>
      </c>
      <c r="F107" s="125" t="s">
        <v>246</v>
      </c>
      <c r="G107" s="126" t="s">
        <v>197</v>
      </c>
      <c r="H107" s="127">
        <v>2</v>
      </c>
      <c r="I107" s="128"/>
      <c r="J107" s="129">
        <f>ROUND($I$107*$H$107,2)</f>
        <v>0</v>
      </c>
      <c r="K107" s="125" t="s">
        <v>215</v>
      </c>
      <c r="L107" s="22"/>
      <c r="M107" s="130"/>
      <c r="N107" s="131" t="s">
        <v>48</v>
      </c>
      <c r="Q107" s="132">
        <v>0</v>
      </c>
      <c r="R107" s="132">
        <f>$Q$107*$H$107</f>
        <v>0</v>
      </c>
      <c r="S107" s="132">
        <v>0</v>
      </c>
      <c r="T107" s="133">
        <f>$S$107*$H$107</f>
        <v>0</v>
      </c>
      <c r="AR107" s="83" t="s">
        <v>143</v>
      </c>
      <c r="AT107" s="83" t="s">
        <v>144</v>
      </c>
      <c r="AU107" s="83" t="s">
        <v>85</v>
      </c>
      <c r="AY107" s="6" t="s">
        <v>140</v>
      </c>
      <c r="BE107" s="134">
        <f>IF($N$107="základní",$J$107,0)</f>
        <v>0</v>
      </c>
      <c r="BF107" s="134">
        <f>IF($N$107="snížená",$J$107,0)</f>
        <v>0</v>
      </c>
      <c r="BG107" s="134">
        <f>IF($N$107="zákl. přenesená",$J$107,0)</f>
        <v>0</v>
      </c>
      <c r="BH107" s="134">
        <f>IF($N$107="sníž. přenesená",$J$107,0)</f>
        <v>0</v>
      </c>
      <c r="BI107" s="134">
        <f>IF($N$107="nulová",$J$107,0)</f>
        <v>0</v>
      </c>
      <c r="BJ107" s="83" t="s">
        <v>22</v>
      </c>
      <c r="BK107" s="134">
        <f>ROUND($I$107*$H$107,2)</f>
        <v>0</v>
      </c>
      <c r="BL107" s="83" t="s">
        <v>143</v>
      </c>
      <c r="BM107" s="83" t="s">
        <v>247</v>
      </c>
    </row>
    <row r="108" spans="2:51" s="6" customFormat="1" ht="15.75" customHeight="1">
      <c r="B108" s="145"/>
      <c r="D108" s="140" t="s">
        <v>220</v>
      </c>
      <c r="E108" s="148"/>
      <c r="F108" s="148" t="s">
        <v>240</v>
      </c>
      <c r="H108" s="149">
        <v>2</v>
      </c>
      <c r="L108" s="145"/>
      <c r="M108" s="150"/>
      <c r="T108" s="151"/>
      <c r="AT108" s="147" t="s">
        <v>220</v>
      </c>
      <c r="AU108" s="147" t="s">
        <v>85</v>
      </c>
      <c r="AV108" s="147" t="s">
        <v>85</v>
      </c>
      <c r="AW108" s="147" t="s">
        <v>119</v>
      </c>
      <c r="AX108" s="147" t="s">
        <v>22</v>
      </c>
      <c r="AY108" s="147" t="s">
        <v>140</v>
      </c>
    </row>
    <row r="109" spans="2:65" s="6" customFormat="1" ht="15.75" customHeight="1">
      <c r="B109" s="22"/>
      <c r="C109" s="123" t="s">
        <v>185</v>
      </c>
      <c r="D109" s="123" t="s">
        <v>144</v>
      </c>
      <c r="E109" s="124" t="s">
        <v>248</v>
      </c>
      <c r="F109" s="125" t="s">
        <v>249</v>
      </c>
      <c r="G109" s="126" t="s">
        <v>197</v>
      </c>
      <c r="H109" s="127">
        <v>740</v>
      </c>
      <c r="I109" s="128"/>
      <c r="J109" s="129">
        <f>ROUND($I$109*$H$109,2)</f>
        <v>0</v>
      </c>
      <c r="K109" s="125" t="s">
        <v>215</v>
      </c>
      <c r="L109" s="22"/>
      <c r="M109" s="130"/>
      <c r="N109" s="131" t="s">
        <v>48</v>
      </c>
      <c r="Q109" s="132">
        <v>0</v>
      </c>
      <c r="R109" s="132">
        <f>$Q$109*$H$109</f>
        <v>0</v>
      </c>
      <c r="S109" s="132">
        <v>0</v>
      </c>
      <c r="T109" s="133">
        <f>$S$109*$H$109</f>
        <v>0</v>
      </c>
      <c r="AR109" s="83" t="s">
        <v>143</v>
      </c>
      <c r="AT109" s="83" t="s">
        <v>144</v>
      </c>
      <c r="AU109" s="83" t="s">
        <v>85</v>
      </c>
      <c r="AY109" s="6" t="s">
        <v>140</v>
      </c>
      <c r="BE109" s="134">
        <f>IF($N$109="základní",$J$109,0)</f>
        <v>0</v>
      </c>
      <c r="BF109" s="134">
        <f>IF($N$109="snížená",$J$109,0)</f>
        <v>0</v>
      </c>
      <c r="BG109" s="134">
        <f>IF($N$109="zákl. přenesená",$J$109,0)</f>
        <v>0</v>
      </c>
      <c r="BH109" s="134">
        <f>IF($N$109="sníž. přenesená",$J$109,0)</f>
        <v>0</v>
      </c>
      <c r="BI109" s="134">
        <f>IF($N$109="nulová",$J$109,0)</f>
        <v>0</v>
      </c>
      <c r="BJ109" s="83" t="s">
        <v>22</v>
      </c>
      <c r="BK109" s="134">
        <f>ROUND($I$109*$H$109,2)</f>
        <v>0</v>
      </c>
      <c r="BL109" s="83" t="s">
        <v>143</v>
      </c>
      <c r="BM109" s="83" t="s">
        <v>250</v>
      </c>
    </row>
    <row r="110" spans="2:51" s="6" customFormat="1" ht="15.75" customHeight="1">
      <c r="B110" s="139"/>
      <c r="D110" s="140" t="s">
        <v>220</v>
      </c>
      <c r="E110" s="141"/>
      <c r="F110" s="141" t="s">
        <v>221</v>
      </c>
      <c r="H110" s="142"/>
      <c r="L110" s="139"/>
      <c r="M110" s="143"/>
      <c r="T110" s="144"/>
      <c r="AT110" s="142" t="s">
        <v>220</v>
      </c>
      <c r="AU110" s="142" t="s">
        <v>85</v>
      </c>
      <c r="AV110" s="142" t="s">
        <v>22</v>
      </c>
      <c r="AW110" s="142" t="s">
        <v>119</v>
      </c>
      <c r="AX110" s="142" t="s">
        <v>77</v>
      </c>
      <c r="AY110" s="142" t="s">
        <v>140</v>
      </c>
    </row>
    <row r="111" spans="2:51" s="6" customFormat="1" ht="15.75" customHeight="1">
      <c r="B111" s="145"/>
      <c r="D111" s="146" t="s">
        <v>220</v>
      </c>
      <c r="E111" s="147"/>
      <c r="F111" s="148" t="s">
        <v>244</v>
      </c>
      <c r="H111" s="149">
        <v>740</v>
      </c>
      <c r="L111" s="145"/>
      <c r="M111" s="152"/>
      <c r="N111" s="153"/>
      <c r="O111" s="153"/>
      <c r="P111" s="153"/>
      <c r="Q111" s="153"/>
      <c r="R111" s="153"/>
      <c r="S111" s="153"/>
      <c r="T111" s="154"/>
      <c r="AT111" s="147" t="s">
        <v>220</v>
      </c>
      <c r="AU111" s="147" t="s">
        <v>85</v>
      </c>
      <c r="AV111" s="147" t="s">
        <v>85</v>
      </c>
      <c r="AW111" s="147" t="s">
        <v>119</v>
      </c>
      <c r="AX111" s="147" t="s">
        <v>22</v>
      </c>
      <c r="AY111" s="147" t="s">
        <v>140</v>
      </c>
    </row>
    <row r="112" spans="2:12" s="6" customFormat="1" ht="7.5" customHeight="1"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22"/>
    </row>
    <row r="113" s="2" customFormat="1" ht="14.25" customHeight="1"/>
  </sheetData>
  <sheetProtection/>
  <autoFilter ref="C84:K84"/>
  <mergeCells count="12">
    <mergeCell ref="E47:H47"/>
    <mergeCell ref="E49:H49"/>
    <mergeCell ref="E51:H51"/>
    <mergeCell ref="E73:H73"/>
    <mergeCell ref="E75:H75"/>
    <mergeCell ref="E77:H77"/>
    <mergeCell ref="G1:H1"/>
    <mergeCell ref="L2:V2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905511811023623" right="0.5905511811023623" top="0.5905511811023623" bottom="0.5905511811023623" header="0" footer="0"/>
  <pageSetup fitToHeight="0" fitToWidth="1" horizontalDpi="600" verticalDpi="600" orientation="portrait" paperSize="9" scale="64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31"/>
  <sheetViews>
    <sheetView showGridLines="0" tabSelected="1" zoomScalePageLayoutView="0" workbookViewId="0" topLeftCell="A1">
      <pane ySplit="1" topLeftCell="A2" activePane="bottomLeft" state="frozen"/>
      <selection pane="topLeft" activeCell="E20" sqref="E20:AN20"/>
      <selection pane="bottomLeft" activeCell="E20" sqref="E20:AN20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80"/>
      <c r="C1" s="180"/>
      <c r="D1" s="179" t="s">
        <v>1</v>
      </c>
      <c r="E1" s="180"/>
      <c r="F1" s="181" t="s">
        <v>1425</v>
      </c>
      <c r="G1" s="296" t="s">
        <v>1426</v>
      </c>
      <c r="H1" s="296"/>
      <c r="I1" s="180"/>
      <c r="J1" s="181" t="s">
        <v>1427</v>
      </c>
      <c r="K1" s="179" t="s">
        <v>111</v>
      </c>
      <c r="L1" s="181" t="s">
        <v>1428</v>
      </c>
      <c r="M1" s="181"/>
      <c r="N1" s="181"/>
      <c r="O1" s="181"/>
      <c r="P1" s="181"/>
      <c r="Q1" s="181"/>
      <c r="R1" s="181"/>
      <c r="S1" s="181"/>
      <c r="T1" s="181"/>
      <c r="U1" s="177"/>
      <c r="V1" s="177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61" t="s">
        <v>6</v>
      </c>
      <c r="M2" s="262"/>
      <c r="N2" s="262"/>
      <c r="O2" s="262"/>
      <c r="P2" s="262"/>
      <c r="Q2" s="262"/>
      <c r="R2" s="262"/>
      <c r="S2" s="262"/>
      <c r="T2" s="262"/>
      <c r="U2" s="262"/>
      <c r="V2" s="262"/>
      <c r="AT2" s="2" t="s">
        <v>95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85</v>
      </c>
    </row>
    <row r="4" spans="2:46" s="2" customFormat="1" ht="37.5" customHeight="1">
      <c r="B4" s="10"/>
      <c r="D4" s="11" t="s">
        <v>112</v>
      </c>
      <c r="K4" s="12"/>
      <c r="M4" s="13" t="s">
        <v>11</v>
      </c>
      <c r="AT4" s="2" t="s">
        <v>4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17</v>
      </c>
      <c r="K6" s="12"/>
    </row>
    <row r="7" spans="2:11" s="2" customFormat="1" ht="15.75" customHeight="1">
      <c r="B7" s="10"/>
      <c r="E7" s="297" t="str">
        <f>'Rekapitulace stavby'!$K$6</f>
        <v>II/118 Příbram - Hluboš</v>
      </c>
      <c r="F7" s="262"/>
      <c r="G7" s="262"/>
      <c r="H7" s="262"/>
      <c r="K7" s="12"/>
    </row>
    <row r="8" spans="2:11" s="6" customFormat="1" ht="15.75" customHeight="1">
      <c r="B8" s="22"/>
      <c r="D8" s="18" t="s">
        <v>113</v>
      </c>
      <c r="K8" s="25"/>
    </row>
    <row r="9" spans="2:11" s="6" customFormat="1" ht="37.5" customHeight="1">
      <c r="B9" s="22"/>
      <c r="E9" s="279" t="s">
        <v>251</v>
      </c>
      <c r="F9" s="280"/>
      <c r="G9" s="280"/>
      <c r="H9" s="280"/>
      <c r="K9" s="25"/>
    </row>
    <row r="10" spans="2:11" s="6" customFormat="1" ht="14.25" customHeight="1">
      <c r="B10" s="22"/>
      <c r="K10" s="25"/>
    </row>
    <row r="11" spans="2:11" s="6" customFormat="1" ht="15" customHeight="1">
      <c r="B11" s="22"/>
      <c r="D11" s="18" t="s">
        <v>20</v>
      </c>
      <c r="F11" s="16"/>
      <c r="I11" s="18" t="s">
        <v>21</v>
      </c>
      <c r="J11" s="16"/>
      <c r="K11" s="25"/>
    </row>
    <row r="12" spans="2:11" s="6" customFormat="1" ht="15" customHeight="1">
      <c r="B12" s="22"/>
      <c r="D12" s="18" t="s">
        <v>23</v>
      </c>
      <c r="F12" s="16" t="s">
        <v>24</v>
      </c>
      <c r="I12" s="18" t="s">
        <v>25</v>
      </c>
      <c r="J12" s="45" t="str">
        <f>'Rekapitulace stavby'!$AN$8</f>
        <v>05.02.2014</v>
      </c>
      <c r="K12" s="25"/>
    </row>
    <row r="13" spans="2:11" s="6" customFormat="1" ht="12" customHeight="1">
      <c r="B13" s="22"/>
      <c r="K13" s="25"/>
    </row>
    <row r="14" spans="2:11" s="6" customFormat="1" ht="15" customHeight="1">
      <c r="B14" s="22"/>
      <c r="D14" s="18" t="s">
        <v>29</v>
      </c>
      <c r="I14" s="18" t="s">
        <v>30</v>
      </c>
      <c r="J14" s="16" t="s">
        <v>31</v>
      </c>
      <c r="K14" s="25"/>
    </row>
    <row r="15" spans="2:11" s="6" customFormat="1" ht="18.75" customHeight="1">
      <c r="B15" s="22"/>
      <c r="E15" s="16" t="s">
        <v>32</v>
      </c>
      <c r="I15" s="18" t="s">
        <v>33</v>
      </c>
      <c r="J15" s="16"/>
      <c r="K15" s="25"/>
    </row>
    <row r="16" spans="2:11" s="6" customFormat="1" ht="7.5" customHeight="1">
      <c r="B16" s="22"/>
      <c r="K16" s="25"/>
    </row>
    <row r="17" spans="2:11" s="6" customFormat="1" ht="15" customHeight="1">
      <c r="B17" s="22"/>
      <c r="D17" s="18" t="s">
        <v>34</v>
      </c>
      <c r="I17" s="18" t="s">
        <v>30</v>
      </c>
      <c r="J17" s="16">
        <f>IF('Rekapitulace stavby'!$AN$13="Vyplň údaj","",IF('Rekapitulace stavby'!$AN$13="","",'Rekapitulace stavby'!$AN$13))</f>
      </c>
      <c r="K17" s="25"/>
    </row>
    <row r="18" spans="2:11" s="6" customFormat="1" ht="18.75" customHeight="1">
      <c r="B18" s="22"/>
      <c r="E18" s="16">
        <f>IF('Rekapitulace stavby'!$E$14="Vyplň údaj","",IF('Rekapitulace stavby'!$E$14="","",'Rekapitulace stavby'!$E$14))</f>
      </c>
      <c r="I18" s="18" t="s">
        <v>33</v>
      </c>
      <c r="J18" s="16">
        <f>IF('Rekapitulace stavby'!$AN$14="Vyplň údaj","",IF('Rekapitulace stavby'!$AN$14="","",'Rekapitulace stavby'!$AN$14))</f>
      </c>
      <c r="K18" s="25"/>
    </row>
    <row r="19" spans="2:11" s="6" customFormat="1" ht="7.5" customHeight="1">
      <c r="B19" s="22"/>
      <c r="K19" s="25"/>
    </row>
    <row r="20" spans="2:11" s="6" customFormat="1" ht="15" customHeight="1">
      <c r="B20" s="22"/>
      <c r="D20" s="18" t="s">
        <v>36</v>
      </c>
      <c r="I20" s="18" t="s">
        <v>30</v>
      </c>
      <c r="J20" s="16" t="s">
        <v>37</v>
      </c>
      <c r="K20" s="25"/>
    </row>
    <row r="21" spans="2:11" s="6" customFormat="1" ht="18.75" customHeight="1">
      <c r="B21" s="22"/>
      <c r="E21" s="16" t="s">
        <v>38</v>
      </c>
      <c r="I21" s="18" t="s">
        <v>33</v>
      </c>
      <c r="J21" s="16" t="s">
        <v>39</v>
      </c>
      <c r="K21" s="25"/>
    </row>
    <row r="22" spans="2:11" s="6" customFormat="1" ht="7.5" customHeight="1">
      <c r="B22" s="22"/>
      <c r="K22" s="25"/>
    </row>
    <row r="23" spans="2:11" s="6" customFormat="1" ht="15" customHeight="1">
      <c r="B23" s="22"/>
      <c r="D23" s="18" t="s">
        <v>41</v>
      </c>
      <c r="K23" s="25"/>
    </row>
    <row r="24" spans="2:11" s="83" customFormat="1" ht="84.75" customHeight="1">
      <c r="B24" s="84"/>
      <c r="E24" s="292" t="s">
        <v>42</v>
      </c>
      <c r="F24" s="298"/>
      <c r="G24" s="298"/>
      <c r="H24" s="298"/>
      <c r="K24" s="85"/>
    </row>
    <row r="25" spans="2:11" s="6" customFormat="1" ht="7.5" customHeight="1">
      <c r="B25" s="22"/>
      <c r="K25" s="25"/>
    </row>
    <row r="26" spans="2:11" s="6" customFormat="1" ht="7.5" customHeight="1">
      <c r="B26" s="22"/>
      <c r="D26" s="46"/>
      <c r="E26" s="46"/>
      <c r="F26" s="46"/>
      <c r="G26" s="46"/>
      <c r="H26" s="46"/>
      <c r="I26" s="46"/>
      <c r="J26" s="46"/>
      <c r="K26" s="86"/>
    </row>
    <row r="27" spans="2:11" s="6" customFormat="1" ht="26.25" customHeight="1">
      <c r="B27" s="22"/>
      <c r="D27" s="87" t="s">
        <v>43</v>
      </c>
      <c r="J27" s="56">
        <f>ROUND($J$103,2)</f>
        <v>0</v>
      </c>
      <c r="K27" s="25"/>
    </row>
    <row r="28" spans="2:11" s="6" customFormat="1" ht="7.5" customHeight="1">
      <c r="B28" s="22"/>
      <c r="D28" s="46"/>
      <c r="E28" s="46"/>
      <c r="F28" s="46"/>
      <c r="G28" s="46"/>
      <c r="H28" s="46"/>
      <c r="I28" s="46"/>
      <c r="J28" s="46"/>
      <c r="K28" s="86"/>
    </row>
    <row r="29" spans="2:11" s="6" customFormat="1" ht="15" customHeight="1">
      <c r="B29" s="22"/>
      <c r="F29" s="26" t="s">
        <v>45</v>
      </c>
      <c r="I29" s="26" t="s">
        <v>44</v>
      </c>
      <c r="J29" s="26" t="s">
        <v>46</v>
      </c>
      <c r="K29" s="25"/>
    </row>
    <row r="30" spans="2:11" s="6" customFormat="1" ht="15" customHeight="1">
      <c r="B30" s="22"/>
      <c r="D30" s="28" t="s">
        <v>47</v>
      </c>
      <c r="E30" s="28" t="s">
        <v>48</v>
      </c>
      <c r="F30" s="88">
        <f>ROUND(SUM($BE$103:$BE$330),2)</f>
        <v>0</v>
      </c>
      <c r="I30" s="89">
        <v>0.21</v>
      </c>
      <c r="J30" s="88">
        <f>ROUND(SUM($BE$103:$BE$330)*$I$30,2)</f>
        <v>0</v>
      </c>
      <c r="K30" s="25"/>
    </row>
    <row r="31" spans="2:11" s="6" customFormat="1" ht="15" customHeight="1">
      <c r="B31" s="22"/>
      <c r="E31" s="28" t="s">
        <v>49</v>
      </c>
      <c r="F31" s="88">
        <f>ROUND(SUM($BF$103:$BF$330),2)</f>
        <v>0</v>
      </c>
      <c r="I31" s="89">
        <v>0.15</v>
      </c>
      <c r="J31" s="88">
        <f>ROUND(SUM($BF$103:$BF$330)*$I$31,2)</f>
        <v>0</v>
      </c>
      <c r="K31" s="25"/>
    </row>
    <row r="32" spans="2:11" s="6" customFormat="1" ht="15" customHeight="1" hidden="1">
      <c r="B32" s="22"/>
      <c r="E32" s="28" t="s">
        <v>50</v>
      </c>
      <c r="F32" s="88">
        <f>ROUND(SUM($BG$103:$BG$330),2)</f>
        <v>0</v>
      </c>
      <c r="I32" s="89">
        <v>0.21</v>
      </c>
      <c r="J32" s="88">
        <v>0</v>
      </c>
      <c r="K32" s="25"/>
    </row>
    <row r="33" spans="2:11" s="6" customFormat="1" ht="15" customHeight="1" hidden="1">
      <c r="B33" s="22"/>
      <c r="E33" s="28" t="s">
        <v>51</v>
      </c>
      <c r="F33" s="88">
        <f>ROUND(SUM($BH$103:$BH$330),2)</f>
        <v>0</v>
      </c>
      <c r="I33" s="89">
        <v>0.15</v>
      </c>
      <c r="J33" s="88">
        <v>0</v>
      </c>
      <c r="K33" s="25"/>
    </row>
    <row r="34" spans="2:11" s="6" customFormat="1" ht="15" customHeight="1" hidden="1">
      <c r="B34" s="22"/>
      <c r="E34" s="28" t="s">
        <v>52</v>
      </c>
      <c r="F34" s="88">
        <f>ROUND(SUM($BI$103:$BI$330),2)</f>
        <v>0</v>
      </c>
      <c r="I34" s="89">
        <v>0</v>
      </c>
      <c r="J34" s="88">
        <v>0</v>
      </c>
      <c r="K34" s="25"/>
    </row>
    <row r="35" spans="2:11" s="6" customFormat="1" ht="7.5" customHeight="1">
      <c r="B35" s="22"/>
      <c r="K35" s="25"/>
    </row>
    <row r="36" spans="2:11" s="6" customFormat="1" ht="26.25" customHeight="1">
      <c r="B36" s="22"/>
      <c r="C36" s="30"/>
      <c r="D36" s="31" t="s">
        <v>53</v>
      </c>
      <c r="E36" s="32"/>
      <c r="F36" s="32"/>
      <c r="G36" s="90" t="s">
        <v>54</v>
      </c>
      <c r="H36" s="33" t="s">
        <v>55</v>
      </c>
      <c r="I36" s="32"/>
      <c r="J36" s="34">
        <f>ROUND(SUM($J$27:$J$34),2)</f>
        <v>0</v>
      </c>
      <c r="K36" s="91"/>
    </row>
    <row r="37" spans="2:11" s="6" customFormat="1" ht="15" customHeight="1">
      <c r="B37" s="36"/>
      <c r="C37" s="37"/>
      <c r="D37" s="37"/>
      <c r="E37" s="37"/>
      <c r="F37" s="37"/>
      <c r="G37" s="37"/>
      <c r="H37" s="37"/>
      <c r="I37" s="37"/>
      <c r="J37" s="37"/>
      <c r="K37" s="38"/>
    </row>
    <row r="41" spans="2:11" s="6" customFormat="1" ht="7.5" customHeight="1">
      <c r="B41" s="39"/>
      <c r="C41" s="40"/>
      <c r="D41" s="40"/>
      <c r="E41" s="40"/>
      <c r="F41" s="40"/>
      <c r="G41" s="40"/>
      <c r="H41" s="40"/>
      <c r="I41" s="40"/>
      <c r="J41" s="40"/>
      <c r="K41" s="92"/>
    </row>
    <row r="42" spans="2:11" s="6" customFormat="1" ht="37.5" customHeight="1">
      <c r="B42" s="22"/>
      <c r="C42" s="11" t="s">
        <v>115</v>
      </c>
      <c r="K42" s="25"/>
    </row>
    <row r="43" spans="2:11" s="6" customFormat="1" ht="7.5" customHeight="1">
      <c r="B43" s="22"/>
      <c r="K43" s="25"/>
    </row>
    <row r="44" spans="2:11" s="6" customFormat="1" ht="15" customHeight="1">
      <c r="B44" s="22"/>
      <c r="C44" s="18" t="s">
        <v>17</v>
      </c>
      <c r="K44" s="25"/>
    </row>
    <row r="45" spans="2:11" s="6" customFormat="1" ht="16.5" customHeight="1">
      <c r="B45" s="22"/>
      <c r="E45" s="297" t="str">
        <f>$E$7</f>
        <v>II/118 Příbram - Hluboš</v>
      </c>
      <c r="F45" s="280"/>
      <c r="G45" s="280"/>
      <c r="H45" s="280"/>
      <c r="K45" s="25"/>
    </row>
    <row r="46" spans="2:11" s="6" customFormat="1" ht="15" customHeight="1">
      <c r="B46" s="22"/>
      <c r="C46" s="18" t="s">
        <v>113</v>
      </c>
      <c r="K46" s="25"/>
    </row>
    <row r="47" spans="2:11" s="6" customFormat="1" ht="19.5" customHeight="1">
      <c r="B47" s="22"/>
      <c r="E47" s="279" t="str">
        <f>$E$9</f>
        <v>SO.101 - SO.101 - Silnice</v>
      </c>
      <c r="F47" s="280"/>
      <c r="G47" s="280"/>
      <c r="H47" s="280"/>
      <c r="K47" s="25"/>
    </row>
    <row r="48" spans="2:11" s="6" customFormat="1" ht="7.5" customHeight="1">
      <c r="B48" s="22"/>
      <c r="K48" s="25"/>
    </row>
    <row r="49" spans="2:11" s="6" customFormat="1" ht="18.75" customHeight="1">
      <c r="B49" s="22"/>
      <c r="C49" s="18" t="s">
        <v>23</v>
      </c>
      <c r="F49" s="16" t="str">
        <f>$F$12</f>
        <v>Příbram</v>
      </c>
      <c r="I49" s="18" t="s">
        <v>25</v>
      </c>
      <c r="J49" s="45" t="str">
        <f>IF($J$12="","",$J$12)</f>
        <v>05.02.2014</v>
      </c>
      <c r="K49" s="25"/>
    </row>
    <row r="50" spans="2:11" s="6" customFormat="1" ht="7.5" customHeight="1">
      <c r="B50" s="22"/>
      <c r="K50" s="25"/>
    </row>
    <row r="51" spans="2:11" s="6" customFormat="1" ht="15.75" customHeight="1">
      <c r="B51" s="22"/>
      <c r="C51" s="18" t="s">
        <v>29</v>
      </c>
      <c r="F51" s="16" t="str">
        <f>$E$15</f>
        <v>Středočeský kraj</v>
      </c>
      <c r="I51" s="18" t="s">
        <v>36</v>
      </c>
      <c r="J51" s="16" t="str">
        <f>$E$21</f>
        <v>CR Project s.r.o.</v>
      </c>
      <c r="K51" s="25"/>
    </row>
    <row r="52" spans="2:11" s="6" customFormat="1" ht="15" customHeight="1">
      <c r="B52" s="22"/>
      <c r="C52" s="18" t="s">
        <v>34</v>
      </c>
      <c r="F52" s="16">
        <f>IF($E$18="","",$E$18)</f>
      </c>
      <c r="K52" s="25"/>
    </row>
    <row r="53" spans="2:11" s="6" customFormat="1" ht="11.25" customHeight="1">
      <c r="B53" s="22"/>
      <c r="K53" s="25"/>
    </row>
    <row r="54" spans="2:11" s="6" customFormat="1" ht="30" customHeight="1">
      <c r="B54" s="22"/>
      <c r="C54" s="93" t="s">
        <v>116</v>
      </c>
      <c r="D54" s="30"/>
      <c r="E54" s="30"/>
      <c r="F54" s="30"/>
      <c r="G54" s="30"/>
      <c r="H54" s="30"/>
      <c r="I54" s="30"/>
      <c r="J54" s="94" t="s">
        <v>117</v>
      </c>
      <c r="K54" s="35"/>
    </row>
    <row r="55" spans="2:11" s="6" customFormat="1" ht="11.25" customHeight="1">
      <c r="B55" s="22"/>
      <c r="K55" s="25"/>
    </row>
    <row r="56" spans="2:47" s="6" customFormat="1" ht="30" customHeight="1">
      <c r="B56" s="22"/>
      <c r="C56" s="55" t="s">
        <v>118</v>
      </c>
      <c r="J56" s="56">
        <f>ROUND($J$103,2)</f>
        <v>0</v>
      </c>
      <c r="K56" s="25"/>
      <c r="AU56" s="6" t="s">
        <v>119</v>
      </c>
    </row>
    <row r="57" spans="2:11" s="62" customFormat="1" ht="25.5" customHeight="1">
      <c r="B57" s="95"/>
      <c r="D57" s="96" t="s">
        <v>120</v>
      </c>
      <c r="E57" s="96"/>
      <c r="F57" s="96"/>
      <c r="G57" s="96"/>
      <c r="H57" s="96"/>
      <c r="I57" s="96"/>
      <c r="J57" s="97">
        <f>ROUND($J$104,2)</f>
        <v>0</v>
      </c>
      <c r="K57" s="98"/>
    </row>
    <row r="58" spans="2:11" s="71" customFormat="1" ht="21" customHeight="1">
      <c r="B58" s="99"/>
      <c r="D58" s="100" t="s">
        <v>252</v>
      </c>
      <c r="E58" s="100"/>
      <c r="F58" s="100"/>
      <c r="G58" s="100"/>
      <c r="H58" s="100"/>
      <c r="I58" s="100"/>
      <c r="J58" s="101">
        <f>ROUND($J$105,2)</f>
        <v>0</v>
      </c>
      <c r="K58" s="102"/>
    </row>
    <row r="59" spans="2:11" s="71" customFormat="1" ht="15.75" customHeight="1">
      <c r="B59" s="99"/>
      <c r="D59" s="100" t="s">
        <v>253</v>
      </c>
      <c r="E59" s="100"/>
      <c r="F59" s="100"/>
      <c r="G59" s="100"/>
      <c r="H59" s="100"/>
      <c r="I59" s="100"/>
      <c r="J59" s="101">
        <f>ROUND($J$106,2)</f>
        <v>0</v>
      </c>
      <c r="K59" s="102"/>
    </row>
    <row r="60" spans="2:11" s="71" customFormat="1" ht="15.75" customHeight="1">
      <c r="B60" s="99"/>
      <c r="D60" s="100" t="s">
        <v>254</v>
      </c>
      <c r="E60" s="100"/>
      <c r="F60" s="100"/>
      <c r="G60" s="100"/>
      <c r="H60" s="100"/>
      <c r="I60" s="100"/>
      <c r="J60" s="101">
        <f>ROUND($J$149,2)</f>
        <v>0</v>
      </c>
      <c r="K60" s="102"/>
    </row>
    <row r="61" spans="2:11" s="71" customFormat="1" ht="15.75" customHeight="1">
      <c r="B61" s="99"/>
      <c r="D61" s="100" t="s">
        <v>255</v>
      </c>
      <c r="E61" s="100"/>
      <c r="F61" s="100"/>
      <c r="G61" s="100"/>
      <c r="H61" s="100"/>
      <c r="I61" s="100"/>
      <c r="J61" s="101">
        <f>ROUND($J$155,2)</f>
        <v>0</v>
      </c>
      <c r="K61" s="102"/>
    </row>
    <row r="62" spans="2:11" s="71" customFormat="1" ht="15.75" customHeight="1">
      <c r="B62" s="99"/>
      <c r="D62" s="100" t="s">
        <v>256</v>
      </c>
      <c r="E62" s="100"/>
      <c r="F62" s="100"/>
      <c r="G62" s="100"/>
      <c r="H62" s="100"/>
      <c r="I62" s="100"/>
      <c r="J62" s="101">
        <f>ROUND($J$160,2)</f>
        <v>0</v>
      </c>
      <c r="K62" s="102"/>
    </row>
    <row r="63" spans="2:11" s="71" customFormat="1" ht="15.75" customHeight="1">
      <c r="B63" s="99"/>
      <c r="D63" s="100" t="s">
        <v>257</v>
      </c>
      <c r="E63" s="100"/>
      <c r="F63" s="100"/>
      <c r="G63" s="100"/>
      <c r="H63" s="100"/>
      <c r="I63" s="100"/>
      <c r="J63" s="101">
        <f>ROUND($J$176,2)</f>
        <v>0</v>
      </c>
      <c r="K63" s="102"/>
    </row>
    <row r="64" spans="2:11" s="71" customFormat="1" ht="21" customHeight="1">
      <c r="B64" s="99"/>
      <c r="D64" s="100" t="s">
        <v>258</v>
      </c>
      <c r="E64" s="100"/>
      <c r="F64" s="100"/>
      <c r="G64" s="100"/>
      <c r="H64" s="100"/>
      <c r="I64" s="100"/>
      <c r="J64" s="101">
        <f>ROUND($J$181,2)</f>
        <v>0</v>
      </c>
      <c r="K64" s="102"/>
    </row>
    <row r="65" spans="2:11" s="71" customFormat="1" ht="15.75" customHeight="1">
      <c r="B65" s="99"/>
      <c r="D65" s="100" t="s">
        <v>259</v>
      </c>
      <c r="E65" s="100"/>
      <c r="F65" s="100"/>
      <c r="G65" s="100"/>
      <c r="H65" s="100"/>
      <c r="I65" s="100"/>
      <c r="J65" s="101">
        <f>ROUND($J$182,2)</f>
        <v>0</v>
      </c>
      <c r="K65" s="102"/>
    </row>
    <row r="66" spans="2:11" s="71" customFormat="1" ht="21" customHeight="1">
      <c r="B66" s="99"/>
      <c r="D66" s="100" t="s">
        <v>260</v>
      </c>
      <c r="E66" s="100"/>
      <c r="F66" s="100"/>
      <c r="G66" s="100"/>
      <c r="H66" s="100"/>
      <c r="I66" s="100"/>
      <c r="J66" s="101">
        <f>ROUND($J$185,2)</f>
        <v>0</v>
      </c>
      <c r="K66" s="102"/>
    </row>
    <row r="67" spans="2:11" s="71" customFormat="1" ht="15.75" customHeight="1">
      <c r="B67" s="99"/>
      <c r="D67" s="100" t="s">
        <v>261</v>
      </c>
      <c r="E67" s="100"/>
      <c r="F67" s="100"/>
      <c r="G67" s="100"/>
      <c r="H67" s="100"/>
      <c r="I67" s="100"/>
      <c r="J67" s="101">
        <f>ROUND($J$186,2)</f>
        <v>0</v>
      </c>
      <c r="K67" s="102"/>
    </row>
    <row r="68" spans="2:11" s="71" customFormat="1" ht="21" customHeight="1">
      <c r="B68" s="99"/>
      <c r="D68" s="100" t="s">
        <v>262</v>
      </c>
      <c r="E68" s="100"/>
      <c r="F68" s="100"/>
      <c r="G68" s="100"/>
      <c r="H68" s="100"/>
      <c r="I68" s="100"/>
      <c r="J68" s="101">
        <f>ROUND($J$193,2)</f>
        <v>0</v>
      </c>
      <c r="K68" s="102"/>
    </row>
    <row r="69" spans="2:11" s="71" customFormat="1" ht="15.75" customHeight="1">
      <c r="B69" s="99"/>
      <c r="D69" s="100" t="s">
        <v>263</v>
      </c>
      <c r="E69" s="100"/>
      <c r="F69" s="100"/>
      <c r="G69" s="100"/>
      <c r="H69" s="100"/>
      <c r="I69" s="100"/>
      <c r="J69" s="101">
        <f>ROUND($J$194,2)</f>
        <v>0</v>
      </c>
      <c r="K69" s="102"/>
    </row>
    <row r="70" spans="2:11" s="71" customFormat="1" ht="21" customHeight="1">
      <c r="B70" s="99"/>
      <c r="D70" s="100" t="s">
        <v>264</v>
      </c>
      <c r="E70" s="100"/>
      <c r="F70" s="100"/>
      <c r="G70" s="100"/>
      <c r="H70" s="100"/>
      <c r="I70" s="100"/>
      <c r="J70" s="101">
        <f>ROUND($J$199,2)</f>
        <v>0</v>
      </c>
      <c r="K70" s="102"/>
    </row>
    <row r="71" spans="2:11" s="71" customFormat="1" ht="15.75" customHeight="1">
      <c r="B71" s="99"/>
      <c r="D71" s="100" t="s">
        <v>265</v>
      </c>
      <c r="E71" s="100"/>
      <c r="F71" s="100"/>
      <c r="G71" s="100"/>
      <c r="H71" s="100"/>
      <c r="I71" s="100"/>
      <c r="J71" s="101">
        <f>ROUND($J$200,2)</f>
        <v>0</v>
      </c>
      <c r="K71" s="102"/>
    </row>
    <row r="72" spans="2:11" s="71" customFormat="1" ht="15.75" customHeight="1">
      <c r="B72" s="99"/>
      <c r="D72" s="100" t="s">
        <v>266</v>
      </c>
      <c r="E72" s="100"/>
      <c r="F72" s="100"/>
      <c r="G72" s="100"/>
      <c r="H72" s="100"/>
      <c r="I72" s="100"/>
      <c r="J72" s="101">
        <f>ROUND($J$213,2)</f>
        <v>0</v>
      </c>
      <c r="K72" s="102"/>
    </row>
    <row r="73" spans="2:11" s="71" customFormat="1" ht="21" customHeight="1">
      <c r="B73" s="99"/>
      <c r="D73" s="100" t="s">
        <v>267</v>
      </c>
      <c r="E73" s="100"/>
      <c r="F73" s="100"/>
      <c r="G73" s="100"/>
      <c r="H73" s="100"/>
      <c r="I73" s="100"/>
      <c r="J73" s="101">
        <f>ROUND($J$238,2)</f>
        <v>0</v>
      </c>
      <c r="K73" s="102"/>
    </row>
    <row r="74" spans="2:11" s="71" customFormat="1" ht="15.75" customHeight="1">
      <c r="B74" s="99"/>
      <c r="D74" s="100" t="s">
        <v>268</v>
      </c>
      <c r="E74" s="100"/>
      <c r="F74" s="100"/>
      <c r="G74" s="100"/>
      <c r="H74" s="100"/>
      <c r="I74" s="100"/>
      <c r="J74" s="101">
        <f>ROUND($J$239,2)</f>
        <v>0</v>
      </c>
      <c r="K74" s="102"/>
    </row>
    <row r="75" spans="2:11" s="71" customFormat="1" ht="21" customHeight="1">
      <c r="B75" s="99"/>
      <c r="D75" s="100" t="s">
        <v>269</v>
      </c>
      <c r="E75" s="100"/>
      <c r="F75" s="100"/>
      <c r="G75" s="100"/>
      <c r="H75" s="100"/>
      <c r="I75" s="100"/>
      <c r="J75" s="101">
        <f>ROUND($J$261,2)</f>
        <v>0</v>
      </c>
      <c r="K75" s="102"/>
    </row>
    <row r="76" spans="2:11" s="71" customFormat="1" ht="15.75" customHeight="1">
      <c r="B76" s="99"/>
      <c r="D76" s="100" t="s">
        <v>270</v>
      </c>
      <c r="E76" s="100"/>
      <c r="F76" s="100"/>
      <c r="G76" s="100"/>
      <c r="H76" s="100"/>
      <c r="I76" s="100"/>
      <c r="J76" s="101">
        <f>ROUND($J$262,2)</f>
        <v>0</v>
      </c>
      <c r="K76" s="102"/>
    </row>
    <row r="77" spans="2:11" s="71" customFormat="1" ht="15.75" customHeight="1">
      <c r="B77" s="99"/>
      <c r="D77" s="100" t="s">
        <v>271</v>
      </c>
      <c r="E77" s="100"/>
      <c r="F77" s="100"/>
      <c r="G77" s="100"/>
      <c r="H77" s="100"/>
      <c r="I77" s="100"/>
      <c r="J77" s="101">
        <f>ROUND($J$273,2)</f>
        <v>0</v>
      </c>
      <c r="K77" s="102"/>
    </row>
    <row r="78" spans="2:11" s="71" customFormat="1" ht="15.75" customHeight="1">
      <c r="B78" s="99"/>
      <c r="D78" s="100" t="s">
        <v>272</v>
      </c>
      <c r="E78" s="100"/>
      <c r="F78" s="100"/>
      <c r="G78" s="100"/>
      <c r="H78" s="100"/>
      <c r="I78" s="100"/>
      <c r="J78" s="101">
        <f>ROUND($J$280,2)</f>
        <v>0</v>
      </c>
      <c r="K78" s="102"/>
    </row>
    <row r="79" spans="2:11" s="71" customFormat="1" ht="15.75" customHeight="1">
      <c r="B79" s="99"/>
      <c r="D79" s="100" t="s">
        <v>273</v>
      </c>
      <c r="E79" s="100"/>
      <c r="F79" s="100"/>
      <c r="G79" s="100"/>
      <c r="H79" s="100"/>
      <c r="I79" s="100"/>
      <c r="J79" s="101">
        <f>ROUND($J$293,2)</f>
        <v>0</v>
      </c>
      <c r="K79" s="102"/>
    </row>
    <row r="80" spans="2:11" s="71" customFormat="1" ht="15.75" customHeight="1">
      <c r="B80" s="99"/>
      <c r="D80" s="100" t="s">
        <v>274</v>
      </c>
      <c r="E80" s="100"/>
      <c r="F80" s="100"/>
      <c r="G80" s="100"/>
      <c r="H80" s="100"/>
      <c r="I80" s="100"/>
      <c r="J80" s="101">
        <f>ROUND($J$306,2)</f>
        <v>0</v>
      </c>
      <c r="K80" s="102"/>
    </row>
    <row r="81" spans="2:11" s="71" customFormat="1" ht="15.75" customHeight="1">
      <c r="B81" s="99"/>
      <c r="D81" s="100" t="s">
        <v>275</v>
      </c>
      <c r="E81" s="100"/>
      <c r="F81" s="100"/>
      <c r="G81" s="100"/>
      <c r="H81" s="100"/>
      <c r="I81" s="100"/>
      <c r="J81" s="101">
        <f>ROUND($J$310,2)</f>
        <v>0</v>
      </c>
      <c r="K81" s="102"/>
    </row>
    <row r="82" spans="2:11" s="71" customFormat="1" ht="15.75" customHeight="1">
      <c r="B82" s="99"/>
      <c r="D82" s="100" t="s">
        <v>276</v>
      </c>
      <c r="E82" s="100"/>
      <c r="F82" s="100"/>
      <c r="G82" s="100"/>
      <c r="H82" s="100"/>
      <c r="I82" s="100"/>
      <c r="J82" s="101">
        <f>ROUND($J$318,2)</f>
        <v>0</v>
      </c>
      <c r="K82" s="102"/>
    </row>
    <row r="83" spans="2:11" s="71" customFormat="1" ht="15.75" customHeight="1">
      <c r="B83" s="99"/>
      <c r="D83" s="100" t="s">
        <v>277</v>
      </c>
      <c r="E83" s="100"/>
      <c r="F83" s="100"/>
      <c r="G83" s="100"/>
      <c r="H83" s="100"/>
      <c r="I83" s="100"/>
      <c r="J83" s="101">
        <f>ROUND($J$326,2)</f>
        <v>0</v>
      </c>
      <c r="K83" s="102"/>
    </row>
    <row r="84" spans="2:11" s="6" customFormat="1" ht="22.5" customHeight="1">
      <c r="B84" s="22"/>
      <c r="K84" s="25"/>
    </row>
    <row r="85" spans="2:11" s="6" customFormat="1" ht="7.5" customHeight="1">
      <c r="B85" s="36"/>
      <c r="C85" s="37"/>
      <c r="D85" s="37"/>
      <c r="E85" s="37"/>
      <c r="F85" s="37"/>
      <c r="G85" s="37"/>
      <c r="H85" s="37"/>
      <c r="I85" s="37"/>
      <c r="J85" s="37"/>
      <c r="K85" s="38"/>
    </row>
    <row r="89" spans="2:12" s="6" customFormat="1" ht="7.5" customHeight="1"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22"/>
    </row>
    <row r="90" spans="2:12" s="6" customFormat="1" ht="37.5" customHeight="1">
      <c r="B90" s="22"/>
      <c r="C90" s="11" t="s">
        <v>123</v>
      </c>
      <c r="L90" s="22"/>
    </row>
    <row r="91" spans="2:12" s="6" customFormat="1" ht="7.5" customHeight="1">
      <c r="B91" s="22"/>
      <c r="L91" s="22"/>
    </row>
    <row r="92" spans="2:12" s="6" customFormat="1" ht="15" customHeight="1">
      <c r="B92" s="22"/>
      <c r="C92" s="18" t="s">
        <v>17</v>
      </c>
      <c r="L92" s="22"/>
    </row>
    <row r="93" spans="2:12" s="6" customFormat="1" ht="16.5" customHeight="1">
      <c r="B93" s="22"/>
      <c r="E93" s="297" t="str">
        <f>$E$7</f>
        <v>II/118 Příbram - Hluboš</v>
      </c>
      <c r="F93" s="280"/>
      <c r="G93" s="280"/>
      <c r="H93" s="280"/>
      <c r="L93" s="22"/>
    </row>
    <row r="94" spans="2:12" s="6" customFormat="1" ht="15" customHeight="1">
      <c r="B94" s="22"/>
      <c r="C94" s="18" t="s">
        <v>113</v>
      </c>
      <c r="L94" s="22"/>
    </row>
    <row r="95" spans="2:12" s="6" customFormat="1" ht="19.5" customHeight="1">
      <c r="B95" s="22"/>
      <c r="E95" s="279" t="str">
        <f>$E$9</f>
        <v>SO.101 - SO.101 - Silnice</v>
      </c>
      <c r="F95" s="280"/>
      <c r="G95" s="280"/>
      <c r="H95" s="280"/>
      <c r="L95" s="22"/>
    </row>
    <row r="96" spans="2:12" s="6" customFormat="1" ht="7.5" customHeight="1">
      <c r="B96" s="22"/>
      <c r="L96" s="22"/>
    </row>
    <row r="97" spans="2:12" s="6" customFormat="1" ht="18.75" customHeight="1">
      <c r="B97" s="22"/>
      <c r="C97" s="18" t="s">
        <v>23</v>
      </c>
      <c r="F97" s="16" t="str">
        <f>$F$12</f>
        <v>Příbram</v>
      </c>
      <c r="I97" s="18" t="s">
        <v>25</v>
      </c>
      <c r="J97" s="45" t="str">
        <f>IF($J$12="","",$J$12)</f>
        <v>05.02.2014</v>
      </c>
      <c r="L97" s="22"/>
    </row>
    <row r="98" spans="2:12" s="6" customFormat="1" ht="7.5" customHeight="1">
      <c r="B98" s="22"/>
      <c r="L98" s="22"/>
    </row>
    <row r="99" spans="2:12" s="6" customFormat="1" ht="15.75" customHeight="1">
      <c r="B99" s="22"/>
      <c r="C99" s="18" t="s">
        <v>29</v>
      </c>
      <c r="F99" s="16" t="str">
        <f>$E$15</f>
        <v>Středočeský kraj</v>
      </c>
      <c r="I99" s="18" t="s">
        <v>36</v>
      </c>
      <c r="J99" s="16" t="str">
        <f>$E$21</f>
        <v>CR Project s.r.o.</v>
      </c>
      <c r="L99" s="22"/>
    </row>
    <row r="100" spans="2:12" s="6" customFormat="1" ht="15" customHeight="1">
      <c r="B100" s="22"/>
      <c r="C100" s="18" t="s">
        <v>34</v>
      </c>
      <c r="F100" s="16">
        <f>IF($E$18="","",$E$18)</f>
      </c>
      <c r="L100" s="22"/>
    </row>
    <row r="101" spans="2:12" s="6" customFormat="1" ht="11.25" customHeight="1">
      <c r="B101" s="22"/>
      <c r="L101" s="22"/>
    </row>
    <row r="102" spans="2:20" s="103" customFormat="1" ht="30" customHeight="1">
      <c r="B102" s="104"/>
      <c r="C102" s="105" t="s">
        <v>124</v>
      </c>
      <c r="D102" s="106" t="s">
        <v>62</v>
      </c>
      <c r="E102" s="106" t="s">
        <v>58</v>
      </c>
      <c r="F102" s="106" t="s">
        <v>125</v>
      </c>
      <c r="G102" s="106" t="s">
        <v>126</v>
      </c>
      <c r="H102" s="106" t="s">
        <v>127</v>
      </c>
      <c r="I102" s="106" t="s">
        <v>128</v>
      </c>
      <c r="J102" s="106" t="s">
        <v>129</v>
      </c>
      <c r="K102" s="107" t="s">
        <v>130</v>
      </c>
      <c r="L102" s="104"/>
      <c r="M102" s="50" t="s">
        <v>131</v>
      </c>
      <c r="N102" s="51" t="s">
        <v>47</v>
      </c>
      <c r="O102" s="51" t="s">
        <v>132</v>
      </c>
      <c r="P102" s="51" t="s">
        <v>133</v>
      </c>
      <c r="Q102" s="51" t="s">
        <v>134</v>
      </c>
      <c r="R102" s="51" t="s">
        <v>135</v>
      </c>
      <c r="S102" s="51" t="s">
        <v>136</v>
      </c>
      <c r="T102" s="52" t="s">
        <v>137</v>
      </c>
    </row>
    <row r="103" spans="2:63" s="6" customFormat="1" ht="30" customHeight="1">
      <c r="B103" s="22"/>
      <c r="C103" s="55" t="s">
        <v>118</v>
      </c>
      <c r="J103" s="108">
        <f>$BK$103</f>
        <v>0</v>
      </c>
      <c r="L103" s="22"/>
      <c r="M103" s="54"/>
      <c r="N103" s="46"/>
      <c r="O103" s="46"/>
      <c r="P103" s="109">
        <f>$P$104</f>
        <v>0</v>
      </c>
      <c r="Q103" s="46"/>
      <c r="R103" s="109">
        <f>$R$104</f>
        <v>19742.29593173714</v>
      </c>
      <c r="S103" s="46"/>
      <c r="T103" s="110">
        <f>$T$104</f>
        <v>14630.584</v>
      </c>
      <c r="AT103" s="6" t="s">
        <v>76</v>
      </c>
      <c r="AU103" s="6" t="s">
        <v>119</v>
      </c>
      <c r="BK103" s="111">
        <f>$BK$104</f>
        <v>0</v>
      </c>
    </row>
    <row r="104" spans="2:63" s="112" customFormat="1" ht="37.5" customHeight="1">
      <c r="B104" s="113"/>
      <c r="D104" s="114" t="s">
        <v>76</v>
      </c>
      <c r="E104" s="115" t="s">
        <v>138</v>
      </c>
      <c r="F104" s="115" t="s">
        <v>139</v>
      </c>
      <c r="J104" s="116">
        <f>$BK$104</f>
        <v>0</v>
      </c>
      <c r="L104" s="113"/>
      <c r="M104" s="117"/>
      <c r="P104" s="118">
        <f>$P$105+$P$181+$P$185+$P$193+$P$199+$P$238+$P$261</f>
        <v>0</v>
      </c>
      <c r="R104" s="118">
        <f>$R$105+$R$181+$R$185+$R$193+$R$199+$R$238+$R$261</f>
        <v>19742.29593173714</v>
      </c>
      <c r="T104" s="119">
        <f>$T$105+$T$181+$T$185+$T$193+$T$199+$T$238+$T$261</f>
        <v>14630.584</v>
      </c>
      <c r="AR104" s="114" t="s">
        <v>22</v>
      </c>
      <c r="AT104" s="114" t="s">
        <v>76</v>
      </c>
      <c r="AU104" s="114" t="s">
        <v>77</v>
      </c>
      <c r="AY104" s="114" t="s">
        <v>140</v>
      </c>
      <c r="BK104" s="120">
        <f>$BK$105+$BK$181+$BK$185+$BK$193+$BK$199+$BK$238+$BK$261</f>
        <v>0</v>
      </c>
    </row>
    <row r="105" spans="2:63" s="112" customFormat="1" ht="21" customHeight="1">
      <c r="B105" s="113"/>
      <c r="D105" s="114" t="s">
        <v>76</v>
      </c>
      <c r="E105" s="121" t="s">
        <v>22</v>
      </c>
      <c r="F105" s="121" t="s">
        <v>278</v>
      </c>
      <c r="J105" s="122">
        <f>$BK$105</f>
        <v>0</v>
      </c>
      <c r="L105" s="113"/>
      <c r="M105" s="117"/>
      <c r="P105" s="118">
        <f>$P$106+$P$149+$P$155+$P$160+$P$176</f>
        <v>0</v>
      </c>
      <c r="R105" s="118">
        <f>$R$106+$R$149+$R$155+$R$160+$R$176</f>
        <v>119.0249914</v>
      </c>
      <c r="T105" s="119">
        <f>$T$106+$T$149+$T$155+$T$160+$T$176</f>
        <v>0</v>
      </c>
      <c r="AR105" s="114" t="s">
        <v>22</v>
      </c>
      <c r="AT105" s="114" t="s">
        <v>76</v>
      </c>
      <c r="AU105" s="114" t="s">
        <v>22</v>
      </c>
      <c r="AY105" s="114" t="s">
        <v>140</v>
      </c>
      <c r="BK105" s="120">
        <f>$BK$106+$BK$149+$BK$155+$BK$160+$BK$176</f>
        <v>0</v>
      </c>
    </row>
    <row r="106" spans="2:63" s="112" customFormat="1" ht="15.75" customHeight="1">
      <c r="B106" s="113"/>
      <c r="D106" s="114" t="s">
        <v>76</v>
      </c>
      <c r="E106" s="121" t="s">
        <v>279</v>
      </c>
      <c r="F106" s="121" t="s">
        <v>280</v>
      </c>
      <c r="J106" s="122">
        <f>$BK$106</f>
        <v>0</v>
      </c>
      <c r="L106" s="113"/>
      <c r="M106" s="117"/>
      <c r="P106" s="118">
        <f>SUM($P$107:$P$148)</f>
        <v>0</v>
      </c>
      <c r="R106" s="118">
        <f>SUM($R$107:$R$148)</f>
        <v>0</v>
      </c>
      <c r="T106" s="119">
        <f>SUM($T$107:$T$148)</f>
        <v>0</v>
      </c>
      <c r="AR106" s="114" t="s">
        <v>22</v>
      </c>
      <c r="AT106" s="114" t="s">
        <v>76</v>
      </c>
      <c r="AU106" s="114" t="s">
        <v>85</v>
      </c>
      <c r="AY106" s="114" t="s">
        <v>140</v>
      </c>
      <c r="BK106" s="120">
        <f>SUM($BK$107:$BK$148)</f>
        <v>0</v>
      </c>
    </row>
    <row r="107" spans="2:65" s="6" customFormat="1" ht="15.75" customHeight="1">
      <c r="B107" s="22"/>
      <c r="C107" s="123" t="s">
        <v>22</v>
      </c>
      <c r="D107" s="123" t="s">
        <v>144</v>
      </c>
      <c r="E107" s="124" t="s">
        <v>281</v>
      </c>
      <c r="F107" s="125" t="s">
        <v>282</v>
      </c>
      <c r="G107" s="126" t="s">
        <v>283</v>
      </c>
      <c r="H107" s="127">
        <v>19299.6</v>
      </c>
      <c r="I107" s="128"/>
      <c r="J107" s="129">
        <f>ROUND($I$107*$H$107,2)</f>
        <v>0</v>
      </c>
      <c r="K107" s="125" t="s">
        <v>215</v>
      </c>
      <c r="L107" s="22"/>
      <c r="M107" s="130"/>
      <c r="N107" s="131" t="s">
        <v>48</v>
      </c>
      <c r="Q107" s="132">
        <v>0</v>
      </c>
      <c r="R107" s="132">
        <f>$Q$107*$H$107</f>
        <v>0</v>
      </c>
      <c r="S107" s="132">
        <v>0</v>
      </c>
      <c r="T107" s="133">
        <f>$S$107*$H$107</f>
        <v>0</v>
      </c>
      <c r="AR107" s="83" t="s">
        <v>143</v>
      </c>
      <c r="AT107" s="83" t="s">
        <v>144</v>
      </c>
      <c r="AU107" s="83" t="s">
        <v>153</v>
      </c>
      <c r="AY107" s="6" t="s">
        <v>140</v>
      </c>
      <c r="BE107" s="134">
        <f>IF($N$107="základní",$J$107,0)</f>
        <v>0</v>
      </c>
      <c r="BF107" s="134">
        <f>IF($N$107="snížená",$J$107,0)</f>
        <v>0</v>
      </c>
      <c r="BG107" s="134">
        <f>IF($N$107="zákl. přenesená",$J$107,0)</f>
        <v>0</v>
      </c>
      <c r="BH107" s="134">
        <f>IF($N$107="sníž. přenesená",$J$107,0)</f>
        <v>0</v>
      </c>
      <c r="BI107" s="134">
        <f>IF($N$107="nulová",$J$107,0)</f>
        <v>0</v>
      </c>
      <c r="BJ107" s="83" t="s">
        <v>22</v>
      </c>
      <c r="BK107" s="134">
        <f>ROUND($I$107*$H$107,2)</f>
        <v>0</v>
      </c>
      <c r="BL107" s="83" t="s">
        <v>143</v>
      </c>
      <c r="BM107" s="83" t="s">
        <v>284</v>
      </c>
    </row>
    <row r="108" spans="2:51" s="6" customFormat="1" ht="15.75" customHeight="1">
      <c r="B108" s="139"/>
      <c r="D108" s="140" t="s">
        <v>220</v>
      </c>
      <c r="E108" s="141"/>
      <c r="F108" s="141" t="s">
        <v>285</v>
      </c>
      <c r="H108" s="142"/>
      <c r="L108" s="139"/>
      <c r="M108" s="143"/>
      <c r="T108" s="144"/>
      <c r="AT108" s="142" t="s">
        <v>220</v>
      </c>
      <c r="AU108" s="142" t="s">
        <v>153</v>
      </c>
      <c r="AV108" s="142" t="s">
        <v>22</v>
      </c>
      <c r="AW108" s="142" t="s">
        <v>119</v>
      </c>
      <c r="AX108" s="142" t="s">
        <v>77</v>
      </c>
      <c r="AY108" s="142" t="s">
        <v>140</v>
      </c>
    </row>
    <row r="109" spans="2:51" s="6" customFormat="1" ht="15.75" customHeight="1">
      <c r="B109" s="145"/>
      <c r="D109" s="146" t="s">
        <v>220</v>
      </c>
      <c r="E109" s="147"/>
      <c r="F109" s="148" t="s">
        <v>286</v>
      </c>
      <c r="H109" s="149">
        <v>6670</v>
      </c>
      <c r="L109" s="145"/>
      <c r="M109" s="150"/>
      <c r="T109" s="151"/>
      <c r="AT109" s="147" t="s">
        <v>220</v>
      </c>
      <c r="AU109" s="147" t="s">
        <v>153</v>
      </c>
      <c r="AV109" s="147" t="s">
        <v>85</v>
      </c>
      <c r="AW109" s="147" t="s">
        <v>119</v>
      </c>
      <c r="AX109" s="147" t="s">
        <v>77</v>
      </c>
      <c r="AY109" s="147" t="s">
        <v>140</v>
      </c>
    </row>
    <row r="110" spans="2:51" s="6" customFormat="1" ht="15.75" customHeight="1">
      <c r="B110" s="145"/>
      <c r="D110" s="146" t="s">
        <v>220</v>
      </c>
      <c r="E110" s="147"/>
      <c r="F110" s="148" t="s">
        <v>287</v>
      </c>
      <c r="H110" s="149">
        <v>108</v>
      </c>
      <c r="L110" s="145"/>
      <c r="M110" s="150"/>
      <c r="T110" s="151"/>
      <c r="AT110" s="147" t="s">
        <v>220</v>
      </c>
      <c r="AU110" s="147" t="s">
        <v>153</v>
      </c>
      <c r="AV110" s="147" t="s">
        <v>85</v>
      </c>
      <c r="AW110" s="147" t="s">
        <v>119</v>
      </c>
      <c r="AX110" s="147" t="s">
        <v>77</v>
      </c>
      <c r="AY110" s="147" t="s">
        <v>140</v>
      </c>
    </row>
    <row r="111" spans="2:51" s="6" customFormat="1" ht="15.75" customHeight="1">
      <c r="B111" s="145"/>
      <c r="D111" s="146" t="s">
        <v>220</v>
      </c>
      <c r="E111" s="147"/>
      <c r="F111" s="148" t="s">
        <v>288</v>
      </c>
      <c r="H111" s="149">
        <v>111.6</v>
      </c>
      <c r="L111" s="145"/>
      <c r="M111" s="150"/>
      <c r="T111" s="151"/>
      <c r="AT111" s="147" t="s">
        <v>220</v>
      </c>
      <c r="AU111" s="147" t="s">
        <v>153</v>
      </c>
      <c r="AV111" s="147" t="s">
        <v>85</v>
      </c>
      <c r="AW111" s="147" t="s">
        <v>119</v>
      </c>
      <c r="AX111" s="147" t="s">
        <v>77</v>
      </c>
      <c r="AY111" s="147" t="s">
        <v>140</v>
      </c>
    </row>
    <row r="112" spans="2:51" s="6" customFormat="1" ht="15.75" customHeight="1">
      <c r="B112" s="155"/>
      <c r="D112" s="146" t="s">
        <v>220</v>
      </c>
      <c r="E112" s="156"/>
      <c r="F112" s="157" t="s">
        <v>289</v>
      </c>
      <c r="H112" s="158">
        <v>6889.6</v>
      </c>
      <c r="L112" s="155"/>
      <c r="M112" s="159"/>
      <c r="T112" s="160"/>
      <c r="AT112" s="156" t="s">
        <v>220</v>
      </c>
      <c r="AU112" s="156" t="s">
        <v>153</v>
      </c>
      <c r="AV112" s="156" t="s">
        <v>153</v>
      </c>
      <c r="AW112" s="156" t="s">
        <v>119</v>
      </c>
      <c r="AX112" s="156" t="s">
        <v>77</v>
      </c>
      <c r="AY112" s="156" t="s">
        <v>140</v>
      </c>
    </row>
    <row r="113" spans="2:51" s="6" customFormat="1" ht="15.75" customHeight="1">
      <c r="B113" s="139"/>
      <c r="D113" s="146" t="s">
        <v>220</v>
      </c>
      <c r="E113" s="142"/>
      <c r="F113" s="141" t="s">
        <v>290</v>
      </c>
      <c r="H113" s="142"/>
      <c r="L113" s="139"/>
      <c r="M113" s="143"/>
      <c r="T113" s="144"/>
      <c r="AT113" s="142" t="s">
        <v>220</v>
      </c>
      <c r="AU113" s="142" t="s">
        <v>153</v>
      </c>
      <c r="AV113" s="142" t="s">
        <v>22</v>
      </c>
      <c r="AW113" s="142" t="s">
        <v>119</v>
      </c>
      <c r="AX113" s="142" t="s">
        <v>77</v>
      </c>
      <c r="AY113" s="142" t="s">
        <v>140</v>
      </c>
    </row>
    <row r="114" spans="2:51" s="6" customFormat="1" ht="15.75" customHeight="1">
      <c r="B114" s="145"/>
      <c r="D114" s="146" t="s">
        <v>220</v>
      </c>
      <c r="E114" s="147"/>
      <c r="F114" s="148" t="s">
        <v>291</v>
      </c>
      <c r="H114" s="149">
        <v>12410</v>
      </c>
      <c r="L114" s="145"/>
      <c r="M114" s="150"/>
      <c r="T114" s="151"/>
      <c r="AT114" s="147" t="s">
        <v>220</v>
      </c>
      <c r="AU114" s="147" t="s">
        <v>153</v>
      </c>
      <c r="AV114" s="147" t="s">
        <v>85</v>
      </c>
      <c r="AW114" s="147" t="s">
        <v>119</v>
      </c>
      <c r="AX114" s="147" t="s">
        <v>77</v>
      </c>
      <c r="AY114" s="147" t="s">
        <v>140</v>
      </c>
    </row>
    <row r="115" spans="2:51" s="6" customFormat="1" ht="15.75" customHeight="1">
      <c r="B115" s="155"/>
      <c r="D115" s="146" t="s">
        <v>220</v>
      </c>
      <c r="E115" s="156"/>
      <c r="F115" s="157" t="s">
        <v>292</v>
      </c>
      <c r="H115" s="158">
        <v>12410</v>
      </c>
      <c r="L115" s="155"/>
      <c r="M115" s="159"/>
      <c r="T115" s="160"/>
      <c r="AT115" s="156" t="s">
        <v>220</v>
      </c>
      <c r="AU115" s="156" t="s">
        <v>153</v>
      </c>
      <c r="AV115" s="156" t="s">
        <v>153</v>
      </c>
      <c r="AW115" s="156" t="s">
        <v>119</v>
      </c>
      <c r="AX115" s="156" t="s">
        <v>77</v>
      </c>
      <c r="AY115" s="156" t="s">
        <v>140</v>
      </c>
    </row>
    <row r="116" spans="2:51" s="6" customFormat="1" ht="15.75" customHeight="1">
      <c r="B116" s="161"/>
      <c r="D116" s="146" t="s">
        <v>220</v>
      </c>
      <c r="E116" s="162"/>
      <c r="F116" s="163" t="s">
        <v>293</v>
      </c>
      <c r="H116" s="164">
        <v>19299.6</v>
      </c>
      <c r="L116" s="161"/>
      <c r="M116" s="165"/>
      <c r="T116" s="166"/>
      <c r="AT116" s="162" t="s">
        <v>220</v>
      </c>
      <c r="AU116" s="162" t="s">
        <v>153</v>
      </c>
      <c r="AV116" s="162" t="s">
        <v>143</v>
      </c>
      <c r="AW116" s="162" t="s">
        <v>119</v>
      </c>
      <c r="AX116" s="162" t="s">
        <v>22</v>
      </c>
      <c r="AY116" s="162" t="s">
        <v>140</v>
      </c>
    </row>
    <row r="117" spans="2:65" s="6" customFormat="1" ht="15.75" customHeight="1">
      <c r="B117" s="22"/>
      <c r="C117" s="123" t="s">
        <v>85</v>
      </c>
      <c r="D117" s="123" t="s">
        <v>144</v>
      </c>
      <c r="E117" s="124" t="s">
        <v>294</v>
      </c>
      <c r="F117" s="125" t="s">
        <v>295</v>
      </c>
      <c r="G117" s="126" t="s">
        <v>283</v>
      </c>
      <c r="H117" s="127">
        <v>31709.6</v>
      </c>
      <c r="I117" s="128"/>
      <c r="J117" s="129">
        <f>ROUND($I$117*$H$117,2)</f>
        <v>0</v>
      </c>
      <c r="K117" s="125" t="s">
        <v>215</v>
      </c>
      <c r="L117" s="22"/>
      <c r="M117" s="130"/>
      <c r="N117" s="131" t="s">
        <v>48</v>
      </c>
      <c r="Q117" s="132">
        <v>0</v>
      </c>
      <c r="R117" s="132">
        <f>$Q$117*$H$117</f>
        <v>0</v>
      </c>
      <c r="S117" s="132">
        <v>0</v>
      </c>
      <c r="T117" s="133">
        <f>$S$117*$H$117</f>
        <v>0</v>
      </c>
      <c r="AR117" s="83" t="s">
        <v>143</v>
      </c>
      <c r="AT117" s="83" t="s">
        <v>144</v>
      </c>
      <c r="AU117" s="83" t="s">
        <v>153</v>
      </c>
      <c r="AY117" s="6" t="s">
        <v>140</v>
      </c>
      <c r="BE117" s="134">
        <f>IF($N$117="základní",$J$117,0)</f>
        <v>0</v>
      </c>
      <c r="BF117" s="134">
        <f>IF($N$117="snížená",$J$117,0)</f>
        <v>0</v>
      </c>
      <c r="BG117" s="134">
        <f>IF($N$117="zákl. přenesená",$J$117,0)</f>
        <v>0</v>
      </c>
      <c r="BH117" s="134">
        <f>IF($N$117="sníž. přenesená",$J$117,0)</f>
        <v>0</v>
      </c>
      <c r="BI117" s="134">
        <f>IF($N$117="nulová",$J$117,0)</f>
        <v>0</v>
      </c>
      <c r="BJ117" s="83" t="s">
        <v>22</v>
      </c>
      <c r="BK117" s="134">
        <f>ROUND($I$117*$H$117,2)</f>
        <v>0</v>
      </c>
      <c r="BL117" s="83" t="s">
        <v>143</v>
      </c>
      <c r="BM117" s="83" t="s">
        <v>296</v>
      </c>
    </row>
    <row r="118" spans="2:51" s="6" customFormat="1" ht="15.75" customHeight="1">
      <c r="B118" s="139"/>
      <c r="D118" s="140" t="s">
        <v>220</v>
      </c>
      <c r="E118" s="141"/>
      <c r="F118" s="141" t="s">
        <v>297</v>
      </c>
      <c r="H118" s="142"/>
      <c r="L118" s="139"/>
      <c r="M118" s="143"/>
      <c r="T118" s="144"/>
      <c r="AT118" s="142" t="s">
        <v>220</v>
      </c>
      <c r="AU118" s="142" t="s">
        <v>153</v>
      </c>
      <c r="AV118" s="142" t="s">
        <v>22</v>
      </c>
      <c r="AW118" s="142" t="s">
        <v>119</v>
      </c>
      <c r="AX118" s="142" t="s">
        <v>77</v>
      </c>
      <c r="AY118" s="142" t="s">
        <v>140</v>
      </c>
    </row>
    <row r="119" spans="2:51" s="6" customFormat="1" ht="15.75" customHeight="1">
      <c r="B119" s="145"/>
      <c r="D119" s="146" t="s">
        <v>220</v>
      </c>
      <c r="E119" s="147"/>
      <c r="F119" s="148" t="s">
        <v>298</v>
      </c>
      <c r="H119" s="149">
        <v>19080</v>
      </c>
      <c r="L119" s="145"/>
      <c r="M119" s="150"/>
      <c r="T119" s="151"/>
      <c r="AT119" s="147" t="s">
        <v>220</v>
      </c>
      <c r="AU119" s="147" t="s">
        <v>153</v>
      </c>
      <c r="AV119" s="147" t="s">
        <v>85</v>
      </c>
      <c r="AW119" s="147" t="s">
        <v>119</v>
      </c>
      <c r="AX119" s="147" t="s">
        <v>77</v>
      </c>
      <c r="AY119" s="147" t="s">
        <v>140</v>
      </c>
    </row>
    <row r="120" spans="2:51" s="6" customFormat="1" ht="15.75" customHeight="1">
      <c r="B120" s="145"/>
      <c r="D120" s="146" t="s">
        <v>220</v>
      </c>
      <c r="E120" s="147"/>
      <c r="F120" s="148" t="s">
        <v>287</v>
      </c>
      <c r="H120" s="149">
        <v>108</v>
      </c>
      <c r="L120" s="145"/>
      <c r="M120" s="150"/>
      <c r="T120" s="151"/>
      <c r="AT120" s="147" t="s">
        <v>220</v>
      </c>
      <c r="AU120" s="147" t="s">
        <v>153</v>
      </c>
      <c r="AV120" s="147" t="s">
        <v>85</v>
      </c>
      <c r="AW120" s="147" t="s">
        <v>119</v>
      </c>
      <c r="AX120" s="147" t="s">
        <v>77</v>
      </c>
      <c r="AY120" s="147" t="s">
        <v>140</v>
      </c>
    </row>
    <row r="121" spans="2:51" s="6" customFormat="1" ht="15.75" customHeight="1">
      <c r="B121" s="145"/>
      <c r="D121" s="146" t="s">
        <v>220</v>
      </c>
      <c r="E121" s="147"/>
      <c r="F121" s="148" t="s">
        <v>288</v>
      </c>
      <c r="H121" s="149">
        <v>111.6</v>
      </c>
      <c r="L121" s="145"/>
      <c r="M121" s="150"/>
      <c r="T121" s="151"/>
      <c r="AT121" s="147" t="s">
        <v>220</v>
      </c>
      <c r="AU121" s="147" t="s">
        <v>153</v>
      </c>
      <c r="AV121" s="147" t="s">
        <v>85</v>
      </c>
      <c r="AW121" s="147" t="s">
        <v>119</v>
      </c>
      <c r="AX121" s="147" t="s">
        <v>77</v>
      </c>
      <c r="AY121" s="147" t="s">
        <v>140</v>
      </c>
    </row>
    <row r="122" spans="2:51" s="6" customFormat="1" ht="15.75" customHeight="1">
      <c r="B122" s="155"/>
      <c r="D122" s="146" t="s">
        <v>220</v>
      </c>
      <c r="E122" s="156"/>
      <c r="F122" s="157" t="s">
        <v>299</v>
      </c>
      <c r="H122" s="158">
        <v>19299.6</v>
      </c>
      <c r="L122" s="155"/>
      <c r="M122" s="159"/>
      <c r="T122" s="160"/>
      <c r="AT122" s="156" t="s">
        <v>220</v>
      </c>
      <c r="AU122" s="156" t="s">
        <v>153</v>
      </c>
      <c r="AV122" s="156" t="s">
        <v>153</v>
      </c>
      <c r="AW122" s="156" t="s">
        <v>119</v>
      </c>
      <c r="AX122" s="156" t="s">
        <v>77</v>
      </c>
      <c r="AY122" s="156" t="s">
        <v>140</v>
      </c>
    </row>
    <row r="123" spans="2:51" s="6" customFormat="1" ht="15.75" customHeight="1">
      <c r="B123" s="139"/>
      <c r="D123" s="146" t="s">
        <v>220</v>
      </c>
      <c r="E123" s="142"/>
      <c r="F123" s="141" t="s">
        <v>300</v>
      </c>
      <c r="H123" s="142"/>
      <c r="L123" s="139"/>
      <c r="M123" s="143"/>
      <c r="T123" s="144"/>
      <c r="AT123" s="142" t="s">
        <v>220</v>
      </c>
      <c r="AU123" s="142" t="s">
        <v>153</v>
      </c>
      <c r="AV123" s="142" t="s">
        <v>22</v>
      </c>
      <c r="AW123" s="142" t="s">
        <v>119</v>
      </c>
      <c r="AX123" s="142" t="s">
        <v>77</v>
      </c>
      <c r="AY123" s="142" t="s">
        <v>140</v>
      </c>
    </row>
    <row r="124" spans="2:51" s="6" customFormat="1" ht="15.75" customHeight="1">
      <c r="B124" s="145"/>
      <c r="D124" s="146" t="s">
        <v>220</v>
      </c>
      <c r="E124" s="147"/>
      <c r="F124" s="148" t="s">
        <v>301</v>
      </c>
      <c r="H124" s="149">
        <v>12410</v>
      </c>
      <c r="L124" s="145"/>
      <c r="M124" s="150"/>
      <c r="T124" s="151"/>
      <c r="AT124" s="147" t="s">
        <v>220</v>
      </c>
      <c r="AU124" s="147" t="s">
        <v>153</v>
      </c>
      <c r="AV124" s="147" t="s">
        <v>85</v>
      </c>
      <c r="AW124" s="147" t="s">
        <v>119</v>
      </c>
      <c r="AX124" s="147" t="s">
        <v>77</v>
      </c>
      <c r="AY124" s="147" t="s">
        <v>140</v>
      </c>
    </row>
    <row r="125" spans="2:51" s="6" customFormat="1" ht="15.75" customHeight="1">
      <c r="B125" s="161"/>
      <c r="D125" s="146" t="s">
        <v>220</v>
      </c>
      <c r="E125" s="162"/>
      <c r="F125" s="163" t="s">
        <v>293</v>
      </c>
      <c r="H125" s="164">
        <v>31709.6</v>
      </c>
      <c r="L125" s="161"/>
      <c r="M125" s="165"/>
      <c r="T125" s="166"/>
      <c r="AT125" s="162" t="s">
        <v>220</v>
      </c>
      <c r="AU125" s="162" t="s">
        <v>153</v>
      </c>
      <c r="AV125" s="162" t="s">
        <v>143</v>
      </c>
      <c r="AW125" s="162" t="s">
        <v>119</v>
      </c>
      <c r="AX125" s="162" t="s">
        <v>22</v>
      </c>
      <c r="AY125" s="162" t="s">
        <v>140</v>
      </c>
    </row>
    <row r="126" spans="2:65" s="6" customFormat="1" ht="15.75" customHeight="1">
      <c r="B126" s="22"/>
      <c r="C126" s="123" t="s">
        <v>153</v>
      </c>
      <c r="D126" s="123" t="s">
        <v>144</v>
      </c>
      <c r="E126" s="124" t="s">
        <v>302</v>
      </c>
      <c r="F126" s="125" t="s">
        <v>303</v>
      </c>
      <c r="G126" s="126" t="s">
        <v>283</v>
      </c>
      <c r="H126" s="127">
        <v>19299.6</v>
      </c>
      <c r="I126" s="128"/>
      <c r="J126" s="129">
        <f>ROUND($I$126*$H$126,2)</f>
        <v>0</v>
      </c>
      <c r="K126" s="125" t="s">
        <v>215</v>
      </c>
      <c r="L126" s="22"/>
      <c r="M126" s="130"/>
      <c r="N126" s="131" t="s">
        <v>48</v>
      </c>
      <c r="Q126" s="132">
        <v>0</v>
      </c>
      <c r="R126" s="132">
        <f>$Q$126*$H$126</f>
        <v>0</v>
      </c>
      <c r="S126" s="132">
        <v>0</v>
      </c>
      <c r="T126" s="133">
        <f>$S$126*$H$126</f>
        <v>0</v>
      </c>
      <c r="AR126" s="83" t="s">
        <v>143</v>
      </c>
      <c r="AT126" s="83" t="s">
        <v>144</v>
      </c>
      <c r="AU126" s="83" t="s">
        <v>153</v>
      </c>
      <c r="AY126" s="6" t="s">
        <v>140</v>
      </c>
      <c r="BE126" s="134">
        <f>IF($N$126="základní",$J$126,0)</f>
        <v>0</v>
      </c>
      <c r="BF126" s="134">
        <f>IF($N$126="snížená",$J$126,0)</f>
        <v>0</v>
      </c>
      <c r="BG126" s="134">
        <f>IF($N$126="zákl. přenesená",$J$126,0)</f>
        <v>0</v>
      </c>
      <c r="BH126" s="134">
        <f>IF($N$126="sníž. přenesená",$J$126,0)</f>
        <v>0</v>
      </c>
      <c r="BI126" s="134">
        <f>IF($N$126="nulová",$J$126,0)</f>
        <v>0</v>
      </c>
      <c r="BJ126" s="83" t="s">
        <v>22</v>
      </c>
      <c r="BK126" s="134">
        <f>ROUND($I$126*$H$126,2)</f>
        <v>0</v>
      </c>
      <c r="BL126" s="83" t="s">
        <v>143</v>
      </c>
      <c r="BM126" s="83" t="s">
        <v>304</v>
      </c>
    </row>
    <row r="127" spans="2:51" s="6" customFormat="1" ht="15.75" customHeight="1">
      <c r="B127" s="139"/>
      <c r="D127" s="140" t="s">
        <v>220</v>
      </c>
      <c r="E127" s="141"/>
      <c r="F127" s="141" t="s">
        <v>305</v>
      </c>
      <c r="H127" s="142"/>
      <c r="L127" s="139"/>
      <c r="M127" s="143"/>
      <c r="T127" s="144"/>
      <c r="AT127" s="142" t="s">
        <v>220</v>
      </c>
      <c r="AU127" s="142" t="s">
        <v>153</v>
      </c>
      <c r="AV127" s="142" t="s">
        <v>22</v>
      </c>
      <c r="AW127" s="142" t="s">
        <v>119</v>
      </c>
      <c r="AX127" s="142" t="s">
        <v>77</v>
      </c>
      <c r="AY127" s="142" t="s">
        <v>140</v>
      </c>
    </row>
    <row r="128" spans="2:51" s="6" customFormat="1" ht="15.75" customHeight="1">
      <c r="B128" s="145"/>
      <c r="D128" s="146" t="s">
        <v>220</v>
      </c>
      <c r="E128" s="147"/>
      <c r="F128" s="148" t="s">
        <v>306</v>
      </c>
      <c r="H128" s="149">
        <v>19080</v>
      </c>
      <c r="L128" s="145"/>
      <c r="M128" s="150"/>
      <c r="T128" s="151"/>
      <c r="AT128" s="147" t="s">
        <v>220</v>
      </c>
      <c r="AU128" s="147" t="s">
        <v>153</v>
      </c>
      <c r="AV128" s="147" t="s">
        <v>85</v>
      </c>
      <c r="AW128" s="147" t="s">
        <v>119</v>
      </c>
      <c r="AX128" s="147" t="s">
        <v>77</v>
      </c>
      <c r="AY128" s="147" t="s">
        <v>140</v>
      </c>
    </row>
    <row r="129" spans="2:51" s="6" customFormat="1" ht="15.75" customHeight="1">
      <c r="B129" s="145"/>
      <c r="D129" s="146" t="s">
        <v>220</v>
      </c>
      <c r="E129" s="147"/>
      <c r="F129" s="148" t="s">
        <v>287</v>
      </c>
      <c r="H129" s="149">
        <v>108</v>
      </c>
      <c r="L129" s="145"/>
      <c r="M129" s="150"/>
      <c r="T129" s="151"/>
      <c r="AT129" s="147" t="s">
        <v>220</v>
      </c>
      <c r="AU129" s="147" t="s">
        <v>153</v>
      </c>
      <c r="AV129" s="147" t="s">
        <v>85</v>
      </c>
      <c r="AW129" s="147" t="s">
        <v>119</v>
      </c>
      <c r="AX129" s="147" t="s">
        <v>77</v>
      </c>
      <c r="AY129" s="147" t="s">
        <v>140</v>
      </c>
    </row>
    <row r="130" spans="2:51" s="6" customFormat="1" ht="15.75" customHeight="1">
      <c r="B130" s="145"/>
      <c r="D130" s="146" t="s">
        <v>220</v>
      </c>
      <c r="E130" s="147"/>
      <c r="F130" s="148" t="s">
        <v>288</v>
      </c>
      <c r="H130" s="149">
        <v>111.6</v>
      </c>
      <c r="L130" s="145"/>
      <c r="M130" s="150"/>
      <c r="T130" s="151"/>
      <c r="AT130" s="147" t="s">
        <v>220</v>
      </c>
      <c r="AU130" s="147" t="s">
        <v>153</v>
      </c>
      <c r="AV130" s="147" t="s">
        <v>85</v>
      </c>
      <c r="AW130" s="147" t="s">
        <v>119</v>
      </c>
      <c r="AX130" s="147" t="s">
        <v>77</v>
      </c>
      <c r="AY130" s="147" t="s">
        <v>140</v>
      </c>
    </row>
    <row r="131" spans="2:51" s="6" customFormat="1" ht="15.75" customHeight="1">
      <c r="B131" s="161"/>
      <c r="D131" s="146" t="s">
        <v>220</v>
      </c>
      <c r="E131" s="162"/>
      <c r="F131" s="163" t="s">
        <v>293</v>
      </c>
      <c r="H131" s="164">
        <v>19299.6</v>
      </c>
      <c r="L131" s="161"/>
      <c r="M131" s="165"/>
      <c r="T131" s="166"/>
      <c r="AT131" s="162" t="s">
        <v>220</v>
      </c>
      <c r="AU131" s="162" t="s">
        <v>153</v>
      </c>
      <c r="AV131" s="162" t="s">
        <v>143</v>
      </c>
      <c r="AW131" s="162" t="s">
        <v>119</v>
      </c>
      <c r="AX131" s="162" t="s">
        <v>22</v>
      </c>
      <c r="AY131" s="162" t="s">
        <v>140</v>
      </c>
    </row>
    <row r="132" spans="2:65" s="6" customFormat="1" ht="15.75" customHeight="1">
      <c r="B132" s="22"/>
      <c r="C132" s="123" t="s">
        <v>143</v>
      </c>
      <c r="D132" s="123" t="s">
        <v>144</v>
      </c>
      <c r="E132" s="124" t="s">
        <v>307</v>
      </c>
      <c r="F132" s="125" t="s">
        <v>308</v>
      </c>
      <c r="G132" s="126" t="s">
        <v>283</v>
      </c>
      <c r="H132" s="127">
        <v>6889.6</v>
      </c>
      <c r="I132" s="128"/>
      <c r="J132" s="129">
        <f>ROUND($I$132*$H$132,2)</f>
        <v>0</v>
      </c>
      <c r="K132" s="125"/>
      <c r="L132" s="22"/>
      <c r="M132" s="130"/>
      <c r="N132" s="131" t="s">
        <v>48</v>
      </c>
      <c r="Q132" s="132">
        <v>0</v>
      </c>
      <c r="R132" s="132">
        <f>$Q$132*$H$132</f>
        <v>0</v>
      </c>
      <c r="S132" s="132">
        <v>0</v>
      </c>
      <c r="T132" s="133">
        <f>$S$132*$H$132</f>
        <v>0</v>
      </c>
      <c r="AR132" s="83" t="s">
        <v>143</v>
      </c>
      <c r="AT132" s="83" t="s">
        <v>144</v>
      </c>
      <c r="AU132" s="83" t="s">
        <v>153</v>
      </c>
      <c r="AY132" s="6" t="s">
        <v>140</v>
      </c>
      <c r="BE132" s="134">
        <f>IF($N$132="základní",$J$132,0)</f>
        <v>0</v>
      </c>
      <c r="BF132" s="134">
        <f>IF($N$132="snížená",$J$132,0)</f>
        <v>0</v>
      </c>
      <c r="BG132" s="134">
        <f>IF($N$132="zákl. přenesená",$J$132,0)</f>
        <v>0</v>
      </c>
      <c r="BH132" s="134">
        <f>IF($N$132="sníž. přenesená",$J$132,0)</f>
        <v>0</v>
      </c>
      <c r="BI132" s="134">
        <f>IF($N$132="nulová",$J$132,0)</f>
        <v>0</v>
      </c>
      <c r="BJ132" s="83" t="s">
        <v>22</v>
      </c>
      <c r="BK132" s="134">
        <f>ROUND($I$132*$H$132,2)</f>
        <v>0</v>
      </c>
      <c r="BL132" s="83" t="s">
        <v>143</v>
      </c>
      <c r="BM132" s="83" t="s">
        <v>309</v>
      </c>
    </row>
    <row r="133" spans="2:51" s="6" customFormat="1" ht="15.75" customHeight="1">
      <c r="B133" s="139"/>
      <c r="D133" s="140" t="s">
        <v>220</v>
      </c>
      <c r="E133" s="141"/>
      <c r="F133" s="141" t="s">
        <v>310</v>
      </c>
      <c r="H133" s="142"/>
      <c r="L133" s="139"/>
      <c r="M133" s="143"/>
      <c r="T133" s="144"/>
      <c r="AT133" s="142" t="s">
        <v>220</v>
      </c>
      <c r="AU133" s="142" t="s">
        <v>153</v>
      </c>
      <c r="AV133" s="142" t="s">
        <v>22</v>
      </c>
      <c r="AW133" s="142" t="s">
        <v>119</v>
      </c>
      <c r="AX133" s="142" t="s">
        <v>77</v>
      </c>
      <c r="AY133" s="142" t="s">
        <v>140</v>
      </c>
    </row>
    <row r="134" spans="2:51" s="6" customFormat="1" ht="15.75" customHeight="1">
      <c r="B134" s="145"/>
      <c r="D134" s="146" t="s">
        <v>220</v>
      </c>
      <c r="E134" s="147"/>
      <c r="F134" s="148" t="s">
        <v>286</v>
      </c>
      <c r="H134" s="149">
        <v>6670</v>
      </c>
      <c r="L134" s="145"/>
      <c r="M134" s="150"/>
      <c r="T134" s="151"/>
      <c r="AT134" s="147" t="s">
        <v>220</v>
      </c>
      <c r="AU134" s="147" t="s">
        <v>153</v>
      </c>
      <c r="AV134" s="147" t="s">
        <v>85</v>
      </c>
      <c r="AW134" s="147" t="s">
        <v>119</v>
      </c>
      <c r="AX134" s="147" t="s">
        <v>77</v>
      </c>
      <c r="AY134" s="147" t="s">
        <v>140</v>
      </c>
    </row>
    <row r="135" spans="2:51" s="6" customFormat="1" ht="15.75" customHeight="1">
      <c r="B135" s="145"/>
      <c r="D135" s="146" t="s">
        <v>220</v>
      </c>
      <c r="E135" s="147"/>
      <c r="F135" s="148" t="s">
        <v>287</v>
      </c>
      <c r="H135" s="149">
        <v>108</v>
      </c>
      <c r="L135" s="145"/>
      <c r="M135" s="150"/>
      <c r="T135" s="151"/>
      <c r="AT135" s="147" t="s">
        <v>220</v>
      </c>
      <c r="AU135" s="147" t="s">
        <v>153</v>
      </c>
      <c r="AV135" s="147" t="s">
        <v>85</v>
      </c>
      <c r="AW135" s="147" t="s">
        <v>119</v>
      </c>
      <c r="AX135" s="147" t="s">
        <v>77</v>
      </c>
      <c r="AY135" s="147" t="s">
        <v>140</v>
      </c>
    </row>
    <row r="136" spans="2:51" s="6" customFormat="1" ht="15.75" customHeight="1">
      <c r="B136" s="145"/>
      <c r="D136" s="146" t="s">
        <v>220</v>
      </c>
      <c r="E136" s="147"/>
      <c r="F136" s="148" t="s">
        <v>288</v>
      </c>
      <c r="H136" s="149">
        <v>111.6</v>
      </c>
      <c r="L136" s="145"/>
      <c r="M136" s="150"/>
      <c r="T136" s="151"/>
      <c r="AT136" s="147" t="s">
        <v>220</v>
      </c>
      <c r="AU136" s="147" t="s">
        <v>153</v>
      </c>
      <c r="AV136" s="147" t="s">
        <v>85</v>
      </c>
      <c r="AW136" s="147" t="s">
        <v>119</v>
      </c>
      <c r="AX136" s="147" t="s">
        <v>77</v>
      </c>
      <c r="AY136" s="147" t="s">
        <v>140</v>
      </c>
    </row>
    <row r="137" spans="2:51" s="6" customFormat="1" ht="15.75" customHeight="1">
      <c r="B137" s="161"/>
      <c r="D137" s="146" t="s">
        <v>220</v>
      </c>
      <c r="E137" s="162"/>
      <c r="F137" s="163" t="s">
        <v>293</v>
      </c>
      <c r="H137" s="164">
        <v>6889.6</v>
      </c>
      <c r="L137" s="161"/>
      <c r="M137" s="165"/>
      <c r="T137" s="166"/>
      <c r="AT137" s="162" t="s">
        <v>220</v>
      </c>
      <c r="AU137" s="162" t="s">
        <v>153</v>
      </c>
      <c r="AV137" s="162" t="s">
        <v>143</v>
      </c>
      <c r="AW137" s="162" t="s">
        <v>119</v>
      </c>
      <c r="AX137" s="162" t="s">
        <v>22</v>
      </c>
      <c r="AY137" s="162" t="s">
        <v>140</v>
      </c>
    </row>
    <row r="138" spans="2:65" s="6" customFormat="1" ht="15.75" customHeight="1">
      <c r="B138" s="22"/>
      <c r="C138" s="123" t="s">
        <v>160</v>
      </c>
      <c r="D138" s="123" t="s">
        <v>144</v>
      </c>
      <c r="E138" s="124" t="s">
        <v>311</v>
      </c>
      <c r="F138" s="125" t="s">
        <v>312</v>
      </c>
      <c r="G138" s="126" t="s">
        <v>313</v>
      </c>
      <c r="H138" s="127">
        <v>11367.84</v>
      </c>
      <c r="I138" s="128"/>
      <c r="J138" s="129">
        <f>ROUND($I$138*$H$138,2)</f>
        <v>0</v>
      </c>
      <c r="K138" s="125" t="s">
        <v>215</v>
      </c>
      <c r="L138" s="22"/>
      <c r="M138" s="130"/>
      <c r="N138" s="131" t="s">
        <v>48</v>
      </c>
      <c r="Q138" s="132">
        <v>0</v>
      </c>
      <c r="R138" s="132">
        <f>$Q$138*$H$138</f>
        <v>0</v>
      </c>
      <c r="S138" s="132">
        <v>0</v>
      </c>
      <c r="T138" s="133">
        <f>$S$138*$H$138</f>
        <v>0</v>
      </c>
      <c r="AR138" s="83" t="s">
        <v>143</v>
      </c>
      <c r="AT138" s="83" t="s">
        <v>144</v>
      </c>
      <c r="AU138" s="83" t="s">
        <v>153</v>
      </c>
      <c r="AY138" s="6" t="s">
        <v>140</v>
      </c>
      <c r="BE138" s="134">
        <f>IF($N$138="základní",$J$138,0)</f>
        <v>0</v>
      </c>
      <c r="BF138" s="134">
        <f>IF($N$138="snížená",$J$138,0)</f>
        <v>0</v>
      </c>
      <c r="BG138" s="134">
        <f>IF($N$138="zákl. přenesená",$J$138,0)</f>
        <v>0</v>
      </c>
      <c r="BH138" s="134">
        <f>IF($N$138="sníž. přenesená",$J$138,0)</f>
        <v>0</v>
      </c>
      <c r="BI138" s="134">
        <f>IF($N$138="nulová",$J$138,0)</f>
        <v>0</v>
      </c>
      <c r="BJ138" s="83" t="s">
        <v>22</v>
      </c>
      <c r="BK138" s="134">
        <f>ROUND($I$138*$H$138,2)</f>
        <v>0</v>
      </c>
      <c r="BL138" s="83" t="s">
        <v>143</v>
      </c>
      <c r="BM138" s="83" t="s">
        <v>314</v>
      </c>
    </row>
    <row r="139" spans="2:51" s="6" customFormat="1" ht="15.75" customHeight="1">
      <c r="B139" s="139"/>
      <c r="D139" s="140" t="s">
        <v>220</v>
      </c>
      <c r="E139" s="141"/>
      <c r="F139" s="141" t="s">
        <v>315</v>
      </c>
      <c r="H139" s="142"/>
      <c r="L139" s="139"/>
      <c r="M139" s="143"/>
      <c r="T139" s="144"/>
      <c r="AT139" s="142" t="s">
        <v>220</v>
      </c>
      <c r="AU139" s="142" t="s">
        <v>153</v>
      </c>
      <c r="AV139" s="142" t="s">
        <v>22</v>
      </c>
      <c r="AW139" s="142" t="s">
        <v>119</v>
      </c>
      <c r="AX139" s="142" t="s">
        <v>77</v>
      </c>
      <c r="AY139" s="142" t="s">
        <v>140</v>
      </c>
    </row>
    <row r="140" spans="2:51" s="6" customFormat="1" ht="15.75" customHeight="1">
      <c r="B140" s="145"/>
      <c r="D140" s="146" t="s">
        <v>220</v>
      </c>
      <c r="E140" s="147"/>
      <c r="F140" s="148" t="s">
        <v>316</v>
      </c>
      <c r="H140" s="149">
        <v>11367.84</v>
      </c>
      <c r="L140" s="145"/>
      <c r="M140" s="150"/>
      <c r="T140" s="151"/>
      <c r="AT140" s="147" t="s">
        <v>220</v>
      </c>
      <c r="AU140" s="147" t="s">
        <v>153</v>
      </c>
      <c r="AV140" s="147" t="s">
        <v>85</v>
      </c>
      <c r="AW140" s="147" t="s">
        <v>119</v>
      </c>
      <c r="AX140" s="147" t="s">
        <v>22</v>
      </c>
      <c r="AY140" s="147" t="s">
        <v>140</v>
      </c>
    </row>
    <row r="141" spans="2:65" s="6" customFormat="1" ht="15.75" customHeight="1">
      <c r="B141" s="22"/>
      <c r="C141" s="123" t="s">
        <v>164</v>
      </c>
      <c r="D141" s="123" t="s">
        <v>144</v>
      </c>
      <c r="E141" s="124" t="s">
        <v>317</v>
      </c>
      <c r="F141" s="125" t="s">
        <v>318</v>
      </c>
      <c r="G141" s="126" t="s">
        <v>319</v>
      </c>
      <c r="H141" s="127">
        <v>13948.48</v>
      </c>
      <c r="I141" s="128"/>
      <c r="J141" s="129">
        <f>ROUND($I$141*$H$141,2)</f>
        <v>0</v>
      </c>
      <c r="K141" s="125" t="s">
        <v>215</v>
      </c>
      <c r="L141" s="22"/>
      <c r="M141" s="130"/>
      <c r="N141" s="131" t="s">
        <v>48</v>
      </c>
      <c r="Q141" s="132">
        <v>0</v>
      </c>
      <c r="R141" s="132">
        <f>$Q$141*$H$141</f>
        <v>0</v>
      </c>
      <c r="S141" s="132">
        <v>0</v>
      </c>
      <c r="T141" s="133">
        <f>$S$141*$H$141</f>
        <v>0</v>
      </c>
      <c r="AR141" s="83" t="s">
        <v>143</v>
      </c>
      <c r="AT141" s="83" t="s">
        <v>144</v>
      </c>
      <c r="AU141" s="83" t="s">
        <v>153</v>
      </c>
      <c r="AY141" s="6" t="s">
        <v>140</v>
      </c>
      <c r="BE141" s="134">
        <f>IF($N$141="základní",$J$141,0)</f>
        <v>0</v>
      </c>
      <c r="BF141" s="134">
        <f>IF($N$141="snížená",$J$141,0)</f>
        <v>0</v>
      </c>
      <c r="BG141" s="134">
        <f>IF($N$141="zákl. přenesená",$J$141,0)</f>
        <v>0</v>
      </c>
      <c r="BH141" s="134">
        <f>IF($N$141="sníž. přenesená",$J$141,0)</f>
        <v>0</v>
      </c>
      <c r="BI141" s="134">
        <f>IF($N$141="nulová",$J$141,0)</f>
        <v>0</v>
      </c>
      <c r="BJ141" s="83" t="s">
        <v>22</v>
      </c>
      <c r="BK141" s="134">
        <f>ROUND($I$141*$H$141,2)</f>
        <v>0</v>
      </c>
      <c r="BL141" s="83" t="s">
        <v>143</v>
      </c>
      <c r="BM141" s="83" t="s">
        <v>320</v>
      </c>
    </row>
    <row r="142" spans="2:51" s="6" customFormat="1" ht="15.75" customHeight="1">
      <c r="B142" s="139"/>
      <c r="D142" s="140" t="s">
        <v>220</v>
      </c>
      <c r="E142" s="141"/>
      <c r="F142" s="141" t="s">
        <v>321</v>
      </c>
      <c r="H142" s="142"/>
      <c r="L142" s="139"/>
      <c r="M142" s="143"/>
      <c r="T142" s="144"/>
      <c r="AT142" s="142" t="s">
        <v>220</v>
      </c>
      <c r="AU142" s="142" t="s">
        <v>153</v>
      </c>
      <c r="AV142" s="142" t="s">
        <v>22</v>
      </c>
      <c r="AW142" s="142" t="s">
        <v>119</v>
      </c>
      <c r="AX142" s="142" t="s">
        <v>77</v>
      </c>
      <c r="AY142" s="142" t="s">
        <v>140</v>
      </c>
    </row>
    <row r="143" spans="2:51" s="6" customFormat="1" ht="15.75" customHeight="1">
      <c r="B143" s="145"/>
      <c r="D143" s="146" t="s">
        <v>220</v>
      </c>
      <c r="E143" s="147"/>
      <c r="F143" s="148" t="s">
        <v>322</v>
      </c>
      <c r="H143" s="149">
        <v>346.08</v>
      </c>
      <c r="L143" s="145"/>
      <c r="M143" s="150"/>
      <c r="T143" s="151"/>
      <c r="AT143" s="147" t="s">
        <v>220</v>
      </c>
      <c r="AU143" s="147" t="s">
        <v>153</v>
      </c>
      <c r="AV143" s="147" t="s">
        <v>85</v>
      </c>
      <c r="AW143" s="147" t="s">
        <v>119</v>
      </c>
      <c r="AX143" s="147" t="s">
        <v>77</v>
      </c>
      <c r="AY143" s="147" t="s">
        <v>140</v>
      </c>
    </row>
    <row r="144" spans="2:51" s="6" customFormat="1" ht="15.75" customHeight="1">
      <c r="B144" s="139"/>
      <c r="D144" s="146" t="s">
        <v>220</v>
      </c>
      <c r="E144" s="142"/>
      <c r="F144" s="141" t="s">
        <v>323</v>
      </c>
      <c r="H144" s="142"/>
      <c r="L144" s="139"/>
      <c r="M144" s="143"/>
      <c r="T144" s="144"/>
      <c r="AT144" s="142" t="s">
        <v>220</v>
      </c>
      <c r="AU144" s="142" t="s">
        <v>153</v>
      </c>
      <c r="AV144" s="142" t="s">
        <v>22</v>
      </c>
      <c r="AW144" s="142" t="s">
        <v>119</v>
      </c>
      <c r="AX144" s="142" t="s">
        <v>77</v>
      </c>
      <c r="AY144" s="142" t="s">
        <v>140</v>
      </c>
    </row>
    <row r="145" spans="2:51" s="6" customFormat="1" ht="15.75" customHeight="1">
      <c r="B145" s="145"/>
      <c r="D145" s="146" t="s">
        <v>220</v>
      </c>
      <c r="E145" s="147"/>
      <c r="F145" s="148" t="s">
        <v>324</v>
      </c>
      <c r="H145" s="149">
        <v>10578.4</v>
      </c>
      <c r="L145" s="145"/>
      <c r="M145" s="150"/>
      <c r="T145" s="151"/>
      <c r="AT145" s="147" t="s">
        <v>220</v>
      </c>
      <c r="AU145" s="147" t="s">
        <v>153</v>
      </c>
      <c r="AV145" s="147" t="s">
        <v>85</v>
      </c>
      <c r="AW145" s="147" t="s">
        <v>119</v>
      </c>
      <c r="AX145" s="147" t="s">
        <v>77</v>
      </c>
      <c r="AY145" s="147" t="s">
        <v>140</v>
      </c>
    </row>
    <row r="146" spans="2:51" s="6" customFormat="1" ht="15.75" customHeight="1">
      <c r="B146" s="139"/>
      <c r="D146" s="146" t="s">
        <v>220</v>
      </c>
      <c r="E146" s="142"/>
      <c r="F146" s="141" t="s">
        <v>325</v>
      </c>
      <c r="H146" s="142"/>
      <c r="L146" s="139"/>
      <c r="M146" s="143"/>
      <c r="T146" s="144"/>
      <c r="AT146" s="142" t="s">
        <v>220</v>
      </c>
      <c r="AU146" s="142" t="s">
        <v>153</v>
      </c>
      <c r="AV146" s="142" t="s">
        <v>22</v>
      </c>
      <c r="AW146" s="142" t="s">
        <v>119</v>
      </c>
      <c r="AX146" s="142" t="s">
        <v>77</v>
      </c>
      <c r="AY146" s="142" t="s">
        <v>140</v>
      </c>
    </row>
    <row r="147" spans="2:51" s="6" customFormat="1" ht="15.75" customHeight="1">
      <c r="B147" s="145"/>
      <c r="D147" s="146" t="s">
        <v>220</v>
      </c>
      <c r="E147" s="147"/>
      <c r="F147" s="148" t="s">
        <v>326</v>
      </c>
      <c r="H147" s="149">
        <v>3024</v>
      </c>
      <c r="L147" s="145"/>
      <c r="M147" s="150"/>
      <c r="T147" s="151"/>
      <c r="AT147" s="147" t="s">
        <v>220</v>
      </c>
      <c r="AU147" s="147" t="s">
        <v>153</v>
      </c>
      <c r="AV147" s="147" t="s">
        <v>85</v>
      </c>
      <c r="AW147" s="147" t="s">
        <v>119</v>
      </c>
      <c r="AX147" s="147" t="s">
        <v>77</v>
      </c>
      <c r="AY147" s="147" t="s">
        <v>140</v>
      </c>
    </row>
    <row r="148" spans="2:51" s="6" customFormat="1" ht="15.75" customHeight="1">
      <c r="B148" s="161"/>
      <c r="D148" s="146" t="s">
        <v>220</v>
      </c>
      <c r="E148" s="162"/>
      <c r="F148" s="163" t="s">
        <v>293</v>
      </c>
      <c r="H148" s="164">
        <v>13948.48</v>
      </c>
      <c r="L148" s="161"/>
      <c r="M148" s="165"/>
      <c r="T148" s="166"/>
      <c r="AT148" s="162" t="s">
        <v>220</v>
      </c>
      <c r="AU148" s="162" t="s">
        <v>153</v>
      </c>
      <c r="AV148" s="162" t="s">
        <v>143</v>
      </c>
      <c r="AW148" s="162" t="s">
        <v>119</v>
      </c>
      <c r="AX148" s="162" t="s">
        <v>22</v>
      </c>
      <c r="AY148" s="162" t="s">
        <v>140</v>
      </c>
    </row>
    <row r="149" spans="2:63" s="112" customFormat="1" ht="23.25" customHeight="1">
      <c r="B149" s="113"/>
      <c r="D149" s="114" t="s">
        <v>76</v>
      </c>
      <c r="E149" s="121" t="s">
        <v>327</v>
      </c>
      <c r="F149" s="121" t="s">
        <v>328</v>
      </c>
      <c r="J149" s="122">
        <f>$BK$149</f>
        <v>0</v>
      </c>
      <c r="L149" s="113"/>
      <c r="M149" s="117"/>
      <c r="P149" s="118">
        <f>SUM($P$150:$P$154)</f>
        <v>0</v>
      </c>
      <c r="R149" s="118">
        <f>SUM($R$150:$R$154)</f>
        <v>0</v>
      </c>
      <c r="T149" s="119">
        <f>SUM($T$150:$T$154)</f>
        <v>0</v>
      </c>
      <c r="AR149" s="114" t="s">
        <v>22</v>
      </c>
      <c r="AT149" s="114" t="s">
        <v>76</v>
      </c>
      <c r="AU149" s="114" t="s">
        <v>85</v>
      </c>
      <c r="AY149" s="114" t="s">
        <v>140</v>
      </c>
      <c r="BK149" s="120">
        <f>SUM($BK$150:$BK$154)</f>
        <v>0</v>
      </c>
    </row>
    <row r="150" spans="2:65" s="6" customFormat="1" ht="15.75" customHeight="1">
      <c r="B150" s="22"/>
      <c r="C150" s="123" t="s">
        <v>168</v>
      </c>
      <c r="D150" s="123" t="s">
        <v>144</v>
      </c>
      <c r="E150" s="124" t="s">
        <v>329</v>
      </c>
      <c r="F150" s="125" t="s">
        <v>330</v>
      </c>
      <c r="G150" s="126" t="s">
        <v>283</v>
      </c>
      <c r="H150" s="127">
        <v>19080</v>
      </c>
      <c r="I150" s="128"/>
      <c r="J150" s="129">
        <f>ROUND($I$150*$H$150,2)</f>
        <v>0</v>
      </c>
      <c r="K150" s="125" t="s">
        <v>215</v>
      </c>
      <c r="L150" s="22"/>
      <c r="M150" s="130"/>
      <c r="N150" s="131" t="s">
        <v>48</v>
      </c>
      <c r="Q150" s="132">
        <v>0</v>
      </c>
      <c r="R150" s="132">
        <f>$Q$150*$H$150</f>
        <v>0</v>
      </c>
      <c r="S150" s="132">
        <v>0</v>
      </c>
      <c r="T150" s="133">
        <f>$S$150*$H$150</f>
        <v>0</v>
      </c>
      <c r="AR150" s="83" t="s">
        <v>143</v>
      </c>
      <c r="AT150" s="83" t="s">
        <v>144</v>
      </c>
      <c r="AU150" s="83" t="s">
        <v>153</v>
      </c>
      <c r="AY150" s="6" t="s">
        <v>140</v>
      </c>
      <c r="BE150" s="134">
        <f>IF($N$150="základní",$J$150,0)</f>
        <v>0</v>
      </c>
      <c r="BF150" s="134">
        <f>IF($N$150="snížená",$J$150,0)</f>
        <v>0</v>
      </c>
      <c r="BG150" s="134">
        <f>IF($N$150="zákl. přenesená",$J$150,0)</f>
        <v>0</v>
      </c>
      <c r="BH150" s="134">
        <f>IF($N$150="sníž. přenesená",$J$150,0)</f>
        <v>0</v>
      </c>
      <c r="BI150" s="134">
        <f>IF($N$150="nulová",$J$150,0)</f>
        <v>0</v>
      </c>
      <c r="BJ150" s="83" t="s">
        <v>22</v>
      </c>
      <c r="BK150" s="134">
        <f>ROUND($I$150*$H$150,2)</f>
        <v>0</v>
      </c>
      <c r="BL150" s="83" t="s">
        <v>143</v>
      </c>
      <c r="BM150" s="83" t="s">
        <v>331</v>
      </c>
    </row>
    <row r="151" spans="2:65" s="6" customFormat="1" ht="15.75" customHeight="1">
      <c r="B151" s="22"/>
      <c r="C151" s="126" t="s">
        <v>172</v>
      </c>
      <c r="D151" s="126" t="s">
        <v>144</v>
      </c>
      <c r="E151" s="124" t="s">
        <v>332</v>
      </c>
      <c r="F151" s="125" t="s">
        <v>333</v>
      </c>
      <c r="G151" s="126" t="s">
        <v>283</v>
      </c>
      <c r="H151" s="127">
        <v>19080</v>
      </c>
      <c r="I151" s="128"/>
      <c r="J151" s="129">
        <f>ROUND($I$151*$H$151,2)</f>
        <v>0</v>
      </c>
      <c r="K151" s="125" t="s">
        <v>215</v>
      </c>
      <c r="L151" s="22"/>
      <c r="M151" s="130"/>
      <c r="N151" s="131" t="s">
        <v>48</v>
      </c>
      <c r="Q151" s="132">
        <v>0</v>
      </c>
      <c r="R151" s="132">
        <f>$Q$151*$H$151</f>
        <v>0</v>
      </c>
      <c r="S151" s="132">
        <v>0</v>
      </c>
      <c r="T151" s="133">
        <f>$S$151*$H$151</f>
        <v>0</v>
      </c>
      <c r="AR151" s="83" t="s">
        <v>143</v>
      </c>
      <c r="AT151" s="83" t="s">
        <v>144</v>
      </c>
      <c r="AU151" s="83" t="s">
        <v>153</v>
      </c>
      <c r="AY151" s="83" t="s">
        <v>140</v>
      </c>
      <c r="BE151" s="134">
        <f>IF($N$151="základní",$J$151,0)</f>
        <v>0</v>
      </c>
      <c r="BF151" s="134">
        <f>IF($N$151="snížená",$J$151,0)</f>
        <v>0</v>
      </c>
      <c r="BG151" s="134">
        <f>IF($N$151="zákl. přenesená",$J$151,0)</f>
        <v>0</v>
      </c>
      <c r="BH151" s="134">
        <f>IF($N$151="sníž. přenesená",$J$151,0)</f>
        <v>0</v>
      </c>
      <c r="BI151" s="134">
        <f>IF($N$151="nulová",$J$151,0)</f>
        <v>0</v>
      </c>
      <c r="BJ151" s="83" t="s">
        <v>22</v>
      </c>
      <c r="BK151" s="134">
        <f>ROUND($I$151*$H$151,2)</f>
        <v>0</v>
      </c>
      <c r="BL151" s="83" t="s">
        <v>143</v>
      </c>
      <c r="BM151" s="83" t="s">
        <v>334</v>
      </c>
    </row>
    <row r="152" spans="2:51" s="6" customFormat="1" ht="15.75" customHeight="1">
      <c r="B152" s="145"/>
      <c r="D152" s="140" t="s">
        <v>220</v>
      </c>
      <c r="E152" s="148"/>
      <c r="F152" s="148" t="s">
        <v>335</v>
      </c>
      <c r="H152" s="149">
        <v>19080</v>
      </c>
      <c r="L152" s="145"/>
      <c r="M152" s="150"/>
      <c r="T152" s="151"/>
      <c r="AT152" s="147" t="s">
        <v>220</v>
      </c>
      <c r="AU152" s="147" t="s">
        <v>153</v>
      </c>
      <c r="AV152" s="147" t="s">
        <v>85</v>
      </c>
      <c r="AW152" s="147" t="s">
        <v>119</v>
      </c>
      <c r="AX152" s="147" t="s">
        <v>22</v>
      </c>
      <c r="AY152" s="147" t="s">
        <v>140</v>
      </c>
    </row>
    <row r="153" spans="2:65" s="6" customFormat="1" ht="15.75" customHeight="1">
      <c r="B153" s="22"/>
      <c r="C153" s="123" t="s">
        <v>176</v>
      </c>
      <c r="D153" s="123" t="s">
        <v>144</v>
      </c>
      <c r="E153" s="124" t="s">
        <v>336</v>
      </c>
      <c r="F153" s="125" t="s">
        <v>337</v>
      </c>
      <c r="G153" s="126" t="s">
        <v>283</v>
      </c>
      <c r="H153" s="127">
        <v>321</v>
      </c>
      <c r="I153" s="128"/>
      <c r="J153" s="129">
        <f>ROUND($I$153*$H$153,2)</f>
        <v>0</v>
      </c>
      <c r="K153" s="125" t="s">
        <v>215</v>
      </c>
      <c r="L153" s="22"/>
      <c r="M153" s="130"/>
      <c r="N153" s="131" t="s">
        <v>48</v>
      </c>
      <c r="Q153" s="132">
        <v>0</v>
      </c>
      <c r="R153" s="132">
        <f>$Q$153*$H$153</f>
        <v>0</v>
      </c>
      <c r="S153" s="132">
        <v>0</v>
      </c>
      <c r="T153" s="133">
        <f>$S$153*$H$153</f>
        <v>0</v>
      </c>
      <c r="AR153" s="83" t="s">
        <v>143</v>
      </c>
      <c r="AT153" s="83" t="s">
        <v>144</v>
      </c>
      <c r="AU153" s="83" t="s">
        <v>153</v>
      </c>
      <c r="AY153" s="6" t="s">
        <v>140</v>
      </c>
      <c r="BE153" s="134">
        <f>IF($N$153="základní",$J$153,0)</f>
        <v>0</v>
      </c>
      <c r="BF153" s="134">
        <f>IF($N$153="snížená",$J$153,0)</f>
        <v>0</v>
      </c>
      <c r="BG153" s="134">
        <f>IF($N$153="zákl. přenesená",$J$153,0)</f>
        <v>0</v>
      </c>
      <c r="BH153" s="134">
        <f>IF($N$153="sníž. přenesená",$J$153,0)</f>
        <v>0</v>
      </c>
      <c r="BI153" s="134">
        <f>IF($N$153="nulová",$J$153,0)</f>
        <v>0</v>
      </c>
      <c r="BJ153" s="83" t="s">
        <v>22</v>
      </c>
      <c r="BK153" s="134">
        <f>ROUND($I$153*$H$153,2)</f>
        <v>0</v>
      </c>
      <c r="BL153" s="83" t="s">
        <v>143</v>
      </c>
      <c r="BM153" s="83" t="s">
        <v>338</v>
      </c>
    </row>
    <row r="154" spans="2:65" s="6" customFormat="1" ht="15.75" customHeight="1">
      <c r="B154" s="22"/>
      <c r="C154" s="126" t="s">
        <v>27</v>
      </c>
      <c r="D154" s="126" t="s">
        <v>144</v>
      </c>
      <c r="E154" s="124" t="s">
        <v>339</v>
      </c>
      <c r="F154" s="125" t="s">
        <v>340</v>
      </c>
      <c r="G154" s="126" t="s">
        <v>283</v>
      </c>
      <c r="H154" s="127">
        <v>12410</v>
      </c>
      <c r="I154" s="128"/>
      <c r="J154" s="129">
        <f>ROUND($I$154*$H$154,2)</f>
        <v>0</v>
      </c>
      <c r="K154" s="125" t="s">
        <v>215</v>
      </c>
      <c r="L154" s="22"/>
      <c r="M154" s="130"/>
      <c r="N154" s="131" t="s">
        <v>48</v>
      </c>
      <c r="Q154" s="132">
        <v>0</v>
      </c>
      <c r="R154" s="132">
        <f>$Q$154*$H$154</f>
        <v>0</v>
      </c>
      <c r="S154" s="132">
        <v>0</v>
      </c>
      <c r="T154" s="133">
        <f>$S$154*$H$154</f>
        <v>0</v>
      </c>
      <c r="AR154" s="83" t="s">
        <v>143</v>
      </c>
      <c r="AT154" s="83" t="s">
        <v>144</v>
      </c>
      <c r="AU154" s="83" t="s">
        <v>153</v>
      </c>
      <c r="AY154" s="83" t="s">
        <v>140</v>
      </c>
      <c r="BE154" s="134">
        <f>IF($N$154="základní",$J$154,0)</f>
        <v>0</v>
      </c>
      <c r="BF154" s="134">
        <f>IF($N$154="snížená",$J$154,0)</f>
        <v>0</v>
      </c>
      <c r="BG154" s="134">
        <f>IF($N$154="zákl. přenesená",$J$154,0)</f>
        <v>0</v>
      </c>
      <c r="BH154" s="134">
        <f>IF($N$154="sníž. přenesená",$J$154,0)</f>
        <v>0</v>
      </c>
      <c r="BI154" s="134">
        <f>IF($N$154="nulová",$J$154,0)</f>
        <v>0</v>
      </c>
      <c r="BJ154" s="83" t="s">
        <v>22</v>
      </c>
      <c r="BK154" s="134">
        <f>ROUND($I$154*$H$154,2)</f>
        <v>0</v>
      </c>
      <c r="BL154" s="83" t="s">
        <v>143</v>
      </c>
      <c r="BM154" s="83" t="s">
        <v>341</v>
      </c>
    </row>
    <row r="155" spans="2:63" s="112" customFormat="1" ht="23.25" customHeight="1">
      <c r="B155" s="113"/>
      <c r="D155" s="114" t="s">
        <v>76</v>
      </c>
      <c r="E155" s="121" t="s">
        <v>342</v>
      </c>
      <c r="F155" s="121" t="s">
        <v>343</v>
      </c>
      <c r="J155" s="122">
        <f>$BK$155</f>
        <v>0</v>
      </c>
      <c r="L155" s="113"/>
      <c r="M155" s="117"/>
      <c r="P155" s="118">
        <f>SUM($P$156:$P$159)</f>
        <v>0</v>
      </c>
      <c r="R155" s="118">
        <f>SUM($R$156:$R$159)</f>
        <v>0</v>
      </c>
      <c r="T155" s="119">
        <f>SUM($T$156:$T$159)</f>
        <v>0</v>
      </c>
      <c r="AR155" s="114" t="s">
        <v>22</v>
      </c>
      <c r="AT155" s="114" t="s">
        <v>76</v>
      </c>
      <c r="AU155" s="114" t="s">
        <v>85</v>
      </c>
      <c r="AY155" s="114" t="s">
        <v>140</v>
      </c>
      <c r="BK155" s="120">
        <f>SUM($BK$156:$BK$159)</f>
        <v>0</v>
      </c>
    </row>
    <row r="156" spans="2:65" s="6" customFormat="1" ht="15.75" customHeight="1">
      <c r="B156" s="22"/>
      <c r="C156" s="126" t="s">
        <v>185</v>
      </c>
      <c r="D156" s="126" t="s">
        <v>144</v>
      </c>
      <c r="E156" s="124" t="s">
        <v>344</v>
      </c>
      <c r="F156" s="125" t="s">
        <v>345</v>
      </c>
      <c r="G156" s="126" t="s">
        <v>283</v>
      </c>
      <c r="H156" s="127">
        <v>108</v>
      </c>
      <c r="I156" s="128"/>
      <c r="J156" s="129">
        <f>ROUND($I$156*$H$156,2)</f>
        <v>0</v>
      </c>
      <c r="K156" s="125" t="s">
        <v>215</v>
      </c>
      <c r="L156" s="22"/>
      <c r="M156" s="130"/>
      <c r="N156" s="131" t="s">
        <v>48</v>
      </c>
      <c r="Q156" s="132">
        <v>0</v>
      </c>
      <c r="R156" s="132">
        <f>$Q$156*$H$156</f>
        <v>0</v>
      </c>
      <c r="S156" s="132">
        <v>0</v>
      </c>
      <c r="T156" s="133">
        <f>$S$156*$H$156</f>
        <v>0</v>
      </c>
      <c r="AR156" s="83" t="s">
        <v>143</v>
      </c>
      <c r="AT156" s="83" t="s">
        <v>144</v>
      </c>
      <c r="AU156" s="83" t="s">
        <v>153</v>
      </c>
      <c r="AY156" s="83" t="s">
        <v>140</v>
      </c>
      <c r="BE156" s="134">
        <f>IF($N$156="základní",$J$156,0)</f>
        <v>0</v>
      </c>
      <c r="BF156" s="134">
        <f>IF($N$156="snížená",$J$156,0)</f>
        <v>0</v>
      </c>
      <c r="BG156" s="134">
        <f>IF($N$156="zákl. přenesená",$J$156,0)</f>
        <v>0</v>
      </c>
      <c r="BH156" s="134">
        <f>IF($N$156="sníž. přenesená",$J$156,0)</f>
        <v>0</v>
      </c>
      <c r="BI156" s="134">
        <f>IF($N$156="nulová",$J$156,0)</f>
        <v>0</v>
      </c>
      <c r="BJ156" s="83" t="s">
        <v>22</v>
      </c>
      <c r="BK156" s="134">
        <f>ROUND($I$156*$H$156,2)</f>
        <v>0</v>
      </c>
      <c r="BL156" s="83" t="s">
        <v>143</v>
      </c>
      <c r="BM156" s="83" t="s">
        <v>346</v>
      </c>
    </row>
    <row r="157" spans="2:51" s="6" customFormat="1" ht="15.75" customHeight="1">
      <c r="B157" s="145"/>
      <c r="D157" s="140" t="s">
        <v>220</v>
      </c>
      <c r="E157" s="148"/>
      <c r="F157" s="148" t="s">
        <v>347</v>
      </c>
      <c r="H157" s="149">
        <v>108</v>
      </c>
      <c r="L157" s="145"/>
      <c r="M157" s="150"/>
      <c r="T157" s="151"/>
      <c r="AT157" s="147" t="s">
        <v>220</v>
      </c>
      <c r="AU157" s="147" t="s">
        <v>153</v>
      </c>
      <c r="AV157" s="147" t="s">
        <v>85</v>
      </c>
      <c r="AW157" s="147" t="s">
        <v>119</v>
      </c>
      <c r="AX157" s="147" t="s">
        <v>22</v>
      </c>
      <c r="AY157" s="147" t="s">
        <v>140</v>
      </c>
    </row>
    <row r="158" spans="2:65" s="6" customFormat="1" ht="15.75" customHeight="1">
      <c r="B158" s="22"/>
      <c r="C158" s="123" t="s">
        <v>348</v>
      </c>
      <c r="D158" s="123" t="s">
        <v>144</v>
      </c>
      <c r="E158" s="124" t="s">
        <v>349</v>
      </c>
      <c r="F158" s="125" t="s">
        <v>350</v>
      </c>
      <c r="G158" s="126" t="s">
        <v>283</v>
      </c>
      <c r="H158" s="127">
        <v>108</v>
      </c>
      <c r="I158" s="128"/>
      <c r="J158" s="129">
        <f>ROUND($I$158*$H$158,2)</f>
        <v>0</v>
      </c>
      <c r="K158" s="125" t="s">
        <v>215</v>
      </c>
      <c r="L158" s="22"/>
      <c r="M158" s="130"/>
      <c r="N158" s="131" t="s">
        <v>48</v>
      </c>
      <c r="Q158" s="132">
        <v>0</v>
      </c>
      <c r="R158" s="132">
        <f>$Q$158*$H$158</f>
        <v>0</v>
      </c>
      <c r="S158" s="132">
        <v>0</v>
      </c>
      <c r="T158" s="133">
        <f>$S$158*$H$158</f>
        <v>0</v>
      </c>
      <c r="AR158" s="83" t="s">
        <v>143</v>
      </c>
      <c r="AT158" s="83" t="s">
        <v>144</v>
      </c>
      <c r="AU158" s="83" t="s">
        <v>153</v>
      </c>
      <c r="AY158" s="6" t="s">
        <v>140</v>
      </c>
      <c r="BE158" s="134">
        <f>IF($N$158="základní",$J$158,0)</f>
        <v>0</v>
      </c>
      <c r="BF158" s="134">
        <f>IF($N$158="snížená",$J$158,0)</f>
        <v>0</v>
      </c>
      <c r="BG158" s="134">
        <f>IF($N$158="zákl. přenesená",$J$158,0)</f>
        <v>0</v>
      </c>
      <c r="BH158" s="134">
        <f>IF($N$158="sníž. přenesená",$J$158,0)</f>
        <v>0</v>
      </c>
      <c r="BI158" s="134">
        <f>IF($N$158="nulová",$J$158,0)</f>
        <v>0</v>
      </c>
      <c r="BJ158" s="83" t="s">
        <v>22</v>
      </c>
      <c r="BK158" s="134">
        <f>ROUND($I$158*$H$158,2)</f>
        <v>0</v>
      </c>
      <c r="BL158" s="83" t="s">
        <v>143</v>
      </c>
      <c r="BM158" s="83" t="s">
        <v>351</v>
      </c>
    </row>
    <row r="159" spans="2:51" s="6" customFormat="1" ht="15.75" customHeight="1">
      <c r="B159" s="145"/>
      <c r="D159" s="140" t="s">
        <v>220</v>
      </c>
      <c r="E159" s="148"/>
      <c r="F159" s="148" t="s">
        <v>352</v>
      </c>
      <c r="H159" s="149">
        <v>108</v>
      </c>
      <c r="L159" s="145"/>
      <c r="M159" s="150"/>
      <c r="T159" s="151"/>
      <c r="AT159" s="147" t="s">
        <v>220</v>
      </c>
      <c r="AU159" s="147" t="s">
        <v>153</v>
      </c>
      <c r="AV159" s="147" t="s">
        <v>85</v>
      </c>
      <c r="AW159" s="147" t="s">
        <v>119</v>
      </c>
      <c r="AX159" s="147" t="s">
        <v>22</v>
      </c>
      <c r="AY159" s="147" t="s">
        <v>140</v>
      </c>
    </row>
    <row r="160" spans="2:63" s="112" customFormat="1" ht="23.25" customHeight="1">
      <c r="B160" s="113"/>
      <c r="D160" s="114" t="s">
        <v>76</v>
      </c>
      <c r="E160" s="121" t="s">
        <v>353</v>
      </c>
      <c r="F160" s="121" t="s">
        <v>354</v>
      </c>
      <c r="J160" s="122">
        <f>$BK$160</f>
        <v>0</v>
      </c>
      <c r="L160" s="113"/>
      <c r="M160" s="117"/>
      <c r="P160" s="118">
        <f>SUM($P$161:$P$175)</f>
        <v>0</v>
      </c>
      <c r="R160" s="118">
        <f>SUM($R$161:$R$175)</f>
        <v>118.08</v>
      </c>
      <c r="T160" s="119">
        <f>SUM($T$161:$T$175)</f>
        <v>0</v>
      </c>
      <c r="AR160" s="114" t="s">
        <v>22</v>
      </c>
      <c r="AT160" s="114" t="s">
        <v>76</v>
      </c>
      <c r="AU160" s="114" t="s">
        <v>85</v>
      </c>
      <c r="AY160" s="114" t="s">
        <v>140</v>
      </c>
      <c r="BK160" s="120">
        <f>SUM($BK$161:$BK$175)</f>
        <v>0</v>
      </c>
    </row>
    <row r="161" spans="2:65" s="6" customFormat="1" ht="15.75" customHeight="1">
      <c r="B161" s="22"/>
      <c r="C161" s="123" t="s">
        <v>355</v>
      </c>
      <c r="D161" s="123" t="s">
        <v>144</v>
      </c>
      <c r="E161" s="124" t="s">
        <v>356</v>
      </c>
      <c r="F161" s="125" t="s">
        <v>357</v>
      </c>
      <c r="G161" s="126" t="s">
        <v>283</v>
      </c>
      <c r="H161" s="127">
        <v>89.28</v>
      </c>
      <c r="I161" s="128"/>
      <c r="J161" s="129">
        <f>ROUND($I$161*$H$161,2)</f>
        <v>0</v>
      </c>
      <c r="K161" s="125" t="s">
        <v>215</v>
      </c>
      <c r="L161" s="22"/>
      <c r="M161" s="130"/>
      <c r="N161" s="131" t="s">
        <v>48</v>
      </c>
      <c r="Q161" s="132">
        <v>0</v>
      </c>
      <c r="R161" s="132">
        <f>$Q$161*$H$161</f>
        <v>0</v>
      </c>
      <c r="S161" s="132">
        <v>0</v>
      </c>
      <c r="T161" s="133">
        <f>$S$161*$H$161</f>
        <v>0</v>
      </c>
      <c r="AR161" s="83" t="s">
        <v>143</v>
      </c>
      <c r="AT161" s="83" t="s">
        <v>144</v>
      </c>
      <c r="AU161" s="83" t="s">
        <v>153</v>
      </c>
      <c r="AY161" s="6" t="s">
        <v>140</v>
      </c>
      <c r="BE161" s="134">
        <f>IF($N$161="základní",$J$161,0)</f>
        <v>0</v>
      </c>
      <c r="BF161" s="134">
        <f>IF($N$161="snížená",$J$161,0)</f>
        <v>0</v>
      </c>
      <c r="BG161" s="134">
        <f>IF($N$161="zákl. přenesená",$J$161,0)</f>
        <v>0</v>
      </c>
      <c r="BH161" s="134">
        <f>IF($N$161="sníž. přenesená",$J$161,0)</f>
        <v>0</v>
      </c>
      <c r="BI161" s="134">
        <f>IF($N$161="nulová",$J$161,0)</f>
        <v>0</v>
      </c>
      <c r="BJ161" s="83" t="s">
        <v>22</v>
      </c>
      <c r="BK161" s="134">
        <f>ROUND($I$161*$H$161,2)</f>
        <v>0</v>
      </c>
      <c r="BL161" s="83" t="s">
        <v>143</v>
      </c>
      <c r="BM161" s="83" t="s">
        <v>358</v>
      </c>
    </row>
    <row r="162" spans="2:51" s="6" customFormat="1" ht="15.75" customHeight="1">
      <c r="B162" s="139"/>
      <c r="D162" s="140" t="s">
        <v>220</v>
      </c>
      <c r="E162" s="141"/>
      <c r="F162" s="141" t="s">
        <v>359</v>
      </c>
      <c r="H162" s="142"/>
      <c r="L162" s="139"/>
      <c r="M162" s="143"/>
      <c r="T162" s="144"/>
      <c r="AT162" s="142" t="s">
        <v>220</v>
      </c>
      <c r="AU162" s="142" t="s">
        <v>153</v>
      </c>
      <c r="AV162" s="142" t="s">
        <v>22</v>
      </c>
      <c r="AW162" s="142" t="s">
        <v>119</v>
      </c>
      <c r="AX162" s="142" t="s">
        <v>77</v>
      </c>
      <c r="AY162" s="142" t="s">
        <v>140</v>
      </c>
    </row>
    <row r="163" spans="2:51" s="6" customFormat="1" ht="15.75" customHeight="1">
      <c r="B163" s="145"/>
      <c r="D163" s="146" t="s">
        <v>220</v>
      </c>
      <c r="E163" s="147"/>
      <c r="F163" s="148" t="s">
        <v>360</v>
      </c>
      <c r="H163" s="149">
        <v>89.28</v>
      </c>
      <c r="L163" s="145"/>
      <c r="M163" s="150"/>
      <c r="T163" s="151"/>
      <c r="AT163" s="147" t="s">
        <v>220</v>
      </c>
      <c r="AU163" s="147" t="s">
        <v>153</v>
      </c>
      <c r="AV163" s="147" t="s">
        <v>85</v>
      </c>
      <c r="AW163" s="147" t="s">
        <v>119</v>
      </c>
      <c r="AX163" s="147" t="s">
        <v>22</v>
      </c>
      <c r="AY163" s="147" t="s">
        <v>140</v>
      </c>
    </row>
    <row r="164" spans="2:65" s="6" customFormat="1" ht="15.75" customHeight="1">
      <c r="B164" s="22"/>
      <c r="C164" s="123" t="s">
        <v>190</v>
      </c>
      <c r="D164" s="123" t="s">
        <v>144</v>
      </c>
      <c r="E164" s="124" t="s">
        <v>361</v>
      </c>
      <c r="F164" s="125" t="s">
        <v>362</v>
      </c>
      <c r="G164" s="126" t="s">
        <v>283</v>
      </c>
      <c r="H164" s="127">
        <v>89.28</v>
      </c>
      <c r="I164" s="128"/>
      <c r="J164" s="129">
        <f>ROUND($I$164*$H$164,2)</f>
        <v>0</v>
      </c>
      <c r="K164" s="125" t="s">
        <v>215</v>
      </c>
      <c r="L164" s="22"/>
      <c r="M164" s="130"/>
      <c r="N164" s="131" t="s">
        <v>48</v>
      </c>
      <c r="Q164" s="132">
        <v>0</v>
      </c>
      <c r="R164" s="132">
        <f>$Q$164*$H$164</f>
        <v>0</v>
      </c>
      <c r="S164" s="132">
        <v>0</v>
      </c>
      <c r="T164" s="133">
        <f>$S$164*$H$164</f>
        <v>0</v>
      </c>
      <c r="AR164" s="83" t="s">
        <v>143</v>
      </c>
      <c r="AT164" s="83" t="s">
        <v>144</v>
      </c>
      <c r="AU164" s="83" t="s">
        <v>153</v>
      </c>
      <c r="AY164" s="6" t="s">
        <v>140</v>
      </c>
      <c r="BE164" s="134">
        <f>IF($N$164="základní",$J$164,0)</f>
        <v>0</v>
      </c>
      <c r="BF164" s="134">
        <f>IF($N$164="snížená",$J$164,0)</f>
        <v>0</v>
      </c>
      <c r="BG164" s="134">
        <f>IF($N$164="zákl. přenesená",$J$164,0)</f>
        <v>0</v>
      </c>
      <c r="BH164" s="134">
        <f>IF($N$164="sníž. přenesená",$J$164,0)</f>
        <v>0</v>
      </c>
      <c r="BI164" s="134">
        <f>IF($N$164="nulová",$J$164,0)</f>
        <v>0</v>
      </c>
      <c r="BJ164" s="83" t="s">
        <v>22</v>
      </c>
      <c r="BK164" s="134">
        <f>ROUND($I$164*$H$164,2)</f>
        <v>0</v>
      </c>
      <c r="BL164" s="83" t="s">
        <v>143</v>
      </c>
      <c r="BM164" s="83" t="s">
        <v>363</v>
      </c>
    </row>
    <row r="165" spans="2:51" s="6" customFormat="1" ht="15.75" customHeight="1">
      <c r="B165" s="145"/>
      <c r="D165" s="140" t="s">
        <v>220</v>
      </c>
      <c r="E165" s="148"/>
      <c r="F165" s="148" t="s">
        <v>364</v>
      </c>
      <c r="H165" s="149">
        <v>89.28</v>
      </c>
      <c r="L165" s="145"/>
      <c r="M165" s="150"/>
      <c r="T165" s="151"/>
      <c r="AT165" s="147" t="s">
        <v>220</v>
      </c>
      <c r="AU165" s="147" t="s">
        <v>153</v>
      </c>
      <c r="AV165" s="147" t="s">
        <v>85</v>
      </c>
      <c r="AW165" s="147" t="s">
        <v>119</v>
      </c>
      <c r="AX165" s="147" t="s">
        <v>22</v>
      </c>
      <c r="AY165" s="147" t="s">
        <v>140</v>
      </c>
    </row>
    <row r="166" spans="2:65" s="6" customFormat="1" ht="15.75" customHeight="1">
      <c r="B166" s="22"/>
      <c r="C166" s="123" t="s">
        <v>9</v>
      </c>
      <c r="D166" s="123" t="s">
        <v>144</v>
      </c>
      <c r="E166" s="124" t="s">
        <v>365</v>
      </c>
      <c r="F166" s="125" t="s">
        <v>366</v>
      </c>
      <c r="G166" s="126" t="s">
        <v>283</v>
      </c>
      <c r="H166" s="127">
        <v>22.32</v>
      </c>
      <c r="I166" s="128"/>
      <c r="J166" s="129">
        <f>ROUND($I$166*$H$166,2)</f>
        <v>0</v>
      </c>
      <c r="K166" s="125" t="s">
        <v>215</v>
      </c>
      <c r="L166" s="22"/>
      <c r="M166" s="130"/>
      <c r="N166" s="131" t="s">
        <v>48</v>
      </c>
      <c r="Q166" s="132">
        <v>0</v>
      </c>
      <c r="R166" s="132">
        <f>$Q$166*$H$166</f>
        <v>0</v>
      </c>
      <c r="S166" s="132">
        <v>0</v>
      </c>
      <c r="T166" s="133">
        <f>$S$166*$H$166</f>
        <v>0</v>
      </c>
      <c r="AR166" s="83" t="s">
        <v>143</v>
      </c>
      <c r="AT166" s="83" t="s">
        <v>144</v>
      </c>
      <c r="AU166" s="83" t="s">
        <v>153</v>
      </c>
      <c r="AY166" s="6" t="s">
        <v>140</v>
      </c>
      <c r="BE166" s="134">
        <f>IF($N$166="základní",$J$166,0)</f>
        <v>0</v>
      </c>
      <c r="BF166" s="134">
        <f>IF($N$166="snížená",$J$166,0)</f>
        <v>0</v>
      </c>
      <c r="BG166" s="134">
        <f>IF($N$166="zákl. přenesená",$J$166,0)</f>
        <v>0</v>
      </c>
      <c r="BH166" s="134">
        <f>IF($N$166="sníž. přenesená",$J$166,0)</f>
        <v>0</v>
      </c>
      <c r="BI166" s="134">
        <f>IF($N$166="nulová",$J$166,0)</f>
        <v>0</v>
      </c>
      <c r="BJ166" s="83" t="s">
        <v>22</v>
      </c>
      <c r="BK166" s="134">
        <f>ROUND($I$166*$H$166,2)</f>
        <v>0</v>
      </c>
      <c r="BL166" s="83" t="s">
        <v>143</v>
      </c>
      <c r="BM166" s="83" t="s">
        <v>367</v>
      </c>
    </row>
    <row r="167" spans="2:51" s="6" customFormat="1" ht="15.75" customHeight="1">
      <c r="B167" s="139"/>
      <c r="D167" s="140" t="s">
        <v>220</v>
      </c>
      <c r="E167" s="141"/>
      <c r="F167" s="141" t="s">
        <v>359</v>
      </c>
      <c r="H167" s="142"/>
      <c r="L167" s="139"/>
      <c r="M167" s="143"/>
      <c r="T167" s="144"/>
      <c r="AT167" s="142" t="s">
        <v>220</v>
      </c>
      <c r="AU167" s="142" t="s">
        <v>153</v>
      </c>
      <c r="AV167" s="142" t="s">
        <v>22</v>
      </c>
      <c r="AW167" s="142" t="s">
        <v>119</v>
      </c>
      <c r="AX167" s="142" t="s">
        <v>77</v>
      </c>
      <c r="AY167" s="142" t="s">
        <v>140</v>
      </c>
    </row>
    <row r="168" spans="2:51" s="6" customFormat="1" ht="15.75" customHeight="1">
      <c r="B168" s="145"/>
      <c r="D168" s="146" t="s">
        <v>220</v>
      </c>
      <c r="E168" s="147"/>
      <c r="F168" s="148" t="s">
        <v>368</v>
      </c>
      <c r="H168" s="149">
        <v>22.32</v>
      </c>
      <c r="L168" s="145"/>
      <c r="M168" s="150"/>
      <c r="T168" s="151"/>
      <c r="AT168" s="147" t="s">
        <v>220</v>
      </c>
      <c r="AU168" s="147" t="s">
        <v>153</v>
      </c>
      <c r="AV168" s="147" t="s">
        <v>85</v>
      </c>
      <c r="AW168" s="147" t="s">
        <v>119</v>
      </c>
      <c r="AX168" s="147" t="s">
        <v>22</v>
      </c>
      <c r="AY168" s="147" t="s">
        <v>140</v>
      </c>
    </row>
    <row r="169" spans="2:65" s="6" customFormat="1" ht="15.75" customHeight="1">
      <c r="B169" s="22"/>
      <c r="C169" s="123" t="s">
        <v>369</v>
      </c>
      <c r="D169" s="123" t="s">
        <v>144</v>
      </c>
      <c r="E169" s="124" t="s">
        <v>370</v>
      </c>
      <c r="F169" s="125" t="s">
        <v>371</v>
      </c>
      <c r="G169" s="126" t="s">
        <v>283</v>
      </c>
      <c r="H169" s="127">
        <v>111.6</v>
      </c>
      <c r="I169" s="128"/>
      <c r="J169" s="129">
        <f>ROUND($I$169*$H$169,2)</f>
        <v>0</v>
      </c>
      <c r="K169" s="125" t="s">
        <v>215</v>
      </c>
      <c r="L169" s="22"/>
      <c r="M169" s="130"/>
      <c r="N169" s="131" t="s">
        <v>48</v>
      </c>
      <c r="Q169" s="132">
        <v>0</v>
      </c>
      <c r="R169" s="132">
        <f>$Q$169*$H$169</f>
        <v>0</v>
      </c>
      <c r="S169" s="132">
        <v>0</v>
      </c>
      <c r="T169" s="133">
        <f>$S$169*$H$169</f>
        <v>0</v>
      </c>
      <c r="AR169" s="83" t="s">
        <v>143</v>
      </c>
      <c r="AT169" s="83" t="s">
        <v>144</v>
      </c>
      <c r="AU169" s="83" t="s">
        <v>153</v>
      </c>
      <c r="AY169" s="6" t="s">
        <v>140</v>
      </c>
      <c r="BE169" s="134">
        <f>IF($N$169="základní",$J$169,0)</f>
        <v>0</v>
      </c>
      <c r="BF169" s="134">
        <f>IF($N$169="snížená",$J$169,0)</f>
        <v>0</v>
      </c>
      <c r="BG169" s="134">
        <f>IF($N$169="zákl. přenesená",$J$169,0)</f>
        <v>0</v>
      </c>
      <c r="BH169" s="134">
        <f>IF($N$169="sníž. přenesená",$J$169,0)</f>
        <v>0</v>
      </c>
      <c r="BI169" s="134">
        <f>IF($N$169="nulová",$J$169,0)</f>
        <v>0</v>
      </c>
      <c r="BJ169" s="83" t="s">
        <v>22</v>
      </c>
      <c r="BK169" s="134">
        <f>ROUND($I$169*$H$169,2)</f>
        <v>0</v>
      </c>
      <c r="BL169" s="83" t="s">
        <v>143</v>
      </c>
      <c r="BM169" s="83" t="s">
        <v>372</v>
      </c>
    </row>
    <row r="170" spans="2:51" s="6" customFormat="1" ht="15.75" customHeight="1">
      <c r="B170" s="145"/>
      <c r="D170" s="140" t="s">
        <v>220</v>
      </c>
      <c r="E170" s="148"/>
      <c r="F170" s="148" t="s">
        <v>373</v>
      </c>
      <c r="H170" s="149">
        <v>111.6</v>
      </c>
      <c r="L170" s="145"/>
      <c r="M170" s="150"/>
      <c r="T170" s="151"/>
      <c r="AT170" s="147" t="s">
        <v>220</v>
      </c>
      <c r="AU170" s="147" t="s">
        <v>153</v>
      </c>
      <c r="AV170" s="147" t="s">
        <v>85</v>
      </c>
      <c r="AW170" s="147" t="s">
        <v>119</v>
      </c>
      <c r="AX170" s="147" t="s">
        <v>22</v>
      </c>
      <c r="AY170" s="147" t="s">
        <v>140</v>
      </c>
    </row>
    <row r="171" spans="2:65" s="6" customFormat="1" ht="15.75" customHeight="1">
      <c r="B171" s="22"/>
      <c r="C171" s="123" t="s">
        <v>374</v>
      </c>
      <c r="D171" s="123" t="s">
        <v>144</v>
      </c>
      <c r="E171" s="124" t="s">
        <v>339</v>
      </c>
      <c r="F171" s="125" t="s">
        <v>340</v>
      </c>
      <c r="G171" s="126" t="s">
        <v>283</v>
      </c>
      <c r="H171" s="127">
        <v>57.6</v>
      </c>
      <c r="I171" s="128"/>
      <c r="J171" s="129">
        <f>ROUND($I$171*$H$171,2)</f>
        <v>0</v>
      </c>
      <c r="K171" s="125" t="s">
        <v>215</v>
      </c>
      <c r="L171" s="22"/>
      <c r="M171" s="130"/>
      <c r="N171" s="131" t="s">
        <v>48</v>
      </c>
      <c r="Q171" s="132">
        <v>0</v>
      </c>
      <c r="R171" s="132">
        <f>$Q$171*$H$171</f>
        <v>0</v>
      </c>
      <c r="S171" s="132">
        <v>0</v>
      </c>
      <c r="T171" s="133">
        <f>$S$171*$H$171</f>
        <v>0</v>
      </c>
      <c r="AR171" s="83" t="s">
        <v>143</v>
      </c>
      <c r="AT171" s="83" t="s">
        <v>144</v>
      </c>
      <c r="AU171" s="83" t="s">
        <v>153</v>
      </c>
      <c r="AY171" s="6" t="s">
        <v>140</v>
      </c>
      <c r="BE171" s="134">
        <f>IF($N$171="základní",$J$171,0)</f>
        <v>0</v>
      </c>
      <c r="BF171" s="134">
        <f>IF($N$171="snížená",$J$171,0)</f>
        <v>0</v>
      </c>
      <c r="BG171" s="134">
        <f>IF($N$171="zákl. přenesená",$J$171,0)</f>
        <v>0</v>
      </c>
      <c r="BH171" s="134">
        <f>IF($N$171="sníž. přenesená",$J$171,0)</f>
        <v>0</v>
      </c>
      <c r="BI171" s="134">
        <f>IF($N$171="nulová",$J$171,0)</f>
        <v>0</v>
      </c>
      <c r="BJ171" s="83" t="s">
        <v>22</v>
      </c>
      <c r="BK171" s="134">
        <f>ROUND($I$171*$H$171,2)</f>
        <v>0</v>
      </c>
      <c r="BL171" s="83" t="s">
        <v>143</v>
      </c>
      <c r="BM171" s="83" t="s">
        <v>375</v>
      </c>
    </row>
    <row r="172" spans="2:51" s="6" customFormat="1" ht="15.75" customHeight="1">
      <c r="B172" s="145"/>
      <c r="D172" s="140" t="s">
        <v>220</v>
      </c>
      <c r="E172" s="148"/>
      <c r="F172" s="148" t="s">
        <v>376</v>
      </c>
      <c r="H172" s="149">
        <v>57.6</v>
      </c>
      <c r="L172" s="145"/>
      <c r="M172" s="150"/>
      <c r="T172" s="151"/>
      <c r="AT172" s="147" t="s">
        <v>220</v>
      </c>
      <c r="AU172" s="147" t="s">
        <v>153</v>
      </c>
      <c r="AV172" s="147" t="s">
        <v>85</v>
      </c>
      <c r="AW172" s="147" t="s">
        <v>119</v>
      </c>
      <c r="AX172" s="147" t="s">
        <v>22</v>
      </c>
      <c r="AY172" s="147" t="s">
        <v>140</v>
      </c>
    </row>
    <row r="173" spans="2:65" s="6" customFormat="1" ht="15.75" customHeight="1">
      <c r="B173" s="22"/>
      <c r="C173" s="167" t="s">
        <v>377</v>
      </c>
      <c r="D173" s="167" t="s">
        <v>378</v>
      </c>
      <c r="E173" s="168" t="s">
        <v>379</v>
      </c>
      <c r="F173" s="169" t="s">
        <v>380</v>
      </c>
      <c r="G173" s="170" t="s">
        <v>313</v>
      </c>
      <c r="H173" s="171">
        <v>118.08</v>
      </c>
      <c r="I173" s="172"/>
      <c r="J173" s="173">
        <f>ROUND($I$173*$H$173,2)</f>
        <v>0</v>
      </c>
      <c r="K173" s="169" t="s">
        <v>215</v>
      </c>
      <c r="L173" s="174"/>
      <c r="M173" s="175"/>
      <c r="N173" s="176" t="s">
        <v>48</v>
      </c>
      <c r="Q173" s="132">
        <v>1</v>
      </c>
      <c r="R173" s="132">
        <f>$Q$173*$H$173</f>
        <v>118.08</v>
      </c>
      <c r="S173" s="132">
        <v>0</v>
      </c>
      <c r="T173" s="133">
        <f>$S$173*$H$173</f>
        <v>0</v>
      </c>
      <c r="AR173" s="83" t="s">
        <v>172</v>
      </c>
      <c r="AT173" s="83" t="s">
        <v>378</v>
      </c>
      <c r="AU173" s="83" t="s">
        <v>153</v>
      </c>
      <c r="AY173" s="6" t="s">
        <v>140</v>
      </c>
      <c r="BE173" s="134">
        <f>IF($N$173="základní",$J$173,0)</f>
        <v>0</v>
      </c>
      <c r="BF173" s="134">
        <f>IF($N$173="snížená",$J$173,0)</f>
        <v>0</v>
      </c>
      <c r="BG173" s="134">
        <f>IF($N$173="zákl. přenesená",$J$173,0)</f>
        <v>0</v>
      </c>
      <c r="BH173" s="134">
        <f>IF($N$173="sníž. přenesená",$J$173,0)</f>
        <v>0</v>
      </c>
      <c r="BI173" s="134">
        <f>IF($N$173="nulová",$J$173,0)</f>
        <v>0</v>
      </c>
      <c r="BJ173" s="83" t="s">
        <v>22</v>
      </c>
      <c r="BK173" s="134">
        <f>ROUND($I$173*$H$173,2)</f>
        <v>0</v>
      </c>
      <c r="BL173" s="83" t="s">
        <v>143</v>
      </c>
      <c r="BM173" s="83" t="s">
        <v>381</v>
      </c>
    </row>
    <row r="174" spans="2:51" s="6" customFormat="1" ht="15.75" customHeight="1">
      <c r="B174" s="139"/>
      <c r="D174" s="140" t="s">
        <v>220</v>
      </c>
      <c r="E174" s="141"/>
      <c r="F174" s="141" t="s">
        <v>382</v>
      </c>
      <c r="H174" s="142"/>
      <c r="L174" s="139"/>
      <c r="M174" s="143"/>
      <c r="T174" s="144"/>
      <c r="AT174" s="142" t="s">
        <v>220</v>
      </c>
      <c r="AU174" s="142" t="s">
        <v>153</v>
      </c>
      <c r="AV174" s="142" t="s">
        <v>22</v>
      </c>
      <c r="AW174" s="142" t="s">
        <v>119</v>
      </c>
      <c r="AX174" s="142" t="s">
        <v>77</v>
      </c>
      <c r="AY174" s="142" t="s">
        <v>140</v>
      </c>
    </row>
    <row r="175" spans="2:51" s="6" customFormat="1" ht="15.75" customHeight="1">
      <c r="B175" s="145"/>
      <c r="D175" s="146" t="s">
        <v>220</v>
      </c>
      <c r="E175" s="147"/>
      <c r="F175" s="148" t="s">
        <v>383</v>
      </c>
      <c r="H175" s="149">
        <v>118.08</v>
      </c>
      <c r="L175" s="145"/>
      <c r="M175" s="150"/>
      <c r="T175" s="151"/>
      <c r="AT175" s="147" t="s">
        <v>220</v>
      </c>
      <c r="AU175" s="147" t="s">
        <v>153</v>
      </c>
      <c r="AV175" s="147" t="s">
        <v>85</v>
      </c>
      <c r="AW175" s="147" t="s">
        <v>119</v>
      </c>
      <c r="AX175" s="147" t="s">
        <v>22</v>
      </c>
      <c r="AY175" s="147" t="s">
        <v>140</v>
      </c>
    </row>
    <row r="176" spans="2:63" s="112" customFormat="1" ht="23.25" customHeight="1">
      <c r="B176" s="113"/>
      <c r="D176" s="114" t="s">
        <v>76</v>
      </c>
      <c r="E176" s="121" t="s">
        <v>384</v>
      </c>
      <c r="F176" s="121" t="s">
        <v>385</v>
      </c>
      <c r="J176" s="122">
        <f>$BK$176</f>
        <v>0</v>
      </c>
      <c r="L176" s="113"/>
      <c r="M176" s="117"/>
      <c r="P176" s="118">
        <f>SUM($P$177:$P$180)</f>
        <v>0</v>
      </c>
      <c r="R176" s="118">
        <f>SUM($R$177:$R$180)</f>
        <v>0.9449914000000001</v>
      </c>
      <c r="T176" s="119">
        <f>SUM($T$177:$T$180)</f>
        <v>0</v>
      </c>
      <c r="AR176" s="114" t="s">
        <v>22</v>
      </c>
      <c r="AT176" s="114" t="s">
        <v>76</v>
      </c>
      <c r="AU176" s="114" t="s">
        <v>85</v>
      </c>
      <c r="AY176" s="114" t="s">
        <v>140</v>
      </c>
      <c r="BK176" s="120">
        <f>SUM($BK$177:$BK$180)</f>
        <v>0</v>
      </c>
    </row>
    <row r="177" spans="2:65" s="6" customFormat="1" ht="15.75" customHeight="1">
      <c r="B177" s="22"/>
      <c r="C177" s="123" t="s">
        <v>386</v>
      </c>
      <c r="D177" s="123" t="s">
        <v>144</v>
      </c>
      <c r="E177" s="124" t="s">
        <v>387</v>
      </c>
      <c r="F177" s="125" t="s">
        <v>388</v>
      </c>
      <c r="G177" s="126" t="s">
        <v>319</v>
      </c>
      <c r="H177" s="127">
        <v>100.531</v>
      </c>
      <c r="I177" s="128"/>
      <c r="J177" s="129">
        <f>ROUND($I$177*$H$177,2)</f>
        <v>0</v>
      </c>
      <c r="K177" s="125" t="s">
        <v>215</v>
      </c>
      <c r="L177" s="22"/>
      <c r="M177" s="130"/>
      <c r="N177" s="131" t="s">
        <v>48</v>
      </c>
      <c r="Q177" s="132">
        <v>0.0094</v>
      </c>
      <c r="R177" s="132">
        <f>$Q$177*$H$177</f>
        <v>0.9449914000000001</v>
      </c>
      <c r="S177" s="132">
        <v>0</v>
      </c>
      <c r="T177" s="133">
        <f>$S$177*$H$177</f>
        <v>0</v>
      </c>
      <c r="AR177" s="83" t="s">
        <v>143</v>
      </c>
      <c r="AT177" s="83" t="s">
        <v>144</v>
      </c>
      <c r="AU177" s="83" t="s">
        <v>153</v>
      </c>
      <c r="AY177" s="6" t="s">
        <v>140</v>
      </c>
      <c r="BE177" s="134">
        <f>IF($N$177="základní",$J$177,0)</f>
        <v>0</v>
      </c>
      <c r="BF177" s="134">
        <f>IF($N$177="snížená",$J$177,0)</f>
        <v>0</v>
      </c>
      <c r="BG177" s="134">
        <f>IF($N$177="zákl. přenesená",$J$177,0)</f>
        <v>0</v>
      </c>
      <c r="BH177" s="134">
        <f>IF($N$177="sníž. přenesená",$J$177,0)</f>
        <v>0</v>
      </c>
      <c r="BI177" s="134">
        <f>IF($N$177="nulová",$J$177,0)</f>
        <v>0</v>
      </c>
      <c r="BJ177" s="83" t="s">
        <v>22</v>
      </c>
      <c r="BK177" s="134">
        <f>ROUND($I$177*$H$177,2)</f>
        <v>0</v>
      </c>
      <c r="BL177" s="83" t="s">
        <v>143</v>
      </c>
      <c r="BM177" s="83" t="s">
        <v>389</v>
      </c>
    </row>
    <row r="178" spans="2:51" s="6" customFormat="1" ht="15.75" customHeight="1">
      <c r="B178" s="145"/>
      <c r="D178" s="140" t="s">
        <v>220</v>
      </c>
      <c r="E178" s="148"/>
      <c r="F178" s="148" t="s">
        <v>390</v>
      </c>
      <c r="H178" s="149">
        <v>100.531</v>
      </c>
      <c r="L178" s="145"/>
      <c r="M178" s="150"/>
      <c r="T178" s="151"/>
      <c r="AT178" s="147" t="s">
        <v>220</v>
      </c>
      <c r="AU178" s="147" t="s">
        <v>153</v>
      </c>
      <c r="AV178" s="147" t="s">
        <v>85</v>
      </c>
      <c r="AW178" s="147" t="s">
        <v>119</v>
      </c>
      <c r="AX178" s="147" t="s">
        <v>22</v>
      </c>
      <c r="AY178" s="147" t="s">
        <v>140</v>
      </c>
    </row>
    <row r="179" spans="2:65" s="6" customFormat="1" ht="15.75" customHeight="1">
      <c r="B179" s="22"/>
      <c r="C179" s="123" t="s">
        <v>391</v>
      </c>
      <c r="D179" s="123" t="s">
        <v>144</v>
      </c>
      <c r="E179" s="124" t="s">
        <v>392</v>
      </c>
      <c r="F179" s="125" t="s">
        <v>393</v>
      </c>
      <c r="G179" s="126" t="s">
        <v>319</v>
      </c>
      <c r="H179" s="127">
        <v>100.531</v>
      </c>
      <c r="I179" s="128"/>
      <c r="J179" s="129">
        <f>ROUND($I$179*$H$179,2)</f>
        <v>0</v>
      </c>
      <c r="K179" s="125" t="s">
        <v>215</v>
      </c>
      <c r="L179" s="22"/>
      <c r="M179" s="130"/>
      <c r="N179" s="131" t="s">
        <v>48</v>
      </c>
      <c r="Q179" s="132">
        <v>0</v>
      </c>
      <c r="R179" s="132">
        <f>$Q$179*$H$179</f>
        <v>0</v>
      </c>
      <c r="S179" s="132">
        <v>0</v>
      </c>
      <c r="T179" s="133">
        <f>$S$179*$H$179</f>
        <v>0</v>
      </c>
      <c r="AR179" s="83" t="s">
        <v>143</v>
      </c>
      <c r="AT179" s="83" t="s">
        <v>144</v>
      </c>
      <c r="AU179" s="83" t="s">
        <v>153</v>
      </c>
      <c r="AY179" s="6" t="s">
        <v>140</v>
      </c>
      <c r="BE179" s="134">
        <f>IF($N$179="základní",$J$179,0)</f>
        <v>0</v>
      </c>
      <c r="BF179" s="134">
        <f>IF($N$179="snížená",$J$179,0)</f>
        <v>0</v>
      </c>
      <c r="BG179" s="134">
        <f>IF($N$179="zákl. přenesená",$J$179,0)</f>
        <v>0</v>
      </c>
      <c r="BH179" s="134">
        <f>IF($N$179="sníž. přenesená",$J$179,0)</f>
        <v>0</v>
      </c>
      <c r="BI179" s="134">
        <f>IF($N$179="nulová",$J$179,0)</f>
        <v>0</v>
      </c>
      <c r="BJ179" s="83" t="s">
        <v>22</v>
      </c>
      <c r="BK179" s="134">
        <f>ROUND($I$179*$H$179,2)</f>
        <v>0</v>
      </c>
      <c r="BL179" s="83" t="s">
        <v>143</v>
      </c>
      <c r="BM179" s="83" t="s">
        <v>394</v>
      </c>
    </row>
    <row r="180" spans="2:51" s="6" customFormat="1" ht="15.75" customHeight="1">
      <c r="B180" s="145"/>
      <c r="D180" s="140" t="s">
        <v>220</v>
      </c>
      <c r="E180" s="148"/>
      <c r="F180" s="148" t="s">
        <v>395</v>
      </c>
      <c r="H180" s="149">
        <v>100.531</v>
      </c>
      <c r="L180" s="145"/>
      <c r="M180" s="150"/>
      <c r="T180" s="151"/>
      <c r="AT180" s="147" t="s">
        <v>220</v>
      </c>
      <c r="AU180" s="147" t="s">
        <v>153</v>
      </c>
      <c r="AV180" s="147" t="s">
        <v>85</v>
      </c>
      <c r="AW180" s="147" t="s">
        <v>119</v>
      </c>
      <c r="AX180" s="147" t="s">
        <v>22</v>
      </c>
      <c r="AY180" s="147" t="s">
        <v>140</v>
      </c>
    </row>
    <row r="181" spans="2:63" s="112" customFormat="1" ht="30.75" customHeight="1">
      <c r="B181" s="113"/>
      <c r="D181" s="114" t="s">
        <v>76</v>
      </c>
      <c r="E181" s="121" t="s">
        <v>85</v>
      </c>
      <c r="F181" s="121" t="s">
        <v>396</v>
      </c>
      <c r="J181" s="122">
        <f>$BK$181</f>
        <v>0</v>
      </c>
      <c r="L181" s="113"/>
      <c r="M181" s="117"/>
      <c r="P181" s="118">
        <f>$P$182</f>
        <v>0</v>
      </c>
      <c r="R181" s="118">
        <f>$R$182</f>
        <v>7.84</v>
      </c>
      <c r="T181" s="119">
        <f>$T$182</f>
        <v>0</v>
      </c>
      <c r="AR181" s="114" t="s">
        <v>22</v>
      </c>
      <c r="AT181" s="114" t="s">
        <v>76</v>
      </c>
      <c r="AU181" s="114" t="s">
        <v>22</v>
      </c>
      <c r="AY181" s="114" t="s">
        <v>140</v>
      </c>
      <c r="BK181" s="120">
        <f>$BK$182</f>
        <v>0</v>
      </c>
    </row>
    <row r="182" spans="2:63" s="112" customFormat="1" ht="15.75" customHeight="1">
      <c r="B182" s="113"/>
      <c r="D182" s="114" t="s">
        <v>76</v>
      </c>
      <c r="E182" s="121" t="s">
        <v>397</v>
      </c>
      <c r="F182" s="121" t="s">
        <v>398</v>
      </c>
      <c r="J182" s="122">
        <f>$BK$182</f>
        <v>0</v>
      </c>
      <c r="L182" s="113"/>
      <c r="M182" s="117"/>
      <c r="P182" s="118">
        <f>SUM($P$183:$P$184)</f>
        <v>0</v>
      </c>
      <c r="R182" s="118">
        <f>SUM($R$183:$R$184)</f>
        <v>7.84</v>
      </c>
      <c r="T182" s="119">
        <f>SUM($T$183:$T$184)</f>
        <v>0</v>
      </c>
      <c r="AR182" s="114" t="s">
        <v>22</v>
      </c>
      <c r="AT182" s="114" t="s">
        <v>76</v>
      </c>
      <c r="AU182" s="114" t="s">
        <v>85</v>
      </c>
      <c r="AY182" s="114" t="s">
        <v>140</v>
      </c>
      <c r="BK182" s="120">
        <f>SUM($BK$183:$BK$184)</f>
        <v>0</v>
      </c>
    </row>
    <row r="183" spans="2:65" s="6" customFormat="1" ht="27" customHeight="1">
      <c r="B183" s="22"/>
      <c r="C183" s="123" t="s">
        <v>8</v>
      </c>
      <c r="D183" s="123" t="s">
        <v>144</v>
      </c>
      <c r="E183" s="124" t="s">
        <v>399</v>
      </c>
      <c r="F183" s="125" t="s">
        <v>400</v>
      </c>
      <c r="G183" s="126" t="s">
        <v>401</v>
      </c>
      <c r="H183" s="127">
        <v>700</v>
      </c>
      <c r="I183" s="128"/>
      <c r="J183" s="129">
        <f>ROUND($I$183*$H$183,2)</f>
        <v>0</v>
      </c>
      <c r="K183" s="125"/>
      <c r="L183" s="22"/>
      <c r="M183" s="130"/>
      <c r="N183" s="131" t="s">
        <v>48</v>
      </c>
      <c r="Q183" s="132">
        <v>0.0112</v>
      </c>
      <c r="R183" s="132">
        <f>$Q$183*$H$183</f>
        <v>7.84</v>
      </c>
      <c r="S183" s="132">
        <v>0</v>
      </c>
      <c r="T183" s="133">
        <f>$S$183*$H$183</f>
        <v>0</v>
      </c>
      <c r="AR183" s="83" t="s">
        <v>143</v>
      </c>
      <c r="AT183" s="83" t="s">
        <v>144</v>
      </c>
      <c r="AU183" s="83" t="s">
        <v>153</v>
      </c>
      <c r="AY183" s="6" t="s">
        <v>140</v>
      </c>
      <c r="BE183" s="134">
        <f>IF($N$183="základní",$J$183,0)</f>
        <v>0</v>
      </c>
      <c r="BF183" s="134">
        <f>IF($N$183="snížená",$J$183,0)</f>
        <v>0</v>
      </c>
      <c r="BG183" s="134">
        <f>IF($N$183="zákl. přenesená",$J$183,0)</f>
        <v>0</v>
      </c>
      <c r="BH183" s="134">
        <f>IF($N$183="sníž. přenesená",$J$183,0)</f>
        <v>0</v>
      </c>
      <c r="BI183" s="134">
        <f>IF($N$183="nulová",$J$183,0)</f>
        <v>0</v>
      </c>
      <c r="BJ183" s="83" t="s">
        <v>22</v>
      </c>
      <c r="BK183" s="134">
        <f>ROUND($I$183*$H$183,2)</f>
        <v>0</v>
      </c>
      <c r="BL183" s="83" t="s">
        <v>143</v>
      </c>
      <c r="BM183" s="83" t="s">
        <v>402</v>
      </c>
    </row>
    <row r="184" spans="2:51" s="6" customFormat="1" ht="15.75" customHeight="1">
      <c r="B184" s="145"/>
      <c r="D184" s="140" t="s">
        <v>220</v>
      </c>
      <c r="E184" s="148"/>
      <c r="F184" s="148" t="s">
        <v>403</v>
      </c>
      <c r="H184" s="149">
        <v>700</v>
      </c>
      <c r="L184" s="145"/>
      <c r="M184" s="150"/>
      <c r="T184" s="151"/>
      <c r="AT184" s="147" t="s">
        <v>220</v>
      </c>
      <c r="AU184" s="147" t="s">
        <v>153</v>
      </c>
      <c r="AV184" s="147" t="s">
        <v>85</v>
      </c>
      <c r="AW184" s="147" t="s">
        <v>119</v>
      </c>
      <c r="AX184" s="147" t="s">
        <v>22</v>
      </c>
      <c r="AY184" s="147" t="s">
        <v>140</v>
      </c>
    </row>
    <row r="185" spans="2:63" s="112" customFormat="1" ht="30.75" customHeight="1">
      <c r="B185" s="113"/>
      <c r="D185" s="114" t="s">
        <v>76</v>
      </c>
      <c r="E185" s="121" t="s">
        <v>153</v>
      </c>
      <c r="F185" s="121" t="s">
        <v>404</v>
      </c>
      <c r="J185" s="122">
        <f>$BK$185</f>
        <v>0</v>
      </c>
      <c r="L185" s="113"/>
      <c r="M185" s="117"/>
      <c r="P185" s="118">
        <f>$P$186</f>
        <v>0</v>
      </c>
      <c r="R185" s="118">
        <f>$R$186</f>
        <v>49.67602495</v>
      </c>
      <c r="T185" s="119">
        <f>$T$186</f>
        <v>0</v>
      </c>
      <c r="AR185" s="114" t="s">
        <v>22</v>
      </c>
      <c r="AT185" s="114" t="s">
        <v>76</v>
      </c>
      <c r="AU185" s="114" t="s">
        <v>22</v>
      </c>
      <c r="AY185" s="114" t="s">
        <v>140</v>
      </c>
      <c r="BK185" s="120">
        <f>$BK$186</f>
        <v>0</v>
      </c>
    </row>
    <row r="186" spans="2:63" s="112" customFormat="1" ht="15.75" customHeight="1">
      <c r="B186" s="113"/>
      <c r="D186" s="114" t="s">
        <v>76</v>
      </c>
      <c r="E186" s="121" t="s">
        <v>405</v>
      </c>
      <c r="F186" s="121" t="s">
        <v>406</v>
      </c>
      <c r="J186" s="122">
        <f>$BK$186</f>
        <v>0</v>
      </c>
      <c r="L186" s="113"/>
      <c r="M186" s="117"/>
      <c r="P186" s="118">
        <f>SUM($P$187:$P$192)</f>
        <v>0</v>
      </c>
      <c r="R186" s="118">
        <f>SUM($R$187:$R$192)</f>
        <v>49.67602495</v>
      </c>
      <c r="T186" s="119">
        <f>SUM($T$187:$T$192)</f>
        <v>0</v>
      </c>
      <c r="AR186" s="114" t="s">
        <v>22</v>
      </c>
      <c r="AT186" s="114" t="s">
        <v>76</v>
      </c>
      <c r="AU186" s="114" t="s">
        <v>85</v>
      </c>
      <c r="AY186" s="114" t="s">
        <v>140</v>
      </c>
      <c r="BK186" s="120">
        <f>SUM($BK$187:$BK$192)</f>
        <v>0</v>
      </c>
    </row>
    <row r="187" spans="2:65" s="6" customFormat="1" ht="15.75" customHeight="1">
      <c r="B187" s="22"/>
      <c r="C187" s="123" t="s">
        <v>407</v>
      </c>
      <c r="D187" s="123" t="s">
        <v>144</v>
      </c>
      <c r="E187" s="124" t="s">
        <v>408</v>
      </c>
      <c r="F187" s="125" t="s">
        <v>409</v>
      </c>
      <c r="G187" s="126" t="s">
        <v>401</v>
      </c>
      <c r="H187" s="127">
        <v>18</v>
      </c>
      <c r="I187" s="128"/>
      <c r="J187" s="129">
        <f>ROUND($I$187*$H$187,2)</f>
        <v>0</v>
      </c>
      <c r="K187" s="125" t="s">
        <v>215</v>
      </c>
      <c r="L187" s="22"/>
      <c r="M187" s="130"/>
      <c r="N187" s="131" t="s">
        <v>48</v>
      </c>
      <c r="Q187" s="132">
        <v>0.95352</v>
      </c>
      <c r="R187" s="132">
        <f>$Q$187*$H$187</f>
        <v>17.16336</v>
      </c>
      <c r="S187" s="132">
        <v>0</v>
      </c>
      <c r="T187" s="133">
        <f>$S$187*$H$187</f>
        <v>0</v>
      </c>
      <c r="AR187" s="83" t="s">
        <v>143</v>
      </c>
      <c r="AT187" s="83" t="s">
        <v>144</v>
      </c>
      <c r="AU187" s="83" t="s">
        <v>153</v>
      </c>
      <c r="AY187" s="6" t="s">
        <v>140</v>
      </c>
      <c r="BE187" s="134">
        <f>IF($N$187="základní",$J$187,0)</f>
        <v>0</v>
      </c>
      <c r="BF187" s="134">
        <f>IF($N$187="snížená",$J$187,0)</f>
        <v>0</v>
      </c>
      <c r="BG187" s="134">
        <f>IF($N$187="zákl. přenesená",$J$187,0)</f>
        <v>0</v>
      </c>
      <c r="BH187" s="134">
        <f>IF($N$187="sníž. přenesená",$J$187,0)</f>
        <v>0</v>
      </c>
      <c r="BI187" s="134">
        <f>IF($N$187="nulová",$J$187,0)</f>
        <v>0</v>
      </c>
      <c r="BJ187" s="83" t="s">
        <v>22</v>
      </c>
      <c r="BK187" s="134">
        <f>ROUND($I$187*$H$187,2)</f>
        <v>0</v>
      </c>
      <c r="BL187" s="83" t="s">
        <v>143</v>
      </c>
      <c r="BM187" s="83" t="s">
        <v>410</v>
      </c>
    </row>
    <row r="188" spans="2:51" s="6" customFormat="1" ht="15.75" customHeight="1">
      <c r="B188" s="145"/>
      <c r="D188" s="140" t="s">
        <v>220</v>
      </c>
      <c r="E188" s="148"/>
      <c r="F188" s="148" t="s">
        <v>411</v>
      </c>
      <c r="H188" s="149">
        <v>18</v>
      </c>
      <c r="L188" s="145"/>
      <c r="M188" s="150"/>
      <c r="T188" s="151"/>
      <c r="AT188" s="147" t="s">
        <v>220</v>
      </c>
      <c r="AU188" s="147" t="s">
        <v>153</v>
      </c>
      <c r="AV188" s="147" t="s">
        <v>85</v>
      </c>
      <c r="AW188" s="147" t="s">
        <v>119</v>
      </c>
      <c r="AX188" s="147" t="s">
        <v>22</v>
      </c>
      <c r="AY188" s="147" t="s">
        <v>140</v>
      </c>
    </row>
    <row r="189" spans="2:65" s="6" customFormat="1" ht="15.75" customHeight="1">
      <c r="B189" s="22"/>
      <c r="C189" s="167" t="s">
        <v>412</v>
      </c>
      <c r="D189" s="167" t="s">
        <v>378</v>
      </c>
      <c r="E189" s="168" t="s">
        <v>413</v>
      </c>
      <c r="F189" s="169" t="s">
        <v>414</v>
      </c>
      <c r="G189" s="170" t="s">
        <v>197</v>
      </c>
      <c r="H189" s="171">
        <v>8</v>
      </c>
      <c r="I189" s="172"/>
      <c r="J189" s="173">
        <f>ROUND($I$189*$H$189,2)</f>
        <v>0</v>
      </c>
      <c r="K189" s="169" t="s">
        <v>215</v>
      </c>
      <c r="L189" s="174"/>
      <c r="M189" s="175"/>
      <c r="N189" s="176" t="s">
        <v>48</v>
      </c>
      <c r="Q189" s="132">
        <v>0.749</v>
      </c>
      <c r="R189" s="132">
        <f>$Q$189*$H$189</f>
        <v>5.992</v>
      </c>
      <c r="S189" s="132">
        <v>0</v>
      </c>
      <c r="T189" s="133">
        <f>$S$189*$H$189</f>
        <v>0</v>
      </c>
      <c r="AR189" s="83" t="s">
        <v>172</v>
      </c>
      <c r="AT189" s="83" t="s">
        <v>378</v>
      </c>
      <c r="AU189" s="83" t="s">
        <v>153</v>
      </c>
      <c r="AY189" s="6" t="s">
        <v>140</v>
      </c>
      <c r="BE189" s="134">
        <f>IF($N$189="základní",$J$189,0)</f>
        <v>0</v>
      </c>
      <c r="BF189" s="134">
        <f>IF($N$189="snížená",$J$189,0)</f>
        <v>0</v>
      </c>
      <c r="BG189" s="134">
        <f>IF($N$189="zákl. přenesená",$J$189,0)</f>
        <v>0</v>
      </c>
      <c r="BH189" s="134">
        <f>IF($N$189="sníž. přenesená",$J$189,0)</f>
        <v>0</v>
      </c>
      <c r="BI189" s="134">
        <f>IF($N$189="nulová",$J$189,0)</f>
        <v>0</v>
      </c>
      <c r="BJ189" s="83" t="s">
        <v>22</v>
      </c>
      <c r="BK189" s="134">
        <f>ROUND($I$189*$H$189,2)</f>
        <v>0</v>
      </c>
      <c r="BL189" s="83" t="s">
        <v>143</v>
      </c>
      <c r="BM189" s="83" t="s">
        <v>415</v>
      </c>
    </row>
    <row r="190" spans="2:51" s="6" customFormat="1" ht="15.75" customHeight="1">
      <c r="B190" s="145"/>
      <c r="D190" s="140" t="s">
        <v>220</v>
      </c>
      <c r="E190" s="148"/>
      <c r="F190" s="148" t="s">
        <v>416</v>
      </c>
      <c r="H190" s="149">
        <v>8</v>
      </c>
      <c r="L190" s="145"/>
      <c r="M190" s="150"/>
      <c r="T190" s="151"/>
      <c r="AT190" s="147" t="s">
        <v>220</v>
      </c>
      <c r="AU190" s="147" t="s">
        <v>153</v>
      </c>
      <c r="AV190" s="147" t="s">
        <v>85</v>
      </c>
      <c r="AW190" s="147" t="s">
        <v>119</v>
      </c>
      <c r="AX190" s="147" t="s">
        <v>22</v>
      </c>
      <c r="AY190" s="147" t="s">
        <v>140</v>
      </c>
    </row>
    <row r="191" spans="2:65" s="6" customFormat="1" ht="15.75" customHeight="1">
      <c r="B191" s="22"/>
      <c r="C191" s="123" t="s">
        <v>417</v>
      </c>
      <c r="D191" s="123" t="s">
        <v>144</v>
      </c>
      <c r="E191" s="124" t="s">
        <v>418</v>
      </c>
      <c r="F191" s="125" t="s">
        <v>419</v>
      </c>
      <c r="G191" s="126" t="s">
        <v>283</v>
      </c>
      <c r="H191" s="127">
        <v>11.7</v>
      </c>
      <c r="I191" s="128"/>
      <c r="J191" s="129">
        <f>ROUND($I$191*$H$191,2)</f>
        <v>0</v>
      </c>
      <c r="K191" s="125" t="s">
        <v>215</v>
      </c>
      <c r="L191" s="22"/>
      <c r="M191" s="130"/>
      <c r="N191" s="131" t="s">
        <v>48</v>
      </c>
      <c r="Q191" s="132">
        <v>2.2667235</v>
      </c>
      <c r="R191" s="132">
        <f>$Q$191*$H$191</f>
        <v>26.520664949999997</v>
      </c>
      <c r="S191" s="132">
        <v>0</v>
      </c>
      <c r="T191" s="133">
        <f>$S$191*$H$191</f>
        <v>0</v>
      </c>
      <c r="AR191" s="83" t="s">
        <v>143</v>
      </c>
      <c r="AT191" s="83" t="s">
        <v>144</v>
      </c>
      <c r="AU191" s="83" t="s">
        <v>153</v>
      </c>
      <c r="AY191" s="6" t="s">
        <v>140</v>
      </c>
      <c r="BE191" s="134">
        <f>IF($N$191="základní",$J$191,0)</f>
        <v>0</v>
      </c>
      <c r="BF191" s="134">
        <f>IF($N$191="snížená",$J$191,0)</f>
        <v>0</v>
      </c>
      <c r="BG191" s="134">
        <f>IF($N$191="zákl. přenesená",$J$191,0)</f>
        <v>0</v>
      </c>
      <c r="BH191" s="134">
        <f>IF($N$191="sníž. přenesená",$J$191,0)</f>
        <v>0</v>
      </c>
      <c r="BI191" s="134">
        <f>IF($N$191="nulová",$J$191,0)</f>
        <v>0</v>
      </c>
      <c r="BJ191" s="83" t="s">
        <v>22</v>
      </c>
      <c r="BK191" s="134">
        <f>ROUND($I$191*$H$191,2)</f>
        <v>0</v>
      </c>
      <c r="BL191" s="83" t="s">
        <v>143</v>
      </c>
      <c r="BM191" s="83" t="s">
        <v>420</v>
      </c>
    </row>
    <row r="192" spans="2:51" s="6" customFormat="1" ht="15.75" customHeight="1">
      <c r="B192" s="145"/>
      <c r="D192" s="140" t="s">
        <v>220</v>
      </c>
      <c r="E192" s="148"/>
      <c r="F192" s="148" t="s">
        <v>421</v>
      </c>
      <c r="H192" s="149">
        <v>11.7</v>
      </c>
      <c r="L192" s="145"/>
      <c r="M192" s="150"/>
      <c r="T192" s="151"/>
      <c r="AT192" s="147" t="s">
        <v>220</v>
      </c>
      <c r="AU192" s="147" t="s">
        <v>153</v>
      </c>
      <c r="AV192" s="147" t="s">
        <v>85</v>
      </c>
      <c r="AW192" s="147" t="s">
        <v>119</v>
      </c>
      <c r="AX192" s="147" t="s">
        <v>22</v>
      </c>
      <c r="AY192" s="147" t="s">
        <v>140</v>
      </c>
    </row>
    <row r="193" spans="2:63" s="112" customFormat="1" ht="30.75" customHeight="1">
      <c r="B193" s="113"/>
      <c r="D193" s="114" t="s">
        <v>76</v>
      </c>
      <c r="E193" s="121" t="s">
        <v>143</v>
      </c>
      <c r="F193" s="121" t="s">
        <v>422</v>
      </c>
      <c r="J193" s="122">
        <f>$BK$193</f>
        <v>0</v>
      </c>
      <c r="L193" s="113"/>
      <c r="M193" s="117"/>
      <c r="P193" s="118">
        <f>$P$194</f>
        <v>0</v>
      </c>
      <c r="R193" s="118">
        <f>$R$194</f>
        <v>47.630483999999996</v>
      </c>
      <c r="T193" s="119">
        <f>$T$194</f>
        <v>0</v>
      </c>
      <c r="AR193" s="114" t="s">
        <v>22</v>
      </c>
      <c r="AT193" s="114" t="s">
        <v>76</v>
      </c>
      <c r="AU193" s="114" t="s">
        <v>22</v>
      </c>
      <c r="AY193" s="114" t="s">
        <v>140</v>
      </c>
      <c r="BK193" s="120">
        <f>$BK$194</f>
        <v>0</v>
      </c>
    </row>
    <row r="194" spans="2:63" s="112" customFormat="1" ht="15.75" customHeight="1">
      <c r="B194" s="113"/>
      <c r="D194" s="114" t="s">
        <v>76</v>
      </c>
      <c r="E194" s="121" t="s">
        <v>423</v>
      </c>
      <c r="F194" s="121" t="s">
        <v>424</v>
      </c>
      <c r="J194" s="122">
        <f>$BK$194</f>
        <v>0</v>
      </c>
      <c r="L194" s="113"/>
      <c r="M194" s="117"/>
      <c r="P194" s="118">
        <f>SUM($P$195:$P$198)</f>
        <v>0</v>
      </c>
      <c r="R194" s="118">
        <f>SUM($R$195:$R$198)</f>
        <v>47.630483999999996</v>
      </c>
      <c r="T194" s="119">
        <f>SUM($T$195:$T$198)</f>
        <v>0</v>
      </c>
      <c r="AR194" s="114" t="s">
        <v>22</v>
      </c>
      <c r="AT194" s="114" t="s">
        <v>76</v>
      </c>
      <c r="AU194" s="114" t="s">
        <v>85</v>
      </c>
      <c r="AY194" s="114" t="s">
        <v>140</v>
      </c>
      <c r="BK194" s="120">
        <f>SUM($BK$195:$BK$198)</f>
        <v>0</v>
      </c>
    </row>
    <row r="195" spans="2:65" s="6" customFormat="1" ht="15.75" customHeight="1">
      <c r="B195" s="22"/>
      <c r="C195" s="123" t="s">
        <v>425</v>
      </c>
      <c r="D195" s="123" t="s">
        <v>144</v>
      </c>
      <c r="E195" s="124" t="s">
        <v>426</v>
      </c>
      <c r="F195" s="125" t="s">
        <v>427</v>
      </c>
      <c r="G195" s="126" t="s">
        <v>319</v>
      </c>
      <c r="H195" s="127">
        <v>44</v>
      </c>
      <c r="I195" s="128"/>
      <c r="J195" s="129">
        <f>ROUND($I$195*$H$195,2)</f>
        <v>0</v>
      </c>
      <c r="K195" s="125"/>
      <c r="L195" s="22"/>
      <c r="M195" s="130"/>
      <c r="N195" s="131" t="s">
        <v>48</v>
      </c>
      <c r="Q195" s="132">
        <v>0.869991</v>
      </c>
      <c r="R195" s="132">
        <f>$Q$195*$H$195</f>
        <v>38.279604</v>
      </c>
      <c r="S195" s="132">
        <v>0</v>
      </c>
      <c r="T195" s="133">
        <f>$S$195*$H$195</f>
        <v>0</v>
      </c>
      <c r="AR195" s="83" t="s">
        <v>143</v>
      </c>
      <c r="AT195" s="83" t="s">
        <v>144</v>
      </c>
      <c r="AU195" s="83" t="s">
        <v>153</v>
      </c>
      <c r="AY195" s="6" t="s">
        <v>140</v>
      </c>
      <c r="BE195" s="134">
        <f>IF($N$195="základní",$J$195,0)</f>
        <v>0</v>
      </c>
      <c r="BF195" s="134">
        <f>IF($N$195="snížená",$J$195,0)</f>
        <v>0</v>
      </c>
      <c r="BG195" s="134">
        <f>IF($N$195="zákl. přenesená",$J$195,0)</f>
        <v>0</v>
      </c>
      <c r="BH195" s="134">
        <f>IF($N$195="sníž. přenesená",$J$195,0)</f>
        <v>0</v>
      </c>
      <c r="BI195" s="134">
        <f>IF($N$195="nulová",$J$195,0)</f>
        <v>0</v>
      </c>
      <c r="BJ195" s="83" t="s">
        <v>22</v>
      </c>
      <c r="BK195" s="134">
        <f>ROUND($I$195*$H$195,2)</f>
        <v>0</v>
      </c>
      <c r="BL195" s="83" t="s">
        <v>143</v>
      </c>
      <c r="BM195" s="83" t="s">
        <v>428</v>
      </c>
    </row>
    <row r="196" spans="2:51" s="6" customFormat="1" ht="15.75" customHeight="1">
      <c r="B196" s="145"/>
      <c r="D196" s="140" t="s">
        <v>220</v>
      </c>
      <c r="E196" s="148"/>
      <c r="F196" s="148" t="s">
        <v>429</v>
      </c>
      <c r="H196" s="149">
        <v>44</v>
      </c>
      <c r="L196" s="145"/>
      <c r="M196" s="150"/>
      <c r="T196" s="151"/>
      <c r="AT196" s="147" t="s">
        <v>220</v>
      </c>
      <c r="AU196" s="147" t="s">
        <v>153</v>
      </c>
      <c r="AV196" s="147" t="s">
        <v>85</v>
      </c>
      <c r="AW196" s="147" t="s">
        <v>119</v>
      </c>
      <c r="AX196" s="147" t="s">
        <v>22</v>
      </c>
      <c r="AY196" s="147" t="s">
        <v>140</v>
      </c>
    </row>
    <row r="197" spans="2:65" s="6" customFormat="1" ht="15.75" customHeight="1">
      <c r="B197" s="22"/>
      <c r="C197" s="123" t="s">
        <v>430</v>
      </c>
      <c r="D197" s="123" t="s">
        <v>144</v>
      </c>
      <c r="E197" s="124" t="s">
        <v>431</v>
      </c>
      <c r="F197" s="125" t="s">
        <v>432</v>
      </c>
      <c r="G197" s="126" t="s">
        <v>319</v>
      </c>
      <c r="H197" s="127">
        <v>46.2</v>
      </c>
      <c r="I197" s="128"/>
      <c r="J197" s="129">
        <f>ROUND($I$197*$H$197,2)</f>
        <v>0</v>
      </c>
      <c r="K197" s="125" t="s">
        <v>215</v>
      </c>
      <c r="L197" s="22"/>
      <c r="M197" s="130"/>
      <c r="N197" s="131" t="s">
        <v>48</v>
      </c>
      <c r="Q197" s="132">
        <v>0.2024</v>
      </c>
      <c r="R197" s="132">
        <f>$Q$197*$H$197</f>
        <v>9.35088</v>
      </c>
      <c r="S197" s="132">
        <v>0</v>
      </c>
      <c r="T197" s="133">
        <f>$S$197*$H$197</f>
        <v>0</v>
      </c>
      <c r="AR197" s="83" t="s">
        <v>143</v>
      </c>
      <c r="AT197" s="83" t="s">
        <v>144</v>
      </c>
      <c r="AU197" s="83" t="s">
        <v>153</v>
      </c>
      <c r="AY197" s="6" t="s">
        <v>140</v>
      </c>
      <c r="BE197" s="134">
        <f>IF($N$197="základní",$J$197,0)</f>
        <v>0</v>
      </c>
      <c r="BF197" s="134">
        <f>IF($N$197="snížená",$J$197,0)</f>
        <v>0</v>
      </c>
      <c r="BG197" s="134">
        <f>IF($N$197="zákl. přenesená",$J$197,0)</f>
        <v>0</v>
      </c>
      <c r="BH197" s="134">
        <f>IF($N$197="sníž. přenesená",$J$197,0)</f>
        <v>0</v>
      </c>
      <c r="BI197" s="134">
        <f>IF($N$197="nulová",$J$197,0)</f>
        <v>0</v>
      </c>
      <c r="BJ197" s="83" t="s">
        <v>22</v>
      </c>
      <c r="BK197" s="134">
        <f>ROUND($I$197*$H$197,2)</f>
        <v>0</v>
      </c>
      <c r="BL197" s="83" t="s">
        <v>143</v>
      </c>
      <c r="BM197" s="83" t="s">
        <v>433</v>
      </c>
    </row>
    <row r="198" spans="2:51" s="6" customFormat="1" ht="15.75" customHeight="1">
      <c r="B198" s="145"/>
      <c r="D198" s="140" t="s">
        <v>220</v>
      </c>
      <c r="E198" s="148"/>
      <c r="F198" s="148" t="s">
        <v>434</v>
      </c>
      <c r="H198" s="149">
        <v>46.2</v>
      </c>
      <c r="L198" s="145"/>
      <c r="M198" s="150"/>
      <c r="T198" s="151"/>
      <c r="AT198" s="147" t="s">
        <v>220</v>
      </c>
      <c r="AU198" s="147" t="s">
        <v>153</v>
      </c>
      <c r="AV198" s="147" t="s">
        <v>85</v>
      </c>
      <c r="AW198" s="147" t="s">
        <v>119</v>
      </c>
      <c r="AX198" s="147" t="s">
        <v>22</v>
      </c>
      <c r="AY198" s="147" t="s">
        <v>140</v>
      </c>
    </row>
    <row r="199" spans="2:63" s="112" customFormat="1" ht="30.75" customHeight="1">
      <c r="B199" s="113"/>
      <c r="D199" s="114" t="s">
        <v>76</v>
      </c>
      <c r="E199" s="121" t="s">
        <v>160</v>
      </c>
      <c r="F199" s="121" t="s">
        <v>435</v>
      </c>
      <c r="J199" s="122">
        <f>$BK$199</f>
        <v>0</v>
      </c>
      <c r="L199" s="113"/>
      <c r="M199" s="117"/>
      <c r="P199" s="118">
        <f>$P$200+$P$213</f>
        <v>0</v>
      </c>
      <c r="R199" s="118">
        <f>$R$200+$R$213</f>
        <v>19373.414487200003</v>
      </c>
      <c r="T199" s="119">
        <f>$T$200+$T$213</f>
        <v>0</v>
      </c>
      <c r="AR199" s="114" t="s">
        <v>22</v>
      </c>
      <c r="AT199" s="114" t="s">
        <v>76</v>
      </c>
      <c r="AU199" s="114" t="s">
        <v>22</v>
      </c>
      <c r="AY199" s="114" t="s">
        <v>140</v>
      </c>
      <c r="BK199" s="120">
        <f>$BK$200+$BK$213</f>
        <v>0</v>
      </c>
    </row>
    <row r="200" spans="2:63" s="112" customFormat="1" ht="15.75" customHeight="1">
      <c r="B200" s="113"/>
      <c r="D200" s="114" t="s">
        <v>76</v>
      </c>
      <c r="E200" s="121" t="s">
        <v>436</v>
      </c>
      <c r="F200" s="121" t="s">
        <v>437</v>
      </c>
      <c r="J200" s="122">
        <f>$BK$200</f>
        <v>0</v>
      </c>
      <c r="L200" s="113"/>
      <c r="M200" s="117"/>
      <c r="P200" s="118">
        <f>SUM($P$201:$P$212)</f>
        <v>0</v>
      </c>
      <c r="R200" s="118">
        <f>SUM($R$201:$R$212)</f>
        <v>9845.945937800001</v>
      </c>
      <c r="T200" s="119">
        <f>SUM($T$201:$T$212)</f>
        <v>0</v>
      </c>
      <c r="AR200" s="114" t="s">
        <v>22</v>
      </c>
      <c r="AT200" s="114" t="s">
        <v>76</v>
      </c>
      <c r="AU200" s="114" t="s">
        <v>85</v>
      </c>
      <c r="AY200" s="114" t="s">
        <v>140</v>
      </c>
      <c r="BK200" s="120">
        <f>SUM($BK$201:$BK$212)</f>
        <v>0</v>
      </c>
    </row>
    <row r="201" spans="2:65" s="6" customFormat="1" ht="15.75" customHeight="1">
      <c r="B201" s="22"/>
      <c r="C201" s="123" t="s">
        <v>438</v>
      </c>
      <c r="D201" s="123" t="s">
        <v>144</v>
      </c>
      <c r="E201" s="124" t="s">
        <v>439</v>
      </c>
      <c r="F201" s="125" t="s">
        <v>440</v>
      </c>
      <c r="G201" s="126" t="s">
        <v>319</v>
      </c>
      <c r="H201" s="127">
        <v>670.53</v>
      </c>
      <c r="I201" s="128"/>
      <c r="J201" s="129">
        <f>ROUND($I$201*$H$201,2)</f>
        <v>0</v>
      </c>
      <c r="K201" s="125" t="s">
        <v>215</v>
      </c>
      <c r="L201" s="22"/>
      <c r="M201" s="130"/>
      <c r="N201" s="131" t="s">
        <v>48</v>
      </c>
      <c r="Q201" s="132">
        <v>0.27994</v>
      </c>
      <c r="R201" s="132">
        <f>$Q$201*$H$201</f>
        <v>187.70816820000002</v>
      </c>
      <c r="S201" s="132">
        <v>0</v>
      </c>
      <c r="T201" s="133">
        <f>$S$201*$H$201</f>
        <v>0</v>
      </c>
      <c r="AR201" s="83" t="s">
        <v>143</v>
      </c>
      <c r="AT201" s="83" t="s">
        <v>144</v>
      </c>
      <c r="AU201" s="83" t="s">
        <v>153</v>
      </c>
      <c r="AY201" s="6" t="s">
        <v>140</v>
      </c>
      <c r="BE201" s="134">
        <f>IF($N$201="základní",$J$201,0)</f>
        <v>0</v>
      </c>
      <c r="BF201" s="134">
        <f>IF($N$201="snížená",$J$201,0)</f>
        <v>0</v>
      </c>
      <c r="BG201" s="134">
        <f>IF($N$201="zákl. přenesená",$J$201,0)</f>
        <v>0</v>
      </c>
      <c r="BH201" s="134">
        <f>IF($N$201="sníž. přenesená",$J$201,0)</f>
        <v>0</v>
      </c>
      <c r="BI201" s="134">
        <f>IF($N$201="nulová",$J$201,0)</f>
        <v>0</v>
      </c>
      <c r="BJ201" s="83" t="s">
        <v>22</v>
      </c>
      <c r="BK201" s="134">
        <f>ROUND($I$201*$H$201,2)</f>
        <v>0</v>
      </c>
      <c r="BL201" s="83" t="s">
        <v>143</v>
      </c>
      <c r="BM201" s="83" t="s">
        <v>441</v>
      </c>
    </row>
    <row r="202" spans="2:51" s="6" customFormat="1" ht="15.75" customHeight="1">
      <c r="B202" s="139"/>
      <c r="D202" s="140" t="s">
        <v>220</v>
      </c>
      <c r="E202" s="141"/>
      <c r="F202" s="141" t="s">
        <v>321</v>
      </c>
      <c r="H202" s="142"/>
      <c r="L202" s="139"/>
      <c r="M202" s="143"/>
      <c r="T202" s="144"/>
      <c r="AT202" s="142" t="s">
        <v>220</v>
      </c>
      <c r="AU202" s="142" t="s">
        <v>153</v>
      </c>
      <c r="AV202" s="142" t="s">
        <v>22</v>
      </c>
      <c r="AW202" s="142" t="s">
        <v>119</v>
      </c>
      <c r="AX202" s="142" t="s">
        <v>77</v>
      </c>
      <c r="AY202" s="142" t="s">
        <v>140</v>
      </c>
    </row>
    <row r="203" spans="2:51" s="6" customFormat="1" ht="15.75" customHeight="1">
      <c r="B203" s="145"/>
      <c r="D203" s="146" t="s">
        <v>220</v>
      </c>
      <c r="E203" s="147"/>
      <c r="F203" s="148" t="s">
        <v>442</v>
      </c>
      <c r="H203" s="149">
        <v>670.53</v>
      </c>
      <c r="L203" s="145"/>
      <c r="M203" s="150"/>
      <c r="T203" s="151"/>
      <c r="AT203" s="147" t="s">
        <v>220</v>
      </c>
      <c r="AU203" s="147" t="s">
        <v>153</v>
      </c>
      <c r="AV203" s="147" t="s">
        <v>85</v>
      </c>
      <c r="AW203" s="147" t="s">
        <v>119</v>
      </c>
      <c r="AX203" s="147" t="s">
        <v>22</v>
      </c>
      <c r="AY203" s="147" t="s">
        <v>140</v>
      </c>
    </row>
    <row r="204" spans="2:65" s="6" customFormat="1" ht="15.75" customHeight="1">
      <c r="B204" s="22"/>
      <c r="C204" s="123" t="s">
        <v>443</v>
      </c>
      <c r="D204" s="123" t="s">
        <v>144</v>
      </c>
      <c r="E204" s="124" t="s">
        <v>444</v>
      </c>
      <c r="F204" s="125" t="s">
        <v>445</v>
      </c>
      <c r="G204" s="126" t="s">
        <v>319</v>
      </c>
      <c r="H204" s="127">
        <v>10578.4</v>
      </c>
      <c r="I204" s="128"/>
      <c r="J204" s="129">
        <f>ROUND($I$204*$H$204,2)</f>
        <v>0</v>
      </c>
      <c r="K204" s="125" t="s">
        <v>215</v>
      </c>
      <c r="L204" s="22"/>
      <c r="M204" s="130"/>
      <c r="N204" s="131" t="s">
        <v>48</v>
      </c>
      <c r="Q204" s="132">
        <v>0.46166</v>
      </c>
      <c r="R204" s="132">
        <f>$Q$204*$H$204</f>
        <v>4883.624144</v>
      </c>
      <c r="S204" s="132">
        <v>0</v>
      </c>
      <c r="T204" s="133">
        <f>$S$204*$H$204</f>
        <v>0</v>
      </c>
      <c r="AR204" s="83" t="s">
        <v>143</v>
      </c>
      <c r="AT204" s="83" t="s">
        <v>144</v>
      </c>
      <c r="AU204" s="83" t="s">
        <v>153</v>
      </c>
      <c r="AY204" s="6" t="s">
        <v>140</v>
      </c>
      <c r="BE204" s="134">
        <f>IF($N$204="základní",$J$204,0)</f>
        <v>0</v>
      </c>
      <c r="BF204" s="134">
        <f>IF($N$204="snížená",$J$204,0)</f>
        <v>0</v>
      </c>
      <c r="BG204" s="134">
        <f>IF($N$204="zákl. přenesená",$J$204,0)</f>
        <v>0</v>
      </c>
      <c r="BH204" s="134">
        <f>IF($N$204="sníž. přenesená",$J$204,0)</f>
        <v>0</v>
      </c>
      <c r="BI204" s="134">
        <f>IF($N$204="nulová",$J$204,0)</f>
        <v>0</v>
      </c>
      <c r="BJ204" s="83" t="s">
        <v>22</v>
      </c>
      <c r="BK204" s="134">
        <f>ROUND($I$204*$H$204,2)</f>
        <v>0</v>
      </c>
      <c r="BL204" s="83" t="s">
        <v>143</v>
      </c>
      <c r="BM204" s="83" t="s">
        <v>446</v>
      </c>
    </row>
    <row r="205" spans="2:51" s="6" customFormat="1" ht="15.75" customHeight="1">
      <c r="B205" s="139"/>
      <c r="D205" s="140" t="s">
        <v>220</v>
      </c>
      <c r="E205" s="141"/>
      <c r="F205" s="141" t="s">
        <v>323</v>
      </c>
      <c r="H205" s="142"/>
      <c r="L205" s="139"/>
      <c r="M205" s="143"/>
      <c r="T205" s="144"/>
      <c r="AT205" s="142" t="s">
        <v>220</v>
      </c>
      <c r="AU205" s="142" t="s">
        <v>153</v>
      </c>
      <c r="AV205" s="142" t="s">
        <v>22</v>
      </c>
      <c r="AW205" s="142" t="s">
        <v>119</v>
      </c>
      <c r="AX205" s="142" t="s">
        <v>77</v>
      </c>
      <c r="AY205" s="142" t="s">
        <v>140</v>
      </c>
    </row>
    <row r="206" spans="2:51" s="6" customFormat="1" ht="15.75" customHeight="1">
      <c r="B206" s="145"/>
      <c r="D206" s="146" t="s">
        <v>220</v>
      </c>
      <c r="E206" s="147"/>
      <c r="F206" s="148" t="s">
        <v>324</v>
      </c>
      <c r="H206" s="149">
        <v>10578.4</v>
      </c>
      <c r="L206" s="145"/>
      <c r="M206" s="150"/>
      <c r="T206" s="151"/>
      <c r="AT206" s="147" t="s">
        <v>220</v>
      </c>
      <c r="AU206" s="147" t="s">
        <v>153</v>
      </c>
      <c r="AV206" s="147" t="s">
        <v>85</v>
      </c>
      <c r="AW206" s="147" t="s">
        <v>119</v>
      </c>
      <c r="AX206" s="147" t="s">
        <v>22</v>
      </c>
      <c r="AY206" s="147" t="s">
        <v>140</v>
      </c>
    </row>
    <row r="207" spans="2:65" s="6" customFormat="1" ht="15.75" customHeight="1">
      <c r="B207" s="22"/>
      <c r="C207" s="123" t="s">
        <v>447</v>
      </c>
      <c r="D207" s="123" t="s">
        <v>144</v>
      </c>
      <c r="E207" s="124" t="s">
        <v>448</v>
      </c>
      <c r="F207" s="125" t="s">
        <v>449</v>
      </c>
      <c r="G207" s="126" t="s">
        <v>319</v>
      </c>
      <c r="H207" s="127">
        <v>3024</v>
      </c>
      <c r="I207" s="128"/>
      <c r="J207" s="129">
        <f>ROUND($I$207*$H$207,2)</f>
        <v>0</v>
      </c>
      <c r="K207" s="125" t="s">
        <v>215</v>
      </c>
      <c r="L207" s="22"/>
      <c r="M207" s="130"/>
      <c r="N207" s="131" t="s">
        <v>48</v>
      </c>
      <c r="Q207" s="132">
        <v>0.18907</v>
      </c>
      <c r="R207" s="132">
        <f>$Q$207*$H$207</f>
        <v>571.74768</v>
      </c>
      <c r="S207" s="132">
        <v>0</v>
      </c>
      <c r="T207" s="133">
        <f>$S$207*$H$207</f>
        <v>0</v>
      </c>
      <c r="AR207" s="83" t="s">
        <v>143</v>
      </c>
      <c r="AT207" s="83" t="s">
        <v>144</v>
      </c>
      <c r="AU207" s="83" t="s">
        <v>153</v>
      </c>
      <c r="AY207" s="6" t="s">
        <v>140</v>
      </c>
      <c r="BE207" s="134">
        <f>IF($N$207="základní",$J$207,0)</f>
        <v>0</v>
      </c>
      <c r="BF207" s="134">
        <f>IF($N$207="snížená",$J$207,0)</f>
        <v>0</v>
      </c>
      <c r="BG207" s="134">
        <f>IF($N$207="zákl. přenesená",$J$207,0)</f>
        <v>0</v>
      </c>
      <c r="BH207" s="134">
        <f>IF($N$207="sníž. přenesená",$J$207,0)</f>
        <v>0</v>
      </c>
      <c r="BI207" s="134">
        <f>IF($N$207="nulová",$J$207,0)</f>
        <v>0</v>
      </c>
      <c r="BJ207" s="83" t="s">
        <v>22</v>
      </c>
      <c r="BK207" s="134">
        <f>ROUND($I$207*$H$207,2)</f>
        <v>0</v>
      </c>
      <c r="BL207" s="83" t="s">
        <v>143</v>
      </c>
      <c r="BM207" s="83" t="s">
        <v>450</v>
      </c>
    </row>
    <row r="208" spans="2:51" s="6" customFormat="1" ht="15.75" customHeight="1">
      <c r="B208" s="139"/>
      <c r="D208" s="140" t="s">
        <v>220</v>
      </c>
      <c r="E208" s="141"/>
      <c r="F208" s="141" t="s">
        <v>325</v>
      </c>
      <c r="H208" s="142"/>
      <c r="L208" s="139"/>
      <c r="M208" s="143"/>
      <c r="T208" s="144"/>
      <c r="AT208" s="142" t="s">
        <v>220</v>
      </c>
      <c r="AU208" s="142" t="s">
        <v>153</v>
      </c>
      <c r="AV208" s="142" t="s">
        <v>22</v>
      </c>
      <c r="AW208" s="142" t="s">
        <v>119</v>
      </c>
      <c r="AX208" s="142" t="s">
        <v>77</v>
      </c>
      <c r="AY208" s="142" t="s">
        <v>140</v>
      </c>
    </row>
    <row r="209" spans="2:51" s="6" customFormat="1" ht="15.75" customHeight="1">
      <c r="B209" s="145"/>
      <c r="D209" s="146" t="s">
        <v>220</v>
      </c>
      <c r="E209" s="147"/>
      <c r="F209" s="148" t="s">
        <v>326</v>
      </c>
      <c r="H209" s="149">
        <v>3024</v>
      </c>
      <c r="L209" s="145"/>
      <c r="M209" s="150"/>
      <c r="T209" s="151"/>
      <c r="AT209" s="147" t="s">
        <v>220</v>
      </c>
      <c r="AU209" s="147" t="s">
        <v>153</v>
      </c>
      <c r="AV209" s="147" t="s">
        <v>85</v>
      </c>
      <c r="AW209" s="147" t="s">
        <v>119</v>
      </c>
      <c r="AX209" s="147" t="s">
        <v>22</v>
      </c>
      <c r="AY209" s="147" t="s">
        <v>140</v>
      </c>
    </row>
    <row r="210" spans="2:65" s="6" customFormat="1" ht="15.75" customHeight="1">
      <c r="B210" s="22"/>
      <c r="C210" s="123" t="s">
        <v>451</v>
      </c>
      <c r="D210" s="123" t="s">
        <v>144</v>
      </c>
      <c r="E210" s="124" t="s">
        <v>452</v>
      </c>
      <c r="F210" s="125" t="s">
        <v>453</v>
      </c>
      <c r="G210" s="126" t="s">
        <v>319</v>
      </c>
      <c r="H210" s="127">
        <v>8739.584</v>
      </c>
      <c r="I210" s="128"/>
      <c r="J210" s="129">
        <f>ROUND($I$210*$H$210,2)</f>
        <v>0</v>
      </c>
      <c r="K210" s="125" t="s">
        <v>215</v>
      </c>
      <c r="L210" s="22"/>
      <c r="M210" s="130"/>
      <c r="N210" s="131" t="s">
        <v>48</v>
      </c>
      <c r="Q210" s="132">
        <v>0.4809</v>
      </c>
      <c r="R210" s="132">
        <f>$Q$210*$H$210</f>
        <v>4202.8659456000005</v>
      </c>
      <c r="S210" s="132">
        <v>0</v>
      </c>
      <c r="T210" s="133">
        <f>$S$210*$H$210</f>
        <v>0</v>
      </c>
      <c r="AR210" s="83" t="s">
        <v>143</v>
      </c>
      <c r="AT210" s="83" t="s">
        <v>144</v>
      </c>
      <c r="AU210" s="83" t="s">
        <v>153</v>
      </c>
      <c r="AY210" s="6" t="s">
        <v>140</v>
      </c>
      <c r="BE210" s="134">
        <f>IF($N$210="základní",$J$210,0)</f>
        <v>0</v>
      </c>
      <c r="BF210" s="134">
        <f>IF($N$210="snížená",$J$210,0)</f>
        <v>0</v>
      </c>
      <c r="BG210" s="134">
        <f>IF($N$210="zákl. přenesená",$J$210,0)</f>
        <v>0</v>
      </c>
      <c r="BH210" s="134">
        <f>IF($N$210="sníž. přenesená",$J$210,0)</f>
        <v>0</v>
      </c>
      <c r="BI210" s="134">
        <f>IF($N$210="nulová",$J$210,0)</f>
        <v>0</v>
      </c>
      <c r="BJ210" s="83" t="s">
        <v>22</v>
      </c>
      <c r="BK210" s="134">
        <f>ROUND($I$210*$H$210,2)</f>
        <v>0</v>
      </c>
      <c r="BL210" s="83" t="s">
        <v>143</v>
      </c>
      <c r="BM210" s="83" t="s">
        <v>454</v>
      </c>
    </row>
    <row r="211" spans="2:51" s="6" customFormat="1" ht="15.75" customHeight="1">
      <c r="B211" s="139"/>
      <c r="D211" s="140" t="s">
        <v>220</v>
      </c>
      <c r="E211" s="141"/>
      <c r="F211" s="141" t="s">
        <v>455</v>
      </c>
      <c r="H211" s="142"/>
      <c r="L211" s="139"/>
      <c r="M211" s="143"/>
      <c r="T211" s="144"/>
      <c r="AT211" s="142" t="s">
        <v>220</v>
      </c>
      <c r="AU211" s="142" t="s">
        <v>153</v>
      </c>
      <c r="AV211" s="142" t="s">
        <v>22</v>
      </c>
      <c r="AW211" s="142" t="s">
        <v>119</v>
      </c>
      <c r="AX211" s="142" t="s">
        <v>77</v>
      </c>
      <c r="AY211" s="142" t="s">
        <v>140</v>
      </c>
    </row>
    <row r="212" spans="2:51" s="6" customFormat="1" ht="15.75" customHeight="1">
      <c r="B212" s="145"/>
      <c r="D212" s="146" t="s">
        <v>220</v>
      </c>
      <c r="E212" s="147"/>
      <c r="F212" s="148" t="s">
        <v>456</v>
      </c>
      <c r="H212" s="149">
        <v>8739.584</v>
      </c>
      <c r="L212" s="145"/>
      <c r="M212" s="150"/>
      <c r="T212" s="151"/>
      <c r="AT212" s="147" t="s">
        <v>220</v>
      </c>
      <c r="AU212" s="147" t="s">
        <v>153</v>
      </c>
      <c r="AV212" s="147" t="s">
        <v>85</v>
      </c>
      <c r="AW212" s="147" t="s">
        <v>119</v>
      </c>
      <c r="AX212" s="147" t="s">
        <v>22</v>
      </c>
      <c r="AY212" s="147" t="s">
        <v>140</v>
      </c>
    </row>
    <row r="213" spans="2:63" s="112" customFormat="1" ht="23.25" customHeight="1">
      <c r="B213" s="113"/>
      <c r="D213" s="114" t="s">
        <v>76</v>
      </c>
      <c r="E213" s="121" t="s">
        <v>457</v>
      </c>
      <c r="F213" s="121" t="s">
        <v>458</v>
      </c>
      <c r="J213" s="122">
        <f>$BK$213</f>
        <v>0</v>
      </c>
      <c r="L213" s="113"/>
      <c r="M213" s="117"/>
      <c r="P213" s="118">
        <f>SUM($P$214:$P$237)</f>
        <v>0</v>
      </c>
      <c r="R213" s="118">
        <f>SUM($R$214:$R$237)</f>
        <v>9527.4685494</v>
      </c>
      <c r="T213" s="119">
        <f>SUM($T$214:$T$237)</f>
        <v>0</v>
      </c>
      <c r="AR213" s="114" t="s">
        <v>22</v>
      </c>
      <c r="AT213" s="114" t="s">
        <v>76</v>
      </c>
      <c r="AU213" s="114" t="s">
        <v>85</v>
      </c>
      <c r="AY213" s="114" t="s">
        <v>140</v>
      </c>
      <c r="BK213" s="120">
        <f>SUM($BK$214:$BK$237)</f>
        <v>0</v>
      </c>
    </row>
    <row r="214" spans="2:65" s="6" customFormat="1" ht="15.75" customHeight="1">
      <c r="B214" s="22"/>
      <c r="C214" s="123" t="s">
        <v>459</v>
      </c>
      <c r="D214" s="123" t="s">
        <v>144</v>
      </c>
      <c r="E214" s="124" t="s">
        <v>460</v>
      </c>
      <c r="F214" s="125" t="s">
        <v>461</v>
      </c>
      <c r="G214" s="126" t="s">
        <v>319</v>
      </c>
      <c r="H214" s="127">
        <v>9445</v>
      </c>
      <c r="I214" s="128"/>
      <c r="J214" s="129">
        <f>ROUND($I$214*$H$214,2)</f>
        <v>0</v>
      </c>
      <c r="K214" s="125" t="s">
        <v>215</v>
      </c>
      <c r="L214" s="22"/>
      <c r="M214" s="130"/>
      <c r="N214" s="131" t="s">
        <v>48</v>
      </c>
      <c r="Q214" s="132">
        <v>0.09668</v>
      </c>
      <c r="R214" s="132">
        <f>$Q$214*$H$214</f>
        <v>913.1426</v>
      </c>
      <c r="S214" s="132">
        <v>0</v>
      </c>
      <c r="T214" s="133">
        <f>$S$214*$H$214</f>
        <v>0</v>
      </c>
      <c r="AR214" s="83" t="s">
        <v>143</v>
      </c>
      <c r="AT214" s="83" t="s">
        <v>144</v>
      </c>
      <c r="AU214" s="83" t="s">
        <v>153</v>
      </c>
      <c r="AY214" s="6" t="s">
        <v>140</v>
      </c>
      <c r="BE214" s="134">
        <f>IF($N$214="základní",$J$214,0)</f>
        <v>0</v>
      </c>
      <c r="BF214" s="134">
        <f>IF($N$214="snížená",$J$214,0)</f>
        <v>0</v>
      </c>
      <c r="BG214" s="134">
        <f>IF($N$214="zákl. přenesená",$J$214,0)</f>
        <v>0</v>
      </c>
      <c r="BH214" s="134">
        <f>IF($N$214="sníž. přenesená",$J$214,0)</f>
        <v>0</v>
      </c>
      <c r="BI214" s="134">
        <f>IF($N$214="nulová",$J$214,0)</f>
        <v>0</v>
      </c>
      <c r="BJ214" s="83" t="s">
        <v>22</v>
      </c>
      <c r="BK214" s="134">
        <f>ROUND($I$214*$H$214,2)</f>
        <v>0</v>
      </c>
      <c r="BL214" s="83" t="s">
        <v>143</v>
      </c>
      <c r="BM214" s="83" t="s">
        <v>462</v>
      </c>
    </row>
    <row r="215" spans="2:51" s="6" customFormat="1" ht="15.75" customHeight="1">
      <c r="B215" s="145"/>
      <c r="D215" s="140" t="s">
        <v>220</v>
      </c>
      <c r="E215" s="148"/>
      <c r="F215" s="148" t="s">
        <v>463</v>
      </c>
      <c r="H215" s="149">
        <v>9445</v>
      </c>
      <c r="L215" s="145"/>
      <c r="M215" s="150"/>
      <c r="T215" s="151"/>
      <c r="AT215" s="147" t="s">
        <v>220</v>
      </c>
      <c r="AU215" s="147" t="s">
        <v>153</v>
      </c>
      <c r="AV215" s="147" t="s">
        <v>85</v>
      </c>
      <c r="AW215" s="147" t="s">
        <v>119</v>
      </c>
      <c r="AX215" s="147" t="s">
        <v>22</v>
      </c>
      <c r="AY215" s="147" t="s">
        <v>140</v>
      </c>
    </row>
    <row r="216" spans="2:65" s="6" customFormat="1" ht="15.75" customHeight="1">
      <c r="B216" s="22"/>
      <c r="C216" s="123" t="s">
        <v>464</v>
      </c>
      <c r="D216" s="123" t="s">
        <v>144</v>
      </c>
      <c r="E216" s="124" t="s">
        <v>465</v>
      </c>
      <c r="F216" s="125" t="s">
        <v>466</v>
      </c>
      <c r="G216" s="126" t="s">
        <v>319</v>
      </c>
      <c r="H216" s="127">
        <v>309</v>
      </c>
      <c r="I216" s="128"/>
      <c r="J216" s="129">
        <f>ROUND($I$216*$H$216,2)</f>
        <v>0</v>
      </c>
      <c r="K216" s="125" t="s">
        <v>215</v>
      </c>
      <c r="L216" s="22"/>
      <c r="M216" s="130"/>
      <c r="N216" s="131" t="s">
        <v>48</v>
      </c>
      <c r="Q216" s="132">
        <v>0.10373</v>
      </c>
      <c r="R216" s="132">
        <f>$Q$216*$H$216</f>
        <v>32.05257</v>
      </c>
      <c r="S216" s="132">
        <v>0</v>
      </c>
      <c r="T216" s="133">
        <f>$S$216*$H$216</f>
        <v>0</v>
      </c>
      <c r="AR216" s="83" t="s">
        <v>143</v>
      </c>
      <c r="AT216" s="83" t="s">
        <v>144</v>
      </c>
      <c r="AU216" s="83" t="s">
        <v>153</v>
      </c>
      <c r="AY216" s="6" t="s">
        <v>140</v>
      </c>
      <c r="BE216" s="134">
        <f>IF($N$216="základní",$J$216,0)</f>
        <v>0</v>
      </c>
      <c r="BF216" s="134">
        <f>IF($N$216="snížená",$J$216,0)</f>
        <v>0</v>
      </c>
      <c r="BG216" s="134">
        <f>IF($N$216="zákl. přenesená",$J$216,0)</f>
        <v>0</v>
      </c>
      <c r="BH216" s="134">
        <f>IF($N$216="sníž. přenesená",$J$216,0)</f>
        <v>0</v>
      </c>
      <c r="BI216" s="134">
        <f>IF($N$216="nulová",$J$216,0)</f>
        <v>0</v>
      </c>
      <c r="BJ216" s="83" t="s">
        <v>22</v>
      </c>
      <c r="BK216" s="134">
        <f>ROUND($I$216*$H$216,2)</f>
        <v>0</v>
      </c>
      <c r="BL216" s="83" t="s">
        <v>143</v>
      </c>
      <c r="BM216" s="83" t="s">
        <v>467</v>
      </c>
    </row>
    <row r="217" spans="2:51" s="6" customFormat="1" ht="15.75" customHeight="1">
      <c r="B217" s="145"/>
      <c r="D217" s="140" t="s">
        <v>220</v>
      </c>
      <c r="E217" s="148"/>
      <c r="F217" s="148" t="s">
        <v>468</v>
      </c>
      <c r="H217" s="149">
        <v>309</v>
      </c>
      <c r="L217" s="145"/>
      <c r="M217" s="150"/>
      <c r="T217" s="151"/>
      <c r="AT217" s="147" t="s">
        <v>220</v>
      </c>
      <c r="AU217" s="147" t="s">
        <v>153</v>
      </c>
      <c r="AV217" s="147" t="s">
        <v>85</v>
      </c>
      <c r="AW217" s="147" t="s">
        <v>119</v>
      </c>
      <c r="AX217" s="147" t="s">
        <v>22</v>
      </c>
      <c r="AY217" s="147" t="s">
        <v>140</v>
      </c>
    </row>
    <row r="218" spans="2:65" s="6" customFormat="1" ht="15.75" customHeight="1">
      <c r="B218" s="22"/>
      <c r="C218" s="123" t="s">
        <v>469</v>
      </c>
      <c r="D218" s="123" t="s">
        <v>144</v>
      </c>
      <c r="E218" s="124" t="s">
        <v>470</v>
      </c>
      <c r="F218" s="125" t="s">
        <v>471</v>
      </c>
      <c r="G218" s="126" t="s">
        <v>319</v>
      </c>
      <c r="H218" s="127">
        <v>19199</v>
      </c>
      <c r="I218" s="128"/>
      <c r="J218" s="129">
        <f>ROUND($I$218*$H$218,2)</f>
        <v>0</v>
      </c>
      <c r="K218" s="125" t="s">
        <v>215</v>
      </c>
      <c r="L218" s="22"/>
      <c r="M218" s="130"/>
      <c r="N218" s="131" t="s">
        <v>48</v>
      </c>
      <c r="Q218" s="132">
        <v>0.00071</v>
      </c>
      <c r="R218" s="132">
        <f>$Q$218*$H$218</f>
        <v>13.63129</v>
      </c>
      <c r="S218" s="132">
        <v>0</v>
      </c>
      <c r="T218" s="133">
        <f>$S$218*$H$218</f>
        <v>0</v>
      </c>
      <c r="AR218" s="83" t="s">
        <v>143</v>
      </c>
      <c r="AT218" s="83" t="s">
        <v>144</v>
      </c>
      <c r="AU218" s="83" t="s">
        <v>153</v>
      </c>
      <c r="AY218" s="6" t="s">
        <v>140</v>
      </c>
      <c r="BE218" s="134">
        <f>IF($N$218="základní",$J$218,0)</f>
        <v>0</v>
      </c>
      <c r="BF218" s="134">
        <f>IF($N$218="snížená",$J$218,0)</f>
        <v>0</v>
      </c>
      <c r="BG218" s="134">
        <f>IF($N$218="zákl. přenesená",$J$218,0)</f>
        <v>0</v>
      </c>
      <c r="BH218" s="134">
        <f>IF($N$218="sníž. přenesená",$J$218,0)</f>
        <v>0</v>
      </c>
      <c r="BI218" s="134">
        <f>IF($N$218="nulová",$J$218,0)</f>
        <v>0</v>
      </c>
      <c r="BJ218" s="83" t="s">
        <v>22</v>
      </c>
      <c r="BK218" s="134">
        <f>ROUND($I$218*$H$218,2)</f>
        <v>0</v>
      </c>
      <c r="BL218" s="83" t="s">
        <v>143</v>
      </c>
      <c r="BM218" s="83" t="s">
        <v>472</v>
      </c>
    </row>
    <row r="219" spans="2:51" s="6" customFormat="1" ht="15.75" customHeight="1">
      <c r="B219" s="145"/>
      <c r="D219" s="140" t="s">
        <v>220</v>
      </c>
      <c r="E219" s="148"/>
      <c r="F219" s="148" t="s">
        <v>473</v>
      </c>
      <c r="H219" s="149">
        <v>18890</v>
      </c>
      <c r="L219" s="145"/>
      <c r="M219" s="150"/>
      <c r="T219" s="151"/>
      <c r="AT219" s="147" t="s">
        <v>220</v>
      </c>
      <c r="AU219" s="147" t="s">
        <v>153</v>
      </c>
      <c r="AV219" s="147" t="s">
        <v>85</v>
      </c>
      <c r="AW219" s="147" t="s">
        <v>119</v>
      </c>
      <c r="AX219" s="147" t="s">
        <v>77</v>
      </c>
      <c r="AY219" s="147" t="s">
        <v>140</v>
      </c>
    </row>
    <row r="220" spans="2:51" s="6" customFormat="1" ht="15.75" customHeight="1">
      <c r="B220" s="145"/>
      <c r="D220" s="146" t="s">
        <v>220</v>
      </c>
      <c r="E220" s="147"/>
      <c r="F220" s="148" t="s">
        <v>474</v>
      </c>
      <c r="H220" s="149">
        <v>309</v>
      </c>
      <c r="L220" s="145"/>
      <c r="M220" s="150"/>
      <c r="T220" s="151"/>
      <c r="AT220" s="147" t="s">
        <v>220</v>
      </c>
      <c r="AU220" s="147" t="s">
        <v>153</v>
      </c>
      <c r="AV220" s="147" t="s">
        <v>85</v>
      </c>
      <c r="AW220" s="147" t="s">
        <v>119</v>
      </c>
      <c r="AX220" s="147" t="s">
        <v>77</v>
      </c>
      <c r="AY220" s="147" t="s">
        <v>140</v>
      </c>
    </row>
    <row r="221" spans="2:51" s="6" customFormat="1" ht="15.75" customHeight="1">
      <c r="B221" s="161"/>
      <c r="D221" s="146" t="s">
        <v>220</v>
      </c>
      <c r="E221" s="162"/>
      <c r="F221" s="163" t="s">
        <v>293</v>
      </c>
      <c r="H221" s="164">
        <v>19199</v>
      </c>
      <c r="L221" s="161"/>
      <c r="M221" s="165"/>
      <c r="T221" s="166"/>
      <c r="AT221" s="162" t="s">
        <v>220</v>
      </c>
      <c r="AU221" s="162" t="s">
        <v>153</v>
      </c>
      <c r="AV221" s="162" t="s">
        <v>143</v>
      </c>
      <c r="AW221" s="162" t="s">
        <v>119</v>
      </c>
      <c r="AX221" s="162" t="s">
        <v>22</v>
      </c>
      <c r="AY221" s="162" t="s">
        <v>140</v>
      </c>
    </row>
    <row r="222" spans="2:65" s="6" customFormat="1" ht="15.75" customHeight="1">
      <c r="B222" s="22"/>
      <c r="C222" s="123" t="s">
        <v>475</v>
      </c>
      <c r="D222" s="123" t="s">
        <v>144</v>
      </c>
      <c r="E222" s="124" t="s">
        <v>476</v>
      </c>
      <c r="F222" s="125" t="s">
        <v>477</v>
      </c>
      <c r="G222" s="126" t="s">
        <v>319</v>
      </c>
      <c r="H222" s="127">
        <v>9633.9</v>
      </c>
      <c r="I222" s="128"/>
      <c r="J222" s="129">
        <f>ROUND($I$222*$H$222,2)</f>
        <v>0</v>
      </c>
      <c r="K222" s="125" t="s">
        <v>215</v>
      </c>
      <c r="L222" s="22"/>
      <c r="M222" s="130"/>
      <c r="N222" s="131" t="s">
        <v>48</v>
      </c>
      <c r="Q222" s="132">
        <v>0.18152</v>
      </c>
      <c r="R222" s="132">
        <f>$Q$222*$H$222</f>
        <v>1748.7455279999997</v>
      </c>
      <c r="S222" s="132">
        <v>0</v>
      </c>
      <c r="T222" s="133">
        <f>$S$222*$H$222</f>
        <v>0</v>
      </c>
      <c r="AR222" s="83" t="s">
        <v>143</v>
      </c>
      <c r="AT222" s="83" t="s">
        <v>144</v>
      </c>
      <c r="AU222" s="83" t="s">
        <v>153</v>
      </c>
      <c r="AY222" s="6" t="s">
        <v>140</v>
      </c>
      <c r="BE222" s="134">
        <f>IF($N$222="základní",$J$222,0)</f>
        <v>0</v>
      </c>
      <c r="BF222" s="134">
        <f>IF($N$222="snížená",$J$222,0)</f>
        <v>0</v>
      </c>
      <c r="BG222" s="134">
        <f>IF($N$222="zákl. přenesená",$J$222,0)</f>
        <v>0</v>
      </c>
      <c r="BH222" s="134">
        <f>IF($N$222="sníž. přenesená",$J$222,0)</f>
        <v>0</v>
      </c>
      <c r="BI222" s="134">
        <f>IF($N$222="nulová",$J$222,0)</f>
        <v>0</v>
      </c>
      <c r="BJ222" s="83" t="s">
        <v>22</v>
      </c>
      <c r="BK222" s="134">
        <f>ROUND($I$222*$H$222,2)</f>
        <v>0</v>
      </c>
      <c r="BL222" s="83" t="s">
        <v>143</v>
      </c>
      <c r="BM222" s="83" t="s">
        <v>478</v>
      </c>
    </row>
    <row r="223" spans="2:51" s="6" customFormat="1" ht="15.75" customHeight="1">
      <c r="B223" s="145"/>
      <c r="D223" s="140" t="s">
        <v>220</v>
      </c>
      <c r="E223" s="148"/>
      <c r="F223" s="148" t="s">
        <v>479</v>
      </c>
      <c r="H223" s="149">
        <v>9633.9</v>
      </c>
      <c r="L223" s="145"/>
      <c r="M223" s="150"/>
      <c r="T223" s="151"/>
      <c r="AT223" s="147" t="s">
        <v>220</v>
      </c>
      <c r="AU223" s="147" t="s">
        <v>153</v>
      </c>
      <c r="AV223" s="147" t="s">
        <v>85</v>
      </c>
      <c r="AW223" s="147" t="s">
        <v>119</v>
      </c>
      <c r="AX223" s="147" t="s">
        <v>22</v>
      </c>
      <c r="AY223" s="147" t="s">
        <v>140</v>
      </c>
    </row>
    <row r="224" spans="2:65" s="6" customFormat="1" ht="15.75" customHeight="1">
      <c r="B224" s="22"/>
      <c r="C224" s="123" t="s">
        <v>480</v>
      </c>
      <c r="D224" s="123" t="s">
        <v>144</v>
      </c>
      <c r="E224" s="124" t="s">
        <v>481</v>
      </c>
      <c r="F224" s="125" t="s">
        <v>482</v>
      </c>
      <c r="G224" s="126" t="s">
        <v>319</v>
      </c>
      <c r="H224" s="127">
        <v>9917.25</v>
      </c>
      <c r="I224" s="128"/>
      <c r="J224" s="129">
        <f>ROUND($I$224*$H$224,2)</f>
        <v>0</v>
      </c>
      <c r="K224" s="125" t="s">
        <v>215</v>
      </c>
      <c r="L224" s="22"/>
      <c r="M224" s="130"/>
      <c r="N224" s="131" t="s">
        <v>48</v>
      </c>
      <c r="Q224" s="132">
        <v>0.15826</v>
      </c>
      <c r="R224" s="132">
        <f>$Q$224*$H$224</f>
        <v>1569.503985</v>
      </c>
      <c r="S224" s="132">
        <v>0</v>
      </c>
      <c r="T224" s="133">
        <f>$S$224*$H$224</f>
        <v>0</v>
      </c>
      <c r="AR224" s="83" t="s">
        <v>143</v>
      </c>
      <c r="AT224" s="83" t="s">
        <v>144</v>
      </c>
      <c r="AU224" s="83" t="s">
        <v>153</v>
      </c>
      <c r="AY224" s="6" t="s">
        <v>140</v>
      </c>
      <c r="BE224" s="134">
        <f>IF($N$224="základní",$J$224,0)</f>
        <v>0</v>
      </c>
      <c r="BF224" s="134">
        <f>IF($N$224="snížená",$J$224,0)</f>
        <v>0</v>
      </c>
      <c r="BG224" s="134">
        <f>IF($N$224="zákl. přenesená",$J$224,0)</f>
        <v>0</v>
      </c>
      <c r="BH224" s="134">
        <f>IF($N$224="sníž. přenesená",$J$224,0)</f>
        <v>0</v>
      </c>
      <c r="BI224" s="134">
        <f>IF($N$224="nulová",$J$224,0)</f>
        <v>0</v>
      </c>
      <c r="BJ224" s="83" t="s">
        <v>22</v>
      </c>
      <c r="BK224" s="134">
        <f>ROUND($I$224*$H$224,2)</f>
        <v>0</v>
      </c>
      <c r="BL224" s="83" t="s">
        <v>143</v>
      </c>
      <c r="BM224" s="83" t="s">
        <v>483</v>
      </c>
    </row>
    <row r="225" spans="2:51" s="6" customFormat="1" ht="15.75" customHeight="1">
      <c r="B225" s="145"/>
      <c r="D225" s="140" t="s">
        <v>220</v>
      </c>
      <c r="E225" s="148"/>
      <c r="F225" s="148" t="s">
        <v>484</v>
      </c>
      <c r="H225" s="149">
        <v>9917.25</v>
      </c>
      <c r="L225" s="145"/>
      <c r="M225" s="150"/>
      <c r="T225" s="151"/>
      <c r="AT225" s="147" t="s">
        <v>220</v>
      </c>
      <c r="AU225" s="147" t="s">
        <v>153</v>
      </c>
      <c r="AV225" s="147" t="s">
        <v>85</v>
      </c>
      <c r="AW225" s="147" t="s">
        <v>119</v>
      </c>
      <c r="AX225" s="147" t="s">
        <v>22</v>
      </c>
      <c r="AY225" s="147" t="s">
        <v>140</v>
      </c>
    </row>
    <row r="226" spans="2:65" s="6" customFormat="1" ht="15.75" customHeight="1">
      <c r="B226" s="22"/>
      <c r="C226" s="123" t="s">
        <v>485</v>
      </c>
      <c r="D226" s="123" t="s">
        <v>144</v>
      </c>
      <c r="E226" s="124" t="s">
        <v>486</v>
      </c>
      <c r="F226" s="125" t="s">
        <v>487</v>
      </c>
      <c r="G226" s="126" t="s">
        <v>319</v>
      </c>
      <c r="H226" s="127">
        <v>315.18</v>
      </c>
      <c r="I226" s="128"/>
      <c r="J226" s="129">
        <f>ROUND($I$226*$H$226,2)</f>
        <v>0</v>
      </c>
      <c r="K226" s="125" t="s">
        <v>215</v>
      </c>
      <c r="L226" s="22"/>
      <c r="M226" s="130"/>
      <c r="N226" s="131" t="s">
        <v>48</v>
      </c>
      <c r="Q226" s="132">
        <v>0.18463</v>
      </c>
      <c r="R226" s="132">
        <f>$Q$226*$H$226</f>
        <v>58.191683399999995</v>
      </c>
      <c r="S226" s="132">
        <v>0</v>
      </c>
      <c r="T226" s="133">
        <f>$S$226*$H$226</f>
        <v>0</v>
      </c>
      <c r="AR226" s="83" t="s">
        <v>143</v>
      </c>
      <c r="AT226" s="83" t="s">
        <v>144</v>
      </c>
      <c r="AU226" s="83" t="s">
        <v>153</v>
      </c>
      <c r="AY226" s="6" t="s">
        <v>140</v>
      </c>
      <c r="BE226" s="134">
        <f>IF($N$226="základní",$J$226,0)</f>
        <v>0</v>
      </c>
      <c r="BF226" s="134">
        <f>IF($N$226="snížená",$J$226,0)</f>
        <v>0</v>
      </c>
      <c r="BG226" s="134">
        <f>IF($N$226="zákl. přenesená",$J$226,0)</f>
        <v>0</v>
      </c>
      <c r="BH226" s="134">
        <f>IF($N$226="sníž. přenesená",$J$226,0)</f>
        <v>0</v>
      </c>
      <c r="BI226" s="134">
        <f>IF($N$226="nulová",$J$226,0)</f>
        <v>0</v>
      </c>
      <c r="BJ226" s="83" t="s">
        <v>22</v>
      </c>
      <c r="BK226" s="134">
        <f>ROUND($I$226*$H$226,2)</f>
        <v>0</v>
      </c>
      <c r="BL226" s="83" t="s">
        <v>143</v>
      </c>
      <c r="BM226" s="83" t="s">
        <v>488</v>
      </c>
    </row>
    <row r="227" spans="2:51" s="6" customFormat="1" ht="15.75" customHeight="1">
      <c r="B227" s="145"/>
      <c r="D227" s="140" t="s">
        <v>220</v>
      </c>
      <c r="E227" s="148"/>
      <c r="F227" s="148" t="s">
        <v>489</v>
      </c>
      <c r="H227" s="149">
        <v>315.18</v>
      </c>
      <c r="L227" s="145"/>
      <c r="M227" s="150"/>
      <c r="T227" s="151"/>
      <c r="AT227" s="147" t="s">
        <v>220</v>
      </c>
      <c r="AU227" s="147" t="s">
        <v>153</v>
      </c>
      <c r="AV227" s="147" t="s">
        <v>85</v>
      </c>
      <c r="AW227" s="147" t="s">
        <v>119</v>
      </c>
      <c r="AX227" s="147" t="s">
        <v>22</v>
      </c>
      <c r="AY227" s="147" t="s">
        <v>140</v>
      </c>
    </row>
    <row r="228" spans="2:65" s="6" customFormat="1" ht="15.75" customHeight="1">
      <c r="B228" s="22"/>
      <c r="C228" s="123" t="s">
        <v>490</v>
      </c>
      <c r="D228" s="123" t="s">
        <v>144</v>
      </c>
      <c r="E228" s="124" t="s">
        <v>491</v>
      </c>
      <c r="F228" s="125" t="s">
        <v>492</v>
      </c>
      <c r="G228" s="126" t="s">
        <v>319</v>
      </c>
      <c r="H228" s="127">
        <v>297.5</v>
      </c>
      <c r="I228" s="128"/>
      <c r="J228" s="129">
        <f>ROUND($I$228*$H$228,2)</f>
        <v>0</v>
      </c>
      <c r="K228" s="125" t="s">
        <v>215</v>
      </c>
      <c r="L228" s="22"/>
      <c r="M228" s="130"/>
      <c r="N228" s="131" t="s">
        <v>48</v>
      </c>
      <c r="Q228" s="132">
        <v>0.00195</v>
      </c>
      <c r="R228" s="132">
        <f>$Q$228*$H$228</f>
        <v>0.580125</v>
      </c>
      <c r="S228" s="132">
        <v>0</v>
      </c>
      <c r="T228" s="133">
        <f>$S$228*$H$228</f>
        <v>0</v>
      </c>
      <c r="AR228" s="83" t="s">
        <v>143</v>
      </c>
      <c r="AT228" s="83" t="s">
        <v>144</v>
      </c>
      <c r="AU228" s="83" t="s">
        <v>153</v>
      </c>
      <c r="AY228" s="6" t="s">
        <v>140</v>
      </c>
      <c r="BE228" s="134">
        <f>IF($N$228="základní",$J$228,0)</f>
        <v>0</v>
      </c>
      <c r="BF228" s="134">
        <f>IF($N$228="snížená",$J$228,0)</f>
        <v>0</v>
      </c>
      <c r="BG228" s="134">
        <f>IF($N$228="zákl. přenesená",$J$228,0)</f>
        <v>0</v>
      </c>
      <c r="BH228" s="134">
        <f>IF($N$228="sníž. přenesená",$J$228,0)</f>
        <v>0</v>
      </c>
      <c r="BI228" s="134">
        <f>IF($N$228="nulová",$J$228,0)</f>
        <v>0</v>
      </c>
      <c r="BJ228" s="83" t="s">
        <v>22</v>
      </c>
      <c r="BK228" s="134">
        <f>ROUND($I$228*$H$228,2)</f>
        <v>0</v>
      </c>
      <c r="BL228" s="83" t="s">
        <v>143</v>
      </c>
      <c r="BM228" s="83" t="s">
        <v>493</v>
      </c>
    </row>
    <row r="229" spans="2:51" s="6" customFormat="1" ht="15.75" customHeight="1">
      <c r="B229" s="145"/>
      <c r="D229" s="140" t="s">
        <v>220</v>
      </c>
      <c r="E229" s="148"/>
      <c r="F229" s="148" t="s">
        <v>494</v>
      </c>
      <c r="H229" s="149">
        <v>297.5</v>
      </c>
      <c r="L229" s="145"/>
      <c r="M229" s="150"/>
      <c r="T229" s="151"/>
      <c r="AT229" s="147" t="s">
        <v>220</v>
      </c>
      <c r="AU229" s="147" t="s">
        <v>153</v>
      </c>
      <c r="AV229" s="147" t="s">
        <v>85</v>
      </c>
      <c r="AW229" s="147" t="s">
        <v>119</v>
      </c>
      <c r="AX229" s="147" t="s">
        <v>22</v>
      </c>
      <c r="AY229" s="147" t="s">
        <v>140</v>
      </c>
    </row>
    <row r="230" spans="2:65" s="6" customFormat="1" ht="15.75" customHeight="1">
      <c r="B230" s="22"/>
      <c r="C230" s="123" t="s">
        <v>495</v>
      </c>
      <c r="D230" s="123" t="s">
        <v>144</v>
      </c>
      <c r="E230" s="124" t="s">
        <v>496</v>
      </c>
      <c r="F230" s="125" t="s">
        <v>497</v>
      </c>
      <c r="G230" s="126" t="s">
        <v>319</v>
      </c>
      <c r="H230" s="127">
        <v>9754</v>
      </c>
      <c r="I230" s="128"/>
      <c r="J230" s="129">
        <f>ROUND($I$230*$H$230,2)</f>
        <v>0</v>
      </c>
      <c r="K230" s="125" t="s">
        <v>215</v>
      </c>
      <c r="L230" s="22"/>
      <c r="M230" s="130"/>
      <c r="N230" s="131" t="s">
        <v>48</v>
      </c>
      <c r="Q230" s="132">
        <v>0.00601</v>
      </c>
      <c r="R230" s="132">
        <f>$Q$230*$H$230</f>
        <v>58.621539999999996</v>
      </c>
      <c r="S230" s="132">
        <v>0</v>
      </c>
      <c r="T230" s="133">
        <f>$S$230*$H$230</f>
        <v>0</v>
      </c>
      <c r="AR230" s="83" t="s">
        <v>143</v>
      </c>
      <c r="AT230" s="83" t="s">
        <v>144</v>
      </c>
      <c r="AU230" s="83" t="s">
        <v>153</v>
      </c>
      <c r="AY230" s="6" t="s">
        <v>140</v>
      </c>
      <c r="BE230" s="134">
        <f>IF($N$230="základní",$J$230,0)</f>
        <v>0</v>
      </c>
      <c r="BF230" s="134">
        <f>IF($N$230="snížená",$J$230,0)</f>
        <v>0</v>
      </c>
      <c r="BG230" s="134">
        <f>IF($N$230="zákl. přenesená",$J$230,0)</f>
        <v>0</v>
      </c>
      <c r="BH230" s="134">
        <f>IF($N$230="sníž. přenesená",$J$230,0)</f>
        <v>0</v>
      </c>
      <c r="BI230" s="134">
        <f>IF($N$230="nulová",$J$230,0)</f>
        <v>0</v>
      </c>
      <c r="BJ230" s="83" t="s">
        <v>22</v>
      </c>
      <c r="BK230" s="134">
        <f>ROUND($I$230*$H$230,2)</f>
        <v>0</v>
      </c>
      <c r="BL230" s="83" t="s">
        <v>143</v>
      </c>
      <c r="BM230" s="83" t="s">
        <v>498</v>
      </c>
    </row>
    <row r="231" spans="2:51" s="6" customFormat="1" ht="15.75" customHeight="1">
      <c r="B231" s="145"/>
      <c r="D231" s="140" t="s">
        <v>220</v>
      </c>
      <c r="E231" s="148"/>
      <c r="F231" s="148" t="s">
        <v>463</v>
      </c>
      <c r="H231" s="149">
        <v>9445</v>
      </c>
      <c r="L231" s="145"/>
      <c r="M231" s="150"/>
      <c r="T231" s="151"/>
      <c r="AT231" s="147" t="s">
        <v>220</v>
      </c>
      <c r="AU231" s="147" t="s">
        <v>153</v>
      </c>
      <c r="AV231" s="147" t="s">
        <v>85</v>
      </c>
      <c r="AW231" s="147" t="s">
        <v>119</v>
      </c>
      <c r="AX231" s="147" t="s">
        <v>77</v>
      </c>
      <c r="AY231" s="147" t="s">
        <v>140</v>
      </c>
    </row>
    <row r="232" spans="2:51" s="6" customFormat="1" ht="15.75" customHeight="1">
      <c r="B232" s="145"/>
      <c r="D232" s="146" t="s">
        <v>220</v>
      </c>
      <c r="E232" s="147"/>
      <c r="F232" s="148" t="s">
        <v>468</v>
      </c>
      <c r="H232" s="149">
        <v>309</v>
      </c>
      <c r="L232" s="145"/>
      <c r="M232" s="150"/>
      <c r="T232" s="151"/>
      <c r="AT232" s="147" t="s">
        <v>220</v>
      </c>
      <c r="AU232" s="147" t="s">
        <v>153</v>
      </c>
      <c r="AV232" s="147" t="s">
        <v>85</v>
      </c>
      <c r="AW232" s="147" t="s">
        <v>119</v>
      </c>
      <c r="AX232" s="147" t="s">
        <v>77</v>
      </c>
      <c r="AY232" s="147" t="s">
        <v>140</v>
      </c>
    </row>
    <row r="233" spans="2:51" s="6" customFormat="1" ht="15.75" customHeight="1">
      <c r="B233" s="161"/>
      <c r="D233" s="146" t="s">
        <v>220</v>
      </c>
      <c r="E233" s="162"/>
      <c r="F233" s="163" t="s">
        <v>293</v>
      </c>
      <c r="H233" s="164">
        <v>9754</v>
      </c>
      <c r="L233" s="161"/>
      <c r="M233" s="165"/>
      <c r="T233" s="166"/>
      <c r="AT233" s="162" t="s">
        <v>220</v>
      </c>
      <c r="AU233" s="162" t="s">
        <v>153</v>
      </c>
      <c r="AV233" s="162" t="s">
        <v>143</v>
      </c>
      <c r="AW233" s="162" t="s">
        <v>119</v>
      </c>
      <c r="AX233" s="162" t="s">
        <v>22</v>
      </c>
      <c r="AY233" s="162" t="s">
        <v>140</v>
      </c>
    </row>
    <row r="234" spans="2:65" s="6" customFormat="1" ht="15.75" customHeight="1">
      <c r="B234" s="22"/>
      <c r="C234" s="123" t="s">
        <v>499</v>
      </c>
      <c r="D234" s="123" t="s">
        <v>144</v>
      </c>
      <c r="E234" s="124" t="s">
        <v>500</v>
      </c>
      <c r="F234" s="125" t="s">
        <v>501</v>
      </c>
      <c r="G234" s="126" t="s">
        <v>319</v>
      </c>
      <c r="H234" s="127">
        <v>10200.6</v>
      </c>
      <c r="I234" s="128"/>
      <c r="J234" s="129">
        <f>ROUND($I$234*$H$234,2)</f>
        <v>0</v>
      </c>
      <c r="K234" s="125" t="s">
        <v>215</v>
      </c>
      <c r="L234" s="22"/>
      <c r="M234" s="130"/>
      <c r="N234" s="131" t="s">
        <v>48</v>
      </c>
      <c r="Q234" s="132">
        <v>0.43423</v>
      </c>
      <c r="R234" s="132">
        <f>$Q$234*$H$234</f>
        <v>4429.406538</v>
      </c>
      <c r="S234" s="132">
        <v>0</v>
      </c>
      <c r="T234" s="133">
        <f>$S$234*$H$234</f>
        <v>0</v>
      </c>
      <c r="AR234" s="83" t="s">
        <v>143</v>
      </c>
      <c r="AT234" s="83" t="s">
        <v>144</v>
      </c>
      <c r="AU234" s="83" t="s">
        <v>153</v>
      </c>
      <c r="AY234" s="6" t="s">
        <v>140</v>
      </c>
      <c r="BE234" s="134">
        <f>IF($N$234="základní",$J$234,0)</f>
        <v>0</v>
      </c>
      <c r="BF234" s="134">
        <f>IF($N$234="snížená",$J$234,0)</f>
        <v>0</v>
      </c>
      <c r="BG234" s="134">
        <f>IF($N$234="zákl. přenesená",$J$234,0)</f>
        <v>0</v>
      </c>
      <c r="BH234" s="134">
        <f>IF($N$234="sníž. přenesená",$J$234,0)</f>
        <v>0</v>
      </c>
      <c r="BI234" s="134">
        <f>IF($N$234="nulová",$J$234,0)</f>
        <v>0</v>
      </c>
      <c r="BJ234" s="83" t="s">
        <v>22</v>
      </c>
      <c r="BK234" s="134">
        <f>ROUND($I$234*$H$234,2)</f>
        <v>0</v>
      </c>
      <c r="BL234" s="83" t="s">
        <v>143</v>
      </c>
      <c r="BM234" s="83" t="s">
        <v>502</v>
      </c>
    </row>
    <row r="235" spans="2:51" s="6" customFormat="1" ht="15.75" customHeight="1">
      <c r="B235" s="145"/>
      <c r="D235" s="140" t="s">
        <v>220</v>
      </c>
      <c r="E235" s="148"/>
      <c r="F235" s="148" t="s">
        <v>503</v>
      </c>
      <c r="H235" s="149">
        <v>10200.6</v>
      </c>
      <c r="L235" s="145"/>
      <c r="M235" s="150"/>
      <c r="T235" s="151"/>
      <c r="AT235" s="147" t="s">
        <v>220</v>
      </c>
      <c r="AU235" s="147" t="s">
        <v>153</v>
      </c>
      <c r="AV235" s="147" t="s">
        <v>85</v>
      </c>
      <c r="AW235" s="147" t="s">
        <v>119</v>
      </c>
      <c r="AX235" s="147" t="s">
        <v>22</v>
      </c>
      <c r="AY235" s="147" t="s">
        <v>140</v>
      </c>
    </row>
    <row r="236" spans="2:65" s="6" customFormat="1" ht="15.75" customHeight="1">
      <c r="B236" s="22"/>
      <c r="C236" s="123" t="s">
        <v>504</v>
      </c>
      <c r="D236" s="123" t="s">
        <v>144</v>
      </c>
      <c r="E236" s="124" t="s">
        <v>505</v>
      </c>
      <c r="F236" s="125" t="s">
        <v>506</v>
      </c>
      <c r="G236" s="126" t="s">
        <v>319</v>
      </c>
      <c r="H236" s="127">
        <v>2531</v>
      </c>
      <c r="I236" s="128"/>
      <c r="J236" s="129">
        <f>ROUND($I$236*$H$236,2)</f>
        <v>0</v>
      </c>
      <c r="K236" s="125" t="s">
        <v>215</v>
      </c>
      <c r="L236" s="22"/>
      <c r="M236" s="130"/>
      <c r="N236" s="131" t="s">
        <v>48</v>
      </c>
      <c r="Q236" s="132">
        <v>0.27799</v>
      </c>
      <c r="R236" s="132">
        <f>$Q$236*$H$236</f>
        <v>703.5926900000001</v>
      </c>
      <c r="S236" s="132">
        <v>0</v>
      </c>
      <c r="T236" s="133">
        <f>$S$236*$H$236</f>
        <v>0</v>
      </c>
      <c r="AR236" s="83" t="s">
        <v>143</v>
      </c>
      <c r="AT236" s="83" t="s">
        <v>144</v>
      </c>
      <c r="AU236" s="83" t="s">
        <v>153</v>
      </c>
      <c r="AY236" s="6" t="s">
        <v>140</v>
      </c>
      <c r="BE236" s="134">
        <f>IF($N$236="základní",$J$236,0)</f>
        <v>0</v>
      </c>
      <c r="BF236" s="134">
        <f>IF($N$236="snížená",$J$236,0)</f>
        <v>0</v>
      </c>
      <c r="BG236" s="134">
        <f>IF($N$236="zákl. přenesená",$J$236,0)</f>
        <v>0</v>
      </c>
      <c r="BH236" s="134">
        <f>IF($N$236="sníž. přenesená",$J$236,0)</f>
        <v>0</v>
      </c>
      <c r="BI236" s="134">
        <f>IF($N$236="nulová",$J$236,0)</f>
        <v>0</v>
      </c>
      <c r="BJ236" s="83" t="s">
        <v>22</v>
      </c>
      <c r="BK236" s="134">
        <f>ROUND($I$236*$H$236,2)</f>
        <v>0</v>
      </c>
      <c r="BL236" s="83" t="s">
        <v>143</v>
      </c>
      <c r="BM236" s="83" t="s">
        <v>507</v>
      </c>
    </row>
    <row r="237" spans="2:51" s="6" customFormat="1" ht="15.75" customHeight="1">
      <c r="B237" s="145"/>
      <c r="D237" s="140" t="s">
        <v>220</v>
      </c>
      <c r="E237" s="148"/>
      <c r="F237" s="148" t="s">
        <v>508</v>
      </c>
      <c r="H237" s="149">
        <v>2531</v>
      </c>
      <c r="L237" s="145"/>
      <c r="M237" s="150"/>
      <c r="T237" s="151"/>
      <c r="AT237" s="147" t="s">
        <v>220</v>
      </c>
      <c r="AU237" s="147" t="s">
        <v>153</v>
      </c>
      <c r="AV237" s="147" t="s">
        <v>85</v>
      </c>
      <c r="AW237" s="147" t="s">
        <v>119</v>
      </c>
      <c r="AX237" s="147" t="s">
        <v>22</v>
      </c>
      <c r="AY237" s="147" t="s">
        <v>140</v>
      </c>
    </row>
    <row r="238" spans="2:63" s="112" customFormat="1" ht="30.75" customHeight="1">
      <c r="B238" s="113"/>
      <c r="D238" s="114" t="s">
        <v>76</v>
      </c>
      <c r="E238" s="121" t="s">
        <v>172</v>
      </c>
      <c r="F238" s="121" t="s">
        <v>509</v>
      </c>
      <c r="J238" s="122">
        <f>$BK$238</f>
        <v>0</v>
      </c>
      <c r="L238" s="113"/>
      <c r="M238" s="117"/>
      <c r="P238" s="118">
        <f>$P$239</f>
        <v>0</v>
      </c>
      <c r="R238" s="118">
        <f>$R$239</f>
        <v>15.065594187137998</v>
      </c>
      <c r="T238" s="119">
        <f>$T$239</f>
        <v>0</v>
      </c>
      <c r="AR238" s="114" t="s">
        <v>22</v>
      </c>
      <c r="AT238" s="114" t="s">
        <v>76</v>
      </c>
      <c r="AU238" s="114" t="s">
        <v>22</v>
      </c>
      <c r="AY238" s="114" t="s">
        <v>140</v>
      </c>
      <c r="BK238" s="120">
        <f>$BK$239</f>
        <v>0</v>
      </c>
    </row>
    <row r="239" spans="2:63" s="112" customFormat="1" ht="15.75" customHeight="1">
      <c r="B239" s="113"/>
      <c r="D239" s="114" t="s">
        <v>76</v>
      </c>
      <c r="E239" s="121" t="s">
        <v>510</v>
      </c>
      <c r="F239" s="121" t="s">
        <v>511</v>
      </c>
      <c r="J239" s="122">
        <f>$BK$239</f>
        <v>0</v>
      </c>
      <c r="L239" s="113"/>
      <c r="M239" s="117"/>
      <c r="P239" s="118">
        <f>SUM($P$240:$P$260)</f>
        <v>0</v>
      </c>
      <c r="R239" s="118">
        <f>SUM($R$240:$R$260)</f>
        <v>15.065594187137998</v>
      </c>
      <c r="T239" s="119">
        <f>SUM($T$240:$T$260)</f>
        <v>0</v>
      </c>
      <c r="AR239" s="114" t="s">
        <v>22</v>
      </c>
      <c r="AT239" s="114" t="s">
        <v>76</v>
      </c>
      <c r="AU239" s="114" t="s">
        <v>85</v>
      </c>
      <c r="AY239" s="114" t="s">
        <v>140</v>
      </c>
      <c r="BK239" s="120">
        <f>SUM($BK$240:$BK$260)</f>
        <v>0</v>
      </c>
    </row>
    <row r="240" spans="2:65" s="6" customFormat="1" ht="15.75" customHeight="1">
      <c r="B240" s="22"/>
      <c r="C240" s="123" t="s">
        <v>512</v>
      </c>
      <c r="D240" s="123" t="s">
        <v>144</v>
      </c>
      <c r="E240" s="124" t="s">
        <v>513</v>
      </c>
      <c r="F240" s="125" t="s">
        <v>514</v>
      </c>
      <c r="G240" s="126" t="s">
        <v>283</v>
      </c>
      <c r="H240" s="127">
        <v>7.02</v>
      </c>
      <c r="I240" s="128"/>
      <c r="J240" s="129">
        <f>ROUND($I$240*$H$240,2)</f>
        <v>0</v>
      </c>
      <c r="K240" s="125" t="s">
        <v>215</v>
      </c>
      <c r="L240" s="22"/>
      <c r="M240" s="130"/>
      <c r="N240" s="131" t="s">
        <v>48</v>
      </c>
      <c r="Q240" s="132">
        <v>1.9205</v>
      </c>
      <c r="R240" s="132">
        <f>$Q$240*$H$240</f>
        <v>13.48191</v>
      </c>
      <c r="S240" s="132">
        <v>0</v>
      </c>
      <c r="T240" s="133">
        <f>$S$240*$H$240</f>
        <v>0</v>
      </c>
      <c r="AR240" s="83" t="s">
        <v>143</v>
      </c>
      <c r="AT240" s="83" t="s">
        <v>144</v>
      </c>
      <c r="AU240" s="83" t="s">
        <v>153</v>
      </c>
      <c r="AY240" s="6" t="s">
        <v>140</v>
      </c>
      <c r="BE240" s="134">
        <f>IF($N$240="základní",$J$240,0)</f>
        <v>0</v>
      </c>
      <c r="BF240" s="134">
        <f>IF($N$240="snížená",$J$240,0)</f>
        <v>0</v>
      </c>
      <c r="BG240" s="134">
        <f>IF($N$240="zákl. přenesená",$J$240,0)</f>
        <v>0</v>
      </c>
      <c r="BH240" s="134">
        <f>IF($N$240="sníž. přenesená",$J$240,0)</f>
        <v>0</v>
      </c>
      <c r="BI240" s="134">
        <f>IF($N$240="nulová",$J$240,0)</f>
        <v>0</v>
      </c>
      <c r="BJ240" s="83" t="s">
        <v>22</v>
      </c>
      <c r="BK240" s="134">
        <f>ROUND($I$240*$H$240,2)</f>
        <v>0</v>
      </c>
      <c r="BL240" s="83" t="s">
        <v>143</v>
      </c>
      <c r="BM240" s="83" t="s">
        <v>515</v>
      </c>
    </row>
    <row r="241" spans="2:51" s="6" customFormat="1" ht="15.75" customHeight="1">
      <c r="B241" s="139"/>
      <c r="D241" s="140" t="s">
        <v>220</v>
      </c>
      <c r="E241" s="141"/>
      <c r="F241" s="141" t="s">
        <v>516</v>
      </c>
      <c r="H241" s="142"/>
      <c r="L241" s="139"/>
      <c r="M241" s="143"/>
      <c r="T241" s="144"/>
      <c r="AT241" s="142" t="s">
        <v>220</v>
      </c>
      <c r="AU241" s="142" t="s">
        <v>153</v>
      </c>
      <c r="AV241" s="142" t="s">
        <v>22</v>
      </c>
      <c r="AW241" s="142" t="s">
        <v>119</v>
      </c>
      <c r="AX241" s="142" t="s">
        <v>77</v>
      </c>
      <c r="AY241" s="142" t="s">
        <v>140</v>
      </c>
    </row>
    <row r="242" spans="2:51" s="6" customFormat="1" ht="15.75" customHeight="1">
      <c r="B242" s="145"/>
      <c r="D242" s="146" t="s">
        <v>220</v>
      </c>
      <c r="E242" s="147"/>
      <c r="F242" s="148" t="s">
        <v>517</v>
      </c>
      <c r="H242" s="149">
        <v>7.02</v>
      </c>
      <c r="L242" s="145"/>
      <c r="M242" s="150"/>
      <c r="T242" s="151"/>
      <c r="AT242" s="147" t="s">
        <v>220</v>
      </c>
      <c r="AU242" s="147" t="s">
        <v>153</v>
      </c>
      <c r="AV242" s="147" t="s">
        <v>85</v>
      </c>
      <c r="AW242" s="147" t="s">
        <v>119</v>
      </c>
      <c r="AX242" s="147" t="s">
        <v>22</v>
      </c>
      <c r="AY242" s="147" t="s">
        <v>140</v>
      </c>
    </row>
    <row r="243" spans="2:65" s="6" customFormat="1" ht="15.75" customHeight="1">
      <c r="B243" s="22"/>
      <c r="C243" s="123" t="s">
        <v>518</v>
      </c>
      <c r="D243" s="123" t="s">
        <v>144</v>
      </c>
      <c r="E243" s="124" t="s">
        <v>519</v>
      </c>
      <c r="F243" s="125" t="s">
        <v>520</v>
      </c>
      <c r="G243" s="126" t="s">
        <v>401</v>
      </c>
      <c r="H243" s="127">
        <v>234</v>
      </c>
      <c r="I243" s="128"/>
      <c r="J243" s="129">
        <f>ROUND($I$243*$H$243,2)</f>
        <v>0</v>
      </c>
      <c r="K243" s="125" t="s">
        <v>215</v>
      </c>
      <c r="L243" s="22"/>
      <c r="M243" s="130"/>
      <c r="N243" s="131" t="s">
        <v>48</v>
      </c>
      <c r="Q243" s="132">
        <v>0.00073</v>
      </c>
      <c r="R243" s="132">
        <f>$Q$243*$H$243</f>
        <v>0.17082</v>
      </c>
      <c r="S243" s="132">
        <v>0</v>
      </c>
      <c r="T243" s="133">
        <f>$S$243*$H$243</f>
        <v>0</v>
      </c>
      <c r="AR243" s="83" t="s">
        <v>143</v>
      </c>
      <c r="AT243" s="83" t="s">
        <v>144</v>
      </c>
      <c r="AU243" s="83" t="s">
        <v>153</v>
      </c>
      <c r="AY243" s="6" t="s">
        <v>140</v>
      </c>
      <c r="BE243" s="134">
        <f>IF($N$243="základní",$J$243,0)</f>
        <v>0</v>
      </c>
      <c r="BF243" s="134">
        <f>IF($N$243="snížená",$J$243,0)</f>
        <v>0</v>
      </c>
      <c r="BG243" s="134">
        <f>IF($N$243="zákl. přenesená",$J$243,0)</f>
        <v>0</v>
      </c>
      <c r="BH243" s="134">
        <f>IF($N$243="sníž. přenesená",$J$243,0)</f>
        <v>0</v>
      </c>
      <c r="BI243" s="134">
        <f>IF($N$243="nulová",$J$243,0)</f>
        <v>0</v>
      </c>
      <c r="BJ243" s="83" t="s">
        <v>22</v>
      </c>
      <c r="BK243" s="134">
        <f>ROUND($I$243*$H$243,2)</f>
        <v>0</v>
      </c>
      <c r="BL243" s="83" t="s">
        <v>143</v>
      </c>
      <c r="BM243" s="83" t="s">
        <v>521</v>
      </c>
    </row>
    <row r="244" spans="2:51" s="6" customFormat="1" ht="15.75" customHeight="1">
      <c r="B244" s="145"/>
      <c r="D244" s="140" t="s">
        <v>220</v>
      </c>
      <c r="E244" s="148"/>
      <c r="F244" s="148" t="s">
        <v>522</v>
      </c>
      <c r="H244" s="149">
        <v>234</v>
      </c>
      <c r="L244" s="145"/>
      <c r="M244" s="150"/>
      <c r="T244" s="151"/>
      <c r="AT244" s="147" t="s">
        <v>220</v>
      </c>
      <c r="AU244" s="147" t="s">
        <v>153</v>
      </c>
      <c r="AV244" s="147" t="s">
        <v>85</v>
      </c>
      <c r="AW244" s="147" t="s">
        <v>119</v>
      </c>
      <c r="AX244" s="147" t="s">
        <v>22</v>
      </c>
      <c r="AY244" s="147" t="s">
        <v>140</v>
      </c>
    </row>
    <row r="245" spans="2:65" s="6" customFormat="1" ht="15.75" customHeight="1">
      <c r="B245" s="22"/>
      <c r="C245" s="123" t="s">
        <v>523</v>
      </c>
      <c r="D245" s="123" t="s">
        <v>144</v>
      </c>
      <c r="E245" s="124" t="s">
        <v>524</v>
      </c>
      <c r="F245" s="125" t="s">
        <v>525</v>
      </c>
      <c r="G245" s="126" t="s">
        <v>283</v>
      </c>
      <c r="H245" s="127">
        <v>79.56</v>
      </c>
      <c r="I245" s="128"/>
      <c r="J245" s="129">
        <f>ROUND($I$245*$H$245,2)</f>
        <v>0</v>
      </c>
      <c r="K245" s="125" t="s">
        <v>215</v>
      </c>
      <c r="L245" s="22"/>
      <c r="M245" s="130"/>
      <c r="N245" s="131" t="s">
        <v>48</v>
      </c>
      <c r="Q245" s="132">
        <v>0</v>
      </c>
      <c r="R245" s="132">
        <f>$Q$245*$H$245</f>
        <v>0</v>
      </c>
      <c r="S245" s="132">
        <v>0</v>
      </c>
      <c r="T245" s="133">
        <f>$S$245*$H$245</f>
        <v>0</v>
      </c>
      <c r="AR245" s="83" t="s">
        <v>143</v>
      </c>
      <c r="AT245" s="83" t="s">
        <v>144</v>
      </c>
      <c r="AU245" s="83" t="s">
        <v>153</v>
      </c>
      <c r="AY245" s="6" t="s">
        <v>140</v>
      </c>
      <c r="BE245" s="134">
        <f>IF($N$245="základní",$J$245,0)</f>
        <v>0</v>
      </c>
      <c r="BF245" s="134">
        <f>IF($N$245="snížená",$J$245,0)</f>
        <v>0</v>
      </c>
      <c r="BG245" s="134">
        <f>IF($N$245="zákl. přenesená",$J$245,0)</f>
        <v>0</v>
      </c>
      <c r="BH245" s="134">
        <f>IF($N$245="sníž. přenesená",$J$245,0)</f>
        <v>0</v>
      </c>
      <c r="BI245" s="134">
        <f>IF($N$245="nulová",$J$245,0)</f>
        <v>0</v>
      </c>
      <c r="BJ245" s="83" t="s">
        <v>22</v>
      </c>
      <c r="BK245" s="134">
        <f>ROUND($I$245*$H$245,2)</f>
        <v>0</v>
      </c>
      <c r="BL245" s="83" t="s">
        <v>143</v>
      </c>
      <c r="BM245" s="83" t="s">
        <v>526</v>
      </c>
    </row>
    <row r="246" spans="2:51" s="6" customFormat="1" ht="15.75" customHeight="1">
      <c r="B246" s="139"/>
      <c r="D246" s="140" t="s">
        <v>220</v>
      </c>
      <c r="E246" s="141"/>
      <c r="F246" s="141" t="s">
        <v>527</v>
      </c>
      <c r="H246" s="142"/>
      <c r="L246" s="139"/>
      <c r="M246" s="143"/>
      <c r="T246" s="144"/>
      <c r="AT246" s="142" t="s">
        <v>220</v>
      </c>
      <c r="AU246" s="142" t="s">
        <v>153</v>
      </c>
      <c r="AV246" s="142" t="s">
        <v>22</v>
      </c>
      <c r="AW246" s="142" t="s">
        <v>119</v>
      </c>
      <c r="AX246" s="142" t="s">
        <v>77</v>
      </c>
      <c r="AY246" s="142" t="s">
        <v>140</v>
      </c>
    </row>
    <row r="247" spans="2:51" s="6" customFormat="1" ht="15.75" customHeight="1">
      <c r="B247" s="145"/>
      <c r="D247" s="146" t="s">
        <v>220</v>
      </c>
      <c r="E247" s="147"/>
      <c r="F247" s="148" t="s">
        <v>528</v>
      </c>
      <c r="H247" s="149">
        <v>79.56</v>
      </c>
      <c r="L247" s="145"/>
      <c r="M247" s="150"/>
      <c r="T247" s="151"/>
      <c r="AT247" s="147" t="s">
        <v>220</v>
      </c>
      <c r="AU247" s="147" t="s">
        <v>153</v>
      </c>
      <c r="AV247" s="147" t="s">
        <v>85</v>
      </c>
      <c r="AW247" s="147" t="s">
        <v>119</v>
      </c>
      <c r="AX247" s="147" t="s">
        <v>22</v>
      </c>
      <c r="AY247" s="147" t="s">
        <v>140</v>
      </c>
    </row>
    <row r="248" spans="2:65" s="6" customFormat="1" ht="15.75" customHeight="1">
      <c r="B248" s="22"/>
      <c r="C248" s="123" t="s">
        <v>529</v>
      </c>
      <c r="D248" s="123" t="s">
        <v>144</v>
      </c>
      <c r="E248" s="124" t="s">
        <v>530</v>
      </c>
      <c r="F248" s="125" t="s">
        <v>531</v>
      </c>
      <c r="G248" s="126" t="s">
        <v>319</v>
      </c>
      <c r="H248" s="127">
        <v>526.5</v>
      </c>
      <c r="I248" s="128"/>
      <c r="J248" s="129">
        <f>ROUND($I$248*$H$248,2)</f>
        <v>0</v>
      </c>
      <c r="K248" s="125" t="s">
        <v>215</v>
      </c>
      <c r="L248" s="22"/>
      <c r="M248" s="130"/>
      <c r="N248" s="131" t="s">
        <v>48</v>
      </c>
      <c r="Q248" s="132">
        <v>0.00031</v>
      </c>
      <c r="R248" s="132">
        <f>$Q$248*$H$248</f>
        <v>0.163215</v>
      </c>
      <c r="S248" s="132">
        <v>0</v>
      </c>
      <c r="T248" s="133">
        <f>$S$248*$H$248</f>
        <v>0</v>
      </c>
      <c r="AR248" s="83" t="s">
        <v>143</v>
      </c>
      <c r="AT248" s="83" t="s">
        <v>144</v>
      </c>
      <c r="AU248" s="83" t="s">
        <v>153</v>
      </c>
      <c r="AY248" s="6" t="s">
        <v>140</v>
      </c>
      <c r="BE248" s="134">
        <f>IF($N$248="základní",$J$248,0)</f>
        <v>0</v>
      </c>
      <c r="BF248" s="134">
        <f>IF($N$248="snížená",$J$248,0)</f>
        <v>0</v>
      </c>
      <c r="BG248" s="134">
        <f>IF($N$248="zákl. přenesená",$J$248,0)</f>
        <v>0</v>
      </c>
      <c r="BH248" s="134">
        <f>IF($N$248="sníž. přenesená",$J$248,0)</f>
        <v>0</v>
      </c>
      <c r="BI248" s="134">
        <f>IF($N$248="nulová",$J$248,0)</f>
        <v>0</v>
      </c>
      <c r="BJ248" s="83" t="s">
        <v>22</v>
      </c>
      <c r="BK248" s="134">
        <f>ROUND($I$248*$H$248,2)</f>
        <v>0</v>
      </c>
      <c r="BL248" s="83" t="s">
        <v>143</v>
      </c>
      <c r="BM248" s="83" t="s">
        <v>532</v>
      </c>
    </row>
    <row r="249" spans="2:51" s="6" customFormat="1" ht="15.75" customHeight="1">
      <c r="B249" s="139"/>
      <c r="D249" s="140" t="s">
        <v>220</v>
      </c>
      <c r="E249" s="141"/>
      <c r="F249" s="141" t="s">
        <v>533</v>
      </c>
      <c r="H249" s="142"/>
      <c r="L249" s="139"/>
      <c r="M249" s="143"/>
      <c r="T249" s="144"/>
      <c r="AT249" s="142" t="s">
        <v>220</v>
      </c>
      <c r="AU249" s="142" t="s">
        <v>153</v>
      </c>
      <c r="AV249" s="142" t="s">
        <v>22</v>
      </c>
      <c r="AW249" s="142" t="s">
        <v>119</v>
      </c>
      <c r="AX249" s="142" t="s">
        <v>77</v>
      </c>
      <c r="AY249" s="142" t="s">
        <v>140</v>
      </c>
    </row>
    <row r="250" spans="2:51" s="6" customFormat="1" ht="15.75" customHeight="1">
      <c r="B250" s="145"/>
      <c r="D250" s="146" t="s">
        <v>220</v>
      </c>
      <c r="E250" s="147"/>
      <c r="F250" s="148" t="s">
        <v>534</v>
      </c>
      <c r="H250" s="149">
        <v>526.5</v>
      </c>
      <c r="L250" s="145"/>
      <c r="M250" s="150"/>
      <c r="T250" s="151"/>
      <c r="AT250" s="147" t="s">
        <v>220</v>
      </c>
      <c r="AU250" s="147" t="s">
        <v>153</v>
      </c>
      <c r="AV250" s="147" t="s">
        <v>85</v>
      </c>
      <c r="AW250" s="147" t="s">
        <v>119</v>
      </c>
      <c r="AX250" s="147" t="s">
        <v>22</v>
      </c>
      <c r="AY250" s="147" t="s">
        <v>140</v>
      </c>
    </row>
    <row r="251" spans="2:65" s="6" customFormat="1" ht="15.75" customHeight="1">
      <c r="B251" s="22"/>
      <c r="C251" s="167" t="s">
        <v>535</v>
      </c>
      <c r="D251" s="167" t="s">
        <v>378</v>
      </c>
      <c r="E251" s="168" t="s">
        <v>536</v>
      </c>
      <c r="F251" s="169" t="s">
        <v>537</v>
      </c>
      <c r="G251" s="170" t="s">
        <v>319</v>
      </c>
      <c r="H251" s="171">
        <v>573.3</v>
      </c>
      <c r="I251" s="172"/>
      <c r="J251" s="173">
        <f>ROUND($I$251*$H$251,2)</f>
        <v>0</v>
      </c>
      <c r="K251" s="169" t="s">
        <v>215</v>
      </c>
      <c r="L251" s="174"/>
      <c r="M251" s="175"/>
      <c r="N251" s="176" t="s">
        <v>48</v>
      </c>
      <c r="Q251" s="132">
        <v>0.00025</v>
      </c>
      <c r="R251" s="132">
        <f>$Q$251*$H$251</f>
        <v>0.14332499999999998</v>
      </c>
      <c r="S251" s="132">
        <v>0</v>
      </c>
      <c r="T251" s="133">
        <f>$S$251*$H$251</f>
        <v>0</v>
      </c>
      <c r="AR251" s="83" t="s">
        <v>172</v>
      </c>
      <c r="AT251" s="83" t="s">
        <v>378</v>
      </c>
      <c r="AU251" s="83" t="s">
        <v>153</v>
      </c>
      <c r="AY251" s="6" t="s">
        <v>140</v>
      </c>
      <c r="BE251" s="134">
        <f>IF($N$251="základní",$J$251,0)</f>
        <v>0</v>
      </c>
      <c r="BF251" s="134">
        <f>IF($N$251="snížená",$J$251,0)</f>
        <v>0</v>
      </c>
      <c r="BG251" s="134">
        <f>IF($N$251="zákl. přenesená",$J$251,0)</f>
        <v>0</v>
      </c>
      <c r="BH251" s="134">
        <f>IF($N$251="sníž. přenesená",$J$251,0)</f>
        <v>0</v>
      </c>
      <c r="BI251" s="134">
        <f>IF($N$251="nulová",$J$251,0)</f>
        <v>0</v>
      </c>
      <c r="BJ251" s="83" t="s">
        <v>22</v>
      </c>
      <c r="BK251" s="134">
        <f>ROUND($I$251*$H$251,2)</f>
        <v>0</v>
      </c>
      <c r="BL251" s="83" t="s">
        <v>143</v>
      </c>
      <c r="BM251" s="83" t="s">
        <v>538</v>
      </c>
    </row>
    <row r="252" spans="2:51" s="6" customFormat="1" ht="15.75" customHeight="1">
      <c r="B252" s="139"/>
      <c r="D252" s="140" t="s">
        <v>220</v>
      </c>
      <c r="E252" s="141"/>
      <c r="F252" s="141" t="s">
        <v>539</v>
      </c>
      <c r="H252" s="142"/>
      <c r="L252" s="139"/>
      <c r="M252" s="143"/>
      <c r="T252" s="144"/>
      <c r="AT252" s="142" t="s">
        <v>220</v>
      </c>
      <c r="AU252" s="142" t="s">
        <v>153</v>
      </c>
      <c r="AV252" s="142" t="s">
        <v>22</v>
      </c>
      <c r="AW252" s="142" t="s">
        <v>119</v>
      </c>
      <c r="AX252" s="142" t="s">
        <v>77</v>
      </c>
      <c r="AY252" s="142" t="s">
        <v>140</v>
      </c>
    </row>
    <row r="253" spans="2:51" s="6" customFormat="1" ht="15.75" customHeight="1">
      <c r="B253" s="145"/>
      <c r="D253" s="146" t="s">
        <v>220</v>
      </c>
      <c r="E253" s="147"/>
      <c r="F253" s="148" t="s">
        <v>540</v>
      </c>
      <c r="H253" s="149">
        <v>573.3</v>
      </c>
      <c r="L253" s="145"/>
      <c r="M253" s="150"/>
      <c r="T253" s="151"/>
      <c r="AT253" s="147" t="s">
        <v>220</v>
      </c>
      <c r="AU253" s="147" t="s">
        <v>153</v>
      </c>
      <c r="AV253" s="147" t="s">
        <v>85</v>
      </c>
      <c r="AW253" s="147" t="s">
        <v>119</v>
      </c>
      <c r="AX253" s="147" t="s">
        <v>22</v>
      </c>
      <c r="AY253" s="147" t="s">
        <v>140</v>
      </c>
    </row>
    <row r="254" spans="2:65" s="6" customFormat="1" ht="15.75" customHeight="1">
      <c r="B254" s="22"/>
      <c r="C254" s="123" t="s">
        <v>541</v>
      </c>
      <c r="D254" s="123" t="s">
        <v>144</v>
      </c>
      <c r="E254" s="124" t="s">
        <v>542</v>
      </c>
      <c r="F254" s="125" t="s">
        <v>543</v>
      </c>
      <c r="G254" s="126" t="s">
        <v>197</v>
      </c>
      <c r="H254" s="127">
        <v>4</v>
      </c>
      <c r="I254" s="128"/>
      <c r="J254" s="129">
        <f>ROUND($I$254*$H$254,2)</f>
        <v>0</v>
      </c>
      <c r="K254" s="125" t="s">
        <v>215</v>
      </c>
      <c r="L254" s="22"/>
      <c r="M254" s="130"/>
      <c r="N254" s="131" t="s">
        <v>48</v>
      </c>
      <c r="Q254" s="132">
        <v>0.04198</v>
      </c>
      <c r="R254" s="132">
        <f>$Q$254*$H$254</f>
        <v>0.16792</v>
      </c>
      <c r="S254" s="132">
        <v>0</v>
      </c>
      <c r="T254" s="133">
        <f>$S$254*$H$254</f>
        <v>0</v>
      </c>
      <c r="AR254" s="83" t="s">
        <v>143</v>
      </c>
      <c r="AT254" s="83" t="s">
        <v>144</v>
      </c>
      <c r="AU254" s="83" t="s">
        <v>153</v>
      </c>
      <c r="AY254" s="6" t="s">
        <v>140</v>
      </c>
      <c r="BE254" s="134">
        <f>IF($N$254="základní",$J$254,0)</f>
        <v>0</v>
      </c>
      <c r="BF254" s="134">
        <f>IF($N$254="snížená",$J$254,0)</f>
        <v>0</v>
      </c>
      <c r="BG254" s="134">
        <f>IF($N$254="zákl. přenesená",$J$254,0)</f>
        <v>0</v>
      </c>
      <c r="BH254" s="134">
        <f>IF($N$254="sníž. přenesená",$J$254,0)</f>
        <v>0</v>
      </c>
      <c r="BI254" s="134">
        <f>IF($N$254="nulová",$J$254,0)</f>
        <v>0</v>
      </c>
      <c r="BJ254" s="83" t="s">
        <v>22</v>
      </c>
      <c r="BK254" s="134">
        <f>ROUND($I$254*$H$254,2)</f>
        <v>0</v>
      </c>
      <c r="BL254" s="83" t="s">
        <v>143</v>
      </c>
      <c r="BM254" s="83" t="s">
        <v>544</v>
      </c>
    </row>
    <row r="255" spans="2:65" s="6" customFormat="1" ht="15.75" customHeight="1">
      <c r="B255" s="22"/>
      <c r="C255" s="126" t="s">
        <v>545</v>
      </c>
      <c r="D255" s="126" t="s">
        <v>144</v>
      </c>
      <c r="E255" s="124" t="s">
        <v>546</v>
      </c>
      <c r="F255" s="125" t="s">
        <v>547</v>
      </c>
      <c r="G255" s="126" t="s">
        <v>283</v>
      </c>
      <c r="H255" s="127">
        <v>5.063</v>
      </c>
      <c r="I255" s="128"/>
      <c r="J255" s="129">
        <f>ROUND($I$255*$H$255,2)</f>
        <v>0</v>
      </c>
      <c r="K255" s="125" t="s">
        <v>215</v>
      </c>
      <c r="L255" s="22"/>
      <c r="M255" s="130"/>
      <c r="N255" s="131" t="s">
        <v>48</v>
      </c>
      <c r="Q255" s="132">
        <v>0.079548526</v>
      </c>
      <c r="R255" s="132">
        <f>$Q$255*$H$255</f>
        <v>0.40275418713799993</v>
      </c>
      <c r="S255" s="132">
        <v>0</v>
      </c>
      <c r="T255" s="133">
        <f>$S$255*$H$255</f>
        <v>0</v>
      </c>
      <c r="AR255" s="83" t="s">
        <v>143</v>
      </c>
      <c r="AT255" s="83" t="s">
        <v>144</v>
      </c>
      <c r="AU255" s="83" t="s">
        <v>153</v>
      </c>
      <c r="AY255" s="83" t="s">
        <v>140</v>
      </c>
      <c r="BE255" s="134">
        <f>IF($N$255="základní",$J$255,0)</f>
        <v>0</v>
      </c>
      <c r="BF255" s="134">
        <f>IF($N$255="snížená",$J$255,0)</f>
        <v>0</v>
      </c>
      <c r="BG255" s="134">
        <f>IF($N$255="zákl. přenesená",$J$255,0)</f>
        <v>0</v>
      </c>
      <c r="BH255" s="134">
        <f>IF($N$255="sníž. přenesená",$J$255,0)</f>
        <v>0</v>
      </c>
      <c r="BI255" s="134">
        <f>IF($N$255="nulová",$J$255,0)</f>
        <v>0</v>
      </c>
      <c r="BJ255" s="83" t="s">
        <v>22</v>
      </c>
      <c r="BK255" s="134">
        <f>ROUND($I$255*$H$255,2)</f>
        <v>0</v>
      </c>
      <c r="BL255" s="83" t="s">
        <v>143</v>
      </c>
      <c r="BM255" s="83" t="s">
        <v>548</v>
      </c>
    </row>
    <row r="256" spans="2:51" s="6" customFormat="1" ht="15.75" customHeight="1">
      <c r="B256" s="145"/>
      <c r="D256" s="140" t="s">
        <v>220</v>
      </c>
      <c r="E256" s="148"/>
      <c r="F256" s="148" t="s">
        <v>549</v>
      </c>
      <c r="H256" s="149">
        <v>5.063</v>
      </c>
      <c r="L256" s="145"/>
      <c r="M256" s="150"/>
      <c r="T256" s="151"/>
      <c r="AT256" s="147" t="s">
        <v>220</v>
      </c>
      <c r="AU256" s="147" t="s">
        <v>153</v>
      </c>
      <c r="AV256" s="147" t="s">
        <v>85</v>
      </c>
      <c r="AW256" s="147" t="s">
        <v>119</v>
      </c>
      <c r="AX256" s="147" t="s">
        <v>22</v>
      </c>
      <c r="AY256" s="147" t="s">
        <v>140</v>
      </c>
    </row>
    <row r="257" spans="2:65" s="6" customFormat="1" ht="15.75" customHeight="1">
      <c r="B257" s="22"/>
      <c r="C257" s="167" t="s">
        <v>550</v>
      </c>
      <c r="D257" s="167" t="s">
        <v>378</v>
      </c>
      <c r="E257" s="168" t="s">
        <v>551</v>
      </c>
      <c r="F257" s="169" t="s">
        <v>552</v>
      </c>
      <c r="G257" s="170" t="s">
        <v>197</v>
      </c>
      <c r="H257" s="171">
        <v>5</v>
      </c>
      <c r="I257" s="172"/>
      <c r="J257" s="173">
        <f>ROUND($I$257*$H$257,2)</f>
        <v>0</v>
      </c>
      <c r="K257" s="169"/>
      <c r="L257" s="174"/>
      <c r="M257" s="175"/>
      <c r="N257" s="176" t="s">
        <v>48</v>
      </c>
      <c r="Q257" s="132">
        <v>0.097</v>
      </c>
      <c r="R257" s="132">
        <f>$Q$257*$H$257</f>
        <v>0.485</v>
      </c>
      <c r="S257" s="132">
        <v>0</v>
      </c>
      <c r="T257" s="133">
        <f>$S$257*$H$257</f>
        <v>0</v>
      </c>
      <c r="AR257" s="83" t="s">
        <v>172</v>
      </c>
      <c r="AT257" s="83" t="s">
        <v>378</v>
      </c>
      <c r="AU257" s="83" t="s">
        <v>153</v>
      </c>
      <c r="AY257" s="6" t="s">
        <v>140</v>
      </c>
      <c r="BE257" s="134">
        <f>IF($N$257="základní",$J$257,0)</f>
        <v>0</v>
      </c>
      <c r="BF257" s="134">
        <f>IF($N$257="snížená",$J$257,0)</f>
        <v>0</v>
      </c>
      <c r="BG257" s="134">
        <f>IF($N$257="zákl. přenesená",$J$257,0)</f>
        <v>0</v>
      </c>
      <c r="BH257" s="134">
        <f>IF($N$257="sníž. přenesená",$J$257,0)</f>
        <v>0</v>
      </c>
      <c r="BI257" s="134">
        <f>IF($N$257="nulová",$J$257,0)</f>
        <v>0</v>
      </c>
      <c r="BJ257" s="83" t="s">
        <v>22</v>
      </c>
      <c r="BK257" s="134">
        <f>ROUND($I$257*$H$257,2)</f>
        <v>0</v>
      </c>
      <c r="BL257" s="83" t="s">
        <v>143</v>
      </c>
      <c r="BM257" s="83" t="s">
        <v>553</v>
      </c>
    </row>
    <row r="258" spans="2:65" s="6" customFormat="1" ht="15.75" customHeight="1">
      <c r="B258" s="22"/>
      <c r="C258" s="126" t="s">
        <v>554</v>
      </c>
      <c r="D258" s="126" t="s">
        <v>144</v>
      </c>
      <c r="E258" s="124" t="s">
        <v>555</v>
      </c>
      <c r="F258" s="125" t="s">
        <v>556</v>
      </c>
      <c r="G258" s="126" t="s">
        <v>197</v>
      </c>
      <c r="H258" s="127">
        <v>5</v>
      </c>
      <c r="I258" s="128"/>
      <c r="J258" s="129">
        <f>ROUND($I$258*$H$258,2)</f>
        <v>0</v>
      </c>
      <c r="K258" s="125" t="s">
        <v>215</v>
      </c>
      <c r="L258" s="22"/>
      <c r="M258" s="130"/>
      <c r="N258" s="131" t="s">
        <v>48</v>
      </c>
      <c r="Q258" s="132">
        <v>0.00063</v>
      </c>
      <c r="R258" s="132">
        <f>$Q$258*$H$258</f>
        <v>0.00315</v>
      </c>
      <c r="S258" s="132">
        <v>0</v>
      </c>
      <c r="T258" s="133">
        <f>$S$258*$H$258</f>
        <v>0</v>
      </c>
      <c r="AR258" s="83" t="s">
        <v>143</v>
      </c>
      <c r="AT258" s="83" t="s">
        <v>144</v>
      </c>
      <c r="AU258" s="83" t="s">
        <v>153</v>
      </c>
      <c r="AY258" s="83" t="s">
        <v>140</v>
      </c>
      <c r="BE258" s="134">
        <f>IF($N$258="základní",$J$258,0)</f>
        <v>0</v>
      </c>
      <c r="BF258" s="134">
        <f>IF($N$258="snížená",$J$258,0)</f>
        <v>0</v>
      </c>
      <c r="BG258" s="134">
        <f>IF($N$258="zákl. přenesená",$J$258,0)</f>
        <v>0</v>
      </c>
      <c r="BH258" s="134">
        <f>IF($N$258="sníž. přenesená",$J$258,0)</f>
        <v>0</v>
      </c>
      <c r="BI258" s="134">
        <f>IF($N$258="nulová",$J$258,0)</f>
        <v>0</v>
      </c>
      <c r="BJ258" s="83" t="s">
        <v>22</v>
      </c>
      <c r="BK258" s="134">
        <f>ROUND($I$258*$H$258,2)</f>
        <v>0</v>
      </c>
      <c r="BL258" s="83" t="s">
        <v>143</v>
      </c>
      <c r="BM258" s="83" t="s">
        <v>557</v>
      </c>
    </row>
    <row r="259" spans="2:51" s="6" customFormat="1" ht="15.75" customHeight="1">
      <c r="B259" s="145"/>
      <c r="D259" s="140" t="s">
        <v>220</v>
      </c>
      <c r="E259" s="148"/>
      <c r="F259" s="148" t="s">
        <v>558</v>
      </c>
      <c r="H259" s="149">
        <v>5</v>
      </c>
      <c r="L259" s="145"/>
      <c r="M259" s="150"/>
      <c r="T259" s="151"/>
      <c r="AT259" s="147" t="s">
        <v>220</v>
      </c>
      <c r="AU259" s="147" t="s">
        <v>153</v>
      </c>
      <c r="AV259" s="147" t="s">
        <v>85</v>
      </c>
      <c r="AW259" s="147" t="s">
        <v>119</v>
      </c>
      <c r="AX259" s="147" t="s">
        <v>22</v>
      </c>
      <c r="AY259" s="147" t="s">
        <v>140</v>
      </c>
    </row>
    <row r="260" spans="2:65" s="6" customFormat="1" ht="15.75" customHeight="1">
      <c r="B260" s="22"/>
      <c r="C260" s="167" t="s">
        <v>559</v>
      </c>
      <c r="D260" s="167" t="s">
        <v>378</v>
      </c>
      <c r="E260" s="168" t="s">
        <v>560</v>
      </c>
      <c r="F260" s="169" t="s">
        <v>561</v>
      </c>
      <c r="G260" s="170" t="s">
        <v>197</v>
      </c>
      <c r="H260" s="171">
        <v>5</v>
      </c>
      <c r="I260" s="172"/>
      <c r="J260" s="173">
        <f>ROUND($I$260*$H$260,2)</f>
        <v>0</v>
      </c>
      <c r="K260" s="169"/>
      <c r="L260" s="174"/>
      <c r="M260" s="175"/>
      <c r="N260" s="176" t="s">
        <v>48</v>
      </c>
      <c r="Q260" s="132">
        <v>0.0095</v>
      </c>
      <c r="R260" s="132">
        <f>$Q$260*$H$260</f>
        <v>0.0475</v>
      </c>
      <c r="S260" s="132">
        <v>0</v>
      </c>
      <c r="T260" s="133">
        <f>$S$260*$H$260</f>
        <v>0</v>
      </c>
      <c r="AR260" s="83" t="s">
        <v>172</v>
      </c>
      <c r="AT260" s="83" t="s">
        <v>378</v>
      </c>
      <c r="AU260" s="83" t="s">
        <v>153</v>
      </c>
      <c r="AY260" s="6" t="s">
        <v>140</v>
      </c>
      <c r="BE260" s="134">
        <f>IF($N$260="základní",$J$260,0)</f>
        <v>0</v>
      </c>
      <c r="BF260" s="134">
        <f>IF($N$260="snížená",$J$260,0)</f>
        <v>0</v>
      </c>
      <c r="BG260" s="134">
        <f>IF($N$260="zákl. přenesená",$J$260,0)</f>
        <v>0</v>
      </c>
      <c r="BH260" s="134">
        <f>IF($N$260="sníž. přenesená",$J$260,0)</f>
        <v>0</v>
      </c>
      <c r="BI260" s="134">
        <f>IF($N$260="nulová",$J$260,0)</f>
        <v>0</v>
      </c>
      <c r="BJ260" s="83" t="s">
        <v>22</v>
      </c>
      <c r="BK260" s="134">
        <f>ROUND($I$260*$H$260,2)</f>
        <v>0</v>
      </c>
      <c r="BL260" s="83" t="s">
        <v>143</v>
      </c>
      <c r="BM260" s="83" t="s">
        <v>562</v>
      </c>
    </row>
    <row r="261" spans="2:63" s="112" customFormat="1" ht="30.75" customHeight="1">
      <c r="B261" s="113"/>
      <c r="D261" s="114" t="s">
        <v>76</v>
      </c>
      <c r="E261" s="121" t="s">
        <v>176</v>
      </c>
      <c r="F261" s="121" t="s">
        <v>563</v>
      </c>
      <c r="J261" s="122">
        <f>$BK$261</f>
        <v>0</v>
      </c>
      <c r="L261" s="113"/>
      <c r="M261" s="117"/>
      <c r="P261" s="118">
        <f>$P$262+$P$273+$P$280+$P$293+$P$306+$P$310+$P$318+$P$326</f>
        <v>0</v>
      </c>
      <c r="R261" s="118">
        <f>$R$262+$R$273+$R$280+$R$293+$R$306+$R$310+$R$318+$R$326</f>
        <v>129.64434999999997</v>
      </c>
      <c r="T261" s="119">
        <f>$T$262+$T$273+$T$280+$T$293+$T$306+$T$310+$T$318+$T$326</f>
        <v>14630.584</v>
      </c>
      <c r="AR261" s="114" t="s">
        <v>22</v>
      </c>
      <c r="AT261" s="114" t="s">
        <v>76</v>
      </c>
      <c r="AU261" s="114" t="s">
        <v>22</v>
      </c>
      <c r="AY261" s="114" t="s">
        <v>140</v>
      </c>
      <c r="BK261" s="120">
        <f>$BK$262+$BK$273+$BK$280+$BK$293+$BK$306+$BK$310+$BK$318+$BK$326</f>
        <v>0</v>
      </c>
    </row>
    <row r="262" spans="2:63" s="112" customFormat="1" ht="15.75" customHeight="1">
      <c r="B262" s="113"/>
      <c r="D262" s="114" t="s">
        <v>76</v>
      </c>
      <c r="E262" s="121" t="s">
        <v>564</v>
      </c>
      <c r="F262" s="121" t="s">
        <v>565</v>
      </c>
      <c r="J262" s="122">
        <f>$BK$262</f>
        <v>0</v>
      </c>
      <c r="L262" s="113"/>
      <c r="M262" s="117"/>
      <c r="P262" s="118">
        <f>SUM($P$263:$P$272)</f>
        <v>0</v>
      </c>
      <c r="R262" s="118">
        <f>SUM($R$263:$R$272)</f>
        <v>0.7723300000000001</v>
      </c>
      <c r="T262" s="119">
        <f>SUM($T$263:$T$272)</f>
        <v>0</v>
      </c>
      <c r="AR262" s="114" t="s">
        <v>22</v>
      </c>
      <c r="AT262" s="114" t="s">
        <v>76</v>
      </c>
      <c r="AU262" s="114" t="s">
        <v>85</v>
      </c>
      <c r="AY262" s="114" t="s">
        <v>140</v>
      </c>
      <c r="BK262" s="120">
        <f>SUM($BK$263:$BK$272)</f>
        <v>0</v>
      </c>
    </row>
    <row r="263" spans="2:65" s="6" customFormat="1" ht="15.75" customHeight="1">
      <c r="B263" s="22"/>
      <c r="C263" s="126" t="s">
        <v>566</v>
      </c>
      <c r="D263" s="126" t="s">
        <v>144</v>
      </c>
      <c r="E263" s="124" t="s">
        <v>567</v>
      </c>
      <c r="F263" s="125" t="s">
        <v>568</v>
      </c>
      <c r="G263" s="126" t="s">
        <v>401</v>
      </c>
      <c r="H263" s="127">
        <v>29.5</v>
      </c>
      <c r="I263" s="128"/>
      <c r="J263" s="129">
        <f>ROUND($I$263*$H$263,2)</f>
        <v>0</v>
      </c>
      <c r="K263" s="125" t="s">
        <v>215</v>
      </c>
      <c r="L263" s="22"/>
      <c r="M263" s="130"/>
      <c r="N263" s="131" t="s">
        <v>48</v>
      </c>
      <c r="Q263" s="132">
        <v>0</v>
      </c>
      <c r="R263" s="132">
        <f>$Q$263*$H$263</f>
        <v>0</v>
      </c>
      <c r="S263" s="132">
        <v>0</v>
      </c>
      <c r="T263" s="133">
        <f>$S$263*$H$263</f>
        <v>0</v>
      </c>
      <c r="AR263" s="83" t="s">
        <v>143</v>
      </c>
      <c r="AT263" s="83" t="s">
        <v>144</v>
      </c>
      <c r="AU263" s="83" t="s">
        <v>153</v>
      </c>
      <c r="AY263" s="83" t="s">
        <v>140</v>
      </c>
      <c r="BE263" s="134">
        <f>IF($N$263="základní",$J$263,0)</f>
        <v>0</v>
      </c>
      <c r="BF263" s="134">
        <f>IF($N$263="snížená",$J$263,0)</f>
        <v>0</v>
      </c>
      <c r="BG263" s="134">
        <f>IF($N$263="zákl. přenesená",$J$263,0)</f>
        <v>0</v>
      </c>
      <c r="BH263" s="134">
        <f>IF($N$263="sníž. přenesená",$J$263,0)</f>
        <v>0</v>
      </c>
      <c r="BI263" s="134">
        <f>IF($N$263="nulová",$J$263,0)</f>
        <v>0</v>
      </c>
      <c r="BJ263" s="83" t="s">
        <v>22</v>
      </c>
      <c r="BK263" s="134">
        <f>ROUND($I$263*$H$263,2)</f>
        <v>0</v>
      </c>
      <c r="BL263" s="83" t="s">
        <v>143</v>
      </c>
      <c r="BM263" s="83" t="s">
        <v>569</v>
      </c>
    </row>
    <row r="264" spans="2:51" s="6" customFormat="1" ht="15.75" customHeight="1">
      <c r="B264" s="145"/>
      <c r="D264" s="140" t="s">
        <v>220</v>
      </c>
      <c r="E264" s="148"/>
      <c r="F264" s="148" t="s">
        <v>570</v>
      </c>
      <c r="H264" s="149">
        <v>29.5</v>
      </c>
      <c r="L264" s="145"/>
      <c r="M264" s="150"/>
      <c r="T264" s="151"/>
      <c r="AT264" s="147" t="s">
        <v>220</v>
      </c>
      <c r="AU264" s="147" t="s">
        <v>153</v>
      </c>
      <c r="AV264" s="147" t="s">
        <v>85</v>
      </c>
      <c r="AW264" s="147" t="s">
        <v>119</v>
      </c>
      <c r="AX264" s="147" t="s">
        <v>22</v>
      </c>
      <c r="AY264" s="147" t="s">
        <v>140</v>
      </c>
    </row>
    <row r="265" spans="2:65" s="6" customFormat="1" ht="15.75" customHeight="1">
      <c r="B265" s="22"/>
      <c r="C265" s="123" t="s">
        <v>571</v>
      </c>
      <c r="D265" s="123" t="s">
        <v>144</v>
      </c>
      <c r="E265" s="124" t="s">
        <v>572</v>
      </c>
      <c r="F265" s="125" t="s">
        <v>573</v>
      </c>
      <c r="G265" s="126" t="s">
        <v>401</v>
      </c>
      <c r="H265" s="127">
        <v>1114.5</v>
      </c>
      <c r="I265" s="128"/>
      <c r="J265" s="129">
        <f>ROUND($I$265*$H$265,2)</f>
        <v>0</v>
      </c>
      <c r="K265" s="125" t="s">
        <v>215</v>
      </c>
      <c r="L265" s="22"/>
      <c r="M265" s="130"/>
      <c r="N265" s="131" t="s">
        <v>48</v>
      </c>
      <c r="Q265" s="132">
        <v>0</v>
      </c>
      <c r="R265" s="132">
        <f>$Q$265*$H$265</f>
        <v>0</v>
      </c>
      <c r="S265" s="132">
        <v>0</v>
      </c>
      <c r="T265" s="133">
        <f>$S$265*$H$265</f>
        <v>0</v>
      </c>
      <c r="AR265" s="83" t="s">
        <v>143</v>
      </c>
      <c r="AT265" s="83" t="s">
        <v>144</v>
      </c>
      <c r="AU265" s="83" t="s">
        <v>153</v>
      </c>
      <c r="AY265" s="6" t="s">
        <v>140</v>
      </c>
      <c r="BE265" s="134">
        <f>IF($N$265="základní",$J$265,0)</f>
        <v>0</v>
      </c>
      <c r="BF265" s="134">
        <f>IF($N$265="snížená",$J$265,0)</f>
        <v>0</v>
      </c>
      <c r="BG265" s="134">
        <f>IF($N$265="zákl. přenesená",$J$265,0)</f>
        <v>0</v>
      </c>
      <c r="BH265" s="134">
        <f>IF($N$265="sníž. přenesená",$J$265,0)</f>
        <v>0</v>
      </c>
      <c r="BI265" s="134">
        <f>IF($N$265="nulová",$J$265,0)</f>
        <v>0</v>
      </c>
      <c r="BJ265" s="83" t="s">
        <v>22</v>
      </c>
      <c r="BK265" s="134">
        <f>ROUND($I$265*$H$265,2)</f>
        <v>0</v>
      </c>
      <c r="BL265" s="83" t="s">
        <v>143</v>
      </c>
      <c r="BM265" s="83" t="s">
        <v>574</v>
      </c>
    </row>
    <row r="266" spans="2:51" s="6" customFormat="1" ht="15.75" customHeight="1">
      <c r="B266" s="145"/>
      <c r="D266" s="140" t="s">
        <v>220</v>
      </c>
      <c r="E266" s="148"/>
      <c r="F266" s="148" t="s">
        <v>575</v>
      </c>
      <c r="H266" s="149">
        <v>1114.5</v>
      </c>
      <c r="L266" s="145"/>
      <c r="M266" s="150"/>
      <c r="T266" s="151"/>
      <c r="AT266" s="147" t="s">
        <v>220</v>
      </c>
      <c r="AU266" s="147" t="s">
        <v>153</v>
      </c>
      <c r="AV266" s="147" t="s">
        <v>85</v>
      </c>
      <c r="AW266" s="147" t="s">
        <v>119</v>
      </c>
      <c r="AX266" s="147" t="s">
        <v>22</v>
      </c>
      <c r="AY266" s="147" t="s">
        <v>140</v>
      </c>
    </row>
    <row r="267" spans="2:65" s="6" customFormat="1" ht="15.75" customHeight="1">
      <c r="B267" s="22"/>
      <c r="C267" s="123" t="s">
        <v>576</v>
      </c>
      <c r="D267" s="123" t="s">
        <v>144</v>
      </c>
      <c r="E267" s="124" t="s">
        <v>577</v>
      </c>
      <c r="F267" s="125" t="s">
        <v>578</v>
      </c>
      <c r="G267" s="126" t="s">
        <v>401</v>
      </c>
      <c r="H267" s="127">
        <v>1114.5</v>
      </c>
      <c r="I267" s="128"/>
      <c r="J267" s="129">
        <f>ROUND($I$267*$H$267,2)</f>
        <v>0</v>
      </c>
      <c r="K267" s="125" t="s">
        <v>215</v>
      </c>
      <c r="L267" s="22"/>
      <c r="M267" s="130"/>
      <c r="N267" s="131" t="s">
        <v>48</v>
      </c>
      <c r="Q267" s="132">
        <v>0.0005</v>
      </c>
      <c r="R267" s="132">
        <f>$Q$267*$H$267</f>
        <v>0.55725</v>
      </c>
      <c r="S267" s="132">
        <v>0</v>
      </c>
      <c r="T267" s="133">
        <f>$S$267*$H$267</f>
        <v>0</v>
      </c>
      <c r="AR267" s="83" t="s">
        <v>143</v>
      </c>
      <c r="AT267" s="83" t="s">
        <v>144</v>
      </c>
      <c r="AU267" s="83" t="s">
        <v>153</v>
      </c>
      <c r="AY267" s="6" t="s">
        <v>140</v>
      </c>
      <c r="BE267" s="134">
        <f>IF($N$267="základní",$J$267,0)</f>
        <v>0</v>
      </c>
      <c r="BF267" s="134">
        <f>IF($N$267="snížená",$J$267,0)</f>
        <v>0</v>
      </c>
      <c r="BG267" s="134">
        <f>IF($N$267="zákl. přenesená",$J$267,0)</f>
        <v>0</v>
      </c>
      <c r="BH267" s="134">
        <f>IF($N$267="sníž. přenesená",$J$267,0)</f>
        <v>0</v>
      </c>
      <c r="BI267" s="134">
        <f>IF($N$267="nulová",$J$267,0)</f>
        <v>0</v>
      </c>
      <c r="BJ267" s="83" t="s">
        <v>22</v>
      </c>
      <c r="BK267" s="134">
        <f>ROUND($I$267*$H$267,2)</f>
        <v>0</v>
      </c>
      <c r="BL267" s="83" t="s">
        <v>143</v>
      </c>
      <c r="BM267" s="83" t="s">
        <v>579</v>
      </c>
    </row>
    <row r="268" spans="2:65" s="6" customFormat="1" ht="15.75" customHeight="1">
      <c r="B268" s="22"/>
      <c r="C268" s="126" t="s">
        <v>580</v>
      </c>
      <c r="D268" s="126" t="s">
        <v>144</v>
      </c>
      <c r="E268" s="124" t="s">
        <v>581</v>
      </c>
      <c r="F268" s="125" t="s">
        <v>582</v>
      </c>
      <c r="G268" s="126" t="s">
        <v>319</v>
      </c>
      <c r="H268" s="127">
        <v>21508</v>
      </c>
      <c r="I268" s="128"/>
      <c r="J268" s="129">
        <f>ROUND($I$268*$H$268,2)</f>
        <v>0</v>
      </c>
      <c r="K268" s="125"/>
      <c r="L268" s="22"/>
      <c r="M268" s="130"/>
      <c r="N268" s="131" t="s">
        <v>48</v>
      </c>
      <c r="Q268" s="132">
        <v>1E-05</v>
      </c>
      <c r="R268" s="132">
        <f>$Q$268*$H$268</f>
        <v>0.21508000000000002</v>
      </c>
      <c r="S268" s="132">
        <v>0</v>
      </c>
      <c r="T268" s="133">
        <f>$S$268*$H$268</f>
        <v>0</v>
      </c>
      <c r="AR268" s="83" t="s">
        <v>143</v>
      </c>
      <c r="AT268" s="83" t="s">
        <v>144</v>
      </c>
      <c r="AU268" s="83" t="s">
        <v>153</v>
      </c>
      <c r="AY268" s="83" t="s">
        <v>140</v>
      </c>
      <c r="BE268" s="134">
        <f>IF($N$268="základní",$J$268,0)</f>
        <v>0</v>
      </c>
      <c r="BF268" s="134">
        <f>IF($N$268="snížená",$J$268,0)</f>
        <v>0</v>
      </c>
      <c r="BG268" s="134">
        <f>IF($N$268="zákl. přenesená",$J$268,0)</f>
        <v>0</v>
      </c>
      <c r="BH268" s="134">
        <f>IF($N$268="sníž. přenesená",$J$268,0)</f>
        <v>0</v>
      </c>
      <c r="BI268" s="134">
        <f>IF($N$268="nulová",$J$268,0)</f>
        <v>0</v>
      </c>
      <c r="BJ268" s="83" t="s">
        <v>22</v>
      </c>
      <c r="BK268" s="134">
        <f>ROUND($I$268*$H$268,2)</f>
        <v>0</v>
      </c>
      <c r="BL268" s="83" t="s">
        <v>143</v>
      </c>
      <c r="BM268" s="83" t="s">
        <v>583</v>
      </c>
    </row>
    <row r="269" spans="2:51" s="6" customFormat="1" ht="15.75" customHeight="1">
      <c r="B269" s="139"/>
      <c r="D269" s="140" t="s">
        <v>220</v>
      </c>
      <c r="E269" s="141"/>
      <c r="F269" s="141" t="s">
        <v>584</v>
      </c>
      <c r="H269" s="142"/>
      <c r="L269" s="139"/>
      <c r="M269" s="143"/>
      <c r="T269" s="144"/>
      <c r="AT269" s="142" t="s">
        <v>220</v>
      </c>
      <c r="AU269" s="142" t="s">
        <v>153</v>
      </c>
      <c r="AV269" s="142" t="s">
        <v>22</v>
      </c>
      <c r="AW269" s="142" t="s">
        <v>119</v>
      </c>
      <c r="AX269" s="142" t="s">
        <v>77</v>
      </c>
      <c r="AY269" s="142" t="s">
        <v>140</v>
      </c>
    </row>
    <row r="270" spans="2:51" s="6" customFormat="1" ht="15.75" customHeight="1">
      <c r="B270" s="145"/>
      <c r="D270" s="146" t="s">
        <v>220</v>
      </c>
      <c r="E270" s="147"/>
      <c r="F270" s="148" t="s">
        <v>585</v>
      </c>
      <c r="H270" s="149">
        <v>19508</v>
      </c>
      <c r="L270" s="145"/>
      <c r="M270" s="150"/>
      <c r="T270" s="151"/>
      <c r="AT270" s="147" t="s">
        <v>220</v>
      </c>
      <c r="AU270" s="147" t="s">
        <v>153</v>
      </c>
      <c r="AV270" s="147" t="s">
        <v>85</v>
      </c>
      <c r="AW270" s="147" t="s">
        <v>119</v>
      </c>
      <c r="AX270" s="147" t="s">
        <v>77</v>
      </c>
      <c r="AY270" s="147" t="s">
        <v>140</v>
      </c>
    </row>
    <row r="271" spans="2:51" s="6" customFormat="1" ht="15.75" customHeight="1">
      <c r="B271" s="145"/>
      <c r="D271" s="146" t="s">
        <v>220</v>
      </c>
      <c r="E271" s="147"/>
      <c r="F271" s="148" t="s">
        <v>586</v>
      </c>
      <c r="H271" s="149">
        <v>2000</v>
      </c>
      <c r="L271" s="145"/>
      <c r="M271" s="150"/>
      <c r="T271" s="151"/>
      <c r="AT271" s="147" t="s">
        <v>220</v>
      </c>
      <c r="AU271" s="147" t="s">
        <v>153</v>
      </c>
      <c r="AV271" s="147" t="s">
        <v>85</v>
      </c>
      <c r="AW271" s="147" t="s">
        <v>119</v>
      </c>
      <c r="AX271" s="147" t="s">
        <v>77</v>
      </c>
      <c r="AY271" s="147" t="s">
        <v>140</v>
      </c>
    </row>
    <row r="272" spans="2:51" s="6" customFormat="1" ht="15.75" customHeight="1">
      <c r="B272" s="161"/>
      <c r="D272" s="146" t="s">
        <v>220</v>
      </c>
      <c r="E272" s="162"/>
      <c r="F272" s="163" t="s">
        <v>293</v>
      </c>
      <c r="H272" s="164">
        <v>21508</v>
      </c>
      <c r="L272" s="161"/>
      <c r="M272" s="165"/>
      <c r="T272" s="166"/>
      <c r="AT272" s="162" t="s">
        <v>220</v>
      </c>
      <c r="AU272" s="162" t="s">
        <v>153</v>
      </c>
      <c r="AV272" s="162" t="s">
        <v>143</v>
      </c>
      <c r="AW272" s="162" t="s">
        <v>119</v>
      </c>
      <c r="AX272" s="162" t="s">
        <v>22</v>
      </c>
      <c r="AY272" s="162" t="s">
        <v>140</v>
      </c>
    </row>
    <row r="273" spans="2:63" s="112" customFormat="1" ht="23.25" customHeight="1">
      <c r="B273" s="113"/>
      <c r="D273" s="114" t="s">
        <v>76</v>
      </c>
      <c r="E273" s="121" t="s">
        <v>587</v>
      </c>
      <c r="F273" s="121" t="s">
        <v>588</v>
      </c>
      <c r="J273" s="122">
        <f>$BK$273</f>
        <v>0</v>
      </c>
      <c r="L273" s="113"/>
      <c r="M273" s="117"/>
      <c r="P273" s="118">
        <f>SUM($P$274:$P$279)</f>
        <v>0</v>
      </c>
      <c r="R273" s="118">
        <f>SUM($R$274:$R$279)</f>
        <v>60.85489</v>
      </c>
      <c r="T273" s="119">
        <f>SUM($T$274:$T$279)</f>
        <v>0</v>
      </c>
      <c r="AR273" s="114" t="s">
        <v>22</v>
      </c>
      <c r="AT273" s="114" t="s">
        <v>76</v>
      </c>
      <c r="AU273" s="114" t="s">
        <v>85</v>
      </c>
      <c r="AY273" s="114" t="s">
        <v>140</v>
      </c>
      <c r="BK273" s="120">
        <f>SUM($BK$274:$BK$279)</f>
        <v>0</v>
      </c>
    </row>
    <row r="274" spans="2:65" s="6" customFormat="1" ht="15.75" customHeight="1">
      <c r="B274" s="22"/>
      <c r="C274" s="123" t="s">
        <v>589</v>
      </c>
      <c r="D274" s="123" t="s">
        <v>144</v>
      </c>
      <c r="E274" s="124" t="s">
        <v>590</v>
      </c>
      <c r="F274" s="125" t="s">
        <v>591</v>
      </c>
      <c r="G274" s="126" t="s">
        <v>401</v>
      </c>
      <c r="H274" s="127">
        <v>215</v>
      </c>
      <c r="I274" s="128"/>
      <c r="J274" s="129">
        <f>ROUND($I$274*$H$274,2)</f>
        <v>0</v>
      </c>
      <c r="K274" s="125" t="s">
        <v>215</v>
      </c>
      <c r="L274" s="22"/>
      <c r="M274" s="130"/>
      <c r="N274" s="131" t="s">
        <v>48</v>
      </c>
      <c r="Q274" s="132">
        <v>0.163706</v>
      </c>
      <c r="R274" s="132">
        <f>$Q$274*$H$274</f>
        <v>35.19679</v>
      </c>
      <c r="S274" s="132">
        <v>0</v>
      </c>
      <c r="T274" s="133">
        <f>$S$274*$H$274</f>
        <v>0</v>
      </c>
      <c r="AR274" s="83" t="s">
        <v>143</v>
      </c>
      <c r="AT274" s="83" t="s">
        <v>144</v>
      </c>
      <c r="AU274" s="83" t="s">
        <v>153</v>
      </c>
      <c r="AY274" s="6" t="s">
        <v>140</v>
      </c>
      <c r="BE274" s="134">
        <f>IF($N$274="základní",$J$274,0)</f>
        <v>0</v>
      </c>
      <c r="BF274" s="134">
        <f>IF($N$274="snížená",$J$274,0)</f>
        <v>0</v>
      </c>
      <c r="BG274" s="134">
        <f>IF($N$274="zákl. přenesená",$J$274,0)</f>
        <v>0</v>
      </c>
      <c r="BH274" s="134">
        <f>IF($N$274="sníž. přenesená",$J$274,0)</f>
        <v>0</v>
      </c>
      <c r="BI274" s="134">
        <f>IF($N$274="nulová",$J$274,0)</f>
        <v>0</v>
      </c>
      <c r="BJ274" s="83" t="s">
        <v>22</v>
      </c>
      <c r="BK274" s="134">
        <f>ROUND($I$274*$H$274,2)</f>
        <v>0</v>
      </c>
      <c r="BL274" s="83" t="s">
        <v>143</v>
      </c>
      <c r="BM274" s="83" t="s">
        <v>592</v>
      </c>
    </row>
    <row r="275" spans="2:51" s="6" customFormat="1" ht="15.75" customHeight="1">
      <c r="B275" s="145"/>
      <c r="D275" s="140" t="s">
        <v>220</v>
      </c>
      <c r="E275" s="148"/>
      <c r="F275" s="148" t="s">
        <v>593</v>
      </c>
      <c r="H275" s="149">
        <v>215</v>
      </c>
      <c r="L275" s="145"/>
      <c r="M275" s="150"/>
      <c r="T275" s="151"/>
      <c r="AT275" s="147" t="s">
        <v>220</v>
      </c>
      <c r="AU275" s="147" t="s">
        <v>153</v>
      </c>
      <c r="AV275" s="147" t="s">
        <v>85</v>
      </c>
      <c r="AW275" s="147" t="s">
        <v>119</v>
      </c>
      <c r="AX275" s="147" t="s">
        <v>22</v>
      </c>
      <c r="AY275" s="147" t="s">
        <v>140</v>
      </c>
    </row>
    <row r="276" spans="2:65" s="6" customFormat="1" ht="15.75" customHeight="1">
      <c r="B276" s="22"/>
      <c r="C276" s="167" t="s">
        <v>594</v>
      </c>
      <c r="D276" s="167" t="s">
        <v>378</v>
      </c>
      <c r="E276" s="168" t="s">
        <v>595</v>
      </c>
      <c r="F276" s="169" t="s">
        <v>596</v>
      </c>
      <c r="G276" s="170" t="s">
        <v>197</v>
      </c>
      <c r="H276" s="171">
        <v>657.9</v>
      </c>
      <c r="I276" s="172"/>
      <c r="J276" s="173">
        <f>ROUND($I$276*$H$276,2)</f>
        <v>0</v>
      </c>
      <c r="K276" s="169" t="s">
        <v>215</v>
      </c>
      <c r="L276" s="174"/>
      <c r="M276" s="175"/>
      <c r="N276" s="176" t="s">
        <v>48</v>
      </c>
      <c r="Q276" s="132">
        <v>0.039</v>
      </c>
      <c r="R276" s="132">
        <f>$Q$276*$H$276</f>
        <v>25.658099999999997</v>
      </c>
      <c r="S276" s="132">
        <v>0</v>
      </c>
      <c r="T276" s="133">
        <f>$S$276*$H$276</f>
        <v>0</v>
      </c>
      <c r="AR276" s="83" t="s">
        <v>172</v>
      </c>
      <c r="AT276" s="83" t="s">
        <v>378</v>
      </c>
      <c r="AU276" s="83" t="s">
        <v>153</v>
      </c>
      <c r="AY276" s="6" t="s">
        <v>140</v>
      </c>
      <c r="BE276" s="134">
        <f>IF($N$276="základní",$J$276,0)</f>
        <v>0</v>
      </c>
      <c r="BF276" s="134">
        <f>IF($N$276="snížená",$J$276,0)</f>
        <v>0</v>
      </c>
      <c r="BG276" s="134">
        <f>IF($N$276="zákl. přenesená",$J$276,0)</f>
        <v>0</v>
      </c>
      <c r="BH276" s="134">
        <f>IF($N$276="sníž. přenesená",$J$276,0)</f>
        <v>0</v>
      </c>
      <c r="BI276" s="134">
        <f>IF($N$276="nulová",$J$276,0)</f>
        <v>0</v>
      </c>
      <c r="BJ276" s="83" t="s">
        <v>22</v>
      </c>
      <c r="BK276" s="134">
        <f>ROUND($I$276*$H$276,2)</f>
        <v>0</v>
      </c>
      <c r="BL276" s="83" t="s">
        <v>143</v>
      </c>
      <c r="BM276" s="83" t="s">
        <v>597</v>
      </c>
    </row>
    <row r="277" spans="2:51" s="6" customFormat="1" ht="15.75" customHeight="1">
      <c r="B277" s="145"/>
      <c r="D277" s="140" t="s">
        <v>220</v>
      </c>
      <c r="E277" s="148"/>
      <c r="F277" s="148" t="s">
        <v>598</v>
      </c>
      <c r="H277" s="149">
        <v>645</v>
      </c>
      <c r="L277" s="145"/>
      <c r="M277" s="150"/>
      <c r="T277" s="151"/>
      <c r="AT277" s="147" t="s">
        <v>220</v>
      </c>
      <c r="AU277" s="147" t="s">
        <v>153</v>
      </c>
      <c r="AV277" s="147" t="s">
        <v>85</v>
      </c>
      <c r="AW277" s="147" t="s">
        <v>119</v>
      </c>
      <c r="AX277" s="147" t="s">
        <v>77</v>
      </c>
      <c r="AY277" s="147" t="s">
        <v>140</v>
      </c>
    </row>
    <row r="278" spans="2:51" s="6" customFormat="1" ht="15.75" customHeight="1">
      <c r="B278" s="145"/>
      <c r="D278" s="146" t="s">
        <v>220</v>
      </c>
      <c r="E278" s="147"/>
      <c r="F278" s="148" t="s">
        <v>599</v>
      </c>
      <c r="H278" s="149">
        <v>12.9</v>
      </c>
      <c r="L278" s="145"/>
      <c r="M278" s="150"/>
      <c r="T278" s="151"/>
      <c r="AT278" s="147" t="s">
        <v>220</v>
      </c>
      <c r="AU278" s="147" t="s">
        <v>153</v>
      </c>
      <c r="AV278" s="147" t="s">
        <v>85</v>
      </c>
      <c r="AW278" s="147" t="s">
        <v>119</v>
      </c>
      <c r="AX278" s="147" t="s">
        <v>77</v>
      </c>
      <c r="AY278" s="147" t="s">
        <v>140</v>
      </c>
    </row>
    <row r="279" spans="2:51" s="6" customFormat="1" ht="15.75" customHeight="1">
      <c r="B279" s="161"/>
      <c r="D279" s="146" t="s">
        <v>220</v>
      </c>
      <c r="E279" s="162"/>
      <c r="F279" s="163" t="s">
        <v>293</v>
      </c>
      <c r="H279" s="164">
        <v>657.9</v>
      </c>
      <c r="L279" s="161"/>
      <c r="M279" s="165"/>
      <c r="T279" s="166"/>
      <c r="AT279" s="162" t="s">
        <v>220</v>
      </c>
      <c r="AU279" s="162" t="s">
        <v>153</v>
      </c>
      <c r="AV279" s="162" t="s">
        <v>143</v>
      </c>
      <c r="AW279" s="162" t="s">
        <v>119</v>
      </c>
      <c r="AX279" s="162" t="s">
        <v>22</v>
      </c>
      <c r="AY279" s="162" t="s">
        <v>140</v>
      </c>
    </row>
    <row r="280" spans="2:63" s="112" customFormat="1" ht="23.25" customHeight="1">
      <c r="B280" s="113"/>
      <c r="D280" s="114" t="s">
        <v>76</v>
      </c>
      <c r="E280" s="121" t="s">
        <v>600</v>
      </c>
      <c r="F280" s="121" t="s">
        <v>601</v>
      </c>
      <c r="J280" s="122">
        <f>$BK$280</f>
        <v>0</v>
      </c>
      <c r="L280" s="113"/>
      <c r="M280" s="117"/>
      <c r="P280" s="118">
        <f>SUM($P$281:$P$292)</f>
        <v>0</v>
      </c>
      <c r="R280" s="118">
        <f>SUM($R$281:$R$292)</f>
        <v>63.52075</v>
      </c>
      <c r="T280" s="119">
        <f>SUM($T$281:$T$292)</f>
        <v>30.156000000000002</v>
      </c>
      <c r="AR280" s="114" t="s">
        <v>22</v>
      </c>
      <c r="AT280" s="114" t="s">
        <v>76</v>
      </c>
      <c r="AU280" s="114" t="s">
        <v>85</v>
      </c>
      <c r="AY280" s="114" t="s">
        <v>140</v>
      </c>
      <c r="BK280" s="120">
        <f>SUM($BK$281:$BK$292)</f>
        <v>0</v>
      </c>
    </row>
    <row r="281" spans="2:65" s="6" customFormat="1" ht="15.75" customHeight="1">
      <c r="B281" s="22"/>
      <c r="C281" s="123" t="s">
        <v>602</v>
      </c>
      <c r="D281" s="123" t="s">
        <v>144</v>
      </c>
      <c r="E281" s="124" t="s">
        <v>603</v>
      </c>
      <c r="F281" s="125" t="s">
        <v>604</v>
      </c>
      <c r="G281" s="126" t="s">
        <v>401</v>
      </c>
      <c r="H281" s="127">
        <v>718</v>
      </c>
      <c r="I281" s="128"/>
      <c r="J281" s="129">
        <f>ROUND($I$281*$H$281,2)</f>
        <v>0</v>
      </c>
      <c r="K281" s="125" t="s">
        <v>215</v>
      </c>
      <c r="L281" s="22"/>
      <c r="M281" s="130"/>
      <c r="N281" s="131" t="s">
        <v>48</v>
      </c>
      <c r="Q281" s="132">
        <v>9E-05</v>
      </c>
      <c r="R281" s="132">
        <f>$Q$281*$H$281</f>
        <v>0.06462000000000001</v>
      </c>
      <c r="S281" s="132">
        <v>0.042</v>
      </c>
      <c r="T281" s="133">
        <f>$S$281*$H$281</f>
        <v>30.156000000000002</v>
      </c>
      <c r="AR281" s="83" t="s">
        <v>143</v>
      </c>
      <c r="AT281" s="83" t="s">
        <v>144</v>
      </c>
      <c r="AU281" s="83" t="s">
        <v>153</v>
      </c>
      <c r="AY281" s="6" t="s">
        <v>140</v>
      </c>
      <c r="BE281" s="134">
        <f>IF($N$281="základní",$J$281,0)</f>
        <v>0</v>
      </c>
      <c r="BF281" s="134">
        <f>IF($N$281="snížená",$J$281,0)</f>
        <v>0</v>
      </c>
      <c r="BG281" s="134">
        <f>IF($N$281="zákl. přenesená",$J$281,0)</f>
        <v>0</v>
      </c>
      <c r="BH281" s="134">
        <f>IF($N$281="sníž. přenesená",$J$281,0)</f>
        <v>0</v>
      </c>
      <c r="BI281" s="134">
        <f>IF($N$281="nulová",$J$281,0)</f>
        <v>0</v>
      </c>
      <c r="BJ281" s="83" t="s">
        <v>22</v>
      </c>
      <c r="BK281" s="134">
        <f>ROUND($I$281*$H$281,2)</f>
        <v>0</v>
      </c>
      <c r="BL281" s="83" t="s">
        <v>143</v>
      </c>
      <c r="BM281" s="83" t="s">
        <v>605</v>
      </c>
    </row>
    <row r="282" spans="2:51" s="6" customFormat="1" ht="15.75" customHeight="1">
      <c r="B282" s="145"/>
      <c r="D282" s="140" t="s">
        <v>220</v>
      </c>
      <c r="E282" s="148"/>
      <c r="F282" s="148" t="s">
        <v>606</v>
      </c>
      <c r="H282" s="149">
        <v>718</v>
      </c>
      <c r="L282" s="145"/>
      <c r="M282" s="150"/>
      <c r="T282" s="151"/>
      <c r="AT282" s="147" t="s">
        <v>220</v>
      </c>
      <c r="AU282" s="147" t="s">
        <v>153</v>
      </c>
      <c r="AV282" s="147" t="s">
        <v>85</v>
      </c>
      <c r="AW282" s="147" t="s">
        <v>119</v>
      </c>
      <c r="AX282" s="147" t="s">
        <v>22</v>
      </c>
      <c r="AY282" s="147" t="s">
        <v>140</v>
      </c>
    </row>
    <row r="283" spans="2:65" s="6" customFormat="1" ht="15.75" customHeight="1">
      <c r="B283" s="22"/>
      <c r="C283" s="123" t="s">
        <v>607</v>
      </c>
      <c r="D283" s="123" t="s">
        <v>144</v>
      </c>
      <c r="E283" s="124" t="s">
        <v>608</v>
      </c>
      <c r="F283" s="125" t="s">
        <v>609</v>
      </c>
      <c r="G283" s="126" t="s">
        <v>401</v>
      </c>
      <c r="H283" s="127">
        <v>977</v>
      </c>
      <c r="I283" s="128"/>
      <c r="J283" s="129">
        <f>ROUND($I$283*$H$283,2)</f>
        <v>0</v>
      </c>
      <c r="K283" s="125" t="s">
        <v>215</v>
      </c>
      <c r="L283" s="22"/>
      <c r="M283" s="130"/>
      <c r="N283" s="131" t="s">
        <v>48</v>
      </c>
      <c r="Q283" s="132">
        <v>0.0283</v>
      </c>
      <c r="R283" s="132">
        <f>$Q$283*$H$283</f>
        <v>27.649099999999997</v>
      </c>
      <c r="S283" s="132">
        <v>0</v>
      </c>
      <c r="T283" s="133">
        <f>$S$283*$H$283</f>
        <v>0</v>
      </c>
      <c r="AR283" s="83" t="s">
        <v>143</v>
      </c>
      <c r="AT283" s="83" t="s">
        <v>144</v>
      </c>
      <c r="AU283" s="83" t="s">
        <v>153</v>
      </c>
      <c r="AY283" s="6" t="s">
        <v>140</v>
      </c>
      <c r="BE283" s="134">
        <f>IF($N$283="základní",$J$283,0)</f>
        <v>0</v>
      </c>
      <c r="BF283" s="134">
        <f>IF($N$283="snížená",$J$283,0)</f>
        <v>0</v>
      </c>
      <c r="BG283" s="134">
        <f>IF($N$283="zákl. přenesená",$J$283,0)</f>
        <v>0</v>
      </c>
      <c r="BH283" s="134">
        <f>IF($N$283="sníž. přenesená",$J$283,0)</f>
        <v>0</v>
      </c>
      <c r="BI283" s="134">
        <f>IF($N$283="nulová",$J$283,0)</f>
        <v>0</v>
      </c>
      <c r="BJ283" s="83" t="s">
        <v>22</v>
      </c>
      <c r="BK283" s="134">
        <f>ROUND($I$283*$H$283,2)</f>
        <v>0</v>
      </c>
      <c r="BL283" s="83" t="s">
        <v>143</v>
      </c>
      <c r="BM283" s="83" t="s">
        <v>610</v>
      </c>
    </row>
    <row r="284" spans="2:51" s="6" customFormat="1" ht="15.75" customHeight="1">
      <c r="B284" s="145"/>
      <c r="D284" s="140" t="s">
        <v>220</v>
      </c>
      <c r="E284" s="148"/>
      <c r="F284" s="148" t="s">
        <v>611</v>
      </c>
      <c r="H284" s="149">
        <v>977</v>
      </c>
      <c r="L284" s="145"/>
      <c r="M284" s="150"/>
      <c r="T284" s="151"/>
      <c r="AT284" s="147" t="s">
        <v>220</v>
      </c>
      <c r="AU284" s="147" t="s">
        <v>153</v>
      </c>
      <c r="AV284" s="147" t="s">
        <v>85</v>
      </c>
      <c r="AW284" s="147" t="s">
        <v>119</v>
      </c>
      <c r="AX284" s="147" t="s">
        <v>22</v>
      </c>
      <c r="AY284" s="147" t="s">
        <v>140</v>
      </c>
    </row>
    <row r="285" spans="2:65" s="6" customFormat="1" ht="15.75" customHeight="1">
      <c r="B285" s="22"/>
      <c r="C285" s="167" t="s">
        <v>612</v>
      </c>
      <c r="D285" s="167" t="s">
        <v>378</v>
      </c>
      <c r="E285" s="168" t="s">
        <v>613</v>
      </c>
      <c r="F285" s="169" t="s">
        <v>614</v>
      </c>
      <c r="G285" s="170" t="s">
        <v>401</v>
      </c>
      <c r="H285" s="171">
        <v>977</v>
      </c>
      <c r="I285" s="172"/>
      <c r="J285" s="173">
        <f>ROUND($I$285*$H$285,2)</f>
        <v>0</v>
      </c>
      <c r="K285" s="169" t="s">
        <v>215</v>
      </c>
      <c r="L285" s="174"/>
      <c r="M285" s="175"/>
      <c r="N285" s="176" t="s">
        <v>48</v>
      </c>
      <c r="Q285" s="132">
        <v>0.0283</v>
      </c>
      <c r="R285" s="132">
        <f>$Q$285*$H$285</f>
        <v>27.649099999999997</v>
      </c>
      <c r="S285" s="132">
        <v>0</v>
      </c>
      <c r="T285" s="133">
        <f>$S$285*$H$285</f>
        <v>0</v>
      </c>
      <c r="AR285" s="83" t="s">
        <v>172</v>
      </c>
      <c r="AT285" s="83" t="s">
        <v>378</v>
      </c>
      <c r="AU285" s="83" t="s">
        <v>153</v>
      </c>
      <c r="AY285" s="6" t="s">
        <v>140</v>
      </c>
      <c r="BE285" s="134">
        <f>IF($N$285="základní",$J$285,0)</f>
        <v>0</v>
      </c>
      <c r="BF285" s="134">
        <f>IF($N$285="snížená",$J$285,0)</f>
        <v>0</v>
      </c>
      <c r="BG285" s="134">
        <f>IF($N$285="zákl. přenesená",$J$285,0)</f>
        <v>0</v>
      </c>
      <c r="BH285" s="134">
        <f>IF($N$285="sníž. přenesená",$J$285,0)</f>
        <v>0</v>
      </c>
      <c r="BI285" s="134">
        <f>IF($N$285="nulová",$J$285,0)</f>
        <v>0</v>
      </c>
      <c r="BJ285" s="83" t="s">
        <v>22</v>
      </c>
      <c r="BK285" s="134">
        <f>ROUND($I$285*$H$285,2)</f>
        <v>0</v>
      </c>
      <c r="BL285" s="83" t="s">
        <v>143</v>
      </c>
      <c r="BM285" s="83" t="s">
        <v>615</v>
      </c>
    </row>
    <row r="286" spans="2:65" s="6" customFormat="1" ht="15.75" customHeight="1">
      <c r="B286" s="22"/>
      <c r="C286" s="126" t="s">
        <v>616</v>
      </c>
      <c r="D286" s="126" t="s">
        <v>144</v>
      </c>
      <c r="E286" s="124" t="s">
        <v>617</v>
      </c>
      <c r="F286" s="125" t="s">
        <v>618</v>
      </c>
      <c r="G286" s="126" t="s">
        <v>401</v>
      </c>
      <c r="H286" s="127">
        <v>144</v>
      </c>
      <c r="I286" s="128"/>
      <c r="J286" s="129">
        <f>ROUND($I$286*$H$286,2)</f>
        <v>0</v>
      </c>
      <c r="K286" s="125" t="s">
        <v>215</v>
      </c>
      <c r="L286" s="22"/>
      <c r="M286" s="130"/>
      <c r="N286" s="131" t="s">
        <v>48</v>
      </c>
      <c r="Q286" s="132">
        <v>0.0278</v>
      </c>
      <c r="R286" s="132">
        <f>$Q$286*$H$286</f>
        <v>4.0032</v>
      </c>
      <c r="S286" s="132">
        <v>0</v>
      </c>
      <c r="T286" s="133">
        <f>$S$286*$H$286</f>
        <v>0</v>
      </c>
      <c r="AR286" s="83" t="s">
        <v>143</v>
      </c>
      <c r="AT286" s="83" t="s">
        <v>144</v>
      </c>
      <c r="AU286" s="83" t="s">
        <v>153</v>
      </c>
      <c r="AY286" s="83" t="s">
        <v>140</v>
      </c>
      <c r="BE286" s="134">
        <f>IF($N$286="základní",$J$286,0)</f>
        <v>0</v>
      </c>
      <c r="BF286" s="134">
        <f>IF($N$286="snížená",$J$286,0)</f>
        <v>0</v>
      </c>
      <c r="BG286" s="134">
        <f>IF($N$286="zákl. přenesená",$J$286,0)</f>
        <v>0</v>
      </c>
      <c r="BH286" s="134">
        <f>IF($N$286="sníž. přenesená",$J$286,0)</f>
        <v>0</v>
      </c>
      <c r="BI286" s="134">
        <f>IF($N$286="nulová",$J$286,0)</f>
        <v>0</v>
      </c>
      <c r="BJ286" s="83" t="s">
        <v>22</v>
      </c>
      <c r="BK286" s="134">
        <f>ROUND($I$286*$H$286,2)</f>
        <v>0</v>
      </c>
      <c r="BL286" s="83" t="s">
        <v>143</v>
      </c>
      <c r="BM286" s="83" t="s">
        <v>619</v>
      </c>
    </row>
    <row r="287" spans="2:51" s="6" customFormat="1" ht="15.75" customHeight="1">
      <c r="B287" s="145"/>
      <c r="D287" s="140" t="s">
        <v>220</v>
      </c>
      <c r="E287" s="148"/>
      <c r="F287" s="148" t="s">
        <v>620</v>
      </c>
      <c r="H287" s="149">
        <v>144</v>
      </c>
      <c r="L287" s="145"/>
      <c r="M287" s="150"/>
      <c r="T287" s="151"/>
      <c r="AT287" s="147" t="s">
        <v>220</v>
      </c>
      <c r="AU287" s="147" t="s">
        <v>153</v>
      </c>
      <c r="AV287" s="147" t="s">
        <v>85</v>
      </c>
      <c r="AW287" s="147" t="s">
        <v>119</v>
      </c>
      <c r="AX287" s="147" t="s">
        <v>22</v>
      </c>
      <c r="AY287" s="147" t="s">
        <v>140</v>
      </c>
    </row>
    <row r="288" spans="2:65" s="6" customFormat="1" ht="15.75" customHeight="1">
      <c r="B288" s="22"/>
      <c r="C288" s="167" t="s">
        <v>621</v>
      </c>
      <c r="D288" s="167" t="s">
        <v>378</v>
      </c>
      <c r="E288" s="168" t="s">
        <v>622</v>
      </c>
      <c r="F288" s="169" t="s">
        <v>623</v>
      </c>
      <c r="G288" s="170" t="s">
        <v>401</v>
      </c>
      <c r="H288" s="171">
        <v>144</v>
      </c>
      <c r="I288" s="172"/>
      <c r="J288" s="173">
        <f>ROUND($I$288*$H$288,2)</f>
        <v>0</v>
      </c>
      <c r="K288" s="169" t="s">
        <v>215</v>
      </c>
      <c r="L288" s="174"/>
      <c r="M288" s="175"/>
      <c r="N288" s="176" t="s">
        <v>48</v>
      </c>
      <c r="Q288" s="132">
        <v>0.0278</v>
      </c>
      <c r="R288" s="132">
        <f>$Q$288*$H$288</f>
        <v>4.0032</v>
      </c>
      <c r="S288" s="132">
        <v>0</v>
      </c>
      <c r="T288" s="133">
        <f>$S$288*$H$288</f>
        <v>0</v>
      </c>
      <c r="AR288" s="83" t="s">
        <v>172</v>
      </c>
      <c r="AT288" s="83" t="s">
        <v>378</v>
      </c>
      <c r="AU288" s="83" t="s">
        <v>153</v>
      </c>
      <c r="AY288" s="6" t="s">
        <v>140</v>
      </c>
      <c r="BE288" s="134">
        <f>IF($N$288="základní",$J$288,0)</f>
        <v>0</v>
      </c>
      <c r="BF288" s="134">
        <f>IF($N$288="snížená",$J$288,0)</f>
        <v>0</v>
      </c>
      <c r="BG288" s="134">
        <f>IF($N$288="zákl. přenesená",$J$288,0)</f>
        <v>0</v>
      </c>
      <c r="BH288" s="134">
        <f>IF($N$288="sníž. přenesená",$J$288,0)</f>
        <v>0</v>
      </c>
      <c r="BI288" s="134">
        <f>IF($N$288="nulová",$J$288,0)</f>
        <v>0</v>
      </c>
      <c r="BJ288" s="83" t="s">
        <v>22</v>
      </c>
      <c r="BK288" s="134">
        <f>ROUND($I$288*$H$288,2)</f>
        <v>0</v>
      </c>
      <c r="BL288" s="83" t="s">
        <v>143</v>
      </c>
      <c r="BM288" s="83" t="s">
        <v>624</v>
      </c>
    </row>
    <row r="289" spans="2:65" s="6" customFormat="1" ht="15.75" customHeight="1">
      <c r="B289" s="22"/>
      <c r="C289" s="126" t="s">
        <v>625</v>
      </c>
      <c r="D289" s="126" t="s">
        <v>144</v>
      </c>
      <c r="E289" s="124" t="s">
        <v>626</v>
      </c>
      <c r="F289" s="125" t="s">
        <v>627</v>
      </c>
      <c r="G289" s="126" t="s">
        <v>197</v>
      </c>
      <c r="H289" s="127">
        <v>57</v>
      </c>
      <c r="I289" s="128"/>
      <c r="J289" s="129">
        <f>ROUND($I$289*$H$289,2)</f>
        <v>0</v>
      </c>
      <c r="K289" s="125" t="s">
        <v>215</v>
      </c>
      <c r="L289" s="22"/>
      <c r="M289" s="130"/>
      <c r="N289" s="131" t="s">
        <v>48</v>
      </c>
      <c r="Q289" s="132">
        <v>0</v>
      </c>
      <c r="R289" s="132">
        <f>$Q$289*$H$289</f>
        <v>0</v>
      </c>
      <c r="S289" s="132">
        <v>0</v>
      </c>
      <c r="T289" s="133">
        <f>$S$289*$H$289</f>
        <v>0</v>
      </c>
      <c r="AR289" s="83" t="s">
        <v>143</v>
      </c>
      <c r="AT289" s="83" t="s">
        <v>144</v>
      </c>
      <c r="AU289" s="83" t="s">
        <v>153</v>
      </c>
      <c r="AY289" s="83" t="s">
        <v>140</v>
      </c>
      <c r="BE289" s="134">
        <f>IF($N$289="základní",$J$289,0)</f>
        <v>0</v>
      </c>
      <c r="BF289" s="134">
        <f>IF($N$289="snížená",$J$289,0)</f>
        <v>0</v>
      </c>
      <c r="BG289" s="134">
        <f>IF($N$289="zákl. přenesená",$J$289,0)</f>
        <v>0</v>
      </c>
      <c r="BH289" s="134">
        <f>IF($N$289="sníž. přenesená",$J$289,0)</f>
        <v>0</v>
      </c>
      <c r="BI289" s="134">
        <f>IF($N$289="nulová",$J$289,0)</f>
        <v>0</v>
      </c>
      <c r="BJ289" s="83" t="s">
        <v>22</v>
      </c>
      <c r="BK289" s="134">
        <f>ROUND($I$289*$H$289,2)</f>
        <v>0</v>
      </c>
      <c r="BL289" s="83" t="s">
        <v>143</v>
      </c>
      <c r="BM289" s="83" t="s">
        <v>628</v>
      </c>
    </row>
    <row r="290" spans="2:65" s="6" customFormat="1" ht="15.75" customHeight="1">
      <c r="B290" s="22"/>
      <c r="C290" s="170" t="s">
        <v>629</v>
      </c>
      <c r="D290" s="170" t="s">
        <v>378</v>
      </c>
      <c r="E290" s="168" t="s">
        <v>630</v>
      </c>
      <c r="F290" s="169" t="s">
        <v>631</v>
      </c>
      <c r="G290" s="170" t="s">
        <v>197</v>
      </c>
      <c r="H290" s="171">
        <v>57</v>
      </c>
      <c r="I290" s="172"/>
      <c r="J290" s="173">
        <f>ROUND($I$290*$H$290,2)</f>
        <v>0</v>
      </c>
      <c r="K290" s="169" t="s">
        <v>215</v>
      </c>
      <c r="L290" s="174"/>
      <c r="M290" s="175"/>
      <c r="N290" s="176" t="s">
        <v>48</v>
      </c>
      <c r="Q290" s="132">
        <v>0.00145</v>
      </c>
      <c r="R290" s="132">
        <f>$Q$290*$H$290</f>
        <v>0.08265</v>
      </c>
      <c r="S290" s="132">
        <v>0</v>
      </c>
      <c r="T290" s="133">
        <f>$S$290*$H$290</f>
        <v>0</v>
      </c>
      <c r="AR290" s="83" t="s">
        <v>172</v>
      </c>
      <c r="AT290" s="83" t="s">
        <v>378</v>
      </c>
      <c r="AU290" s="83" t="s">
        <v>153</v>
      </c>
      <c r="AY290" s="83" t="s">
        <v>140</v>
      </c>
      <c r="BE290" s="134">
        <f>IF($N$290="základní",$J$290,0)</f>
        <v>0</v>
      </c>
      <c r="BF290" s="134">
        <f>IF($N$290="snížená",$J$290,0)</f>
        <v>0</v>
      </c>
      <c r="BG290" s="134">
        <f>IF($N$290="zákl. přenesená",$J$290,0)</f>
        <v>0</v>
      </c>
      <c r="BH290" s="134">
        <f>IF($N$290="sníž. přenesená",$J$290,0)</f>
        <v>0</v>
      </c>
      <c r="BI290" s="134">
        <f>IF($N$290="nulová",$J$290,0)</f>
        <v>0</v>
      </c>
      <c r="BJ290" s="83" t="s">
        <v>22</v>
      </c>
      <c r="BK290" s="134">
        <f>ROUND($I$290*$H$290,2)</f>
        <v>0</v>
      </c>
      <c r="BL290" s="83" t="s">
        <v>143</v>
      </c>
      <c r="BM290" s="83" t="s">
        <v>632</v>
      </c>
    </row>
    <row r="291" spans="2:65" s="6" customFormat="1" ht="15.75" customHeight="1">
      <c r="B291" s="22"/>
      <c r="C291" s="126" t="s">
        <v>633</v>
      </c>
      <c r="D291" s="126" t="s">
        <v>144</v>
      </c>
      <c r="E291" s="124" t="s">
        <v>634</v>
      </c>
      <c r="F291" s="125" t="s">
        <v>635</v>
      </c>
      <c r="G291" s="126" t="s">
        <v>197</v>
      </c>
      <c r="H291" s="127">
        <v>28</v>
      </c>
      <c r="I291" s="128"/>
      <c r="J291" s="129">
        <f>ROUND($I$291*$H$291,2)</f>
        <v>0</v>
      </c>
      <c r="K291" s="125" t="s">
        <v>215</v>
      </c>
      <c r="L291" s="22"/>
      <c r="M291" s="130"/>
      <c r="N291" s="131" t="s">
        <v>48</v>
      </c>
      <c r="Q291" s="132">
        <v>0.00036</v>
      </c>
      <c r="R291" s="132">
        <f>$Q$291*$H$291</f>
        <v>0.01008</v>
      </c>
      <c r="S291" s="132">
        <v>0</v>
      </c>
      <c r="T291" s="133">
        <f>$S$291*$H$291</f>
        <v>0</v>
      </c>
      <c r="AR291" s="83" t="s">
        <v>143</v>
      </c>
      <c r="AT291" s="83" t="s">
        <v>144</v>
      </c>
      <c r="AU291" s="83" t="s">
        <v>153</v>
      </c>
      <c r="AY291" s="83" t="s">
        <v>140</v>
      </c>
      <c r="BE291" s="134">
        <f>IF($N$291="základní",$J$291,0)</f>
        <v>0</v>
      </c>
      <c r="BF291" s="134">
        <f>IF($N$291="snížená",$J$291,0)</f>
        <v>0</v>
      </c>
      <c r="BG291" s="134">
        <f>IF($N$291="zákl. přenesená",$J$291,0)</f>
        <v>0</v>
      </c>
      <c r="BH291" s="134">
        <f>IF($N$291="sníž. přenesená",$J$291,0)</f>
        <v>0</v>
      </c>
      <c r="BI291" s="134">
        <f>IF($N$291="nulová",$J$291,0)</f>
        <v>0</v>
      </c>
      <c r="BJ291" s="83" t="s">
        <v>22</v>
      </c>
      <c r="BK291" s="134">
        <f>ROUND($I$291*$H$291,2)</f>
        <v>0</v>
      </c>
      <c r="BL291" s="83" t="s">
        <v>143</v>
      </c>
      <c r="BM291" s="83" t="s">
        <v>636</v>
      </c>
    </row>
    <row r="292" spans="2:65" s="6" customFormat="1" ht="15.75" customHeight="1">
      <c r="B292" s="22"/>
      <c r="C292" s="170" t="s">
        <v>637</v>
      </c>
      <c r="D292" s="170" t="s">
        <v>378</v>
      </c>
      <c r="E292" s="168" t="s">
        <v>638</v>
      </c>
      <c r="F292" s="169" t="s">
        <v>639</v>
      </c>
      <c r="G292" s="170" t="s">
        <v>197</v>
      </c>
      <c r="H292" s="171">
        <v>28</v>
      </c>
      <c r="I292" s="172"/>
      <c r="J292" s="173">
        <f>ROUND($I$292*$H$292,2)</f>
        <v>0</v>
      </c>
      <c r="K292" s="169" t="s">
        <v>215</v>
      </c>
      <c r="L292" s="174"/>
      <c r="M292" s="175"/>
      <c r="N292" s="176" t="s">
        <v>48</v>
      </c>
      <c r="Q292" s="132">
        <v>0.0021</v>
      </c>
      <c r="R292" s="132">
        <f>$Q$292*$H$292</f>
        <v>0.0588</v>
      </c>
      <c r="S292" s="132">
        <v>0</v>
      </c>
      <c r="T292" s="133">
        <f>$S$292*$H$292</f>
        <v>0</v>
      </c>
      <c r="AR292" s="83" t="s">
        <v>172</v>
      </c>
      <c r="AT292" s="83" t="s">
        <v>378</v>
      </c>
      <c r="AU292" s="83" t="s">
        <v>153</v>
      </c>
      <c r="AY292" s="83" t="s">
        <v>140</v>
      </c>
      <c r="BE292" s="134">
        <f>IF($N$292="základní",$J$292,0)</f>
        <v>0</v>
      </c>
      <c r="BF292" s="134">
        <f>IF($N$292="snížená",$J$292,0)</f>
        <v>0</v>
      </c>
      <c r="BG292" s="134">
        <f>IF($N$292="zákl. přenesená",$J$292,0)</f>
        <v>0</v>
      </c>
      <c r="BH292" s="134">
        <f>IF($N$292="sníž. přenesená",$J$292,0)</f>
        <v>0</v>
      </c>
      <c r="BI292" s="134">
        <f>IF($N$292="nulová",$J$292,0)</f>
        <v>0</v>
      </c>
      <c r="BJ292" s="83" t="s">
        <v>22</v>
      </c>
      <c r="BK292" s="134">
        <f>ROUND($I$292*$H$292,2)</f>
        <v>0</v>
      </c>
      <c r="BL292" s="83" t="s">
        <v>143</v>
      </c>
      <c r="BM292" s="83" t="s">
        <v>640</v>
      </c>
    </row>
    <row r="293" spans="2:63" s="112" customFormat="1" ht="23.25" customHeight="1">
      <c r="B293" s="113"/>
      <c r="D293" s="114" t="s">
        <v>76</v>
      </c>
      <c r="E293" s="121" t="s">
        <v>641</v>
      </c>
      <c r="F293" s="121" t="s">
        <v>642</v>
      </c>
      <c r="J293" s="122">
        <f>$BK$293</f>
        <v>0</v>
      </c>
      <c r="L293" s="113"/>
      <c r="M293" s="117"/>
      <c r="P293" s="118">
        <f>SUM($P$294:$P$305)</f>
        <v>0</v>
      </c>
      <c r="R293" s="118">
        <f>SUM($R$294:$R$305)</f>
        <v>2.178</v>
      </c>
      <c r="T293" s="119">
        <f>SUM($T$294:$T$305)</f>
        <v>14527.7</v>
      </c>
      <c r="AR293" s="114" t="s">
        <v>22</v>
      </c>
      <c r="AT293" s="114" t="s">
        <v>76</v>
      </c>
      <c r="AU293" s="114" t="s">
        <v>85</v>
      </c>
      <c r="AY293" s="114" t="s">
        <v>140</v>
      </c>
      <c r="BK293" s="120">
        <f>SUM($BK$294:$BK$305)</f>
        <v>0</v>
      </c>
    </row>
    <row r="294" spans="2:65" s="6" customFormat="1" ht="15.75" customHeight="1">
      <c r="B294" s="22"/>
      <c r="C294" s="126" t="s">
        <v>643</v>
      </c>
      <c r="D294" s="126" t="s">
        <v>144</v>
      </c>
      <c r="E294" s="124" t="s">
        <v>644</v>
      </c>
      <c r="F294" s="125" t="s">
        <v>645</v>
      </c>
      <c r="G294" s="126" t="s">
        <v>319</v>
      </c>
      <c r="H294" s="127">
        <v>9075</v>
      </c>
      <c r="I294" s="128"/>
      <c r="J294" s="129">
        <f>ROUND($I$294*$H$294,2)</f>
        <v>0</v>
      </c>
      <c r="K294" s="125" t="s">
        <v>215</v>
      </c>
      <c r="L294" s="22"/>
      <c r="M294" s="130"/>
      <c r="N294" s="131" t="s">
        <v>48</v>
      </c>
      <c r="Q294" s="132">
        <v>0.00024</v>
      </c>
      <c r="R294" s="132">
        <f>$Q$294*$H$294</f>
        <v>2.178</v>
      </c>
      <c r="S294" s="132">
        <v>0.512</v>
      </c>
      <c r="T294" s="133">
        <f>$S$294*$H$294</f>
        <v>4646.400000000001</v>
      </c>
      <c r="AR294" s="83" t="s">
        <v>143</v>
      </c>
      <c r="AT294" s="83" t="s">
        <v>144</v>
      </c>
      <c r="AU294" s="83" t="s">
        <v>153</v>
      </c>
      <c r="AY294" s="83" t="s">
        <v>140</v>
      </c>
      <c r="BE294" s="134">
        <f>IF($N$294="základní",$J$294,0)</f>
        <v>0</v>
      </c>
      <c r="BF294" s="134">
        <f>IF($N$294="snížená",$J$294,0)</f>
        <v>0</v>
      </c>
      <c r="BG294" s="134">
        <f>IF($N$294="zákl. přenesená",$J$294,0)</f>
        <v>0</v>
      </c>
      <c r="BH294" s="134">
        <f>IF($N$294="sníž. přenesená",$J$294,0)</f>
        <v>0</v>
      </c>
      <c r="BI294" s="134">
        <f>IF($N$294="nulová",$J$294,0)</f>
        <v>0</v>
      </c>
      <c r="BJ294" s="83" t="s">
        <v>22</v>
      </c>
      <c r="BK294" s="134">
        <f>ROUND($I$294*$H$294,2)</f>
        <v>0</v>
      </c>
      <c r="BL294" s="83" t="s">
        <v>143</v>
      </c>
      <c r="BM294" s="83" t="s">
        <v>646</v>
      </c>
    </row>
    <row r="295" spans="2:51" s="6" customFormat="1" ht="15.75" customHeight="1">
      <c r="B295" s="145"/>
      <c r="D295" s="140" t="s">
        <v>220</v>
      </c>
      <c r="E295" s="148"/>
      <c r="F295" s="148" t="s">
        <v>647</v>
      </c>
      <c r="H295" s="149">
        <v>9075</v>
      </c>
      <c r="L295" s="145"/>
      <c r="M295" s="150"/>
      <c r="T295" s="151"/>
      <c r="AT295" s="147" t="s">
        <v>220</v>
      </c>
      <c r="AU295" s="147" t="s">
        <v>153</v>
      </c>
      <c r="AV295" s="147" t="s">
        <v>85</v>
      </c>
      <c r="AW295" s="147" t="s">
        <v>119</v>
      </c>
      <c r="AX295" s="147" t="s">
        <v>22</v>
      </c>
      <c r="AY295" s="147" t="s">
        <v>140</v>
      </c>
    </row>
    <row r="296" spans="2:65" s="6" customFormat="1" ht="15.75" customHeight="1">
      <c r="B296" s="22"/>
      <c r="C296" s="123" t="s">
        <v>648</v>
      </c>
      <c r="D296" s="123" t="s">
        <v>144</v>
      </c>
      <c r="E296" s="124" t="s">
        <v>649</v>
      </c>
      <c r="F296" s="125" t="s">
        <v>650</v>
      </c>
      <c r="G296" s="126" t="s">
        <v>319</v>
      </c>
      <c r="H296" s="127">
        <v>9075</v>
      </c>
      <c r="I296" s="128"/>
      <c r="J296" s="129">
        <f>ROUND($I$296*$H$296,2)</f>
        <v>0</v>
      </c>
      <c r="K296" s="125" t="s">
        <v>215</v>
      </c>
      <c r="L296" s="22"/>
      <c r="M296" s="130"/>
      <c r="N296" s="131" t="s">
        <v>48</v>
      </c>
      <c r="Q296" s="132">
        <v>0</v>
      </c>
      <c r="R296" s="132">
        <f>$Q$296*$H$296</f>
        <v>0</v>
      </c>
      <c r="S296" s="132">
        <v>0.181</v>
      </c>
      <c r="T296" s="133">
        <f>$S$296*$H$296</f>
        <v>1642.575</v>
      </c>
      <c r="AR296" s="83" t="s">
        <v>143</v>
      </c>
      <c r="AT296" s="83" t="s">
        <v>144</v>
      </c>
      <c r="AU296" s="83" t="s">
        <v>153</v>
      </c>
      <c r="AY296" s="6" t="s">
        <v>140</v>
      </c>
      <c r="BE296" s="134">
        <f>IF($N$296="základní",$J$296,0)</f>
        <v>0</v>
      </c>
      <c r="BF296" s="134">
        <f>IF($N$296="snížená",$J$296,0)</f>
        <v>0</v>
      </c>
      <c r="BG296" s="134">
        <f>IF($N$296="zákl. přenesená",$J$296,0)</f>
        <v>0</v>
      </c>
      <c r="BH296" s="134">
        <f>IF($N$296="sníž. přenesená",$J$296,0)</f>
        <v>0</v>
      </c>
      <c r="BI296" s="134">
        <f>IF($N$296="nulová",$J$296,0)</f>
        <v>0</v>
      </c>
      <c r="BJ296" s="83" t="s">
        <v>22</v>
      </c>
      <c r="BK296" s="134">
        <f>ROUND($I$296*$H$296,2)</f>
        <v>0</v>
      </c>
      <c r="BL296" s="83" t="s">
        <v>143</v>
      </c>
      <c r="BM296" s="83" t="s">
        <v>651</v>
      </c>
    </row>
    <row r="297" spans="2:51" s="6" customFormat="1" ht="15.75" customHeight="1">
      <c r="B297" s="145"/>
      <c r="D297" s="140" t="s">
        <v>220</v>
      </c>
      <c r="E297" s="148"/>
      <c r="F297" s="148" t="s">
        <v>652</v>
      </c>
      <c r="H297" s="149">
        <v>9075</v>
      </c>
      <c r="L297" s="145"/>
      <c r="M297" s="150"/>
      <c r="T297" s="151"/>
      <c r="AT297" s="147" t="s">
        <v>220</v>
      </c>
      <c r="AU297" s="147" t="s">
        <v>153</v>
      </c>
      <c r="AV297" s="147" t="s">
        <v>85</v>
      </c>
      <c r="AW297" s="147" t="s">
        <v>119</v>
      </c>
      <c r="AX297" s="147" t="s">
        <v>22</v>
      </c>
      <c r="AY297" s="147" t="s">
        <v>140</v>
      </c>
    </row>
    <row r="298" spans="2:65" s="6" customFormat="1" ht="15.75" customHeight="1">
      <c r="B298" s="22"/>
      <c r="C298" s="123" t="s">
        <v>653</v>
      </c>
      <c r="D298" s="123" t="s">
        <v>144</v>
      </c>
      <c r="E298" s="124" t="s">
        <v>654</v>
      </c>
      <c r="F298" s="125" t="s">
        <v>655</v>
      </c>
      <c r="G298" s="126" t="s">
        <v>319</v>
      </c>
      <c r="H298" s="127">
        <v>9075</v>
      </c>
      <c r="I298" s="128"/>
      <c r="J298" s="129">
        <f>ROUND($I$298*$H$298,2)</f>
        <v>0</v>
      </c>
      <c r="K298" s="125" t="s">
        <v>215</v>
      </c>
      <c r="L298" s="22"/>
      <c r="M298" s="130"/>
      <c r="N298" s="131" t="s">
        <v>48</v>
      </c>
      <c r="Q298" s="132">
        <v>0</v>
      </c>
      <c r="R298" s="132">
        <f>$Q$298*$H$298</f>
        <v>0</v>
      </c>
      <c r="S298" s="132">
        <v>0.5</v>
      </c>
      <c r="T298" s="133">
        <f>$S$298*$H$298</f>
        <v>4537.5</v>
      </c>
      <c r="AR298" s="83" t="s">
        <v>143</v>
      </c>
      <c r="AT298" s="83" t="s">
        <v>144</v>
      </c>
      <c r="AU298" s="83" t="s">
        <v>153</v>
      </c>
      <c r="AY298" s="6" t="s">
        <v>140</v>
      </c>
      <c r="BE298" s="134">
        <f>IF($N$298="základní",$J$298,0)</f>
        <v>0</v>
      </c>
      <c r="BF298" s="134">
        <f>IF($N$298="snížená",$J$298,0)</f>
        <v>0</v>
      </c>
      <c r="BG298" s="134">
        <f>IF($N$298="zákl. přenesená",$J$298,0)</f>
        <v>0</v>
      </c>
      <c r="BH298" s="134">
        <f>IF($N$298="sníž. přenesená",$J$298,0)</f>
        <v>0</v>
      </c>
      <c r="BI298" s="134">
        <f>IF($N$298="nulová",$J$298,0)</f>
        <v>0</v>
      </c>
      <c r="BJ298" s="83" t="s">
        <v>22</v>
      </c>
      <c r="BK298" s="134">
        <f>ROUND($I$298*$H$298,2)</f>
        <v>0</v>
      </c>
      <c r="BL298" s="83" t="s">
        <v>143</v>
      </c>
      <c r="BM298" s="83" t="s">
        <v>656</v>
      </c>
    </row>
    <row r="299" spans="2:51" s="6" customFormat="1" ht="15.75" customHeight="1">
      <c r="B299" s="145"/>
      <c r="D299" s="140" t="s">
        <v>220</v>
      </c>
      <c r="E299" s="148"/>
      <c r="F299" s="148" t="s">
        <v>657</v>
      </c>
      <c r="H299" s="149">
        <v>9075</v>
      </c>
      <c r="L299" s="145"/>
      <c r="M299" s="150"/>
      <c r="T299" s="151"/>
      <c r="AT299" s="147" t="s">
        <v>220</v>
      </c>
      <c r="AU299" s="147" t="s">
        <v>153</v>
      </c>
      <c r="AV299" s="147" t="s">
        <v>85</v>
      </c>
      <c r="AW299" s="147" t="s">
        <v>119</v>
      </c>
      <c r="AX299" s="147" t="s">
        <v>22</v>
      </c>
      <c r="AY299" s="147" t="s">
        <v>140</v>
      </c>
    </row>
    <row r="300" spans="2:65" s="6" customFormat="1" ht="15.75" customHeight="1">
      <c r="B300" s="22"/>
      <c r="C300" s="123" t="s">
        <v>658</v>
      </c>
      <c r="D300" s="123" t="s">
        <v>144</v>
      </c>
      <c r="E300" s="124" t="s">
        <v>659</v>
      </c>
      <c r="F300" s="125" t="s">
        <v>660</v>
      </c>
      <c r="G300" s="126" t="s">
        <v>319</v>
      </c>
      <c r="H300" s="127">
        <v>9075</v>
      </c>
      <c r="I300" s="128"/>
      <c r="J300" s="129">
        <f>ROUND($I$300*$H$300,2)</f>
        <v>0</v>
      </c>
      <c r="K300" s="125" t="s">
        <v>215</v>
      </c>
      <c r="L300" s="22"/>
      <c r="M300" s="130"/>
      <c r="N300" s="131" t="s">
        <v>48</v>
      </c>
      <c r="Q300" s="132">
        <v>0</v>
      </c>
      <c r="R300" s="132">
        <f>$Q$300*$H$300</f>
        <v>0</v>
      </c>
      <c r="S300" s="132">
        <v>0.4</v>
      </c>
      <c r="T300" s="133">
        <f>$S$300*$H$300</f>
        <v>3630</v>
      </c>
      <c r="AR300" s="83" t="s">
        <v>143</v>
      </c>
      <c r="AT300" s="83" t="s">
        <v>144</v>
      </c>
      <c r="AU300" s="83" t="s">
        <v>153</v>
      </c>
      <c r="AY300" s="6" t="s">
        <v>140</v>
      </c>
      <c r="BE300" s="134">
        <f>IF($N$300="základní",$J$300,0)</f>
        <v>0</v>
      </c>
      <c r="BF300" s="134">
        <f>IF($N$300="snížená",$J$300,0)</f>
        <v>0</v>
      </c>
      <c r="BG300" s="134">
        <f>IF($N$300="zákl. přenesená",$J$300,0)</f>
        <v>0</v>
      </c>
      <c r="BH300" s="134">
        <f>IF($N$300="sníž. přenesená",$J$300,0)</f>
        <v>0</v>
      </c>
      <c r="BI300" s="134">
        <f>IF($N$300="nulová",$J$300,0)</f>
        <v>0</v>
      </c>
      <c r="BJ300" s="83" t="s">
        <v>22</v>
      </c>
      <c r="BK300" s="134">
        <f>ROUND($I$300*$H$300,2)</f>
        <v>0</v>
      </c>
      <c r="BL300" s="83" t="s">
        <v>143</v>
      </c>
      <c r="BM300" s="83" t="s">
        <v>661</v>
      </c>
    </row>
    <row r="301" spans="2:51" s="6" customFormat="1" ht="15.75" customHeight="1">
      <c r="B301" s="145"/>
      <c r="D301" s="140" t="s">
        <v>220</v>
      </c>
      <c r="E301" s="148"/>
      <c r="F301" s="148" t="s">
        <v>657</v>
      </c>
      <c r="H301" s="149">
        <v>9075</v>
      </c>
      <c r="L301" s="145"/>
      <c r="M301" s="150"/>
      <c r="T301" s="151"/>
      <c r="AT301" s="147" t="s">
        <v>220</v>
      </c>
      <c r="AU301" s="147" t="s">
        <v>153</v>
      </c>
      <c r="AV301" s="147" t="s">
        <v>85</v>
      </c>
      <c r="AW301" s="147" t="s">
        <v>119</v>
      </c>
      <c r="AX301" s="147" t="s">
        <v>22</v>
      </c>
      <c r="AY301" s="147" t="s">
        <v>140</v>
      </c>
    </row>
    <row r="302" spans="2:65" s="6" customFormat="1" ht="15.75" customHeight="1">
      <c r="B302" s="22"/>
      <c r="C302" s="123" t="s">
        <v>662</v>
      </c>
      <c r="D302" s="123" t="s">
        <v>144</v>
      </c>
      <c r="E302" s="124" t="s">
        <v>663</v>
      </c>
      <c r="F302" s="125" t="s">
        <v>664</v>
      </c>
      <c r="G302" s="126" t="s">
        <v>319</v>
      </c>
      <c r="H302" s="127">
        <v>185</v>
      </c>
      <c r="I302" s="128"/>
      <c r="J302" s="129">
        <f>ROUND($I$302*$H$302,2)</f>
        <v>0</v>
      </c>
      <c r="K302" s="125" t="s">
        <v>215</v>
      </c>
      <c r="L302" s="22"/>
      <c r="M302" s="130"/>
      <c r="N302" s="131" t="s">
        <v>48</v>
      </c>
      <c r="Q302" s="132">
        <v>0</v>
      </c>
      <c r="R302" s="132">
        <f>$Q$302*$H$302</f>
        <v>0</v>
      </c>
      <c r="S302" s="132">
        <v>0.225</v>
      </c>
      <c r="T302" s="133">
        <f>$S$302*$H$302</f>
        <v>41.625</v>
      </c>
      <c r="AR302" s="83" t="s">
        <v>143</v>
      </c>
      <c r="AT302" s="83" t="s">
        <v>144</v>
      </c>
      <c r="AU302" s="83" t="s">
        <v>153</v>
      </c>
      <c r="AY302" s="6" t="s">
        <v>140</v>
      </c>
      <c r="BE302" s="134">
        <f>IF($N$302="základní",$J$302,0)</f>
        <v>0</v>
      </c>
      <c r="BF302" s="134">
        <f>IF($N$302="snížená",$J$302,0)</f>
        <v>0</v>
      </c>
      <c r="BG302" s="134">
        <f>IF($N$302="zákl. přenesená",$J$302,0)</f>
        <v>0</v>
      </c>
      <c r="BH302" s="134">
        <f>IF($N$302="sníž. přenesená",$J$302,0)</f>
        <v>0</v>
      </c>
      <c r="BI302" s="134">
        <f>IF($N$302="nulová",$J$302,0)</f>
        <v>0</v>
      </c>
      <c r="BJ302" s="83" t="s">
        <v>22</v>
      </c>
      <c r="BK302" s="134">
        <f>ROUND($I$302*$H$302,2)</f>
        <v>0</v>
      </c>
      <c r="BL302" s="83" t="s">
        <v>143</v>
      </c>
      <c r="BM302" s="83" t="s">
        <v>665</v>
      </c>
    </row>
    <row r="303" spans="2:51" s="6" customFormat="1" ht="15.75" customHeight="1">
      <c r="B303" s="145"/>
      <c r="D303" s="140" t="s">
        <v>220</v>
      </c>
      <c r="E303" s="148"/>
      <c r="F303" s="148" t="s">
        <v>666</v>
      </c>
      <c r="H303" s="149">
        <v>185</v>
      </c>
      <c r="L303" s="145"/>
      <c r="M303" s="150"/>
      <c r="T303" s="151"/>
      <c r="AT303" s="147" t="s">
        <v>220</v>
      </c>
      <c r="AU303" s="147" t="s">
        <v>153</v>
      </c>
      <c r="AV303" s="147" t="s">
        <v>85</v>
      </c>
      <c r="AW303" s="147" t="s">
        <v>119</v>
      </c>
      <c r="AX303" s="147" t="s">
        <v>22</v>
      </c>
      <c r="AY303" s="147" t="s">
        <v>140</v>
      </c>
    </row>
    <row r="304" spans="2:65" s="6" customFormat="1" ht="15.75" customHeight="1">
      <c r="B304" s="22"/>
      <c r="C304" s="123" t="s">
        <v>667</v>
      </c>
      <c r="D304" s="123" t="s">
        <v>144</v>
      </c>
      <c r="E304" s="124" t="s">
        <v>668</v>
      </c>
      <c r="F304" s="125" t="s">
        <v>669</v>
      </c>
      <c r="G304" s="126" t="s">
        <v>319</v>
      </c>
      <c r="H304" s="127">
        <v>185</v>
      </c>
      <c r="I304" s="128"/>
      <c r="J304" s="129">
        <f>ROUND($I$304*$H$304,2)</f>
        <v>0</v>
      </c>
      <c r="K304" s="125" t="s">
        <v>215</v>
      </c>
      <c r="L304" s="22"/>
      <c r="M304" s="130"/>
      <c r="N304" s="131" t="s">
        <v>48</v>
      </c>
      <c r="Q304" s="132">
        <v>0</v>
      </c>
      <c r="R304" s="132">
        <f>$Q$304*$H$304</f>
        <v>0</v>
      </c>
      <c r="S304" s="132">
        <v>0.16</v>
      </c>
      <c r="T304" s="133">
        <f>$S$304*$H$304</f>
        <v>29.6</v>
      </c>
      <c r="AR304" s="83" t="s">
        <v>143</v>
      </c>
      <c r="AT304" s="83" t="s">
        <v>144</v>
      </c>
      <c r="AU304" s="83" t="s">
        <v>153</v>
      </c>
      <c r="AY304" s="6" t="s">
        <v>140</v>
      </c>
      <c r="BE304" s="134">
        <f>IF($N$304="základní",$J$304,0)</f>
        <v>0</v>
      </c>
      <c r="BF304" s="134">
        <f>IF($N$304="snížená",$J$304,0)</f>
        <v>0</v>
      </c>
      <c r="BG304" s="134">
        <f>IF($N$304="zákl. přenesená",$J$304,0)</f>
        <v>0</v>
      </c>
      <c r="BH304" s="134">
        <f>IF($N$304="sníž. přenesená",$J$304,0)</f>
        <v>0</v>
      </c>
      <c r="BI304" s="134">
        <f>IF($N$304="nulová",$J$304,0)</f>
        <v>0</v>
      </c>
      <c r="BJ304" s="83" t="s">
        <v>22</v>
      </c>
      <c r="BK304" s="134">
        <f>ROUND($I$304*$H$304,2)</f>
        <v>0</v>
      </c>
      <c r="BL304" s="83" t="s">
        <v>143</v>
      </c>
      <c r="BM304" s="83" t="s">
        <v>670</v>
      </c>
    </row>
    <row r="305" spans="2:51" s="6" customFormat="1" ht="15.75" customHeight="1">
      <c r="B305" s="145"/>
      <c r="D305" s="140" t="s">
        <v>220</v>
      </c>
      <c r="E305" s="148"/>
      <c r="F305" s="148" t="s">
        <v>671</v>
      </c>
      <c r="H305" s="149">
        <v>185</v>
      </c>
      <c r="L305" s="145"/>
      <c r="M305" s="150"/>
      <c r="T305" s="151"/>
      <c r="AT305" s="147" t="s">
        <v>220</v>
      </c>
      <c r="AU305" s="147" t="s">
        <v>153</v>
      </c>
      <c r="AV305" s="147" t="s">
        <v>85</v>
      </c>
      <c r="AW305" s="147" t="s">
        <v>119</v>
      </c>
      <c r="AX305" s="147" t="s">
        <v>22</v>
      </c>
      <c r="AY305" s="147" t="s">
        <v>140</v>
      </c>
    </row>
    <row r="306" spans="2:63" s="112" customFormat="1" ht="23.25" customHeight="1">
      <c r="B306" s="113"/>
      <c r="D306" s="114" t="s">
        <v>76</v>
      </c>
      <c r="E306" s="121" t="s">
        <v>672</v>
      </c>
      <c r="F306" s="121" t="s">
        <v>673</v>
      </c>
      <c r="J306" s="122">
        <f>$BK$306</f>
        <v>0</v>
      </c>
      <c r="L306" s="113"/>
      <c r="M306" s="117"/>
      <c r="P306" s="118">
        <f>SUM($P$307:$P$309)</f>
        <v>0</v>
      </c>
      <c r="R306" s="118">
        <f>SUM($R$307:$R$309)</f>
        <v>0</v>
      </c>
      <c r="T306" s="119">
        <f>SUM($T$307:$T$309)</f>
        <v>72.72800000000001</v>
      </c>
      <c r="AR306" s="114" t="s">
        <v>22</v>
      </c>
      <c r="AT306" s="114" t="s">
        <v>76</v>
      </c>
      <c r="AU306" s="114" t="s">
        <v>85</v>
      </c>
      <c r="AY306" s="114" t="s">
        <v>140</v>
      </c>
      <c r="BK306" s="120">
        <f>SUM($BK$307:$BK$309)</f>
        <v>0</v>
      </c>
    </row>
    <row r="307" spans="2:65" s="6" customFormat="1" ht="15.75" customHeight="1">
      <c r="B307" s="22"/>
      <c r="C307" s="123" t="s">
        <v>674</v>
      </c>
      <c r="D307" s="123" t="s">
        <v>144</v>
      </c>
      <c r="E307" s="124" t="s">
        <v>675</v>
      </c>
      <c r="F307" s="125" t="s">
        <v>676</v>
      </c>
      <c r="G307" s="126" t="s">
        <v>197</v>
      </c>
      <c r="H307" s="127">
        <v>4</v>
      </c>
      <c r="I307" s="128"/>
      <c r="J307" s="129">
        <f>ROUND($I$307*$H$307,2)</f>
        <v>0</v>
      </c>
      <c r="K307" s="125" t="s">
        <v>215</v>
      </c>
      <c r="L307" s="22"/>
      <c r="M307" s="130"/>
      <c r="N307" s="131" t="s">
        <v>48</v>
      </c>
      <c r="Q307" s="132">
        <v>0</v>
      </c>
      <c r="R307" s="132">
        <f>$Q$307*$H$307</f>
        <v>0</v>
      </c>
      <c r="S307" s="132">
        <v>0.082</v>
      </c>
      <c r="T307" s="133">
        <f>$S$307*$H$307</f>
        <v>0.328</v>
      </c>
      <c r="AR307" s="83" t="s">
        <v>143</v>
      </c>
      <c r="AT307" s="83" t="s">
        <v>144</v>
      </c>
      <c r="AU307" s="83" t="s">
        <v>153</v>
      </c>
      <c r="AY307" s="6" t="s">
        <v>140</v>
      </c>
      <c r="BE307" s="134">
        <f>IF($N$307="základní",$J$307,0)</f>
        <v>0</v>
      </c>
      <c r="BF307" s="134">
        <f>IF($N$307="snížená",$J$307,0)</f>
        <v>0</v>
      </c>
      <c r="BG307" s="134">
        <f>IF($N$307="zákl. přenesená",$J$307,0)</f>
        <v>0</v>
      </c>
      <c r="BH307" s="134">
        <f>IF($N$307="sníž. přenesená",$J$307,0)</f>
        <v>0</v>
      </c>
      <c r="BI307" s="134">
        <f>IF($N$307="nulová",$J$307,0)</f>
        <v>0</v>
      </c>
      <c r="BJ307" s="83" t="s">
        <v>22</v>
      </c>
      <c r="BK307" s="134">
        <f>ROUND($I$307*$H$307,2)</f>
        <v>0</v>
      </c>
      <c r="BL307" s="83" t="s">
        <v>143</v>
      </c>
      <c r="BM307" s="83" t="s">
        <v>677</v>
      </c>
    </row>
    <row r="308" spans="2:65" s="6" customFormat="1" ht="15.75" customHeight="1">
      <c r="B308" s="22"/>
      <c r="C308" s="126" t="s">
        <v>678</v>
      </c>
      <c r="D308" s="126" t="s">
        <v>144</v>
      </c>
      <c r="E308" s="124" t="s">
        <v>679</v>
      </c>
      <c r="F308" s="125" t="s">
        <v>680</v>
      </c>
      <c r="G308" s="126" t="s">
        <v>283</v>
      </c>
      <c r="H308" s="127">
        <v>36.2</v>
      </c>
      <c r="I308" s="128"/>
      <c r="J308" s="129">
        <f>ROUND($I$308*$H$308,2)</f>
        <v>0</v>
      </c>
      <c r="K308" s="125" t="s">
        <v>215</v>
      </c>
      <c r="L308" s="22"/>
      <c r="M308" s="130"/>
      <c r="N308" s="131" t="s">
        <v>48</v>
      </c>
      <c r="Q308" s="132">
        <v>0</v>
      </c>
      <c r="R308" s="132">
        <f>$Q$308*$H$308</f>
        <v>0</v>
      </c>
      <c r="S308" s="132">
        <v>2</v>
      </c>
      <c r="T308" s="133">
        <f>$S$308*$H$308</f>
        <v>72.4</v>
      </c>
      <c r="AR308" s="83" t="s">
        <v>143</v>
      </c>
      <c r="AT308" s="83" t="s">
        <v>144</v>
      </c>
      <c r="AU308" s="83" t="s">
        <v>153</v>
      </c>
      <c r="AY308" s="83" t="s">
        <v>140</v>
      </c>
      <c r="BE308" s="134">
        <f>IF($N$308="základní",$J$308,0)</f>
        <v>0</v>
      </c>
      <c r="BF308" s="134">
        <f>IF($N$308="snížená",$J$308,0)</f>
        <v>0</v>
      </c>
      <c r="BG308" s="134">
        <f>IF($N$308="zákl. přenesená",$J$308,0)</f>
        <v>0</v>
      </c>
      <c r="BH308" s="134">
        <f>IF($N$308="sníž. přenesená",$J$308,0)</f>
        <v>0</v>
      </c>
      <c r="BI308" s="134">
        <f>IF($N$308="nulová",$J$308,0)</f>
        <v>0</v>
      </c>
      <c r="BJ308" s="83" t="s">
        <v>22</v>
      </c>
      <c r="BK308" s="134">
        <f>ROUND($I$308*$H$308,2)</f>
        <v>0</v>
      </c>
      <c r="BL308" s="83" t="s">
        <v>143</v>
      </c>
      <c r="BM308" s="83" t="s">
        <v>681</v>
      </c>
    </row>
    <row r="309" spans="2:51" s="6" customFormat="1" ht="15.75" customHeight="1">
      <c r="B309" s="145"/>
      <c r="D309" s="140" t="s">
        <v>220</v>
      </c>
      <c r="E309" s="148"/>
      <c r="F309" s="148" t="s">
        <v>682</v>
      </c>
      <c r="H309" s="149">
        <v>36.2</v>
      </c>
      <c r="L309" s="145"/>
      <c r="M309" s="150"/>
      <c r="T309" s="151"/>
      <c r="AT309" s="147" t="s">
        <v>220</v>
      </c>
      <c r="AU309" s="147" t="s">
        <v>153</v>
      </c>
      <c r="AV309" s="147" t="s">
        <v>85</v>
      </c>
      <c r="AW309" s="147" t="s">
        <v>119</v>
      </c>
      <c r="AX309" s="147" t="s">
        <v>22</v>
      </c>
      <c r="AY309" s="147" t="s">
        <v>140</v>
      </c>
    </row>
    <row r="310" spans="2:63" s="112" customFormat="1" ht="23.25" customHeight="1">
      <c r="B310" s="113"/>
      <c r="D310" s="114" t="s">
        <v>76</v>
      </c>
      <c r="E310" s="121" t="s">
        <v>683</v>
      </c>
      <c r="F310" s="121" t="s">
        <v>684</v>
      </c>
      <c r="J310" s="122">
        <f>$BK$310</f>
        <v>0</v>
      </c>
      <c r="L310" s="113"/>
      <c r="M310" s="117"/>
      <c r="P310" s="118">
        <f>SUM($P$311:$P$317)</f>
        <v>0</v>
      </c>
      <c r="R310" s="118">
        <f>SUM($R$311:$R$317)</f>
        <v>1.77505</v>
      </c>
      <c r="T310" s="119">
        <f>SUM($T$311:$T$317)</f>
        <v>0</v>
      </c>
      <c r="AR310" s="114" t="s">
        <v>22</v>
      </c>
      <c r="AT310" s="114" t="s">
        <v>76</v>
      </c>
      <c r="AU310" s="114" t="s">
        <v>85</v>
      </c>
      <c r="AY310" s="114" t="s">
        <v>140</v>
      </c>
      <c r="BK310" s="120">
        <f>SUM($BK$311:$BK$317)</f>
        <v>0</v>
      </c>
    </row>
    <row r="311" spans="2:65" s="6" customFormat="1" ht="15.75" customHeight="1">
      <c r="B311" s="22"/>
      <c r="C311" s="123" t="s">
        <v>685</v>
      </c>
      <c r="D311" s="123" t="s">
        <v>144</v>
      </c>
      <c r="E311" s="124" t="s">
        <v>686</v>
      </c>
      <c r="F311" s="125" t="s">
        <v>687</v>
      </c>
      <c r="G311" s="126" t="s">
        <v>401</v>
      </c>
      <c r="H311" s="127">
        <v>3265</v>
      </c>
      <c r="I311" s="128"/>
      <c r="J311" s="129">
        <f>ROUND($I$311*$H$311,2)</f>
        <v>0</v>
      </c>
      <c r="K311" s="125" t="s">
        <v>215</v>
      </c>
      <c r="L311" s="22"/>
      <c r="M311" s="130"/>
      <c r="N311" s="131" t="s">
        <v>48</v>
      </c>
      <c r="Q311" s="132">
        <v>0</v>
      </c>
      <c r="R311" s="132">
        <f>$Q$311*$H$311</f>
        <v>0</v>
      </c>
      <c r="S311" s="132">
        <v>0</v>
      </c>
      <c r="T311" s="133">
        <f>$S$311*$H$311</f>
        <v>0</v>
      </c>
      <c r="AR311" s="83" t="s">
        <v>143</v>
      </c>
      <c r="AT311" s="83" t="s">
        <v>144</v>
      </c>
      <c r="AU311" s="83" t="s">
        <v>153</v>
      </c>
      <c r="AY311" s="6" t="s">
        <v>140</v>
      </c>
      <c r="BE311" s="134">
        <f>IF($N$311="základní",$J$311,0)</f>
        <v>0</v>
      </c>
      <c r="BF311" s="134">
        <f>IF($N$311="snížená",$J$311,0)</f>
        <v>0</v>
      </c>
      <c r="BG311" s="134">
        <f>IF($N$311="zákl. přenesená",$J$311,0)</f>
        <v>0</v>
      </c>
      <c r="BH311" s="134">
        <f>IF($N$311="sníž. přenesená",$J$311,0)</f>
        <v>0</v>
      </c>
      <c r="BI311" s="134">
        <f>IF($N$311="nulová",$J$311,0)</f>
        <v>0</v>
      </c>
      <c r="BJ311" s="83" t="s">
        <v>22</v>
      </c>
      <c r="BK311" s="134">
        <f>ROUND($I$311*$H$311,2)</f>
        <v>0</v>
      </c>
      <c r="BL311" s="83" t="s">
        <v>143</v>
      </c>
      <c r="BM311" s="83" t="s">
        <v>688</v>
      </c>
    </row>
    <row r="312" spans="2:51" s="6" customFormat="1" ht="15.75" customHeight="1">
      <c r="B312" s="145"/>
      <c r="D312" s="140" t="s">
        <v>220</v>
      </c>
      <c r="E312" s="148"/>
      <c r="F312" s="148" t="s">
        <v>689</v>
      </c>
      <c r="H312" s="149">
        <v>1085</v>
      </c>
      <c r="L312" s="145"/>
      <c r="M312" s="150"/>
      <c r="T312" s="151"/>
      <c r="AT312" s="147" t="s">
        <v>220</v>
      </c>
      <c r="AU312" s="147" t="s">
        <v>153</v>
      </c>
      <c r="AV312" s="147" t="s">
        <v>85</v>
      </c>
      <c r="AW312" s="147" t="s">
        <v>119</v>
      </c>
      <c r="AX312" s="147" t="s">
        <v>77</v>
      </c>
      <c r="AY312" s="147" t="s">
        <v>140</v>
      </c>
    </row>
    <row r="313" spans="2:51" s="6" customFormat="1" ht="15.75" customHeight="1">
      <c r="B313" s="145"/>
      <c r="D313" s="146" t="s">
        <v>220</v>
      </c>
      <c r="E313" s="147"/>
      <c r="F313" s="148" t="s">
        <v>690</v>
      </c>
      <c r="H313" s="149">
        <v>2180</v>
      </c>
      <c r="L313" s="145"/>
      <c r="M313" s="150"/>
      <c r="T313" s="151"/>
      <c r="AT313" s="147" t="s">
        <v>220</v>
      </c>
      <c r="AU313" s="147" t="s">
        <v>153</v>
      </c>
      <c r="AV313" s="147" t="s">
        <v>85</v>
      </c>
      <c r="AW313" s="147" t="s">
        <v>119</v>
      </c>
      <c r="AX313" s="147" t="s">
        <v>77</v>
      </c>
      <c r="AY313" s="147" t="s">
        <v>140</v>
      </c>
    </row>
    <row r="314" spans="2:51" s="6" customFormat="1" ht="15.75" customHeight="1">
      <c r="B314" s="161"/>
      <c r="D314" s="146" t="s">
        <v>220</v>
      </c>
      <c r="E314" s="162"/>
      <c r="F314" s="163" t="s">
        <v>293</v>
      </c>
      <c r="H314" s="164">
        <v>3265</v>
      </c>
      <c r="L314" s="161"/>
      <c r="M314" s="165"/>
      <c r="T314" s="166"/>
      <c r="AT314" s="162" t="s">
        <v>220</v>
      </c>
      <c r="AU314" s="162" t="s">
        <v>153</v>
      </c>
      <c r="AV314" s="162" t="s">
        <v>143</v>
      </c>
      <c r="AW314" s="162" t="s">
        <v>119</v>
      </c>
      <c r="AX314" s="162" t="s">
        <v>22</v>
      </c>
      <c r="AY314" s="162" t="s">
        <v>140</v>
      </c>
    </row>
    <row r="315" spans="2:65" s="6" customFormat="1" ht="15.75" customHeight="1">
      <c r="B315" s="22"/>
      <c r="C315" s="123" t="s">
        <v>691</v>
      </c>
      <c r="D315" s="123" t="s">
        <v>144</v>
      </c>
      <c r="E315" s="124" t="s">
        <v>692</v>
      </c>
      <c r="F315" s="125" t="s">
        <v>693</v>
      </c>
      <c r="G315" s="126" t="s">
        <v>401</v>
      </c>
      <c r="H315" s="127">
        <v>1085</v>
      </c>
      <c r="I315" s="128"/>
      <c r="J315" s="129">
        <f>ROUND($I$315*$H$315,2)</f>
        <v>0</v>
      </c>
      <c r="K315" s="125" t="s">
        <v>215</v>
      </c>
      <c r="L315" s="22"/>
      <c r="M315" s="130"/>
      <c r="N315" s="131" t="s">
        <v>48</v>
      </c>
      <c r="Q315" s="132">
        <v>0.00033</v>
      </c>
      <c r="R315" s="132">
        <f>$Q$315*$H$315</f>
        <v>0.35805</v>
      </c>
      <c r="S315" s="132">
        <v>0</v>
      </c>
      <c r="T315" s="133">
        <f>$S$315*$H$315</f>
        <v>0</v>
      </c>
      <c r="AR315" s="83" t="s">
        <v>143</v>
      </c>
      <c r="AT315" s="83" t="s">
        <v>144</v>
      </c>
      <c r="AU315" s="83" t="s">
        <v>153</v>
      </c>
      <c r="AY315" s="6" t="s">
        <v>140</v>
      </c>
      <c r="BE315" s="134">
        <f>IF($N$315="základní",$J$315,0)</f>
        <v>0</v>
      </c>
      <c r="BF315" s="134">
        <f>IF($N$315="snížená",$J$315,0)</f>
        <v>0</v>
      </c>
      <c r="BG315" s="134">
        <f>IF($N$315="zákl. přenesená",$J$315,0)</f>
        <v>0</v>
      </c>
      <c r="BH315" s="134">
        <f>IF($N$315="sníž. přenesená",$J$315,0)</f>
        <v>0</v>
      </c>
      <c r="BI315" s="134">
        <f>IF($N$315="nulová",$J$315,0)</f>
        <v>0</v>
      </c>
      <c r="BJ315" s="83" t="s">
        <v>22</v>
      </c>
      <c r="BK315" s="134">
        <f>ROUND($I$315*$H$315,2)</f>
        <v>0</v>
      </c>
      <c r="BL315" s="83" t="s">
        <v>143</v>
      </c>
      <c r="BM315" s="83" t="s">
        <v>694</v>
      </c>
    </row>
    <row r="316" spans="2:65" s="6" customFormat="1" ht="15.75" customHeight="1">
      <c r="B316" s="22"/>
      <c r="C316" s="126" t="s">
        <v>695</v>
      </c>
      <c r="D316" s="126" t="s">
        <v>144</v>
      </c>
      <c r="E316" s="124" t="s">
        <v>696</v>
      </c>
      <c r="F316" s="125" t="s">
        <v>697</v>
      </c>
      <c r="G316" s="126" t="s">
        <v>401</v>
      </c>
      <c r="H316" s="127">
        <v>2180</v>
      </c>
      <c r="I316" s="128"/>
      <c r="J316" s="129">
        <f>ROUND($I$316*$H$316,2)</f>
        <v>0</v>
      </c>
      <c r="K316" s="125" t="s">
        <v>215</v>
      </c>
      <c r="L316" s="22"/>
      <c r="M316" s="130"/>
      <c r="N316" s="131" t="s">
        <v>48</v>
      </c>
      <c r="Q316" s="132">
        <v>0.00065</v>
      </c>
      <c r="R316" s="132">
        <f>$Q$316*$H$316</f>
        <v>1.417</v>
      </c>
      <c r="S316" s="132">
        <v>0</v>
      </c>
      <c r="T316" s="133">
        <f>$S$316*$H$316</f>
        <v>0</v>
      </c>
      <c r="AR316" s="83" t="s">
        <v>143</v>
      </c>
      <c r="AT316" s="83" t="s">
        <v>144</v>
      </c>
      <c r="AU316" s="83" t="s">
        <v>153</v>
      </c>
      <c r="AY316" s="83" t="s">
        <v>140</v>
      </c>
      <c r="BE316" s="134">
        <f>IF($N$316="základní",$J$316,0)</f>
        <v>0</v>
      </c>
      <c r="BF316" s="134">
        <f>IF($N$316="snížená",$J$316,0)</f>
        <v>0</v>
      </c>
      <c r="BG316" s="134">
        <f>IF($N$316="zákl. přenesená",$J$316,0)</f>
        <v>0</v>
      </c>
      <c r="BH316" s="134">
        <f>IF($N$316="sníž. přenesená",$J$316,0)</f>
        <v>0</v>
      </c>
      <c r="BI316" s="134">
        <f>IF($N$316="nulová",$J$316,0)</f>
        <v>0</v>
      </c>
      <c r="BJ316" s="83" t="s">
        <v>22</v>
      </c>
      <c r="BK316" s="134">
        <f>ROUND($I$316*$H$316,2)</f>
        <v>0</v>
      </c>
      <c r="BL316" s="83" t="s">
        <v>143</v>
      </c>
      <c r="BM316" s="83" t="s">
        <v>698</v>
      </c>
    </row>
    <row r="317" spans="2:51" s="6" customFormat="1" ht="15.75" customHeight="1">
      <c r="B317" s="145"/>
      <c r="D317" s="140" t="s">
        <v>220</v>
      </c>
      <c r="E317" s="148"/>
      <c r="F317" s="148" t="s">
        <v>699</v>
      </c>
      <c r="H317" s="149">
        <v>2180</v>
      </c>
      <c r="L317" s="145"/>
      <c r="M317" s="150"/>
      <c r="T317" s="151"/>
      <c r="AT317" s="147" t="s">
        <v>220</v>
      </c>
      <c r="AU317" s="147" t="s">
        <v>153</v>
      </c>
      <c r="AV317" s="147" t="s">
        <v>85</v>
      </c>
      <c r="AW317" s="147" t="s">
        <v>119</v>
      </c>
      <c r="AX317" s="147" t="s">
        <v>22</v>
      </c>
      <c r="AY317" s="147" t="s">
        <v>140</v>
      </c>
    </row>
    <row r="318" spans="2:63" s="112" customFormat="1" ht="23.25" customHeight="1">
      <c r="B318" s="113"/>
      <c r="D318" s="114" t="s">
        <v>76</v>
      </c>
      <c r="E318" s="121" t="s">
        <v>700</v>
      </c>
      <c r="F318" s="121" t="s">
        <v>701</v>
      </c>
      <c r="J318" s="122">
        <f>$BK$318</f>
        <v>0</v>
      </c>
      <c r="L318" s="113"/>
      <c r="M318" s="117"/>
      <c r="P318" s="118">
        <f>SUM($P$319:$P$325)</f>
        <v>0</v>
      </c>
      <c r="R318" s="118">
        <f>SUM($R$319:$R$325)</f>
        <v>0.54333</v>
      </c>
      <c r="T318" s="119">
        <f>SUM($T$319:$T$325)</f>
        <v>0</v>
      </c>
      <c r="AR318" s="114" t="s">
        <v>22</v>
      </c>
      <c r="AT318" s="114" t="s">
        <v>76</v>
      </c>
      <c r="AU318" s="114" t="s">
        <v>85</v>
      </c>
      <c r="AY318" s="114" t="s">
        <v>140</v>
      </c>
      <c r="BK318" s="120">
        <f>SUM($BK$319:$BK$325)</f>
        <v>0</v>
      </c>
    </row>
    <row r="319" spans="2:65" s="6" customFormat="1" ht="15.75" customHeight="1">
      <c r="B319" s="22"/>
      <c r="C319" s="123" t="s">
        <v>702</v>
      </c>
      <c r="D319" s="123" t="s">
        <v>144</v>
      </c>
      <c r="E319" s="124" t="s">
        <v>703</v>
      </c>
      <c r="F319" s="125" t="s">
        <v>704</v>
      </c>
      <c r="G319" s="126" t="s">
        <v>197</v>
      </c>
      <c r="H319" s="127">
        <v>3</v>
      </c>
      <c r="I319" s="128"/>
      <c r="J319" s="129">
        <f>ROUND($I$319*$H$319,2)</f>
        <v>0</v>
      </c>
      <c r="K319" s="125" t="s">
        <v>215</v>
      </c>
      <c r="L319" s="22"/>
      <c r="M319" s="130"/>
      <c r="N319" s="131" t="s">
        <v>48</v>
      </c>
      <c r="Q319" s="132">
        <v>0.11241</v>
      </c>
      <c r="R319" s="132">
        <f>$Q$319*$H$319</f>
        <v>0.33723</v>
      </c>
      <c r="S319" s="132">
        <v>0</v>
      </c>
      <c r="T319" s="133">
        <f>$S$319*$H$319</f>
        <v>0</v>
      </c>
      <c r="AR319" s="83" t="s">
        <v>143</v>
      </c>
      <c r="AT319" s="83" t="s">
        <v>144</v>
      </c>
      <c r="AU319" s="83" t="s">
        <v>153</v>
      </c>
      <c r="AY319" s="6" t="s">
        <v>140</v>
      </c>
      <c r="BE319" s="134">
        <f>IF($N$319="základní",$J$319,0)</f>
        <v>0</v>
      </c>
      <c r="BF319" s="134">
        <f>IF($N$319="snížená",$J$319,0)</f>
        <v>0</v>
      </c>
      <c r="BG319" s="134">
        <f>IF($N$319="zákl. přenesená",$J$319,0)</f>
        <v>0</v>
      </c>
      <c r="BH319" s="134">
        <f>IF($N$319="sníž. přenesená",$J$319,0)</f>
        <v>0</v>
      </c>
      <c r="BI319" s="134">
        <f>IF($N$319="nulová",$J$319,0)</f>
        <v>0</v>
      </c>
      <c r="BJ319" s="83" t="s">
        <v>22</v>
      </c>
      <c r="BK319" s="134">
        <f>ROUND($I$319*$H$319,2)</f>
        <v>0</v>
      </c>
      <c r="BL319" s="83" t="s">
        <v>143</v>
      </c>
      <c r="BM319" s="83" t="s">
        <v>705</v>
      </c>
    </row>
    <row r="320" spans="2:51" s="6" customFormat="1" ht="15.75" customHeight="1">
      <c r="B320" s="145"/>
      <c r="D320" s="140" t="s">
        <v>220</v>
      </c>
      <c r="E320" s="148"/>
      <c r="F320" s="148" t="s">
        <v>706</v>
      </c>
      <c r="H320" s="149">
        <v>3</v>
      </c>
      <c r="L320" s="145"/>
      <c r="M320" s="150"/>
      <c r="T320" s="151"/>
      <c r="AT320" s="147" t="s">
        <v>220</v>
      </c>
      <c r="AU320" s="147" t="s">
        <v>153</v>
      </c>
      <c r="AV320" s="147" t="s">
        <v>85</v>
      </c>
      <c r="AW320" s="147" t="s">
        <v>119</v>
      </c>
      <c r="AX320" s="147" t="s">
        <v>22</v>
      </c>
      <c r="AY320" s="147" t="s">
        <v>140</v>
      </c>
    </row>
    <row r="321" spans="2:65" s="6" customFormat="1" ht="15.75" customHeight="1">
      <c r="B321" s="22"/>
      <c r="C321" s="167" t="s">
        <v>707</v>
      </c>
      <c r="D321" s="167" t="s">
        <v>378</v>
      </c>
      <c r="E321" s="168" t="s">
        <v>708</v>
      </c>
      <c r="F321" s="169" t="s">
        <v>709</v>
      </c>
      <c r="G321" s="170" t="s">
        <v>401</v>
      </c>
      <c r="H321" s="171">
        <v>10.5</v>
      </c>
      <c r="I321" s="172"/>
      <c r="J321" s="173">
        <f>ROUND($I$321*$H$321,2)</f>
        <v>0</v>
      </c>
      <c r="K321" s="169"/>
      <c r="L321" s="174"/>
      <c r="M321" s="175"/>
      <c r="N321" s="176" t="s">
        <v>48</v>
      </c>
      <c r="Q321" s="132">
        <v>0.018</v>
      </c>
      <c r="R321" s="132">
        <f>$Q$321*$H$321</f>
        <v>0.18899999999999997</v>
      </c>
      <c r="S321" s="132">
        <v>0</v>
      </c>
      <c r="T321" s="133">
        <f>$S$321*$H$321</f>
        <v>0</v>
      </c>
      <c r="AR321" s="83" t="s">
        <v>172</v>
      </c>
      <c r="AT321" s="83" t="s">
        <v>378</v>
      </c>
      <c r="AU321" s="83" t="s">
        <v>153</v>
      </c>
      <c r="AY321" s="6" t="s">
        <v>140</v>
      </c>
      <c r="BE321" s="134">
        <f>IF($N$321="základní",$J$321,0)</f>
        <v>0</v>
      </c>
      <c r="BF321" s="134">
        <f>IF($N$321="snížená",$J$321,0)</f>
        <v>0</v>
      </c>
      <c r="BG321" s="134">
        <f>IF($N$321="zákl. přenesená",$J$321,0)</f>
        <v>0</v>
      </c>
      <c r="BH321" s="134">
        <f>IF($N$321="sníž. přenesená",$J$321,0)</f>
        <v>0</v>
      </c>
      <c r="BI321" s="134">
        <f>IF($N$321="nulová",$J$321,0)</f>
        <v>0</v>
      </c>
      <c r="BJ321" s="83" t="s">
        <v>22</v>
      </c>
      <c r="BK321" s="134">
        <f>ROUND($I$321*$H$321,2)</f>
        <v>0</v>
      </c>
      <c r="BL321" s="83" t="s">
        <v>143</v>
      </c>
      <c r="BM321" s="83" t="s">
        <v>710</v>
      </c>
    </row>
    <row r="322" spans="2:51" s="6" customFormat="1" ht="15.75" customHeight="1">
      <c r="B322" s="139"/>
      <c r="D322" s="140" t="s">
        <v>220</v>
      </c>
      <c r="E322" s="141"/>
      <c r="F322" s="141" t="s">
        <v>711</v>
      </c>
      <c r="H322" s="142"/>
      <c r="L322" s="139"/>
      <c r="M322" s="143"/>
      <c r="T322" s="144"/>
      <c r="AT322" s="142" t="s">
        <v>220</v>
      </c>
      <c r="AU322" s="142" t="s">
        <v>153</v>
      </c>
      <c r="AV322" s="142" t="s">
        <v>22</v>
      </c>
      <c r="AW322" s="142" t="s">
        <v>119</v>
      </c>
      <c r="AX322" s="142" t="s">
        <v>77</v>
      </c>
      <c r="AY322" s="142" t="s">
        <v>140</v>
      </c>
    </row>
    <row r="323" spans="2:51" s="6" customFormat="1" ht="15.75" customHeight="1">
      <c r="B323" s="145"/>
      <c r="D323" s="146" t="s">
        <v>220</v>
      </c>
      <c r="E323" s="147"/>
      <c r="F323" s="148" t="s">
        <v>712</v>
      </c>
      <c r="H323" s="149">
        <v>10.5</v>
      </c>
      <c r="L323" s="145"/>
      <c r="M323" s="150"/>
      <c r="T323" s="151"/>
      <c r="AT323" s="147" t="s">
        <v>220</v>
      </c>
      <c r="AU323" s="147" t="s">
        <v>153</v>
      </c>
      <c r="AV323" s="147" t="s">
        <v>85</v>
      </c>
      <c r="AW323" s="147" t="s">
        <v>119</v>
      </c>
      <c r="AX323" s="147" t="s">
        <v>22</v>
      </c>
      <c r="AY323" s="147" t="s">
        <v>140</v>
      </c>
    </row>
    <row r="324" spans="2:65" s="6" customFormat="1" ht="15.75" customHeight="1">
      <c r="B324" s="22"/>
      <c r="C324" s="123" t="s">
        <v>713</v>
      </c>
      <c r="D324" s="123" t="s">
        <v>144</v>
      </c>
      <c r="E324" s="124" t="s">
        <v>714</v>
      </c>
      <c r="F324" s="125" t="s">
        <v>715</v>
      </c>
      <c r="G324" s="126" t="s">
        <v>197</v>
      </c>
      <c r="H324" s="127">
        <v>3</v>
      </c>
      <c r="I324" s="128"/>
      <c r="J324" s="129">
        <f>ROUND($I$324*$H$324,2)</f>
        <v>0</v>
      </c>
      <c r="K324" s="125" t="s">
        <v>215</v>
      </c>
      <c r="L324" s="22"/>
      <c r="M324" s="130"/>
      <c r="N324" s="131" t="s">
        <v>48</v>
      </c>
      <c r="Q324" s="132">
        <v>0.0007</v>
      </c>
      <c r="R324" s="132">
        <f>$Q$324*$H$324</f>
        <v>0.0021</v>
      </c>
      <c r="S324" s="132">
        <v>0</v>
      </c>
      <c r="T324" s="133">
        <f>$S$324*$H$324</f>
        <v>0</v>
      </c>
      <c r="AR324" s="83" t="s">
        <v>143</v>
      </c>
      <c r="AT324" s="83" t="s">
        <v>144</v>
      </c>
      <c r="AU324" s="83" t="s">
        <v>153</v>
      </c>
      <c r="AY324" s="6" t="s">
        <v>140</v>
      </c>
      <c r="BE324" s="134">
        <f>IF($N$324="základní",$J$324,0)</f>
        <v>0</v>
      </c>
      <c r="BF324" s="134">
        <f>IF($N$324="snížená",$J$324,0)</f>
        <v>0</v>
      </c>
      <c r="BG324" s="134">
        <f>IF($N$324="zákl. přenesená",$J$324,0)</f>
        <v>0</v>
      </c>
      <c r="BH324" s="134">
        <f>IF($N$324="sníž. přenesená",$J$324,0)</f>
        <v>0</v>
      </c>
      <c r="BI324" s="134">
        <f>IF($N$324="nulová",$J$324,0)</f>
        <v>0</v>
      </c>
      <c r="BJ324" s="83" t="s">
        <v>22</v>
      </c>
      <c r="BK324" s="134">
        <f>ROUND($I$324*$H$324,2)</f>
        <v>0</v>
      </c>
      <c r="BL324" s="83" t="s">
        <v>143</v>
      </c>
      <c r="BM324" s="83" t="s">
        <v>716</v>
      </c>
    </row>
    <row r="325" spans="2:65" s="6" customFormat="1" ht="15.75" customHeight="1">
      <c r="B325" s="22"/>
      <c r="C325" s="170" t="s">
        <v>717</v>
      </c>
      <c r="D325" s="170" t="s">
        <v>378</v>
      </c>
      <c r="E325" s="168" t="s">
        <v>718</v>
      </c>
      <c r="F325" s="169" t="s">
        <v>719</v>
      </c>
      <c r="G325" s="170" t="s">
        <v>197</v>
      </c>
      <c r="H325" s="171">
        <v>3</v>
      </c>
      <c r="I325" s="172"/>
      <c r="J325" s="173">
        <f>ROUND($I$325*$H$325,2)</f>
        <v>0</v>
      </c>
      <c r="K325" s="169" t="s">
        <v>215</v>
      </c>
      <c r="L325" s="174"/>
      <c r="M325" s="175"/>
      <c r="N325" s="176" t="s">
        <v>48</v>
      </c>
      <c r="Q325" s="132">
        <v>0.005</v>
      </c>
      <c r="R325" s="132">
        <f>$Q$325*$H$325</f>
        <v>0.015</v>
      </c>
      <c r="S325" s="132">
        <v>0</v>
      </c>
      <c r="T325" s="133">
        <f>$S$325*$H$325</f>
        <v>0</v>
      </c>
      <c r="AR325" s="83" t="s">
        <v>172</v>
      </c>
      <c r="AT325" s="83" t="s">
        <v>378</v>
      </c>
      <c r="AU325" s="83" t="s">
        <v>153</v>
      </c>
      <c r="AY325" s="83" t="s">
        <v>140</v>
      </c>
      <c r="BE325" s="134">
        <f>IF($N$325="základní",$J$325,0)</f>
        <v>0</v>
      </c>
      <c r="BF325" s="134">
        <f>IF($N$325="snížená",$J$325,0)</f>
        <v>0</v>
      </c>
      <c r="BG325" s="134">
        <f>IF($N$325="zákl. přenesená",$J$325,0)</f>
        <v>0</v>
      </c>
      <c r="BH325" s="134">
        <f>IF($N$325="sníž. přenesená",$J$325,0)</f>
        <v>0</v>
      </c>
      <c r="BI325" s="134">
        <f>IF($N$325="nulová",$J$325,0)</f>
        <v>0</v>
      </c>
      <c r="BJ325" s="83" t="s">
        <v>22</v>
      </c>
      <c r="BK325" s="134">
        <f>ROUND($I$325*$H$325,2)</f>
        <v>0</v>
      </c>
      <c r="BL325" s="83" t="s">
        <v>143</v>
      </c>
      <c r="BM325" s="83" t="s">
        <v>720</v>
      </c>
    </row>
    <row r="326" spans="2:63" s="112" customFormat="1" ht="23.25" customHeight="1">
      <c r="B326" s="113"/>
      <c r="D326" s="114" t="s">
        <v>76</v>
      </c>
      <c r="E326" s="121" t="s">
        <v>721</v>
      </c>
      <c r="F326" s="121" t="s">
        <v>722</v>
      </c>
      <c r="J326" s="122">
        <f>$BK$326</f>
        <v>0</v>
      </c>
      <c r="L326" s="113"/>
      <c r="M326" s="117"/>
      <c r="P326" s="118">
        <f>SUM($P$327:$P$330)</f>
        <v>0</v>
      </c>
      <c r="R326" s="118">
        <f>SUM($R$327:$R$330)</f>
        <v>0</v>
      </c>
      <c r="T326" s="119">
        <f>SUM($T$327:$T$330)</f>
        <v>0</v>
      </c>
      <c r="AR326" s="114" t="s">
        <v>22</v>
      </c>
      <c r="AT326" s="114" t="s">
        <v>76</v>
      </c>
      <c r="AU326" s="114" t="s">
        <v>85</v>
      </c>
      <c r="AY326" s="114" t="s">
        <v>140</v>
      </c>
      <c r="BK326" s="120">
        <f>SUM($BK$327:$BK$330)</f>
        <v>0</v>
      </c>
    </row>
    <row r="327" spans="2:65" s="6" customFormat="1" ht="15.75" customHeight="1">
      <c r="B327" s="22"/>
      <c r="C327" s="126" t="s">
        <v>723</v>
      </c>
      <c r="D327" s="126" t="s">
        <v>144</v>
      </c>
      <c r="E327" s="124" t="s">
        <v>724</v>
      </c>
      <c r="F327" s="125" t="s">
        <v>725</v>
      </c>
      <c r="G327" s="126" t="s">
        <v>313</v>
      </c>
      <c r="H327" s="127">
        <v>14630.584</v>
      </c>
      <c r="I327" s="128"/>
      <c r="J327" s="129">
        <f>ROUND($I$327*$H$327,2)</f>
        <v>0</v>
      </c>
      <c r="K327" s="125"/>
      <c r="L327" s="22"/>
      <c r="M327" s="130"/>
      <c r="N327" s="131" t="s">
        <v>48</v>
      </c>
      <c r="Q327" s="132">
        <v>0</v>
      </c>
      <c r="R327" s="132">
        <f>$Q$327*$H$327</f>
        <v>0</v>
      </c>
      <c r="S327" s="132">
        <v>0</v>
      </c>
      <c r="T327" s="133">
        <f>$S$327*$H$327</f>
        <v>0</v>
      </c>
      <c r="AR327" s="83" t="s">
        <v>143</v>
      </c>
      <c r="AT327" s="83" t="s">
        <v>144</v>
      </c>
      <c r="AU327" s="83" t="s">
        <v>153</v>
      </c>
      <c r="AY327" s="83" t="s">
        <v>140</v>
      </c>
      <c r="BE327" s="134">
        <f>IF($N$327="základní",$J$327,0)</f>
        <v>0</v>
      </c>
      <c r="BF327" s="134">
        <f>IF($N$327="snížená",$J$327,0)</f>
        <v>0</v>
      </c>
      <c r="BG327" s="134">
        <f>IF($N$327="zákl. přenesená",$J$327,0)</f>
        <v>0</v>
      </c>
      <c r="BH327" s="134">
        <f>IF($N$327="sníž. přenesená",$J$327,0)</f>
        <v>0</v>
      </c>
      <c r="BI327" s="134">
        <f>IF($N$327="nulová",$J$327,0)</f>
        <v>0</v>
      </c>
      <c r="BJ327" s="83" t="s">
        <v>22</v>
      </c>
      <c r="BK327" s="134">
        <f>ROUND($I$327*$H$327,2)</f>
        <v>0</v>
      </c>
      <c r="BL327" s="83" t="s">
        <v>143</v>
      </c>
      <c r="BM327" s="83" t="s">
        <v>726</v>
      </c>
    </row>
    <row r="328" spans="2:65" s="6" customFormat="1" ht="15.75" customHeight="1">
      <c r="B328" s="22"/>
      <c r="C328" s="126" t="s">
        <v>727</v>
      </c>
      <c r="D328" s="126" t="s">
        <v>144</v>
      </c>
      <c r="E328" s="124" t="s">
        <v>728</v>
      </c>
      <c r="F328" s="125" t="s">
        <v>729</v>
      </c>
      <c r="G328" s="126" t="s">
        <v>313</v>
      </c>
      <c r="H328" s="127">
        <v>14630.584</v>
      </c>
      <c r="I328" s="128"/>
      <c r="J328" s="129">
        <f>ROUND($I$328*$H$328,2)</f>
        <v>0</v>
      </c>
      <c r="K328" s="125"/>
      <c r="L328" s="22"/>
      <c r="M328" s="130"/>
      <c r="N328" s="131" t="s">
        <v>48</v>
      </c>
      <c r="Q328" s="132">
        <v>0</v>
      </c>
      <c r="R328" s="132">
        <f>$Q$328*$H$328</f>
        <v>0</v>
      </c>
      <c r="S328" s="132">
        <v>0</v>
      </c>
      <c r="T328" s="133">
        <f>$S$328*$H$328</f>
        <v>0</v>
      </c>
      <c r="AR328" s="83" t="s">
        <v>143</v>
      </c>
      <c r="AT328" s="83" t="s">
        <v>144</v>
      </c>
      <c r="AU328" s="83" t="s">
        <v>153</v>
      </c>
      <c r="AY328" s="83" t="s">
        <v>140</v>
      </c>
      <c r="BE328" s="134">
        <f>IF($N$328="základní",$J$328,0)</f>
        <v>0</v>
      </c>
      <c r="BF328" s="134">
        <f>IF($N$328="snížená",$J$328,0)</f>
        <v>0</v>
      </c>
      <c r="BG328" s="134">
        <f>IF($N$328="zákl. přenesená",$J$328,0)</f>
        <v>0</v>
      </c>
      <c r="BH328" s="134">
        <f>IF($N$328="sníž. přenesená",$J$328,0)</f>
        <v>0</v>
      </c>
      <c r="BI328" s="134">
        <f>IF($N$328="nulová",$J$328,0)</f>
        <v>0</v>
      </c>
      <c r="BJ328" s="83" t="s">
        <v>22</v>
      </c>
      <c r="BK328" s="134">
        <f>ROUND($I$328*$H$328,2)</f>
        <v>0</v>
      </c>
      <c r="BL328" s="83" t="s">
        <v>143</v>
      </c>
      <c r="BM328" s="83" t="s">
        <v>730</v>
      </c>
    </row>
    <row r="329" spans="2:65" s="6" customFormat="1" ht="15.75" customHeight="1">
      <c r="B329" s="22"/>
      <c r="C329" s="126" t="s">
        <v>731</v>
      </c>
      <c r="D329" s="126" t="s">
        <v>144</v>
      </c>
      <c r="E329" s="124" t="s">
        <v>732</v>
      </c>
      <c r="F329" s="125" t="s">
        <v>733</v>
      </c>
      <c r="G329" s="126" t="s">
        <v>313</v>
      </c>
      <c r="H329" s="127">
        <v>14630.584</v>
      </c>
      <c r="I329" s="128"/>
      <c r="J329" s="129">
        <f>ROUND($I$329*$H$329,2)</f>
        <v>0</v>
      </c>
      <c r="K329" s="125"/>
      <c r="L329" s="22"/>
      <c r="M329" s="130"/>
      <c r="N329" s="131" t="s">
        <v>48</v>
      </c>
      <c r="Q329" s="132">
        <v>0</v>
      </c>
      <c r="R329" s="132">
        <f>$Q$329*$H$329</f>
        <v>0</v>
      </c>
      <c r="S329" s="132">
        <v>0</v>
      </c>
      <c r="T329" s="133">
        <f>$S$329*$H$329</f>
        <v>0</v>
      </c>
      <c r="AR329" s="83" t="s">
        <v>143</v>
      </c>
      <c r="AT329" s="83" t="s">
        <v>144</v>
      </c>
      <c r="AU329" s="83" t="s">
        <v>153</v>
      </c>
      <c r="AY329" s="83" t="s">
        <v>140</v>
      </c>
      <c r="BE329" s="134">
        <f>IF($N$329="základní",$J$329,0)</f>
        <v>0</v>
      </c>
      <c r="BF329" s="134">
        <f>IF($N$329="snížená",$J$329,0)</f>
        <v>0</v>
      </c>
      <c r="BG329" s="134">
        <f>IF($N$329="zákl. přenesená",$J$329,0)</f>
        <v>0</v>
      </c>
      <c r="BH329" s="134">
        <f>IF($N$329="sníž. přenesená",$J$329,0)</f>
        <v>0</v>
      </c>
      <c r="BI329" s="134">
        <f>IF($N$329="nulová",$J$329,0)</f>
        <v>0</v>
      </c>
      <c r="BJ329" s="83" t="s">
        <v>22</v>
      </c>
      <c r="BK329" s="134">
        <f>ROUND($I$329*$H$329,2)</f>
        <v>0</v>
      </c>
      <c r="BL329" s="83" t="s">
        <v>143</v>
      </c>
      <c r="BM329" s="83" t="s">
        <v>734</v>
      </c>
    </row>
    <row r="330" spans="2:65" s="6" customFormat="1" ht="15.75" customHeight="1">
      <c r="B330" s="22"/>
      <c r="C330" s="126" t="s">
        <v>735</v>
      </c>
      <c r="D330" s="126" t="s">
        <v>144</v>
      </c>
      <c r="E330" s="124" t="s">
        <v>736</v>
      </c>
      <c r="F330" s="125" t="s">
        <v>737</v>
      </c>
      <c r="G330" s="126" t="s">
        <v>313</v>
      </c>
      <c r="H330" s="127">
        <v>19742.296</v>
      </c>
      <c r="I330" s="128"/>
      <c r="J330" s="129">
        <f>ROUND($I$330*$H$330,2)</f>
        <v>0</v>
      </c>
      <c r="K330" s="125" t="s">
        <v>215</v>
      </c>
      <c r="L330" s="22"/>
      <c r="M330" s="130"/>
      <c r="N330" s="135" t="s">
        <v>48</v>
      </c>
      <c r="O330" s="136"/>
      <c r="P330" s="136"/>
      <c r="Q330" s="137">
        <v>0</v>
      </c>
      <c r="R330" s="137">
        <f>$Q$330*$H$330</f>
        <v>0</v>
      </c>
      <c r="S330" s="137">
        <v>0</v>
      </c>
      <c r="T330" s="138">
        <f>$S$330*$H$330</f>
        <v>0</v>
      </c>
      <c r="AR330" s="83" t="s">
        <v>143</v>
      </c>
      <c r="AT330" s="83" t="s">
        <v>144</v>
      </c>
      <c r="AU330" s="83" t="s">
        <v>153</v>
      </c>
      <c r="AY330" s="83" t="s">
        <v>140</v>
      </c>
      <c r="BE330" s="134">
        <f>IF($N$330="základní",$J$330,0)</f>
        <v>0</v>
      </c>
      <c r="BF330" s="134">
        <f>IF($N$330="snížená",$J$330,0)</f>
        <v>0</v>
      </c>
      <c r="BG330" s="134">
        <f>IF($N$330="zákl. přenesená",$J$330,0)</f>
        <v>0</v>
      </c>
      <c r="BH330" s="134">
        <f>IF($N$330="sníž. přenesená",$J$330,0)</f>
        <v>0</v>
      </c>
      <c r="BI330" s="134">
        <f>IF($N$330="nulová",$J$330,0)</f>
        <v>0</v>
      </c>
      <c r="BJ330" s="83" t="s">
        <v>22</v>
      </c>
      <c r="BK330" s="134">
        <f>ROUND($I$330*$H$330,2)</f>
        <v>0</v>
      </c>
      <c r="BL330" s="83" t="s">
        <v>143</v>
      </c>
      <c r="BM330" s="83" t="s">
        <v>738</v>
      </c>
    </row>
    <row r="331" spans="2:12" s="6" customFormat="1" ht="7.5" customHeight="1">
      <c r="B331" s="36"/>
      <c r="C331" s="37"/>
      <c r="D331" s="37"/>
      <c r="E331" s="37"/>
      <c r="F331" s="37"/>
      <c r="G331" s="37"/>
      <c r="H331" s="37"/>
      <c r="I331" s="37"/>
      <c r="J331" s="37"/>
      <c r="K331" s="37"/>
      <c r="L331" s="22"/>
    </row>
    <row r="332" s="2" customFormat="1" ht="14.25" customHeight="1"/>
  </sheetData>
  <sheetProtection/>
  <autoFilter ref="C102:K102"/>
  <mergeCells count="9">
    <mergeCell ref="E95:H95"/>
    <mergeCell ref="G1:H1"/>
    <mergeCell ref="L2:V2"/>
    <mergeCell ref="E7:H7"/>
    <mergeCell ref="E9:H9"/>
    <mergeCell ref="E24:H24"/>
    <mergeCell ref="E45:H45"/>
    <mergeCell ref="E47:H47"/>
    <mergeCell ref="E93:H93"/>
  </mergeCells>
  <hyperlinks>
    <hyperlink ref="F1:G1" location="C2" tooltip="Krycí list soupisu" display="1) Krycí list soupisu"/>
    <hyperlink ref="G1:H1" location="C54" tooltip="Rekapitulace" display="2) Rekapitulace"/>
    <hyperlink ref="J1" location="C102" tooltip="Soupis prací" display="3) Soupis prací"/>
    <hyperlink ref="L1:V1" location="'Rekapitulace stavby'!C2" tooltip="Rekapitulace stavby" display="Rekapitulace stavby"/>
  </hyperlinks>
  <printOptions/>
  <pageMargins left="0.5905511811023623" right="0.5905511811023623" top="0.5905511811023623" bottom="0.5905511811023623" header="0" footer="0"/>
  <pageSetup fitToHeight="0" fitToWidth="1" horizontalDpi="600" verticalDpi="600" orientation="portrait" paperSize="9" scale="64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1"/>
  <sheetViews>
    <sheetView showGridLines="0" tabSelected="1" zoomScalePageLayoutView="0" workbookViewId="0" topLeftCell="A1">
      <pane ySplit="1" topLeftCell="A2" activePane="bottomLeft" state="frozen"/>
      <selection pane="topLeft" activeCell="E20" sqref="E20:AN20"/>
      <selection pane="bottomLeft" activeCell="E20" sqref="E20:AN20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80"/>
      <c r="C1" s="180"/>
      <c r="D1" s="179" t="s">
        <v>1</v>
      </c>
      <c r="E1" s="180"/>
      <c r="F1" s="181" t="s">
        <v>1425</v>
      </c>
      <c r="G1" s="296" t="s">
        <v>1426</v>
      </c>
      <c r="H1" s="296"/>
      <c r="I1" s="180"/>
      <c r="J1" s="181" t="s">
        <v>1427</v>
      </c>
      <c r="K1" s="179" t="s">
        <v>111</v>
      </c>
      <c r="L1" s="181" t="s">
        <v>1428</v>
      </c>
      <c r="M1" s="181"/>
      <c r="N1" s="181"/>
      <c r="O1" s="181"/>
      <c r="P1" s="181"/>
      <c r="Q1" s="181"/>
      <c r="R1" s="181"/>
      <c r="S1" s="181"/>
      <c r="T1" s="181"/>
      <c r="U1" s="177"/>
      <c r="V1" s="177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61" t="s">
        <v>6</v>
      </c>
      <c r="M2" s="262"/>
      <c r="N2" s="262"/>
      <c r="O2" s="262"/>
      <c r="P2" s="262"/>
      <c r="Q2" s="262"/>
      <c r="R2" s="262"/>
      <c r="S2" s="262"/>
      <c r="T2" s="262"/>
      <c r="U2" s="262"/>
      <c r="V2" s="262"/>
      <c r="AT2" s="2" t="s">
        <v>98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85</v>
      </c>
    </row>
    <row r="4" spans="2:46" s="2" customFormat="1" ht="37.5" customHeight="1">
      <c r="B4" s="10"/>
      <c r="D4" s="11" t="s">
        <v>112</v>
      </c>
      <c r="K4" s="12"/>
      <c r="M4" s="13" t="s">
        <v>11</v>
      </c>
      <c r="AT4" s="2" t="s">
        <v>4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17</v>
      </c>
      <c r="K6" s="12"/>
    </row>
    <row r="7" spans="2:11" s="2" customFormat="1" ht="15.75" customHeight="1">
      <c r="B7" s="10"/>
      <c r="E7" s="297" t="str">
        <f>'Rekapitulace stavby'!$K$6</f>
        <v>II/118 Příbram - Hluboš</v>
      </c>
      <c r="F7" s="262"/>
      <c r="G7" s="262"/>
      <c r="H7" s="262"/>
      <c r="K7" s="12"/>
    </row>
    <row r="8" spans="2:11" s="6" customFormat="1" ht="15.75" customHeight="1">
      <c r="B8" s="22"/>
      <c r="D8" s="18" t="s">
        <v>113</v>
      </c>
      <c r="K8" s="25"/>
    </row>
    <row r="9" spans="2:11" s="6" customFormat="1" ht="37.5" customHeight="1">
      <c r="B9" s="22"/>
      <c r="E9" s="279" t="s">
        <v>739</v>
      </c>
      <c r="F9" s="280"/>
      <c r="G9" s="280"/>
      <c r="H9" s="280"/>
      <c r="K9" s="25"/>
    </row>
    <row r="10" spans="2:11" s="6" customFormat="1" ht="14.25" customHeight="1">
      <c r="B10" s="22"/>
      <c r="K10" s="25"/>
    </row>
    <row r="11" spans="2:11" s="6" customFormat="1" ht="15" customHeight="1">
      <c r="B11" s="22"/>
      <c r="D11" s="18" t="s">
        <v>20</v>
      </c>
      <c r="F11" s="16"/>
      <c r="I11" s="18" t="s">
        <v>21</v>
      </c>
      <c r="J11" s="16"/>
      <c r="K11" s="25"/>
    </row>
    <row r="12" spans="2:11" s="6" customFormat="1" ht="15" customHeight="1">
      <c r="B12" s="22"/>
      <c r="D12" s="18" t="s">
        <v>23</v>
      </c>
      <c r="F12" s="16" t="s">
        <v>24</v>
      </c>
      <c r="I12" s="18" t="s">
        <v>25</v>
      </c>
      <c r="J12" s="45" t="str">
        <f>'Rekapitulace stavby'!$AN$8</f>
        <v>05.02.2014</v>
      </c>
      <c r="K12" s="25"/>
    </row>
    <row r="13" spans="2:11" s="6" customFormat="1" ht="12" customHeight="1">
      <c r="B13" s="22"/>
      <c r="K13" s="25"/>
    </row>
    <row r="14" spans="2:11" s="6" customFormat="1" ht="15" customHeight="1">
      <c r="B14" s="22"/>
      <c r="D14" s="18" t="s">
        <v>29</v>
      </c>
      <c r="I14" s="18" t="s">
        <v>30</v>
      </c>
      <c r="J14" s="16" t="s">
        <v>31</v>
      </c>
      <c r="K14" s="25"/>
    </row>
    <row r="15" spans="2:11" s="6" customFormat="1" ht="18.75" customHeight="1">
      <c r="B15" s="22"/>
      <c r="E15" s="16" t="s">
        <v>32</v>
      </c>
      <c r="I15" s="18" t="s">
        <v>33</v>
      </c>
      <c r="J15" s="16"/>
      <c r="K15" s="25"/>
    </row>
    <row r="16" spans="2:11" s="6" customFormat="1" ht="7.5" customHeight="1">
      <c r="B16" s="22"/>
      <c r="K16" s="25"/>
    </row>
    <row r="17" spans="2:11" s="6" customFormat="1" ht="15" customHeight="1">
      <c r="B17" s="22"/>
      <c r="D17" s="18" t="s">
        <v>34</v>
      </c>
      <c r="I17" s="18" t="s">
        <v>30</v>
      </c>
      <c r="J17" s="16">
        <f>IF('Rekapitulace stavby'!$AN$13="Vyplň údaj","",IF('Rekapitulace stavby'!$AN$13="","",'Rekapitulace stavby'!$AN$13))</f>
      </c>
      <c r="K17" s="25"/>
    </row>
    <row r="18" spans="2:11" s="6" customFormat="1" ht="18.75" customHeight="1">
      <c r="B18" s="22"/>
      <c r="E18" s="16">
        <f>IF('Rekapitulace stavby'!$E$14="Vyplň údaj","",IF('Rekapitulace stavby'!$E$14="","",'Rekapitulace stavby'!$E$14))</f>
      </c>
      <c r="I18" s="18" t="s">
        <v>33</v>
      </c>
      <c r="J18" s="16">
        <f>IF('Rekapitulace stavby'!$AN$14="Vyplň údaj","",IF('Rekapitulace stavby'!$AN$14="","",'Rekapitulace stavby'!$AN$14))</f>
      </c>
      <c r="K18" s="25"/>
    </row>
    <row r="19" spans="2:11" s="6" customFormat="1" ht="7.5" customHeight="1">
      <c r="B19" s="22"/>
      <c r="K19" s="25"/>
    </row>
    <row r="20" spans="2:11" s="6" customFormat="1" ht="15" customHeight="1">
      <c r="B20" s="22"/>
      <c r="D20" s="18" t="s">
        <v>36</v>
      </c>
      <c r="I20" s="18" t="s">
        <v>30</v>
      </c>
      <c r="J20" s="16" t="s">
        <v>37</v>
      </c>
      <c r="K20" s="25"/>
    </row>
    <row r="21" spans="2:11" s="6" customFormat="1" ht="18.75" customHeight="1">
      <c r="B21" s="22"/>
      <c r="E21" s="16" t="s">
        <v>38</v>
      </c>
      <c r="I21" s="18" t="s">
        <v>33</v>
      </c>
      <c r="J21" s="16" t="s">
        <v>39</v>
      </c>
      <c r="K21" s="25"/>
    </row>
    <row r="22" spans="2:11" s="6" customFormat="1" ht="7.5" customHeight="1">
      <c r="B22" s="22"/>
      <c r="K22" s="25"/>
    </row>
    <row r="23" spans="2:11" s="6" customFormat="1" ht="15" customHeight="1">
      <c r="B23" s="22"/>
      <c r="D23" s="18" t="s">
        <v>41</v>
      </c>
      <c r="K23" s="25"/>
    </row>
    <row r="24" spans="2:11" s="83" customFormat="1" ht="84.75" customHeight="1">
      <c r="B24" s="84"/>
      <c r="E24" s="292" t="s">
        <v>42</v>
      </c>
      <c r="F24" s="298"/>
      <c r="G24" s="298"/>
      <c r="H24" s="298"/>
      <c r="K24" s="85"/>
    </row>
    <row r="25" spans="2:11" s="6" customFormat="1" ht="7.5" customHeight="1">
      <c r="B25" s="22"/>
      <c r="K25" s="25"/>
    </row>
    <row r="26" spans="2:11" s="6" customFormat="1" ht="7.5" customHeight="1">
      <c r="B26" s="22"/>
      <c r="D26" s="46"/>
      <c r="E26" s="46"/>
      <c r="F26" s="46"/>
      <c r="G26" s="46"/>
      <c r="H26" s="46"/>
      <c r="I26" s="46"/>
      <c r="J26" s="46"/>
      <c r="K26" s="86"/>
    </row>
    <row r="27" spans="2:11" s="6" customFormat="1" ht="26.25" customHeight="1">
      <c r="B27" s="22"/>
      <c r="D27" s="87" t="s">
        <v>43</v>
      </c>
      <c r="J27" s="56">
        <f>ROUND($J$93,2)</f>
        <v>0</v>
      </c>
      <c r="K27" s="25"/>
    </row>
    <row r="28" spans="2:11" s="6" customFormat="1" ht="7.5" customHeight="1">
      <c r="B28" s="22"/>
      <c r="D28" s="46"/>
      <c r="E28" s="46"/>
      <c r="F28" s="46"/>
      <c r="G28" s="46"/>
      <c r="H28" s="46"/>
      <c r="I28" s="46"/>
      <c r="J28" s="46"/>
      <c r="K28" s="86"/>
    </row>
    <row r="29" spans="2:11" s="6" customFormat="1" ht="15" customHeight="1">
      <c r="B29" s="22"/>
      <c r="F29" s="26" t="s">
        <v>45</v>
      </c>
      <c r="I29" s="26" t="s">
        <v>44</v>
      </c>
      <c r="J29" s="26" t="s">
        <v>46</v>
      </c>
      <c r="K29" s="25"/>
    </row>
    <row r="30" spans="2:11" s="6" customFormat="1" ht="15" customHeight="1">
      <c r="B30" s="22"/>
      <c r="D30" s="28" t="s">
        <v>47</v>
      </c>
      <c r="E30" s="28" t="s">
        <v>48</v>
      </c>
      <c r="F30" s="88">
        <f>ROUND(SUM($BE$93:$BE$200),2)</f>
        <v>0</v>
      </c>
      <c r="I30" s="89">
        <v>0.21</v>
      </c>
      <c r="J30" s="88">
        <f>ROUND(SUM($BE$93:$BE$200)*$I$30,2)</f>
        <v>0</v>
      </c>
      <c r="K30" s="25"/>
    </row>
    <row r="31" spans="2:11" s="6" customFormat="1" ht="15" customHeight="1">
      <c r="B31" s="22"/>
      <c r="E31" s="28" t="s">
        <v>49</v>
      </c>
      <c r="F31" s="88">
        <f>ROUND(SUM($BF$93:$BF$200),2)</f>
        <v>0</v>
      </c>
      <c r="I31" s="89">
        <v>0.15</v>
      </c>
      <c r="J31" s="88">
        <f>ROUND(SUM($BF$93:$BF$200)*$I$31,2)</f>
        <v>0</v>
      </c>
      <c r="K31" s="25"/>
    </row>
    <row r="32" spans="2:11" s="6" customFormat="1" ht="15" customHeight="1" hidden="1">
      <c r="B32" s="22"/>
      <c r="E32" s="28" t="s">
        <v>50</v>
      </c>
      <c r="F32" s="88">
        <f>ROUND(SUM($BG$93:$BG$200),2)</f>
        <v>0</v>
      </c>
      <c r="I32" s="89">
        <v>0.21</v>
      </c>
      <c r="J32" s="88">
        <v>0</v>
      </c>
      <c r="K32" s="25"/>
    </row>
    <row r="33" spans="2:11" s="6" customFormat="1" ht="15" customHeight="1" hidden="1">
      <c r="B33" s="22"/>
      <c r="E33" s="28" t="s">
        <v>51</v>
      </c>
      <c r="F33" s="88">
        <f>ROUND(SUM($BH$93:$BH$200),2)</f>
        <v>0</v>
      </c>
      <c r="I33" s="89">
        <v>0.15</v>
      </c>
      <c r="J33" s="88">
        <v>0</v>
      </c>
      <c r="K33" s="25"/>
    </row>
    <row r="34" spans="2:11" s="6" customFormat="1" ht="15" customHeight="1" hidden="1">
      <c r="B34" s="22"/>
      <c r="E34" s="28" t="s">
        <v>52</v>
      </c>
      <c r="F34" s="88">
        <f>ROUND(SUM($BI$93:$BI$200),2)</f>
        <v>0</v>
      </c>
      <c r="I34" s="89">
        <v>0</v>
      </c>
      <c r="J34" s="88">
        <v>0</v>
      </c>
      <c r="K34" s="25"/>
    </row>
    <row r="35" spans="2:11" s="6" customFormat="1" ht="7.5" customHeight="1">
      <c r="B35" s="22"/>
      <c r="K35" s="25"/>
    </row>
    <row r="36" spans="2:11" s="6" customFormat="1" ht="26.25" customHeight="1">
      <c r="B36" s="22"/>
      <c r="C36" s="30"/>
      <c r="D36" s="31" t="s">
        <v>53</v>
      </c>
      <c r="E36" s="32"/>
      <c r="F36" s="32"/>
      <c r="G36" s="90" t="s">
        <v>54</v>
      </c>
      <c r="H36" s="33" t="s">
        <v>55</v>
      </c>
      <c r="I36" s="32"/>
      <c r="J36" s="34">
        <f>ROUND(SUM($J$27:$J$34),2)</f>
        <v>0</v>
      </c>
      <c r="K36" s="91"/>
    </row>
    <row r="37" spans="2:11" s="6" customFormat="1" ht="15" customHeight="1">
      <c r="B37" s="36"/>
      <c r="C37" s="37"/>
      <c r="D37" s="37"/>
      <c r="E37" s="37"/>
      <c r="F37" s="37"/>
      <c r="G37" s="37"/>
      <c r="H37" s="37"/>
      <c r="I37" s="37"/>
      <c r="J37" s="37"/>
      <c r="K37" s="38"/>
    </row>
    <row r="41" spans="2:11" s="6" customFormat="1" ht="7.5" customHeight="1">
      <c r="B41" s="39"/>
      <c r="C41" s="40"/>
      <c r="D41" s="40"/>
      <c r="E41" s="40"/>
      <c r="F41" s="40"/>
      <c r="G41" s="40"/>
      <c r="H41" s="40"/>
      <c r="I41" s="40"/>
      <c r="J41" s="40"/>
      <c r="K41" s="92"/>
    </row>
    <row r="42" spans="2:11" s="6" customFormat="1" ht="37.5" customHeight="1">
      <c r="B42" s="22"/>
      <c r="C42" s="11" t="s">
        <v>115</v>
      </c>
      <c r="K42" s="25"/>
    </row>
    <row r="43" spans="2:11" s="6" customFormat="1" ht="7.5" customHeight="1">
      <c r="B43" s="22"/>
      <c r="K43" s="25"/>
    </row>
    <row r="44" spans="2:11" s="6" customFormat="1" ht="15" customHeight="1">
      <c r="B44" s="22"/>
      <c r="C44" s="18" t="s">
        <v>17</v>
      </c>
      <c r="K44" s="25"/>
    </row>
    <row r="45" spans="2:11" s="6" customFormat="1" ht="16.5" customHeight="1">
      <c r="B45" s="22"/>
      <c r="E45" s="297" t="str">
        <f>$E$7</f>
        <v>II/118 Příbram - Hluboš</v>
      </c>
      <c r="F45" s="280"/>
      <c r="G45" s="280"/>
      <c r="H45" s="280"/>
      <c r="K45" s="25"/>
    </row>
    <row r="46" spans="2:11" s="6" customFormat="1" ht="15" customHeight="1">
      <c r="B46" s="22"/>
      <c r="C46" s="18" t="s">
        <v>113</v>
      </c>
      <c r="K46" s="25"/>
    </row>
    <row r="47" spans="2:11" s="6" customFormat="1" ht="19.5" customHeight="1">
      <c r="B47" s="22"/>
      <c r="E47" s="279" t="str">
        <f>$E$9</f>
        <v>SO.101.1 - SO.101.1 - Propustky</v>
      </c>
      <c r="F47" s="280"/>
      <c r="G47" s="280"/>
      <c r="H47" s="280"/>
      <c r="K47" s="25"/>
    </row>
    <row r="48" spans="2:11" s="6" customFormat="1" ht="7.5" customHeight="1">
      <c r="B48" s="22"/>
      <c r="K48" s="25"/>
    </row>
    <row r="49" spans="2:11" s="6" customFormat="1" ht="18.75" customHeight="1">
      <c r="B49" s="22"/>
      <c r="C49" s="18" t="s">
        <v>23</v>
      </c>
      <c r="F49" s="16" t="str">
        <f>$F$12</f>
        <v>Příbram</v>
      </c>
      <c r="I49" s="18" t="s">
        <v>25</v>
      </c>
      <c r="J49" s="45" t="str">
        <f>IF($J$12="","",$J$12)</f>
        <v>05.02.2014</v>
      </c>
      <c r="K49" s="25"/>
    </row>
    <row r="50" spans="2:11" s="6" customFormat="1" ht="7.5" customHeight="1">
      <c r="B50" s="22"/>
      <c r="K50" s="25"/>
    </row>
    <row r="51" spans="2:11" s="6" customFormat="1" ht="15.75" customHeight="1">
      <c r="B51" s="22"/>
      <c r="C51" s="18" t="s">
        <v>29</v>
      </c>
      <c r="F51" s="16" t="str">
        <f>$E$15</f>
        <v>Středočeský kraj</v>
      </c>
      <c r="I51" s="18" t="s">
        <v>36</v>
      </c>
      <c r="J51" s="16" t="str">
        <f>$E$21</f>
        <v>CR Project s.r.o.</v>
      </c>
      <c r="K51" s="25"/>
    </row>
    <row r="52" spans="2:11" s="6" customFormat="1" ht="15" customHeight="1">
      <c r="B52" s="22"/>
      <c r="C52" s="18" t="s">
        <v>34</v>
      </c>
      <c r="F52" s="16">
        <f>IF($E$18="","",$E$18)</f>
      </c>
      <c r="K52" s="25"/>
    </row>
    <row r="53" spans="2:11" s="6" customFormat="1" ht="11.25" customHeight="1">
      <c r="B53" s="22"/>
      <c r="K53" s="25"/>
    </row>
    <row r="54" spans="2:11" s="6" customFormat="1" ht="30" customHeight="1">
      <c r="B54" s="22"/>
      <c r="C54" s="93" t="s">
        <v>116</v>
      </c>
      <c r="D54" s="30"/>
      <c r="E54" s="30"/>
      <c r="F54" s="30"/>
      <c r="G54" s="30"/>
      <c r="H54" s="30"/>
      <c r="I54" s="30"/>
      <c r="J54" s="94" t="s">
        <v>117</v>
      </c>
      <c r="K54" s="35"/>
    </row>
    <row r="55" spans="2:11" s="6" customFormat="1" ht="11.25" customHeight="1">
      <c r="B55" s="22"/>
      <c r="K55" s="25"/>
    </row>
    <row r="56" spans="2:47" s="6" customFormat="1" ht="30" customHeight="1">
      <c r="B56" s="22"/>
      <c r="C56" s="55" t="s">
        <v>118</v>
      </c>
      <c r="J56" s="56">
        <f>ROUND($J$93,2)</f>
        <v>0</v>
      </c>
      <c r="K56" s="25"/>
      <c r="AU56" s="6" t="s">
        <v>119</v>
      </c>
    </row>
    <row r="57" spans="2:11" s="62" customFormat="1" ht="25.5" customHeight="1">
      <c r="B57" s="95"/>
      <c r="D57" s="96" t="s">
        <v>120</v>
      </c>
      <c r="E57" s="96"/>
      <c r="F57" s="96"/>
      <c r="G57" s="96"/>
      <c r="H57" s="96"/>
      <c r="I57" s="96"/>
      <c r="J57" s="97">
        <f>ROUND($J$94,2)</f>
        <v>0</v>
      </c>
      <c r="K57" s="98"/>
    </row>
    <row r="58" spans="2:11" s="71" customFormat="1" ht="21" customHeight="1">
      <c r="B58" s="99"/>
      <c r="D58" s="100" t="s">
        <v>252</v>
      </c>
      <c r="E58" s="100"/>
      <c r="F58" s="100"/>
      <c r="G58" s="100"/>
      <c r="H58" s="100"/>
      <c r="I58" s="100"/>
      <c r="J58" s="101">
        <f>ROUND($J$95,2)</f>
        <v>0</v>
      </c>
      <c r="K58" s="102"/>
    </row>
    <row r="59" spans="2:11" s="71" customFormat="1" ht="15.75" customHeight="1">
      <c r="B59" s="99"/>
      <c r="D59" s="100" t="s">
        <v>253</v>
      </c>
      <c r="E59" s="100"/>
      <c r="F59" s="100"/>
      <c r="G59" s="100"/>
      <c r="H59" s="100"/>
      <c r="I59" s="100"/>
      <c r="J59" s="101">
        <f>ROUND($J$96,2)</f>
        <v>0</v>
      </c>
      <c r="K59" s="102"/>
    </row>
    <row r="60" spans="2:11" s="71" customFormat="1" ht="15.75" customHeight="1">
      <c r="B60" s="99"/>
      <c r="D60" s="100" t="s">
        <v>256</v>
      </c>
      <c r="E60" s="100"/>
      <c r="F60" s="100"/>
      <c r="G60" s="100"/>
      <c r="H60" s="100"/>
      <c r="I60" s="100"/>
      <c r="J60" s="101">
        <f>ROUND($J$112,2)</f>
        <v>0</v>
      </c>
      <c r="K60" s="102"/>
    </row>
    <row r="61" spans="2:11" s="71" customFormat="1" ht="21" customHeight="1">
      <c r="B61" s="99"/>
      <c r="D61" s="100" t="s">
        <v>258</v>
      </c>
      <c r="E61" s="100"/>
      <c r="F61" s="100"/>
      <c r="G61" s="100"/>
      <c r="H61" s="100"/>
      <c r="I61" s="100"/>
      <c r="J61" s="101">
        <f>ROUND($J$134,2)</f>
        <v>0</v>
      </c>
      <c r="K61" s="102"/>
    </row>
    <row r="62" spans="2:11" s="71" customFormat="1" ht="15.75" customHeight="1">
      <c r="B62" s="99"/>
      <c r="D62" s="100" t="s">
        <v>740</v>
      </c>
      <c r="E62" s="100"/>
      <c r="F62" s="100"/>
      <c r="G62" s="100"/>
      <c r="H62" s="100"/>
      <c r="I62" s="100"/>
      <c r="J62" s="101">
        <f>ROUND($J$135,2)</f>
        <v>0</v>
      </c>
      <c r="K62" s="102"/>
    </row>
    <row r="63" spans="2:11" s="71" customFormat="1" ht="21" customHeight="1">
      <c r="B63" s="99"/>
      <c r="D63" s="100" t="s">
        <v>260</v>
      </c>
      <c r="E63" s="100"/>
      <c r="F63" s="100"/>
      <c r="G63" s="100"/>
      <c r="H63" s="100"/>
      <c r="I63" s="100"/>
      <c r="J63" s="101">
        <f>ROUND($J$140,2)</f>
        <v>0</v>
      </c>
      <c r="K63" s="102"/>
    </row>
    <row r="64" spans="2:11" s="71" customFormat="1" ht="15.75" customHeight="1">
      <c r="B64" s="99"/>
      <c r="D64" s="100" t="s">
        <v>261</v>
      </c>
      <c r="E64" s="100"/>
      <c r="F64" s="100"/>
      <c r="G64" s="100"/>
      <c r="H64" s="100"/>
      <c r="I64" s="100"/>
      <c r="J64" s="101">
        <f>ROUND($J$141,2)</f>
        <v>0</v>
      </c>
      <c r="K64" s="102"/>
    </row>
    <row r="65" spans="2:11" s="71" customFormat="1" ht="21" customHeight="1">
      <c r="B65" s="99"/>
      <c r="D65" s="100" t="s">
        <v>262</v>
      </c>
      <c r="E65" s="100"/>
      <c r="F65" s="100"/>
      <c r="G65" s="100"/>
      <c r="H65" s="100"/>
      <c r="I65" s="100"/>
      <c r="J65" s="101">
        <f>ROUND($J$150,2)</f>
        <v>0</v>
      </c>
      <c r="K65" s="102"/>
    </row>
    <row r="66" spans="2:11" s="71" customFormat="1" ht="15.75" customHeight="1">
      <c r="B66" s="99"/>
      <c r="D66" s="100" t="s">
        <v>741</v>
      </c>
      <c r="E66" s="100"/>
      <c r="F66" s="100"/>
      <c r="G66" s="100"/>
      <c r="H66" s="100"/>
      <c r="I66" s="100"/>
      <c r="J66" s="101">
        <f>ROUND($J$151,2)</f>
        <v>0</v>
      </c>
      <c r="K66" s="102"/>
    </row>
    <row r="67" spans="2:11" s="71" customFormat="1" ht="15.75" customHeight="1">
      <c r="B67" s="99"/>
      <c r="D67" s="100" t="s">
        <v>742</v>
      </c>
      <c r="E67" s="100"/>
      <c r="F67" s="100"/>
      <c r="G67" s="100"/>
      <c r="H67" s="100"/>
      <c r="I67" s="100"/>
      <c r="J67" s="101">
        <f>ROUND($J$163,2)</f>
        <v>0</v>
      </c>
      <c r="K67" s="102"/>
    </row>
    <row r="68" spans="2:11" s="71" customFormat="1" ht="21" customHeight="1">
      <c r="B68" s="99"/>
      <c r="D68" s="100" t="s">
        <v>743</v>
      </c>
      <c r="E68" s="100"/>
      <c r="F68" s="100"/>
      <c r="G68" s="100"/>
      <c r="H68" s="100"/>
      <c r="I68" s="100"/>
      <c r="J68" s="101">
        <f>ROUND($J$174,2)</f>
        <v>0</v>
      </c>
      <c r="K68" s="102"/>
    </row>
    <row r="69" spans="2:11" s="71" customFormat="1" ht="15.75" customHeight="1">
      <c r="B69" s="99"/>
      <c r="D69" s="100" t="s">
        <v>744</v>
      </c>
      <c r="E69" s="100"/>
      <c r="F69" s="100"/>
      <c r="G69" s="100"/>
      <c r="H69" s="100"/>
      <c r="I69" s="100"/>
      <c r="J69" s="101">
        <f>ROUND($J$175,2)</f>
        <v>0</v>
      </c>
      <c r="K69" s="102"/>
    </row>
    <row r="70" spans="2:11" s="71" customFormat="1" ht="21" customHeight="1">
      <c r="B70" s="99"/>
      <c r="D70" s="100" t="s">
        <v>269</v>
      </c>
      <c r="E70" s="100"/>
      <c r="F70" s="100"/>
      <c r="G70" s="100"/>
      <c r="H70" s="100"/>
      <c r="I70" s="100"/>
      <c r="J70" s="101">
        <f>ROUND($J$182,2)</f>
        <v>0</v>
      </c>
      <c r="K70" s="102"/>
    </row>
    <row r="71" spans="2:11" s="71" customFormat="1" ht="15.75" customHeight="1">
      <c r="B71" s="99"/>
      <c r="D71" s="100" t="s">
        <v>745</v>
      </c>
      <c r="E71" s="100"/>
      <c r="F71" s="100"/>
      <c r="G71" s="100"/>
      <c r="H71" s="100"/>
      <c r="I71" s="100"/>
      <c r="J71" s="101">
        <f>ROUND($J$183,2)</f>
        <v>0</v>
      </c>
      <c r="K71" s="102"/>
    </row>
    <row r="72" spans="2:11" s="71" customFormat="1" ht="15.75" customHeight="1">
      <c r="B72" s="99"/>
      <c r="D72" s="100" t="s">
        <v>746</v>
      </c>
      <c r="E72" s="100"/>
      <c r="F72" s="100"/>
      <c r="G72" s="100"/>
      <c r="H72" s="100"/>
      <c r="I72" s="100"/>
      <c r="J72" s="101">
        <f>ROUND($J$189,2)</f>
        <v>0</v>
      </c>
      <c r="K72" s="102"/>
    </row>
    <row r="73" spans="2:11" s="71" customFormat="1" ht="15.75" customHeight="1">
      <c r="B73" s="99"/>
      <c r="D73" s="100" t="s">
        <v>277</v>
      </c>
      <c r="E73" s="100"/>
      <c r="F73" s="100"/>
      <c r="G73" s="100"/>
      <c r="H73" s="100"/>
      <c r="I73" s="100"/>
      <c r="J73" s="101">
        <f>ROUND($J$196,2)</f>
        <v>0</v>
      </c>
      <c r="K73" s="102"/>
    </row>
    <row r="74" spans="2:11" s="6" customFormat="1" ht="22.5" customHeight="1">
      <c r="B74" s="22"/>
      <c r="K74" s="25"/>
    </row>
    <row r="75" spans="2:11" s="6" customFormat="1" ht="7.5" customHeight="1">
      <c r="B75" s="36"/>
      <c r="C75" s="37"/>
      <c r="D75" s="37"/>
      <c r="E75" s="37"/>
      <c r="F75" s="37"/>
      <c r="G75" s="37"/>
      <c r="H75" s="37"/>
      <c r="I75" s="37"/>
      <c r="J75" s="37"/>
      <c r="K75" s="38"/>
    </row>
    <row r="79" spans="2:12" s="6" customFormat="1" ht="7.5" customHeight="1"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22"/>
    </row>
    <row r="80" spans="2:12" s="6" customFormat="1" ht="37.5" customHeight="1">
      <c r="B80" s="22"/>
      <c r="C80" s="11" t="s">
        <v>123</v>
      </c>
      <c r="L80" s="22"/>
    </row>
    <row r="81" spans="2:12" s="6" customFormat="1" ht="7.5" customHeight="1">
      <c r="B81" s="22"/>
      <c r="L81" s="22"/>
    </row>
    <row r="82" spans="2:12" s="6" customFormat="1" ht="15" customHeight="1">
      <c r="B82" s="22"/>
      <c r="C82" s="18" t="s">
        <v>17</v>
      </c>
      <c r="L82" s="22"/>
    </row>
    <row r="83" spans="2:12" s="6" customFormat="1" ht="16.5" customHeight="1">
      <c r="B83" s="22"/>
      <c r="E83" s="297" t="str">
        <f>$E$7</f>
        <v>II/118 Příbram - Hluboš</v>
      </c>
      <c r="F83" s="280"/>
      <c r="G83" s="280"/>
      <c r="H83" s="280"/>
      <c r="L83" s="22"/>
    </row>
    <row r="84" spans="2:12" s="6" customFormat="1" ht="15" customHeight="1">
      <c r="B84" s="22"/>
      <c r="C84" s="18" t="s">
        <v>113</v>
      </c>
      <c r="L84" s="22"/>
    </row>
    <row r="85" spans="2:12" s="6" customFormat="1" ht="19.5" customHeight="1">
      <c r="B85" s="22"/>
      <c r="E85" s="279" t="str">
        <f>$E$9</f>
        <v>SO.101.1 - SO.101.1 - Propustky</v>
      </c>
      <c r="F85" s="280"/>
      <c r="G85" s="280"/>
      <c r="H85" s="280"/>
      <c r="L85" s="22"/>
    </row>
    <row r="86" spans="2:12" s="6" customFormat="1" ht="7.5" customHeight="1">
      <c r="B86" s="22"/>
      <c r="L86" s="22"/>
    </row>
    <row r="87" spans="2:12" s="6" customFormat="1" ht="18.75" customHeight="1">
      <c r="B87" s="22"/>
      <c r="C87" s="18" t="s">
        <v>23</v>
      </c>
      <c r="F87" s="16" t="str">
        <f>$F$12</f>
        <v>Příbram</v>
      </c>
      <c r="I87" s="18" t="s">
        <v>25</v>
      </c>
      <c r="J87" s="45" t="str">
        <f>IF($J$12="","",$J$12)</f>
        <v>05.02.2014</v>
      </c>
      <c r="L87" s="22"/>
    </row>
    <row r="88" spans="2:12" s="6" customFormat="1" ht="7.5" customHeight="1">
      <c r="B88" s="22"/>
      <c r="L88" s="22"/>
    </row>
    <row r="89" spans="2:12" s="6" customFormat="1" ht="15.75" customHeight="1">
      <c r="B89" s="22"/>
      <c r="C89" s="18" t="s">
        <v>29</v>
      </c>
      <c r="F89" s="16" t="str">
        <f>$E$15</f>
        <v>Středočeský kraj</v>
      </c>
      <c r="I89" s="18" t="s">
        <v>36</v>
      </c>
      <c r="J89" s="16" t="str">
        <f>$E$21</f>
        <v>CR Project s.r.o.</v>
      </c>
      <c r="L89" s="22"/>
    </row>
    <row r="90" spans="2:12" s="6" customFormat="1" ht="15" customHeight="1">
      <c r="B90" s="22"/>
      <c r="C90" s="18" t="s">
        <v>34</v>
      </c>
      <c r="F90" s="16">
        <f>IF($E$18="","",$E$18)</f>
      </c>
      <c r="L90" s="22"/>
    </row>
    <row r="91" spans="2:12" s="6" customFormat="1" ht="11.25" customHeight="1">
      <c r="B91" s="22"/>
      <c r="L91" s="22"/>
    </row>
    <row r="92" spans="2:20" s="103" customFormat="1" ht="30" customHeight="1">
      <c r="B92" s="104"/>
      <c r="C92" s="105" t="s">
        <v>124</v>
      </c>
      <c r="D92" s="106" t="s">
        <v>62</v>
      </c>
      <c r="E92" s="106" t="s">
        <v>58</v>
      </c>
      <c r="F92" s="106" t="s">
        <v>125</v>
      </c>
      <c r="G92" s="106" t="s">
        <v>126</v>
      </c>
      <c r="H92" s="106" t="s">
        <v>127</v>
      </c>
      <c r="I92" s="106" t="s">
        <v>128</v>
      </c>
      <c r="J92" s="106" t="s">
        <v>129</v>
      </c>
      <c r="K92" s="107" t="s">
        <v>130</v>
      </c>
      <c r="L92" s="104"/>
      <c r="M92" s="50" t="s">
        <v>131</v>
      </c>
      <c r="N92" s="51" t="s">
        <v>47</v>
      </c>
      <c r="O92" s="51" t="s">
        <v>132</v>
      </c>
      <c r="P92" s="51" t="s">
        <v>133</v>
      </c>
      <c r="Q92" s="51" t="s">
        <v>134</v>
      </c>
      <c r="R92" s="51" t="s">
        <v>135</v>
      </c>
      <c r="S92" s="51" t="s">
        <v>136</v>
      </c>
      <c r="T92" s="52" t="s">
        <v>137</v>
      </c>
    </row>
    <row r="93" spans="2:63" s="6" customFormat="1" ht="30" customHeight="1">
      <c r="B93" s="22"/>
      <c r="C93" s="55" t="s">
        <v>118</v>
      </c>
      <c r="J93" s="108">
        <f>$BK$93</f>
        <v>0</v>
      </c>
      <c r="L93" s="22"/>
      <c r="M93" s="54"/>
      <c r="N93" s="46"/>
      <c r="O93" s="46"/>
      <c r="P93" s="109">
        <f>$P$94</f>
        <v>0</v>
      </c>
      <c r="Q93" s="46"/>
      <c r="R93" s="109">
        <f>$R$94</f>
        <v>335.88434584462</v>
      </c>
      <c r="S93" s="46"/>
      <c r="T93" s="110">
        <f>$T$94</f>
        <v>66.12</v>
      </c>
      <c r="AT93" s="6" t="s">
        <v>76</v>
      </c>
      <c r="AU93" s="6" t="s">
        <v>119</v>
      </c>
      <c r="BK93" s="111">
        <f>$BK$94</f>
        <v>0</v>
      </c>
    </row>
    <row r="94" spans="2:63" s="112" customFormat="1" ht="37.5" customHeight="1">
      <c r="B94" s="113"/>
      <c r="D94" s="114" t="s">
        <v>76</v>
      </c>
      <c r="E94" s="115" t="s">
        <v>138</v>
      </c>
      <c r="F94" s="115" t="s">
        <v>139</v>
      </c>
      <c r="J94" s="116">
        <f>$BK$94</f>
        <v>0</v>
      </c>
      <c r="L94" s="113"/>
      <c r="M94" s="117"/>
      <c r="P94" s="118">
        <f>$P$95+$P$134+$P$140+$P$150+$P$174+$P$182</f>
        <v>0</v>
      </c>
      <c r="R94" s="118">
        <f>$R$95+$R$134+$R$140+$R$150+$R$174+$R$182</f>
        <v>335.88434584462</v>
      </c>
      <c r="T94" s="119">
        <f>$T$95+$T$134+$T$140+$T$150+$T$174+$T$182</f>
        <v>66.12</v>
      </c>
      <c r="AR94" s="114" t="s">
        <v>22</v>
      </c>
      <c r="AT94" s="114" t="s">
        <v>76</v>
      </c>
      <c r="AU94" s="114" t="s">
        <v>77</v>
      </c>
      <c r="AY94" s="114" t="s">
        <v>140</v>
      </c>
      <c r="BK94" s="120">
        <f>$BK$95+$BK$134+$BK$140+$BK$150+$BK$174+$BK$182</f>
        <v>0</v>
      </c>
    </row>
    <row r="95" spans="2:63" s="112" customFormat="1" ht="21" customHeight="1">
      <c r="B95" s="113"/>
      <c r="D95" s="114" t="s">
        <v>76</v>
      </c>
      <c r="E95" s="121" t="s">
        <v>22</v>
      </c>
      <c r="F95" s="121" t="s">
        <v>278</v>
      </c>
      <c r="J95" s="122">
        <f>$BK$95</f>
        <v>0</v>
      </c>
      <c r="L95" s="113"/>
      <c r="M95" s="117"/>
      <c r="P95" s="118">
        <f>$P$96+$P$112</f>
        <v>0</v>
      </c>
      <c r="R95" s="118">
        <f>$R$96+$R$112</f>
        <v>216.07</v>
      </c>
      <c r="T95" s="119">
        <f>$T$96+$T$112</f>
        <v>0</v>
      </c>
      <c r="AR95" s="114" t="s">
        <v>22</v>
      </c>
      <c r="AT95" s="114" t="s">
        <v>76</v>
      </c>
      <c r="AU95" s="114" t="s">
        <v>22</v>
      </c>
      <c r="AY95" s="114" t="s">
        <v>140</v>
      </c>
      <c r="BK95" s="120">
        <f>$BK$96+$BK$112</f>
        <v>0</v>
      </c>
    </row>
    <row r="96" spans="2:63" s="112" customFormat="1" ht="15.75" customHeight="1">
      <c r="B96" s="113"/>
      <c r="D96" s="114" t="s">
        <v>76</v>
      </c>
      <c r="E96" s="121" t="s">
        <v>279</v>
      </c>
      <c r="F96" s="121" t="s">
        <v>280</v>
      </c>
      <c r="J96" s="122">
        <f>$BK$96</f>
        <v>0</v>
      </c>
      <c r="L96" s="113"/>
      <c r="M96" s="117"/>
      <c r="P96" s="118">
        <f>SUM($P$97:$P$111)</f>
        <v>0</v>
      </c>
      <c r="R96" s="118">
        <f>SUM($R$97:$R$111)</f>
        <v>0</v>
      </c>
      <c r="T96" s="119">
        <f>SUM($T$97:$T$111)</f>
        <v>0</v>
      </c>
      <c r="AR96" s="114" t="s">
        <v>22</v>
      </c>
      <c r="AT96" s="114" t="s">
        <v>76</v>
      </c>
      <c r="AU96" s="114" t="s">
        <v>85</v>
      </c>
      <c r="AY96" s="114" t="s">
        <v>140</v>
      </c>
      <c r="BK96" s="120">
        <f>SUM($BK$97:$BK$111)</f>
        <v>0</v>
      </c>
    </row>
    <row r="97" spans="2:65" s="6" customFormat="1" ht="15.75" customHeight="1">
      <c r="B97" s="22"/>
      <c r="C97" s="123" t="s">
        <v>22</v>
      </c>
      <c r="D97" s="123" t="s">
        <v>144</v>
      </c>
      <c r="E97" s="124" t="s">
        <v>281</v>
      </c>
      <c r="F97" s="125" t="s">
        <v>282</v>
      </c>
      <c r="G97" s="126" t="s">
        <v>283</v>
      </c>
      <c r="H97" s="127">
        <v>179.8</v>
      </c>
      <c r="I97" s="128"/>
      <c r="J97" s="129">
        <f>ROUND($I$97*$H$97,2)</f>
        <v>0</v>
      </c>
      <c r="K97" s="125" t="s">
        <v>215</v>
      </c>
      <c r="L97" s="22"/>
      <c r="M97" s="130"/>
      <c r="N97" s="131" t="s">
        <v>48</v>
      </c>
      <c r="Q97" s="132">
        <v>0</v>
      </c>
      <c r="R97" s="132">
        <f>$Q$97*$H$97</f>
        <v>0</v>
      </c>
      <c r="S97" s="132">
        <v>0</v>
      </c>
      <c r="T97" s="133">
        <f>$S$97*$H$97</f>
        <v>0</v>
      </c>
      <c r="AR97" s="83" t="s">
        <v>143</v>
      </c>
      <c r="AT97" s="83" t="s">
        <v>144</v>
      </c>
      <c r="AU97" s="83" t="s">
        <v>153</v>
      </c>
      <c r="AY97" s="6" t="s">
        <v>140</v>
      </c>
      <c r="BE97" s="134">
        <f>IF($N$97="základní",$J$97,0)</f>
        <v>0</v>
      </c>
      <c r="BF97" s="134">
        <f>IF($N$97="snížená",$J$97,0)</f>
        <v>0</v>
      </c>
      <c r="BG97" s="134">
        <f>IF($N$97="zákl. přenesená",$J$97,0)</f>
        <v>0</v>
      </c>
      <c r="BH97" s="134">
        <f>IF($N$97="sníž. přenesená",$J$97,0)</f>
        <v>0</v>
      </c>
      <c r="BI97" s="134">
        <f>IF($N$97="nulová",$J$97,0)</f>
        <v>0</v>
      </c>
      <c r="BJ97" s="83" t="s">
        <v>22</v>
      </c>
      <c r="BK97" s="134">
        <f>ROUND($I$97*$H$97,2)</f>
        <v>0</v>
      </c>
      <c r="BL97" s="83" t="s">
        <v>143</v>
      </c>
      <c r="BM97" s="83" t="s">
        <v>747</v>
      </c>
    </row>
    <row r="98" spans="2:51" s="6" customFormat="1" ht="15.75" customHeight="1">
      <c r="B98" s="139"/>
      <c r="D98" s="140" t="s">
        <v>220</v>
      </c>
      <c r="E98" s="141"/>
      <c r="F98" s="141" t="s">
        <v>748</v>
      </c>
      <c r="H98" s="142"/>
      <c r="L98" s="139"/>
      <c r="M98" s="143"/>
      <c r="T98" s="144"/>
      <c r="AT98" s="142" t="s">
        <v>220</v>
      </c>
      <c r="AU98" s="142" t="s">
        <v>153</v>
      </c>
      <c r="AV98" s="142" t="s">
        <v>22</v>
      </c>
      <c r="AW98" s="142" t="s">
        <v>119</v>
      </c>
      <c r="AX98" s="142" t="s">
        <v>77</v>
      </c>
      <c r="AY98" s="142" t="s">
        <v>140</v>
      </c>
    </row>
    <row r="99" spans="2:51" s="6" customFormat="1" ht="15.75" customHeight="1">
      <c r="B99" s="145"/>
      <c r="D99" s="146" t="s">
        <v>220</v>
      </c>
      <c r="E99" s="147"/>
      <c r="F99" s="148" t="s">
        <v>749</v>
      </c>
      <c r="H99" s="149">
        <v>179.8</v>
      </c>
      <c r="L99" s="145"/>
      <c r="M99" s="150"/>
      <c r="T99" s="151"/>
      <c r="AT99" s="147" t="s">
        <v>220</v>
      </c>
      <c r="AU99" s="147" t="s">
        <v>153</v>
      </c>
      <c r="AV99" s="147" t="s">
        <v>85</v>
      </c>
      <c r="AW99" s="147" t="s">
        <v>119</v>
      </c>
      <c r="AX99" s="147" t="s">
        <v>22</v>
      </c>
      <c r="AY99" s="147" t="s">
        <v>140</v>
      </c>
    </row>
    <row r="100" spans="2:65" s="6" customFormat="1" ht="15.75" customHeight="1">
      <c r="B100" s="22"/>
      <c r="C100" s="123" t="s">
        <v>85</v>
      </c>
      <c r="D100" s="123" t="s">
        <v>144</v>
      </c>
      <c r="E100" s="124" t="s">
        <v>294</v>
      </c>
      <c r="F100" s="125" t="s">
        <v>295</v>
      </c>
      <c r="G100" s="126" t="s">
        <v>283</v>
      </c>
      <c r="H100" s="127">
        <v>179.8</v>
      </c>
      <c r="I100" s="128"/>
      <c r="J100" s="129">
        <f>ROUND($I$100*$H$100,2)</f>
        <v>0</v>
      </c>
      <c r="K100" s="125" t="s">
        <v>215</v>
      </c>
      <c r="L100" s="22"/>
      <c r="M100" s="130"/>
      <c r="N100" s="131" t="s">
        <v>48</v>
      </c>
      <c r="Q100" s="132">
        <v>0</v>
      </c>
      <c r="R100" s="132">
        <f>$Q$100*$H$100</f>
        <v>0</v>
      </c>
      <c r="S100" s="132">
        <v>0</v>
      </c>
      <c r="T100" s="133">
        <f>$S$100*$H$100</f>
        <v>0</v>
      </c>
      <c r="AR100" s="83" t="s">
        <v>143</v>
      </c>
      <c r="AT100" s="83" t="s">
        <v>144</v>
      </c>
      <c r="AU100" s="83" t="s">
        <v>153</v>
      </c>
      <c r="AY100" s="6" t="s">
        <v>140</v>
      </c>
      <c r="BE100" s="134">
        <f>IF($N$100="základní",$J$100,0)</f>
        <v>0</v>
      </c>
      <c r="BF100" s="134">
        <f>IF($N$100="snížená",$J$100,0)</f>
        <v>0</v>
      </c>
      <c r="BG100" s="134">
        <f>IF($N$100="zákl. přenesená",$J$100,0)</f>
        <v>0</v>
      </c>
      <c r="BH100" s="134">
        <f>IF($N$100="sníž. přenesená",$J$100,0)</f>
        <v>0</v>
      </c>
      <c r="BI100" s="134">
        <f>IF($N$100="nulová",$J$100,0)</f>
        <v>0</v>
      </c>
      <c r="BJ100" s="83" t="s">
        <v>22</v>
      </c>
      <c r="BK100" s="134">
        <f>ROUND($I$100*$H$100,2)</f>
        <v>0</v>
      </c>
      <c r="BL100" s="83" t="s">
        <v>143</v>
      </c>
      <c r="BM100" s="83" t="s">
        <v>750</v>
      </c>
    </row>
    <row r="101" spans="2:51" s="6" customFormat="1" ht="15.75" customHeight="1">
      <c r="B101" s="139"/>
      <c r="D101" s="140" t="s">
        <v>220</v>
      </c>
      <c r="E101" s="141"/>
      <c r="F101" s="141" t="s">
        <v>751</v>
      </c>
      <c r="H101" s="142"/>
      <c r="L101" s="139"/>
      <c r="M101" s="143"/>
      <c r="T101" s="144"/>
      <c r="AT101" s="142" t="s">
        <v>220</v>
      </c>
      <c r="AU101" s="142" t="s">
        <v>153</v>
      </c>
      <c r="AV101" s="142" t="s">
        <v>22</v>
      </c>
      <c r="AW101" s="142" t="s">
        <v>119</v>
      </c>
      <c r="AX101" s="142" t="s">
        <v>77</v>
      </c>
      <c r="AY101" s="142" t="s">
        <v>140</v>
      </c>
    </row>
    <row r="102" spans="2:51" s="6" customFormat="1" ht="15.75" customHeight="1">
      <c r="B102" s="145"/>
      <c r="D102" s="146" t="s">
        <v>220</v>
      </c>
      <c r="E102" s="147"/>
      <c r="F102" s="148" t="s">
        <v>749</v>
      </c>
      <c r="H102" s="149">
        <v>179.8</v>
      </c>
      <c r="L102" s="145"/>
      <c r="M102" s="150"/>
      <c r="T102" s="151"/>
      <c r="AT102" s="147" t="s">
        <v>220</v>
      </c>
      <c r="AU102" s="147" t="s">
        <v>153</v>
      </c>
      <c r="AV102" s="147" t="s">
        <v>85</v>
      </c>
      <c r="AW102" s="147" t="s">
        <v>119</v>
      </c>
      <c r="AX102" s="147" t="s">
        <v>22</v>
      </c>
      <c r="AY102" s="147" t="s">
        <v>140</v>
      </c>
    </row>
    <row r="103" spans="2:65" s="6" customFormat="1" ht="15.75" customHeight="1">
      <c r="B103" s="22"/>
      <c r="C103" s="123" t="s">
        <v>153</v>
      </c>
      <c r="D103" s="123" t="s">
        <v>144</v>
      </c>
      <c r="E103" s="124" t="s">
        <v>302</v>
      </c>
      <c r="F103" s="125" t="s">
        <v>303</v>
      </c>
      <c r="G103" s="126" t="s">
        <v>283</v>
      </c>
      <c r="H103" s="127">
        <v>179.8</v>
      </c>
      <c r="I103" s="128"/>
      <c r="J103" s="129">
        <f>ROUND($I$103*$H$103,2)</f>
        <v>0</v>
      </c>
      <c r="K103" s="125" t="s">
        <v>215</v>
      </c>
      <c r="L103" s="22"/>
      <c r="M103" s="130"/>
      <c r="N103" s="131" t="s">
        <v>48</v>
      </c>
      <c r="Q103" s="132">
        <v>0</v>
      </c>
      <c r="R103" s="132">
        <f>$Q$103*$H$103</f>
        <v>0</v>
      </c>
      <c r="S103" s="132">
        <v>0</v>
      </c>
      <c r="T103" s="133">
        <f>$S$103*$H$103</f>
        <v>0</v>
      </c>
      <c r="AR103" s="83" t="s">
        <v>143</v>
      </c>
      <c r="AT103" s="83" t="s">
        <v>144</v>
      </c>
      <c r="AU103" s="83" t="s">
        <v>153</v>
      </c>
      <c r="AY103" s="6" t="s">
        <v>140</v>
      </c>
      <c r="BE103" s="134">
        <f>IF($N$103="základní",$J$103,0)</f>
        <v>0</v>
      </c>
      <c r="BF103" s="134">
        <f>IF($N$103="snížená",$J$103,0)</f>
        <v>0</v>
      </c>
      <c r="BG103" s="134">
        <f>IF($N$103="zákl. přenesená",$J$103,0)</f>
        <v>0</v>
      </c>
      <c r="BH103" s="134">
        <f>IF($N$103="sníž. přenesená",$J$103,0)</f>
        <v>0</v>
      </c>
      <c r="BI103" s="134">
        <f>IF($N$103="nulová",$J$103,0)</f>
        <v>0</v>
      </c>
      <c r="BJ103" s="83" t="s">
        <v>22</v>
      </c>
      <c r="BK103" s="134">
        <f>ROUND($I$103*$H$103,2)</f>
        <v>0</v>
      </c>
      <c r="BL103" s="83" t="s">
        <v>143</v>
      </c>
      <c r="BM103" s="83" t="s">
        <v>752</v>
      </c>
    </row>
    <row r="104" spans="2:51" s="6" customFormat="1" ht="15.75" customHeight="1">
      <c r="B104" s="139"/>
      <c r="D104" s="140" t="s">
        <v>220</v>
      </c>
      <c r="E104" s="141"/>
      <c r="F104" s="141" t="s">
        <v>305</v>
      </c>
      <c r="H104" s="142"/>
      <c r="L104" s="139"/>
      <c r="M104" s="143"/>
      <c r="T104" s="144"/>
      <c r="AT104" s="142" t="s">
        <v>220</v>
      </c>
      <c r="AU104" s="142" t="s">
        <v>153</v>
      </c>
      <c r="AV104" s="142" t="s">
        <v>22</v>
      </c>
      <c r="AW104" s="142" t="s">
        <v>119</v>
      </c>
      <c r="AX104" s="142" t="s">
        <v>77</v>
      </c>
      <c r="AY104" s="142" t="s">
        <v>140</v>
      </c>
    </row>
    <row r="105" spans="2:51" s="6" customFormat="1" ht="15.75" customHeight="1">
      <c r="B105" s="145"/>
      <c r="D105" s="146" t="s">
        <v>220</v>
      </c>
      <c r="E105" s="147"/>
      <c r="F105" s="148" t="s">
        <v>749</v>
      </c>
      <c r="H105" s="149">
        <v>179.8</v>
      </c>
      <c r="L105" s="145"/>
      <c r="M105" s="150"/>
      <c r="T105" s="151"/>
      <c r="AT105" s="147" t="s">
        <v>220</v>
      </c>
      <c r="AU105" s="147" t="s">
        <v>153</v>
      </c>
      <c r="AV105" s="147" t="s">
        <v>85</v>
      </c>
      <c r="AW105" s="147" t="s">
        <v>119</v>
      </c>
      <c r="AX105" s="147" t="s">
        <v>22</v>
      </c>
      <c r="AY105" s="147" t="s">
        <v>140</v>
      </c>
    </row>
    <row r="106" spans="2:65" s="6" customFormat="1" ht="15.75" customHeight="1">
      <c r="B106" s="22"/>
      <c r="C106" s="123" t="s">
        <v>143</v>
      </c>
      <c r="D106" s="123" t="s">
        <v>144</v>
      </c>
      <c r="E106" s="124" t="s">
        <v>307</v>
      </c>
      <c r="F106" s="125" t="s">
        <v>308</v>
      </c>
      <c r="G106" s="126" t="s">
        <v>283</v>
      </c>
      <c r="H106" s="127">
        <v>179.8</v>
      </c>
      <c r="I106" s="128"/>
      <c r="J106" s="129">
        <f>ROUND($I$106*$H$106,2)</f>
        <v>0</v>
      </c>
      <c r="K106" s="125"/>
      <c r="L106" s="22"/>
      <c r="M106" s="130"/>
      <c r="N106" s="131" t="s">
        <v>48</v>
      </c>
      <c r="Q106" s="132">
        <v>0</v>
      </c>
      <c r="R106" s="132">
        <f>$Q$106*$H$106</f>
        <v>0</v>
      </c>
      <c r="S106" s="132">
        <v>0</v>
      </c>
      <c r="T106" s="133">
        <f>$S$106*$H$106</f>
        <v>0</v>
      </c>
      <c r="AR106" s="83" t="s">
        <v>143</v>
      </c>
      <c r="AT106" s="83" t="s">
        <v>144</v>
      </c>
      <c r="AU106" s="83" t="s">
        <v>153</v>
      </c>
      <c r="AY106" s="6" t="s">
        <v>140</v>
      </c>
      <c r="BE106" s="134">
        <f>IF($N$106="základní",$J$106,0)</f>
        <v>0</v>
      </c>
      <c r="BF106" s="134">
        <f>IF($N$106="snížená",$J$106,0)</f>
        <v>0</v>
      </c>
      <c r="BG106" s="134">
        <f>IF($N$106="zákl. přenesená",$J$106,0)</f>
        <v>0</v>
      </c>
      <c r="BH106" s="134">
        <f>IF($N$106="sníž. přenesená",$J$106,0)</f>
        <v>0</v>
      </c>
      <c r="BI106" s="134">
        <f>IF($N$106="nulová",$J$106,0)</f>
        <v>0</v>
      </c>
      <c r="BJ106" s="83" t="s">
        <v>22</v>
      </c>
      <c r="BK106" s="134">
        <f>ROUND($I$106*$H$106,2)</f>
        <v>0</v>
      </c>
      <c r="BL106" s="83" t="s">
        <v>143</v>
      </c>
      <c r="BM106" s="83" t="s">
        <v>753</v>
      </c>
    </row>
    <row r="107" spans="2:51" s="6" customFormat="1" ht="15.75" customHeight="1">
      <c r="B107" s="139"/>
      <c r="D107" s="140" t="s">
        <v>220</v>
      </c>
      <c r="E107" s="141"/>
      <c r="F107" s="141" t="s">
        <v>310</v>
      </c>
      <c r="H107" s="142"/>
      <c r="L107" s="139"/>
      <c r="M107" s="143"/>
      <c r="T107" s="144"/>
      <c r="AT107" s="142" t="s">
        <v>220</v>
      </c>
      <c r="AU107" s="142" t="s">
        <v>153</v>
      </c>
      <c r="AV107" s="142" t="s">
        <v>22</v>
      </c>
      <c r="AW107" s="142" t="s">
        <v>119</v>
      </c>
      <c r="AX107" s="142" t="s">
        <v>77</v>
      </c>
      <c r="AY107" s="142" t="s">
        <v>140</v>
      </c>
    </row>
    <row r="108" spans="2:51" s="6" customFormat="1" ht="15.75" customHeight="1">
      <c r="B108" s="145"/>
      <c r="D108" s="146" t="s">
        <v>220</v>
      </c>
      <c r="E108" s="147"/>
      <c r="F108" s="148" t="s">
        <v>749</v>
      </c>
      <c r="H108" s="149">
        <v>179.8</v>
      </c>
      <c r="L108" s="145"/>
      <c r="M108" s="150"/>
      <c r="T108" s="151"/>
      <c r="AT108" s="147" t="s">
        <v>220</v>
      </c>
      <c r="AU108" s="147" t="s">
        <v>153</v>
      </c>
      <c r="AV108" s="147" t="s">
        <v>85</v>
      </c>
      <c r="AW108" s="147" t="s">
        <v>119</v>
      </c>
      <c r="AX108" s="147" t="s">
        <v>22</v>
      </c>
      <c r="AY108" s="147" t="s">
        <v>140</v>
      </c>
    </row>
    <row r="109" spans="2:65" s="6" customFormat="1" ht="15.75" customHeight="1">
      <c r="B109" s="22"/>
      <c r="C109" s="123" t="s">
        <v>160</v>
      </c>
      <c r="D109" s="123" t="s">
        <v>144</v>
      </c>
      <c r="E109" s="124" t="s">
        <v>311</v>
      </c>
      <c r="F109" s="125" t="s">
        <v>312</v>
      </c>
      <c r="G109" s="126" t="s">
        <v>313</v>
      </c>
      <c r="H109" s="127">
        <v>287.68</v>
      </c>
      <c r="I109" s="128"/>
      <c r="J109" s="129">
        <f>ROUND($I$109*$H$109,2)</f>
        <v>0</v>
      </c>
      <c r="K109" s="125" t="s">
        <v>215</v>
      </c>
      <c r="L109" s="22"/>
      <c r="M109" s="130"/>
      <c r="N109" s="131" t="s">
        <v>48</v>
      </c>
      <c r="Q109" s="132">
        <v>0</v>
      </c>
      <c r="R109" s="132">
        <f>$Q$109*$H$109</f>
        <v>0</v>
      </c>
      <c r="S109" s="132">
        <v>0</v>
      </c>
      <c r="T109" s="133">
        <f>$S$109*$H$109</f>
        <v>0</v>
      </c>
      <c r="AR109" s="83" t="s">
        <v>143</v>
      </c>
      <c r="AT109" s="83" t="s">
        <v>144</v>
      </c>
      <c r="AU109" s="83" t="s">
        <v>153</v>
      </c>
      <c r="AY109" s="6" t="s">
        <v>140</v>
      </c>
      <c r="BE109" s="134">
        <f>IF($N$109="základní",$J$109,0)</f>
        <v>0</v>
      </c>
      <c r="BF109" s="134">
        <f>IF($N$109="snížená",$J$109,0)</f>
        <v>0</v>
      </c>
      <c r="BG109" s="134">
        <f>IF($N$109="zákl. přenesená",$J$109,0)</f>
        <v>0</v>
      </c>
      <c r="BH109" s="134">
        <f>IF($N$109="sníž. přenesená",$J$109,0)</f>
        <v>0</v>
      </c>
      <c r="BI109" s="134">
        <f>IF($N$109="nulová",$J$109,0)</f>
        <v>0</v>
      </c>
      <c r="BJ109" s="83" t="s">
        <v>22</v>
      </c>
      <c r="BK109" s="134">
        <f>ROUND($I$109*$H$109,2)</f>
        <v>0</v>
      </c>
      <c r="BL109" s="83" t="s">
        <v>143</v>
      </c>
      <c r="BM109" s="83" t="s">
        <v>754</v>
      </c>
    </row>
    <row r="110" spans="2:51" s="6" customFormat="1" ht="15.75" customHeight="1">
      <c r="B110" s="139"/>
      <c r="D110" s="140" t="s">
        <v>220</v>
      </c>
      <c r="E110" s="141"/>
      <c r="F110" s="141" t="s">
        <v>755</v>
      </c>
      <c r="H110" s="142"/>
      <c r="L110" s="139"/>
      <c r="M110" s="143"/>
      <c r="T110" s="144"/>
      <c r="AT110" s="142" t="s">
        <v>220</v>
      </c>
      <c r="AU110" s="142" t="s">
        <v>153</v>
      </c>
      <c r="AV110" s="142" t="s">
        <v>22</v>
      </c>
      <c r="AW110" s="142" t="s">
        <v>119</v>
      </c>
      <c r="AX110" s="142" t="s">
        <v>77</v>
      </c>
      <c r="AY110" s="142" t="s">
        <v>140</v>
      </c>
    </row>
    <row r="111" spans="2:51" s="6" customFormat="1" ht="15.75" customHeight="1">
      <c r="B111" s="145"/>
      <c r="D111" s="146" t="s">
        <v>220</v>
      </c>
      <c r="E111" s="147"/>
      <c r="F111" s="148" t="s">
        <v>756</v>
      </c>
      <c r="H111" s="149">
        <v>287.68</v>
      </c>
      <c r="L111" s="145"/>
      <c r="M111" s="150"/>
      <c r="T111" s="151"/>
      <c r="AT111" s="147" t="s">
        <v>220</v>
      </c>
      <c r="AU111" s="147" t="s">
        <v>153</v>
      </c>
      <c r="AV111" s="147" t="s">
        <v>85</v>
      </c>
      <c r="AW111" s="147" t="s">
        <v>119</v>
      </c>
      <c r="AX111" s="147" t="s">
        <v>22</v>
      </c>
      <c r="AY111" s="147" t="s">
        <v>140</v>
      </c>
    </row>
    <row r="112" spans="2:63" s="112" customFormat="1" ht="23.25" customHeight="1">
      <c r="B112" s="113"/>
      <c r="D112" s="114" t="s">
        <v>76</v>
      </c>
      <c r="E112" s="121" t="s">
        <v>353</v>
      </c>
      <c r="F112" s="121" t="s">
        <v>354</v>
      </c>
      <c r="J112" s="122">
        <f>$BK$112</f>
        <v>0</v>
      </c>
      <c r="L112" s="113"/>
      <c r="M112" s="117"/>
      <c r="P112" s="118">
        <f>SUM($P$113:$P$133)</f>
        <v>0</v>
      </c>
      <c r="R112" s="118">
        <f>SUM($R$113:$R$133)</f>
        <v>216.07</v>
      </c>
      <c r="T112" s="119">
        <f>SUM($T$113:$T$133)</f>
        <v>0</v>
      </c>
      <c r="AR112" s="114" t="s">
        <v>22</v>
      </c>
      <c r="AT112" s="114" t="s">
        <v>76</v>
      </c>
      <c r="AU112" s="114" t="s">
        <v>85</v>
      </c>
      <c r="AY112" s="114" t="s">
        <v>140</v>
      </c>
      <c r="BK112" s="120">
        <f>SUM($BK$113:$BK$133)</f>
        <v>0</v>
      </c>
    </row>
    <row r="113" spans="2:65" s="6" customFormat="1" ht="15.75" customHeight="1">
      <c r="B113" s="22"/>
      <c r="C113" s="123" t="s">
        <v>164</v>
      </c>
      <c r="D113" s="123" t="s">
        <v>144</v>
      </c>
      <c r="E113" s="124" t="s">
        <v>757</v>
      </c>
      <c r="F113" s="125" t="s">
        <v>758</v>
      </c>
      <c r="G113" s="126" t="s">
        <v>319</v>
      </c>
      <c r="H113" s="127">
        <v>80</v>
      </c>
      <c r="I113" s="128"/>
      <c r="J113" s="129">
        <f>ROUND($I$113*$H$113,2)</f>
        <v>0</v>
      </c>
      <c r="K113" s="125" t="s">
        <v>215</v>
      </c>
      <c r="L113" s="22"/>
      <c r="M113" s="130"/>
      <c r="N113" s="131" t="s">
        <v>48</v>
      </c>
      <c r="Q113" s="132">
        <v>0</v>
      </c>
      <c r="R113" s="132">
        <f>$Q$113*$H$113</f>
        <v>0</v>
      </c>
      <c r="S113" s="132">
        <v>0</v>
      </c>
      <c r="T113" s="133">
        <f>$S$113*$H$113</f>
        <v>0</v>
      </c>
      <c r="AR113" s="83" t="s">
        <v>143</v>
      </c>
      <c r="AT113" s="83" t="s">
        <v>144</v>
      </c>
      <c r="AU113" s="83" t="s">
        <v>153</v>
      </c>
      <c r="AY113" s="6" t="s">
        <v>140</v>
      </c>
      <c r="BE113" s="134">
        <f>IF($N$113="základní",$J$113,0)</f>
        <v>0</v>
      </c>
      <c r="BF113" s="134">
        <f>IF($N$113="snížená",$J$113,0)</f>
        <v>0</v>
      </c>
      <c r="BG113" s="134">
        <f>IF($N$113="zákl. přenesená",$J$113,0)</f>
        <v>0</v>
      </c>
      <c r="BH113" s="134">
        <f>IF($N$113="sníž. přenesená",$J$113,0)</f>
        <v>0</v>
      </c>
      <c r="BI113" s="134">
        <f>IF($N$113="nulová",$J$113,0)</f>
        <v>0</v>
      </c>
      <c r="BJ113" s="83" t="s">
        <v>22</v>
      </c>
      <c r="BK113" s="134">
        <f>ROUND($I$113*$H$113,2)</f>
        <v>0</v>
      </c>
      <c r="BL113" s="83" t="s">
        <v>143</v>
      </c>
      <c r="BM113" s="83" t="s">
        <v>759</v>
      </c>
    </row>
    <row r="114" spans="2:51" s="6" customFormat="1" ht="15.75" customHeight="1">
      <c r="B114" s="139"/>
      <c r="D114" s="140" t="s">
        <v>220</v>
      </c>
      <c r="E114" s="141"/>
      <c r="F114" s="141" t="s">
        <v>760</v>
      </c>
      <c r="H114" s="142"/>
      <c r="L114" s="139"/>
      <c r="M114" s="143"/>
      <c r="T114" s="144"/>
      <c r="AT114" s="142" t="s">
        <v>220</v>
      </c>
      <c r="AU114" s="142" t="s">
        <v>153</v>
      </c>
      <c r="AV114" s="142" t="s">
        <v>22</v>
      </c>
      <c r="AW114" s="142" t="s">
        <v>119</v>
      </c>
      <c r="AX114" s="142" t="s">
        <v>77</v>
      </c>
      <c r="AY114" s="142" t="s">
        <v>140</v>
      </c>
    </row>
    <row r="115" spans="2:51" s="6" customFormat="1" ht="15.75" customHeight="1">
      <c r="B115" s="145"/>
      <c r="D115" s="146" t="s">
        <v>220</v>
      </c>
      <c r="E115" s="147"/>
      <c r="F115" s="148" t="s">
        <v>761</v>
      </c>
      <c r="H115" s="149">
        <v>80</v>
      </c>
      <c r="L115" s="145"/>
      <c r="M115" s="150"/>
      <c r="T115" s="151"/>
      <c r="AT115" s="147" t="s">
        <v>220</v>
      </c>
      <c r="AU115" s="147" t="s">
        <v>153</v>
      </c>
      <c r="AV115" s="147" t="s">
        <v>85</v>
      </c>
      <c r="AW115" s="147" t="s">
        <v>119</v>
      </c>
      <c r="AX115" s="147" t="s">
        <v>22</v>
      </c>
      <c r="AY115" s="147" t="s">
        <v>140</v>
      </c>
    </row>
    <row r="116" spans="2:65" s="6" customFormat="1" ht="15.75" customHeight="1">
      <c r="B116" s="22"/>
      <c r="C116" s="123" t="s">
        <v>168</v>
      </c>
      <c r="D116" s="123" t="s">
        <v>144</v>
      </c>
      <c r="E116" s="124" t="s">
        <v>762</v>
      </c>
      <c r="F116" s="125" t="s">
        <v>763</v>
      </c>
      <c r="G116" s="126" t="s">
        <v>283</v>
      </c>
      <c r="H116" s="127">
        <v>143.84</v>
      </c>
      <c r="I116" s="128"/>
      <c r="J116" s="129">
        <f>ROUND($I$116*$H$116,2)</f>
        <v>0</v>
      </c>
      <c r="K116" s="125" t="s">
        <v>215</v>
      </c>
      <c r="L116" s="22"/>
      <c r="M116" s="130"/>
      <c r="N116" s="131" t="s">
        <v>48</v>
      </c>
      <c r="Q116" s="132">
        <v>0</v>
      </c>
      <c r="R116" s="132">
        <f>$Q$116*$H$116</f>
        <v>0</v>
      </c>
      <c r="S116" s="132">
        <v>0</v>
      </c>
      <c r="T116" s="133">
        <f>$S$116*$H$116</f>
        <v>0</v>
      </c>
      <c r="AR116" s="83" t="s">
        <v>143</v>
      </c>
      <c r="AT116" s="83" t="s">
        <v>144</v>
      </c>
      <c r="AU116" s="83" t="s">
        <v>153</v>
      </c>
      <c r="AY116" s="6" t="s">
        <v>140</v>
      </c>
      <c r="BE116" s="134">
        <f>IF($N$116="základní",$J$116,0)</f>
        <v>0</v>
      </c>
      <c r="BF116" s="134">
        <f>IF($N$116="snížená",$J$116,0)</f>
        <v>0</v>
      </c>
      <c r="BG116" s="134">
        <f>IF($N$116="zákl. přenesená",$J$116,0)</f>
        <v>0</v>
      </c>
      <c r="BH116" s="134">
        <f>IF($N$116="sníž. přenesená",$J$116,0)</f>
        <v>0</v>
      </c>
      <c r="BI116" s="134">
        <f>IF($N$116="nulová",$J$116,0)</f>
        <v>0</v>
      </c>
      <c r="BJ116" s="83" t="s">
        <v>22</v>
      </c>
      <c r="BK116" s="134">
        <f>ROUND($I$116*$H$116,2)</f>
        <v>0</v>
      </c>
      <c r="BL116" s="83" t="s">
        <v>143</v>
      </c>
      <c r="BM116" s="83" t="s">
        <v>764</v>
      </c>
    </row>
    <row r="117" spans="2:51" s="6" customFormat="1" ht="15.75" customHeight="1">
      <c r="B117" s="139"/>
      <c r="D117" s="140" t="s">
        <v>220</v>
      </c>
      <c r="E117" s="141"/>
      <c r="F117" s="141" t="s">
        <v>359</v>
      </c>
      <c r="H117" s="142"/>
      <c r="L117" s="139"/>
      <c r="M117" s="143"/>
      <c r="T117" s="144"/>
      <c r="AT117" s="142" t="s">
        <v>220</v>
      </c>
      <c r="AU117" s="142" t="s">
        <v>153</v>
      </c>
      <c r="AV117" s="142" t="s">
        <v>22</v>
      </c>
      <c r="AW117" s="142" t="s">
        <v>119</v>
      </c>
      <c r="AX117" s="142" t="s">
        <v>77</v>
      </c>
      <c r="AY117" s="142" t="s">
        <v>140</v>
      </c>
    </row>
    <row r="118" spans="2:51" s="6" customFormat="1" ht="15.75" customHeight="1">
      <c r="B118" s="145"/>
      <c r="D118" s="146" t="s">
        <v>220</v>
      </c>
      <c r="E118" s="147"/>
      <c r="F118" s="148" t="s">
        <v>765</v>
      </c>
      <c r="H118" s="149">
        <v>143.84</v>
      </c>
      <c r="L118" s="145"/>
      <c r="M118" s="150"/>
      <c r="T118" s="151"/>
      <c r="AT118" s="147" t="s">
        <v>220</v>
      </c>
      <c r="AU118" s="147" t="s">
        <v>153</v>
      </c>
      <c r="AV118" s="147" t="s">
        <v>85</v>
      </c>
      <c r="AW118" s="147" t="s">
        <v>119</v>
      </c>
      <c r="AX118" s="147" t="s">
        <v>22</v>
      </c>
      <c r="AY118" s="147" t="s">
        <v>140</v>
      </c>
    </row>
    <row r="119" spans="2:65" s="6" customFormat="1" ht="15.75" customHeight="1">
      <c r="B119" s="22"/>
      <c r="C119" s="123" t="s">
        <v>172</v>
      </c>
      <c r="D119" s="123" t="s">
        <v>144</v>
      </c>
      <c r="E119" s="124" t="s">
        <v>361</v>
      </c>
      <c r="F119" s="125" t="s">
        <v>362</v>
      </c>
      <c r="G119" s="126" t="s">
        <v>283</v>
      </c>
      <c r="H119" s="127">
        <v>143.84</v>
      </c>
      <c r="I119" s="128"/>
      <c r="J119" s="129">
        <f>ROUND($I$119*$H$119,2)</f>
        <v>0</v>
      </c>
      <c r="K119" s="125" t="s">
        <v>215</v>
      </c>
      <c r="L119" s="22"/>
      <c r="M119" s="130"/>
      <c r="N119" s="131" t="s">
        <v>48</v>
      </c>
      <c r="Q119" s="132">
        <v>0</v>
      </c>
      <c r="R119" s="132">
        <f>$Q$119*$H$119</f>
        <v>0</v>
      </c>
      <c r="S119" s="132">
        <v>0</v>
      </c>
      <c r="T119" s="133">
        <f>$S$119*$H$119</f>
        <v>0</v>
      </c>
      <c r="AR119" s="83" t="s">
        <v>143</v>
      </c>
      <c r="AT119" s="83" t="s">
        <v>144</v>
      </c>
      <c r="AU119" s="83" t="s">
        <v>153</v>
      </c>
      <c r="AY119" s="6" t="s">
        <v>140</v>
      </c>
      <c r="BE119" s="134">
        <f>IF($N$119="základní",$J$119,0)</f>
        <v>0</v>
      </c>
      <c r="BF119" s="134">
        <f>IF($N$119="snížená",$J$119,0)</f>
        <v>0</v>
      </c>
      <c r="BG119" s="134">
        <f>IF($N$119="zákl. přenesená",$J$119,0)</f>
        <v>0</v>
      </c>
      <c r="BH119" s="134">
        <f>IF($N$119="sníž. přenesená",$J$119,0)</f>
        <v>0</v>
      </c>
      <c r="BI119" s="134">
        <f>IF($N$119="nulová",$J$119,0)</f>
        <v>0</v>
      </c>
      <c r="BJ119" s="83" t="s">
        <v>22</v>
      </c>
      <c r="BK119" s="134">
        <f>ROUND($I$119*$H$119,2)</f>
        <v>0</v>
      </c>
      <c r="BL119" s="83" t="s">
        <v>143</v>
      </c>
      <c r="BM119" s="83" t="s">
        <v>766</v>
      </c>
    </row>
    <row r="120" spans="2:51" s="6" customFormat="1" ht="15.75" customHeight="1">
      <c r="B120" s="145"/>
      <c r="D120" s="140" t="s">
        <v>220</v>
      </c>
      <c r="E120" s="148"/>
      <c r="F120" s="148" t="s">
        <v>767</v>
      </c>
      <c r="H120" s="149">
        <v>143.84</v>
      </c>
      <c r="L120" s="145"/>
      <c r="M120" s="150"/>
      <c r="T120" s="151"/>
      <c r="AT120" s="147" t="s">
        <v>220</v>
      </c>
      <c r="AU120" s="147" t="s">
        <v>153</v>
      </c>
      <c r="AV120" s="147" t="s">
        <v>85</v>
      </c>
      <c r="AW120" s="147" t="s">
        <v>119</v>
      </c>
      <c r="AX120" s="147" t="s">
        <v>22</v>
      </c>
      <c r="AY120" s="147" t="s">
        <v>140</v>
      </c>
    </row>
    <row r="121" spans="2:65" s="6" customFormat="1" ht="15.75" customHeight="1">
      <c r="B121" s="22"/>
      <c r="C121" s="123" t="s">
        <v>176</v>
      </c>
      <c r="D121" s="123" t="s">
        <v>144</v>
      </c>
      <c r="E121" s="124" t="s">
        <v>768</v>
      </c>
      <c r="F121" s="125" t="s">
        <v>769</v>
      </c>
      <c r="G121" s="126" t="s">
        <v>283</v>
      </c>
      <c r="H121" s="127">
        <v>35.96</v>
      </c>
      <c r="I121" s="128"/>
      <c r="J121" s="129">
        <f>ROUND($I$121*$H$121,2)</f>
        <v>0</v>
      </c>
      <c r="K121" s="125" t="s">
        <v>215</v>
      </c>
      <c r="L121" s="22"/>
      <c r="M121" s="130"/>
      <c r="N121" s="131" t="s">
        <v>48</v>
      </c>
      <c r="Q121" s="132">
        <v>0</v>
      </c>
      <c r="R121" s="132">
        <f>$Q$121*$H$121</f>
        <v>0</v>
      </c>
      <c r="S121" s="132">
        <v>0</v>
      </c>
      <c r="T121" s="133">
        <f>$S$121*$H$121</f>
        <v>0</v>
      </c>
      <c r="AR121" s="83" t="s">
        <v>143</v>
      </c>
      <c r="AT121" s="83" t="s">
        <v>144</v>
      </c>
      <c r="AU121" s="83" t="s">
        <v>153</v>
      </c>
      <c r="AY121" s="6" t="s">
        <v>140</v>
      </c>
      <c r="BE121" s="134">
        <f>IF($N$121="základní",$J$121,0)</f>
        <v>0</v>
      </c>
      <c r="BF121" s="134">
        <f>IF($N$121="snížená",$J$121,0)</f>
        <v>0</v>
      </c>
      <c r="BG121" s="134">
        <f>IF($N$121="zákl. přenesená",$J$121,0)</f>
        <v>0</v>
      </c>
      <c r="BH121" s="134">
        <f>IF($N$121="sníž. přenesená",$J$121,0)</f>
        <v>0</v>
      </c>
      <c r="BI121" s="134">
        <f>IF($N$121="nulová",$J$121,0)</f>
        <v>0</v>
      </c>
      <c r="BJ121" s="83" t="s">
        <v>22</v>
      </c>
      <c r="BK121" s="134">
        <f>ROUND($I$121*$H$121,2)</f>
        <v>0</v>
      </c>
      <c r="BL121" s="83" t="s">
        <v>143</v>
      </c>
      <c r="BM121" s="83" t="s">
        <v>770</v>
      </c>
    </row>
    <row r="122" spans="2:51" s="6" customFormat="1" ht="15.75" customHeight="1">
      <c r="B122" s="139"/>
      <c r="D122" s="140" t="s">
        <v>220</v>
      </c>
      <c r="E122" s="141"/>
      <c r="F122" s="141" t="s">
        <v>359</v>
      </c>
      <c r="H122" s="142"/>
      <c r="L122" s="139"/>
      <c r="M122" s="143"/>
      <c r="T122" s="144"/>
      <c r="AT122" s="142" t="s">
        <v>220</v>
      </c>
      <c r="AU122" s="142" t="s">
        <v>153</v>
      </c>
      <c r="AV122" s="142" t="s">
        <v>22</v>
      </c>
      <c r="AW122" s="142" t="s">
        <v>119</v>
      </c>
      <c r="AX122" s="142" t="s">
        <v>77</v>
      </c>
      <c r="AY122" s="142" t="s">
        <v>140</v>
      </c>
    </row>
    <row r="123" spans="2:51" s="6" customFormat="1" ht="15.75" customHeight="1">
      <c r="B123" s="145"/>
      <c r="D123" s="146" t="s">
        <v>220</v>
      </c>
      <c r="E123" s="147"/>
      <c r="F123" s="148" t="s">
        <v>771</v>
      </c>
      <c r="H123" s="149">
        <v>35.96</v>
      </c>
      <c r="L123" s="145"/>
      <c r="M123" s="150"/>
      <c r="T123" s="151"/>
      <c r="AT123" s="147" t="s">
        <v>220</v>
      </c>
      <c r="AU123" s="147" t="s">
        <v>153</v>
      </c>
      <c r="AV123" s="147" t="s">
        <v>85</v>
      </c>
      <c r="AW123" s="147" t="s">
        <v>119</v>
      </c>
      <c r="AX123" s="147" t="s">
        <v>22</v>
      </c>
      <c r="AY123" s="147" t="s">
        <v>140</v>
      </c>
    </row>
    <row r="124" spans="2:65" s="6" customFormat="1" ht="15.75" customHeight="1">
      <c r="B124" s="22"/>
      <c r="C124" s="123" t="s">
        <v>27</v>
      </c>
      <c r="D124" s="123" t="s">
        <v>144</v>
      </c>
      <c r="E124" s="124" t="s">
        <v>370</v>
      </c>
      <c r="F124" s="125" t="s">
        <v>371</v>
      </c>
      <c r="G124" s="126" t="s">
        <v>283</v>
      </c>
      <c r="H124" s="127">
        <v>179.8</v>
      </c>
      <c r="I124" s="128"/>
      <c r="J124" s="129">
        <f>ROUND($I$124*$H$124,2)</f>
        <v>0</v>
      </c>
      <c r="K124" s="125" t="s">
        <v>215</v>
      </c>
      <c r="L124" s="22"/>
      <c r="M124" s="130"/>
      <c r="N124" s="131" t="s">
        <v>48</v>
      </c>
      <c r="Q124" s="132">
        <v>0</v>
      </c>
      <c r="R124" s="132">
        <f>$Q$124*$H$124</f>
        <v>0</v>
      </c>
      <c r="S124" s="132">
        <v>0</v>
      </c>
      <c r="T124" s="133">
        <f>$S$124*$H$124</f>
        <v>0</v>
      </c>
      <c r="AR124" s="83" t="s">
        <v>143</v>
      </c>
      <c r="AT124" s="83" t="s">
        <v>144</v>
      </c>
      <c r="AU124" s="83" t="s">
        <v>153</v>
      </c>
      <c r="AY124" s="6" t="s">
        <v>140</v>
      </c>
      <c r="BE124" s="134">
        <f>IF($N$124="základní",$J$124,0)</f>
        <v>0</v>
      </c>
      <c r="BF124" s="134">
        <f>IF($N$124="snížená",$J$124,0)</f>
        <v>0</v>
      </c>
      <c r="BG124" s="134">
        <f>IF($N$124="zákl. přenesená",$J$124,0)</f>
        <v>0</v>
      </c>
      <c r="BH124" s="134">
        <f>IF($N$124="sníž. přenesená",$J$124,0)</f>
        <v>0</v>
      </c>
      <c r="BI124" s="134">
        <f>IF($N$124="nulová",$J$124,0)</f>
        <v>0</v>
      </c>
      <c r="BJ124" s="83" t="s">
        <v>22</v>
      </c>
      <c r="BK124" s="134">
        <f>ROUND($I$124*$H$124,2)</f>
        <v>0</v>
      </c>
      <c r="BL124" s="83" t="s">
        <v>143</v>
      </c>
      <c r="BM124" s="83" t="s">
        <v>772</v>
      </c>
    </row>
    <row r="125" spans="2:51" s="6" customFormat="1" ht="15.75" customHeight="1">
      <c r="B125" s="145"/>
      <c r="D125" s="140" t="s">
        <v>220</v>
      </c>
      <c r="E125" s="148"/>
      <c r="F125" s="148" t="s">
        <v>773</v>
      </c>
      <c r="H125" s="149">
        <v>179.8</v>
      </c>
      <c r="L125" s="145"/>
      <c r="M125" s="150"/>
      <c r="T125" s="151"/>
      <c r="AT125" s="147" t="s">
        <v>220</v>
      </c>
      <c r="AU125" s="147" t="s">
        <v>153</v>
      </c>
      <c r="AV125" s="147" t="s">
        <v>85</v>
      </c>
      <c r="AW125" s="147" t="s">
        <v>119</v>
      </c>
      <c r="AX125" s="147" t="s">
        <v>22</v>
      </c>
      <c r="AY125" s="147" t="s">
        <v>140</v>
      </c>
    </row>
    <row r="126" spans="2:65" s="6" customFormat="1" ht="15.75" customHeight="1">
      <c r="B126" s="22"/>
      <c r="C126" s="123" t="s">
        <v>185</v>
      </c>
      <c r="D126" s="123" t="s">
        <v>144</v>
      </c>
      <c r="E126" s="124" t="s">
        <v>339</v>
      </c>
      <c r="F126" s="125" t="s">
        <v>340</v>
      </c>
      <c r="G126" s="126" t="s">
        <v>283</v>
      </c>
      <c r="H126" s="127">
        <v>105.4</v>
      </c>
      <c r="I126" s="128"/>
      <c r="J126" s="129">
        <f>ROUND($I$126*$H$126,2)</f>
        <v>0</v>
      </c>
      <c r="K126" s="125" t="s">
        <v>215</v>
      </c>
      <c r="L126" s="22"/>
      <c r="M126" s="130"/>
      <c r="N126" s="131" t="s">
        <v>48</v>
      </c>
      <c r="Q126" s="132">
        <v>0</v>
      </c>
      <c r="R126" s="132">
        <f>$Q$126*$H$126</f>
        <v>0</v>
      </c>
      <c r="S126" s="132">
        <v>0</v>
      </c>
      <c r="T126" s="133">
        <f>$S$126*$H$126</f>
        <v>0</v>
      </c>
      <c r="AR126" s="83" t="s">
        <v>143</v>
      </c>
      <c r="AT126" s="83" t="s">
        <v>144</v>
      </c>
      <c r="AU126" s="83" t="s">
        <v>153</v>
      </c>
      <c r="AY126" s="6" t="s">
        <v>140</v>
      </c>
      <c r="BE126" s="134">
        <f>IF($N$126="základní",$J$126,0)</f>
        <v>0</v>
      </c>
      <c r="BF126" s="134">
        <f>IF($N$126="snížená",$J$126,0)</f>
        <v>0</v>
      </c>
      <c r="BG126" s="134">
        <f>IF($N$126="zákl. přenesená",$J$126,0)</f>
        <v>0</v>
      </c>
      <c r="BH126" s="134">
        <f>IF($N$126="sníž. přenesená",$J$126,0)</f>
        <v>0</v>
      </c>
      <c r="BI126" s="134">
        <f>IF($N$126="nulová",$J$126,0)</f>
        <v>0</v>
      </c>
      <c r="BJ126" s="83" t="s">
        <v>22</v>
      </c>
      <c r="BK126" s="134">
        <f>ROUND($I$126*$H$126,2)</f>
        <v>0</v>
      </c>
      <c r="BL126" s="83" t="s">
        <v>143</v>
      </c>
      <c r="BM126" s="83" t="s">
        <v>774</v>
      </c>
    </row>
    <row r="127" spans="2:51" s="6" customFormat="1" ht="15.75" customHeight="1">
      <c r="B127" s="145"/>
      <c r="D127" s="140" t="s">
        <v>220</v>
      </c>
      <c r="E127" s="148"/>
      <c r="F127" s="148" t="s">
        <v>775</v>
      </c>
      <c r="H127" s="149">
        <v>105.4</v>
      </c>
      <c r="L127" s="145"/>
      <c r="M127" s="150"/>
      <c r="T127" s="151"/>
      <c r="AT127" s="147" t="s">
        <v>220</v>
      </c>
      <c r="AU127" s="147" t="s">
        <v>153</v>
      </c>
      <c r="AV127" s="147" t="s">
        <v>85</v>
      </c>
      <c r="AW127" s="147" t="s">
        <v>119</v>
      </c>
      <c r="AX127" s="147" t="s">
        <v>22</v>
      </c>
      <c r="AY127" s="147" t="s">
        <v>140</v>
      </c>
    </row>
    <row r="128" spans="2:65" s="6" customFormat="1" ht="15.75" customHeight="1">
      <c r="B128" s="22"/>
      <c r="C128" s="167" t="s">
        <v>348</v>
      </c>
      <c r="D128" s="167" t="s">
        <v>378</v>
      </c>
      <c r="E128" s="168" t="s">
        <v>379</v>
      </c>
      <c r="F128" s="169" t="s">
        <v>380</v>
      </c>
      <c r="G128" s="170" t="s">
        <v>313</v>
      </c>
      <c r="H128" s="171">
        <v>216.07</v>
      </c>
      <c r="I128" s="172"/>
      <c r="J128" s="173">
        <f>ROUND($I$128*$H$128,2)</f>
        <v>0</v>
      </c>
      <c r="K128" s="169" t="s">
        <v>215</v>
      </c>
      <c r="L128" s="174"/>
      <c r="M128" s="175"/>
      <c r="N128" s="176" t="s">
        <v>48</v>
      </c>
      <c r="Q128" s="132">
        <v>1</v>
      </c>
      <c r="R128" s="132">
        <f>$Q$128*$H$128</f>
        <v>216.07</v>
      </c>
      <c r="S128" s="132">
        <v>0</v>
      </c>
      <c r="T128" s="133">
        <f>$S$128*$H$128</f>
        <v>0</v>
      </c>
      <c r="AR128" s="83" t="s">
        <v>172</v>
      </c>
      <c r="AT128" s="83" t="s">
        <v>378</v>
      </c>
      <c r="AU128" s="83" t="s">
        <v>153</v>
      </c>
      <c r="AY128" s="6" t="s">
        <v>140</v>
      </c>
      <c r="BE128" s="134">
        <f>IF($N$128="základní",$J$128,0)</f>
        <v>0</v>
      </c>
      <c r="BF128" s="134">
        <f>IF($N$128="snížená",$J$128,0)</f>
        <v>0</v>
      </c>
      <c r="BG128" s="134">
        <f>IF($N$128="zákl. přenesená",$J$128,0)</f>
        <v>0</v>
      </c>
      <c r="BH128" s="134">
        <f>IF($N$128="sníž. přenesená",$J$128,0)</f>
        <v>0</v>
      </c>
      <c r="BI128" s="134">
        <f>IF($N$128="nulová",$J$128,0)</f>
        <v>0</v>
      </c>
      <c r="BJ128" s="83" t="s">
        <v>22</v>
      </c>
      <c r="BK128" s="134">
        <f>ROUND($I$128*$H$128,2)</f>
        <v>0</v>
      </c>
      <c r="BL128" s="83" t="s">
        <v>143</v>
      </c>
      <c r="BM128" s="83" t="s">
        <v>776</v>
      </c>
    </row>
    <row r="129" spans="2:51" s="6" customFormat="1" ht="15.75" customHeight="1">
      <c r="B129" s="139"/>
      <c r="D129" s="140" t="s">
        <v>220</v>
      </c>
      <c r="E129" s="141"/>
      <c r="F129" s="141" t="s">
        <v>382</v>
      </c>
      <c r="H129" s="142"/>
      <c r="L129" s="139"/>
      <c r="M129" s="143"/>
      <c r="T129" s="144"/>
      <c r="AT129" s="142" t="s">
        <v>220</v>
      </c>
      <c r="AU129" s="142" t="s">
        <v>153</v>
      </c>
      <c r="AV129" s="142" t="s">
        <v>22</v>
      </c>
      <c r="AW129" s="142" t="s">
        <v>119</v>
      </c>
      <c r="AX129" s="142" t="s">
        <v>77</v>
      </c>
      <c r="AY129" s="142" t="s">
        <v>140</v>
      </c>
    </row>
    <row r="130" spans="2:51" s="6" customFormat="1" ht="15.75" customHeight="1">
      <c r="B130" s="145"/>
      <c r="D130" s="146" t="s">
        <v>220</v>
      </c>
      <c r="E130" s="147"/>
      <c r="F130" s="148" t="s">
        <v>777</v>
      </c>
      <c r="H130" s="149">
        <v>216.07</v>
      </c>
      <c r="L130" s="145"/>
      <c r="M130" s="150"/>
      <c r="T130" s="151"/>
      <c r="AT130" s="147" t="s">
        <v>220</v>
      </c>
      <c r="AU130" s="147" t="s">
        <v>153</v>
      </c>
      <c r="AV130" s="147" t="s">
        <v>85</v>
      </c>
      <c r="AW130" s="147" t="s">
        <v>119</v>
      </c>
      <c r="AX130" s="147" t="s">
        <v>22</v>
      </c>
      <c r="AY130" s="147" t="s">
        <v>140</v>
      </c>
    </row>
    <row r="131" spans="2:65" s="6" customFormat="1" ht="15.75" customHeight="1">
      <c r="B131" s="22"/>
      <c r="C131" s="123" t="s">
        <v>355</v>
      </c>
      <c r="D131" s="123" t="s">
        <v>144</v>
      </c>
      <c r="E131" s="124" t="s">
        <v>778</v>
      </c>
      <c r="F131" s="125" t="s">
        <v>779</v>
      </c>
      <c r="G131" s="126" t="s">
        <v>319</v>
      </c>
      <c r="H131" s="127">
        <v>108</v>
      </c>
      <c r="I131" s="128"/>
      <c r="J131" s="129">
        <f>ROUND($I$131*$H$131,2)</f>
        <v>0</v>
      </c>
      <c r="K131" s="125" t="s">
        <v>215</v>
      </c>
      <c r="L131" s="22"/>
      <c r="M131" s="130"/>
      <c r="N131" s="131" t="s">
        <v>48</v>
      </c>
      <c r="Q131" s="132">
        <v>0</v>
      </c>
      <c r="R131" s="132">
        <f>$Q$131*$H$131</f>
        <v>0</v>
      </c>
      <c r="S131" s="132">
        <v>0</v>
      </c>
      <c r="T131" s="133">
        <f>$S$131*$H$131</f>
        <v>0</v>
      </c>
      <c r="AR131" s="83" t="s">
        <v>143</v>
      </c>
      <c r="AT131" s="83" t="s">
        <v>144</v>
      </c>
      <c r="AU131" s="83" t="s">
        <v>153</v>
      </c>
      <c r="AY131" s="6" t="s">
        <v>140</v>
      </c>
      <c r="BE131" s="134">
        <f>IF($N$131="základní",$J$131,0)</f>
        <v>0</v>
      </c>
      <c r="BF131" s="134">
        <f>IF($N$131="snížená",$J$131,0)</f>
        <v>0</v>
      </c>
      <c r="BG131" s="134">
        <f>IF($N$131="zákl. přenesená",$J$131,0)</f>
        <v>0</v>
      </c>
      <c r="BH131" s="134">
        <f>IF($N$131="sníž. přenesená",$J$131,0)</f>
        <v>0</v>
      </c>
      <c r="BI131" s="134">
        <f>IF($N$131="nulová",$J$131,0)</f>
        <v>0</v>
      </c>
      <c r="BJ131" s="83" t="s">
        <v>22</v>
      </c>
      <c r="BK131" s="134">
        <f>ROUND($I$131*$H$131,2)</f>
        <v>0</v>
      </c>
      <c r="BL131" s="83" t="s">
        <v>143</v>
      </c>
      <c r="BM131" s="83" t="s">
        <v>780</v>
      </c>
    </row>
    <row r="132" spans="2:51" s="6" customFormat="1" ht="15.75" customHeight="1">
      <c r="B132" s="139"/>
      <c r="D132" s="140" t="s">
        <v>220</v>
      </c>
      <c r="E132" s="141"/>
      <c r="F132" s="141" t="s">
        <v>781</v>
      </c>
      <c r="H132" s="142"/>
      <c r="L132" s="139"/>
      <c r="M132" s="143"/>
      <c r="T132" s="144"/>
      <c r="AT132" s="142" t="s">
        <v>220</v>
      </c>
      <c r="AU132" s="142" t="s">
        <v>153</v>
      </c>
      <c r="AV132" s="142" t="s">
        <v>22</v>
      </c>
      <c r="AW132" s="142" t="s">
        <v>119</v>
      </c>
      <c r="AX132" s="142" t="s">
        <v>77</v>
      </c>
      <c r="AY132" s="142" t="s">
        <v>140</v>
      </c>
    </row>
    <row r="133" spans="2:51" s="6" customFormat="1" ht="15.75" customHeight="1">
      <c r="B133" s="145"/>
      <c r="D133" s="146" t="s">
        <v>220</v>
      </c>
      <c r="E133" s="147"/>
      <c r="F133" s="148" t="s">
        <v>782</v>
      </c>
      <c r="H133" s="149">
        <v>108</v>
      </c>
      <c r="L133" s="145"/>
      <c r="M133" s="150"/>
      <c r="T133" s="151"/>
      <c r="AT133" s="147" t="s">
        <v>220</v>
      </c>
      <c r="AU133" s="147" t="s">
        <v>153</v>
      </c>
      <c r="AV133" s="147" t="s">
        <v>85</v>
      </c>
      <c r="AW133" s="147" t="s">
        <v>119</v>
      </c>
      <c r="AX133" s="147" t="s">
        <v>22</v>
      </c>
      <c r="AY133" s="147" t="s">
        <v>140</v>
      </c>
    </row>
    <row r="134" spans="2:63" s="112" customFormat="1" ht="30.75" customHeight="1">
      <c r="B134" s="113"/>
      <c r="D134" s="114" t="s">
        <v>76</v>
      </c>
      <c r="E134" s="121" t="s">
        <v>85</v>
      </c>
      <c r="F134" s="121" t="s">
        <v>396</v>
      </c>
      <c r="J134" s="122">
        <f>$BK$134</f>
        <v>0</v>
      </c>
      <c r="L134" s="113"/>
      <c r="M134" s="117"/>
      <c r="P134" s="118">
        <f>$P$135</f>
        <v>0</v>
      </c>
      <c r="R134" s="118">
        <f>$R$135</f>
        <v>0</v>
      </c>
      <c r="T134" s="119">
        <f>$T$135</f>
        <v>0</v>
      </c>
      <c r="AR134" s="114" t="s">
        <v>22</v>
      </c>
      <c r="AT134" s="114" t="s">
        <v>76</v>
      </c>
      <c r="AU134" s="114" t="s">
        <v>22</v>
      </c>
      <c r="AY134" s="114" t="s">
        <v>140</v>
      </c>
      <c r="BK134" s="120">
        <f>$BK$135</f>
        <v>0</v>
      </c>
    </row>
    <row r="135" spans="2:63" s="112" customFormat="1" ht="15.75" customHeight="1">
      <c r="B135" s="113"/>
      <c r="D135" s="114" t="s">
        <v>76</v>
      </c>
      <c r="E135" s="121" t="s">
        <v>783</v>
      </c>
      <c r="F135" s="121" t="s">
        <v>784</v>
      </c>
      <c r="J135" s="122">
        <f>$BK$135</f>
        <v>0</v>
      </c>
      <c r="L135" s="113"/>
      <c r="M135" s="117"/>
      <c r="P135" s="118">
        <f>SUM($P$136:$P$139)</f>
        <v>0</v>
      </c>
      <c r="R135" s="118">
        <f>SUM($R$136:$R$139)</f>
        <v>0</v>
      </c>
      <c r="T135" s="119">
        <f>SUM($T$136:$T$139)</f>
        <v>0</v>
      </c>
      <c r="AR135" s="114" t="s">
        <v>22</v>
      </c>
      <c r="AT135" s="114" t="s">
        <v>76</v>
      </c>
      <c r="AU135" s="114" t="s">
        <v>85</v>
      </c>
      <c r="AY135" s="114" t="s">
        <v>140</v>
      </c>
      <c r="BK135" s="120">
        <f>SUM($BK$136:$BK$139)</f>
        <v>0</v>
      </c>
    </row>
    <row r="136" spans="2:65" s="6" customFormat="1" ht="15.75" customHeight="1">
      <c r="B136" s="22"/>
      <c r="C136" s="123" t="s">
        <v>190</v>
      </c>
      <c r="D136" s="123" t="s">
        <v>144</v>
      </c>
      <c r="E136" s="124" t="s">
        <v>317</v>
      </c>
      <c r="F136" s="125" t="s">
        <v>785</v>
      </c>
      <c r="G136" s="126" t="s">
        <v>319</v>
      </c>
      <c r="H136" s="127">
        <v>50.22</v>
      </c>
      <c r="I136" s="128"/>
      <c r="J136" s="129">
        <f>ROUND($I$136*$H$136,2)</f>
        <v>0</v>
      </c>
      <c r="K136" s="125" t="s">
        <v>215</v>
      </c>
      <c r="L136" s="22"/>
      <c r="M136" s="130"/>
      <c r="N136" s="131" t="s">
        <v>48</v>
      </c>
      <c r="Q136" s="132">
        <v>0</v>
      </c>
      <c r="R136" s="132">
        <f>$Q$136*$H$136</f>
        <v>0</v>
      </c>
      <c r="S136" s="132">
        <v>0</v>
      </c>
      <c r="T136" s="133">
        <f>$S$136*$H$136</f>
        <v>0</v>
      </c>
      <c r="AR136" s="83" t="s">
        <v>143</v>
      </c>
      <c r="AT136" s="83" t="s">
        <v>144</v>
      </c>
      <c r="AU136" s="83" t="s">
        <v>153</v>
      </c>
      <c r="AY136" s="6" t="s">
        <v>140</v>
      </c>
      <c r="BE136" s="134">
        <f>IF($N$136="základní",$J$136,0)</f>
        <v>0</v>
      </c>
      <c r="BF136" s="134">
        <f>IF($N$136="snížená",$J$136,0)</f>
        <v>0</v>
      </c>
      <c r="BG136" s="134">
        <f>IF($N$136="zákl. přenesená",$J$136,0)</f>
        <v>0</v>
      </c>
      <c r="BH136" s="134">
        <f>IF($N$136="sníž. přenesená",$J$136,0)</f>
        <v>0</v>
      </c>
      <c r="BI136" s="134">
        <f>IF($N$136="nulová",$J$136,0)</f>
        <v>0</v>
      </c>
      <c r="BJ136" s="83" t="s">
        <v>22</v>
      </c>
      <c r="BK136" s="134">
        <f>ROUND($I$136*$H$136,2)</f>
        <v>0</v>
      </c>
      <c r="BL136" s="83" t="s">
        <v>143</v>
      </c>
      <c r="BM136" s="83" t="s">
        <v>786</v>
      </c>
    </row>
    <row r="137" spans="2:51" s="6" customFormat="1" ht="15.75" customHeight="1">
      <c r="B137" s="145"/>
      <c r="D137" s="140" t="s">
        <v>220</v>
      </c>
      <c r="E137" s="148"/>
      <c r="F137" s="148" t="s">
        <v>787</v>
      </c>
      <c r="H137" s="149">
        <v>50.22</v>
      </c>
      <c r="L137" s="145"/>
      <c r="M137" s="150"/>
      <c r="T137" s="151"/>
      <c r="AT137" s="147" t="s">
        <v>220</v>
      </c>
      <c r="AU137" s="147" t="s">
        <v>153</v>
      </c>
      <c r="AV137" s="147" t="s">
        <v>85</v>
      </c>
      <c r="AW137" s="147" t="s">
        <v>119</v>
      </c>
      <c r="AX137" s="147" t="s">
        <v>22</v>
      </c>
      <c r="AY137" s="147" t="s">
        <v>140</v>
      </c>
    </row>
    <row r="138" spans="2:65" s="6" customFormat="1" ht="15.75" customHeight="1">
      <c r="B138" s="22"/>
      <c r="C138" s="123" t="s">
        <v>9</v>
      </c>
      <c r="D138" s="123" t="s">
        <v>144</v>
      </c>
      <c r="E138" s="124" t="s">
        <v>788</v>
      </c>
      <c r="F138" s="125" t="s">
        <v>789</v>
      </c>
      <c r="G138" s="126" t="s">
        <v>283</v>
      </c>
      <c r="H138" s="127">
        <v>5.022</v>
      </c>
      <c r="I138" s="128"/>
      <c r="J138" s="129">
        <f>ROUND($I$138*$H$138,2)</f>
        <v>0</v>
      </c>
      <c r="K138" s="125" t="s">
        <v>215</v>
      </c>
      <c r="L138" s="22"/>
      <c r="M138" s="130"/>
      <c r="N138" s="131" t="s">
        <v>48</v>
      </c>
      <c r="Q138" s="132">
        <v>0</v>
      </c>
      <c r="R138" s="132">
        <f>$Q$138*$H$138</f>
        <v>0</v>
      </c>
      <c r="S138" s="132">
        <v>0</v>
      </c>
      <c r="T138" s="133">
        <f>$S$138*$H$138</f>
        <v>0</v>
      </c>
      <c r="AR138" s="83" t="s">
        <v>143</v>
      </c>
      <c r="AT138" s="83" t="s">
        <v>144</v>
      </c>
      <c r="AU138" s="83" t="s">
        <v>153</v>
      </c>
      <c r="AY138" s="6" t="s">
        <v>140</v>
      </c>
      <c r="BE138" s="134">
        <f>IF($N$138="základní",$J$138,0)</f>
        <v>0</v>
      </c>
      <c r="BF138" s="134">
        <f>IF($N$138="snížená",$J$138,0)</f>
        <v>0</v>
      </c>
      <c r="BG138" s="134">
        <f>IF($N$138="zákl. přenesená",$J$138,0)</f>
        <v>0</v>
      </c>
      <c r="BH138" s="134">
        <f>IF($N$138="sníž. přenesená",$J$138,0)</f>
        <v>0</v>
      </c>
      <c r="BI138" s="134">
        <f>IF($N$138="nulová",$J$138,0)</f>
        <v>0</v>
      </c>
      <c r="BJ138" s="83" t="s">
        <v>22</v>
      </c>
      <c r="BK138" s="134">
        <f>ROUND($I$138*$H$138,2)</f>
        <v>0</v>
      </c>
      <c r="BL138" s="83" t="s">
        <v>143</v>
      </c>
      <c r="BM138" s="83" t="s">
        <v>790</v>
      </c>
    </row>
    <row r="139" spans="2:51" s="6" customFormat="1" ht="15.75" customHeight="1">
      <c r="B139" s="145"/>
      <c r="D139" s="140" t="s">
        <v>220</v>
      </c>
      <c r="E139" s="148"/>
      <c r="F139" s="148" t="s">
        <v>791</v>
      </c>
      <c r="H139" s="149">
        <v>5.022</v>
      </c>
      <c r="L139" s="145"/>
      <c r="M139" s="150"/>
      <c r="T139" s="151"/>
      <c r="AT139" s="147" t="s">
        <v>220</v>
      </c>
      <c r="AU139" s="147" t="s">
        <v>153</v>
      </c>
      <c r="AV139" s="147" t="s">
        <v>85</v>
      </c>
      <c r="AW139" s="147" t="s">
        <v>119</v>
      </c>
      <c r="AX139" s="147" t="s">
        <v>22</v>
      </c>
      <c r="AY139" s="147" t="s">
        <v>140</v>
      </c>
    </row>
    <row r="140" spans="2:63" s="112" customFormat="1" ht="30.75" customHeight="1">
      <c r="B140" s="113"/>
      <c r="D140" s="114" t="s">
        <v>76</v>
      </c>
      <c r="E140" s="121" t="s">
        <v>153</v>
      </c>
      <c r="F140" s="121" t="s">
        <v>404</v>
      </c>
      <c r="J140" s="122">
        <f>$BK$140</f>
        <v>0</v>
      </c>
      <c r="L140" s="113"/>
      <c r="M140" s="117"/>
      <c r="P140" s="118">
        <f>$P$141</f>
        <v>0</v>
      </c>
      <c r="R140" s="118">
        <f>$R$141</f>
        <v>48.660155224</v>
      </c>
      <c r="T140" s="119">
        <f>$T$141</f>
        <v>0</v>
      </c>
      <c r="AR140" s="114" t="s">
        <v>22</v>
      </c>
      <c r="AT140" s="114" t="s">
        <v>76</v>
      </c>
      <c r="AU140" s="114" t="s">
        <v>22</v>
      </c>
      <c r="AY140" s="114" t="s">
        <v>140</v>
      </c>
      <c r="BK140" s="120">
        <f>$BK$141</f>
        <v>0</v>
      </c>
    </row>
    <row r="141" spans="2:63" s="112" customFormat="1" ht="15.75" customHeight="1">
      <c r="B141" s="113"/>
      <c r="D141" s="114" t="s">
        <v>76</v>
      </c>
      <c r="E141" s="121" t="s">
        <v>405</v>
      </c>
      <c r="F141" s="121" t="s">
        <v>406</v>
      </c>
      <c r="J141" s="122">
        <f>$BK$141</f>
        <v>0</v>
      </c>
      <c r="L141" s="113"/>
      <c r="M141" s="117"/>
      <c r="P141" s="118">
        <f>SUM($P$142:$P$149)</f>
        <v>0</v>
      </c>
      <c r="R141" s="118">
        <f>SUM($R$142:$R$149)</f>
        <v>48.660155224</v>
      </c>
      <c r="T141" s="119">
        <f>SUM($T$142:$T$149)</f>
        <v>0</v>
      </c>
      <c r="AR141" s="114" t="s">
        <v>22</v>
      </c>
      <c r="AT141" s="114" t="s">
        <v>76</v>
      </c>
      <c r="AU141" s="114" t="s">
        <v>85</v>
      </c>
      <c r="AY141" s="114" t="s">
        <v>140</v>
      </c>
      <c r="BK141" s="120">
        <f>SUM($BK$142:$BK$149)</f>
        <v>0</v>
      </c>
    </row>
    <row r="142" spans="2:65" s="6" customFormat="1" ht="15.75" customHeight="1">
      <c r="B142" s="22"/>
      <c r="C142" s="123" t="s">
        <v>369</v>
      </c>
      <c r="D142" s="123" t="s">
        <v>144</v>
      </c>
      <c r="E142" s="124" t="s">
        <v>792</v>
      </c>
      <c r="F142" s="125" t="s">
        <v>793</v>
      </c>
      <c r="G142" s="126" t="s">
        <v>401</v>
      </c>
      <c r="H142" s="127">
        <v>15.2</v>
      </c>
      <c r="I142" s="128"/>
      <c r="J142" s="129">
        <f>ROUND($I$142*$H$142,2)</f>
        <v>0</v>
      </c>
      <c r="K142" s="125" t="s">
        <v>215</v>
      </c>
      <c r="L142" s="22"/>
      <c r="M142" s="130"/>
      <c r="N142" s="131" t="s">
        <v>48</v>
      </c>
      <c r="Q142" s="132">
        <v>1.8065942</v>
      </c>
      <c r="R142" s="132">
        <f>$Q$142*$H$142</f>
        <v>27.46023184</v>
      </c>
      <c r="S142" s="132">
        <v>0</v>
      </c>
      <c r="T142" s="133">
        <f>$S$142*$H$142</f>
        <v>0</v>
      </c>
      <c r="AR142" s="83" t="s">
        <v>143</v>
      </c>
      <c r="AT142" s="83" t="s">
        <v>144</v>
      </c>
      <c r="AU142" s="83" t="s">
        <v>153</v>
      </c>
      <c r="AY142" s="6" t="s">
        <v>140</v>
      </c>
      <c r="BE142" s="134">
        <f>IF($N$142="základní",$J$142,0)</f>
        <v>0</v>
      </c>
      <c r="BF142" s="134">
        <f>IF($N$142="snížená",$J$142,0)</f>
        <v>0</v>
      </c>
      <c r="BG142" s="134">
        <f>IF($N$142="zákl. přenesená",$J$142,0)</f>
        <v>0</v>
      </c>
      <c r="BH142" s="134">
        <f>IF($N$142="sníž. přenesená",$J$142,0)</f>
        <v>0</v>
      </c>
      <c r="BI142" s="134">
        <f>IF($N$142="nulová",$J$142,0)</f>
        <v>0</v>
      </c>
      <c r="BJ142" s="83" t="s">
        <v>22</v>
      </c>
      <c r="BK142" s="134">
        <f>ROUND($I$142*$H$142,2)</f>
        <v>0</v>
      </c>
      <c r="BL142" s="83" t="s">
        <v>143</v>
      </c>
      <c r="BM142" s="83" t="s">
        <v>794</v>
      </c>
    </row>
    <row r="143" spans="2:51" s="6" customFormat="1" ht="15.75" customHeight="1">
      <c r="B143" s="145"/>
      <c r="D143" s="140" t="s">
        <v>220</v>
      </c>
      <c r="E143" s="148"/>
      <c r="F143" s="148" t="s">
        <v>795</v>
      </c>
      <c r="H143" s="149">
        <v>15.2</v>
      </c>
      <c r="L143" s="145"/>
      <c r="M143" s="150"/>
      <c r="T143" s="151"/>
      <c r="AT143" s="147" t="s">
        <v>220</v>
      </c>
      <c r="AU143" s="147" t="s">
        <v>153</v>
      </c>
      <c r="AV143" s="147" t="s">
        <v>85</v>
      </c>
      <c r="AW143" s="147" t="s">
        <v>119</v>
      </c>
      <c r="AX143" s="147" t="s">
        <v>22</v>
      </c>
      <c r="AY143" s="147" t="s">
        <v>140</v>
      </c>
    </row>
    <row r="144" spans="2:65" s="6" customFormat="1" ht="15.75" customHeight="1">
      <c r="B144" s="22"/>
      <c r="C144" s="167" t="s">
        <v>374</v>
      </c>
      <c r="D144" s="167" t="s">
        <v>378</v>
      </c>
      <c r="E144" s="168" t="s">
        <v>796</v>
      </c>
      <c r="F144" s="169" t="s">
        <v>797</v>
      </c>
      <c r="G144" s="170" t="s">
        <v>197</v>
      </c>
      <c r="H144" s="171">
        <v>12</v>
      </c>
      <c r="I144" s="172"/>
      <c r="J144" s="173">
        <f>ROUND($I$144*$H$144,2)</f>
        <v>0</v>
      </c>
      <c r="K144" s="169"/>
      <c r="L144" s="174"/>
      <c r="M144" s="175"/>
      <c r="N144" s="176" t="s">
        <v>48</v>
      </c>
      <c r="Q144" s="132">
        <v>0.74</v>
      </c>
      <c r="R144" s="132">
        <f>$Q$144*$H$144</f>
        <v>8.879999999999999</v>
      </c>
      <c r="S144" s="132">
        <v>0</v>
      </c>
      <c r="T144" s="133">
        <f>$S$144*$H$144</f>
        <v>0</v>
      </c>
      <c r="AR144" s="83" t="s">
        <v>172</v>
      </c>
      <c r="AT144" s="83" t="s">
        <v>378</v>
      </c>
      <c r="AU144" s="83" t="s">
        <v>153</v>
      </c>
      <c r="AY144" s="6" t="s">
        <v>140</v>
      </c>
      <c r="BE144" s="134">
        <f>IF($N$144="základní",$J$144,0)</f>
        <v>0</v>
      </c>
      <c r="BF144" s="134">
        <f>IF($N$144="snížená",$J$144,0)</f>
        <v>0</v>
      </c>
      <c r="BG144" s="134">
        <f>IF($N$144="zákl. přenesená",$J$144,0)</f>
        <v>0</v>
      </c>
      <c r="BH144" s="134">
        <f>IF($N$144="sníž. přenesená",$J$144,0)</f>
        <v>0</v>
      </c>
      <c r="BI144" s="134">
        <f>IF($N$144="nulová",$J$144,0)</f>
        <v>0</v>
      </c>
      <c r="BJ144" s="83" t="s">
        <v>22</v>
      </c>
      <c r="BK144" s="134">
        <f>ROUND($I$144*$H$144,2)</f>
        <v>0</v>
      </c>
      <c r="BL144" s="83" t="s">
        <v>143</v>
      </c>
      <c r="BM144" s="83" t="s">
        <v>798</v>
      </c>
    </row>
    <row r="145" spans="2:51" s="6" customFormat="1" ht="15.75" customHeight="1">
      <c r="B145" s="145"/>
      <c r="D145" s="140" t="s">
        <v>220</v>
      </c>
      <c r="E145" s="148"/>
      <c r="F145" s="148" t="s">
        <v>799</v>
      </c>
      <c r="H145" s="149">
        <v>12</v>
      </c>
      <c r="L145" s="145"/>
      <c r="M145" s="150"/>
      <c r="T145" s="151"/>
      <c r="AT145" s="147" t="s">
        <v>220</v>
      </c>
      <c r="AU145" s="147" t="s">
        <v>153</v>
      </c>
      <c r="AV145" s="147" t="s">
        <v>85</v>
      </c>
      <c r="AW145" s="147" t="s">
        <v>119</v>
      </c>
      <c r="AX145" s="147" t="s">
        <v>22</v>
      </c>
      <c r="AY145" s="147" t="s">
        <v>140</v>
      </c>
    </row>
    <row r="146" spans="2:65" s="6" customFormat="1" ht="15.75" customHeight="1">
      <c r="B146" s="22"/>
      <c r="C146" s="167" t="s">
        <v>377</v>
      </c>
      <c r="D146" s="167" t="s">
        <v>378</v>
      </c>
      <c r="E146" s="168" t="s">
        <v>800</v>
      </c>
      <c r="F146" s="169" t="s">
        <v>801</v>
      </c>
      <c r="G146" s="170" t="s">
        <v>197</v>
      </c>
      <c r="H146" s="171">
        <v>2</v>
      </c>
      <c r="I146" s="172"/>
      <c r="J146" s="173">
        <f>ROUND($I$146*$H$146,2)</f>
        <v>0</v>
      </c>
      <c r="K146" s="169"/>
      <c r="L146" s="174"/>
      <c r="M146" s="175"/>
      <c r="N146" s="176" t="s">
        <v>48</v>
      </c>
      <c r="Q146" s="132">
        <v>2.37</v>
      </c>
      <c r="R146" s="132">
        <f>$Q$146*$H$146</f>
        <v>4.74</v>
      </c>
      <c r="S146" s="132">
        <v>0</v>
      </c>
      <c r="T146" s="133">
        <f>$S$146*$H$146</f>
        <v>0</v>
      </c>
      <c r="AR146" s="83" t="s">
        <v>172</v>
      </c>
      <c r="AT146" s="83" t="s">
        <v>378</v>
      </c>
      <c r="AU146" s="83" t="s">
        <v>153</v>
      </c>
      <c r="AY146" s="6" t="s">
        <v>140</v>
      </c>
      <c r="BE146" s="134">
        <f>IF($N$146="základní",$J$146,0)</f>
        <v>0</v>
      </c>
      <c r="BF146" s="134">
        <f>IF($N$146="snížená",$J$146,0)</f>
        <v>0</v>
      </c>
      <c r="BG146" s="134">
        <f>IF($N$146="zákl. přenesená",$J$146,0)</f>
        <v>0</v>
      </c>
      <c r="BH146" s="134">
        <f>IF($N$146="sníž. přenesená",$J$146,0)</f>
        <v>0</v>
      </c>
      <c r="BI146" s="134">
        <f>IF($N$146="nulová",$J$146,0)</f>
        <v>0</v>
      </c>
      <c r="BJ146" s="83" t="s">
        <v>22</v>
      </c>
      <c r="BK146" s="134">
        <f>ROUND($I$146*$H$146,2)</f>
        <v>0</v>
      </c>
      <c r="BL146" s="83" t="s">
        <v>143</v>
      </c>
      <c r="BM146" s="83" t="s">
        <v>802</v>
      </c>
    </row>
    <row r="147" spans="2:51" s="6" customFormat="1" ht="15.75" customHeight="1">
      <c r="B147" s="145"/>
      <c r="D147" s="140" t="s">
        <v>220</v>
      </c>
      <c r="E147" s="148"/>
      <c r="F147" s="148" t="s">
        <v>803</v>
      </c>
      <c r="H147" s="149">
        <v>2</v>
      </c>
      <c r="L147" s="145"/>
      <c r="M147" s="150"/>
      <c r="T147" s="151"/>
      <c r="AT147" s="147" t="s">
        <v>220</v>
      </c>
      <c r="AU147" s="147" t="s">
        <v>153</v>
      </c>
      <c r="AV147" s="147" t="s">
        <v>85</v>
      </c>
      <c r="AW147" s="147" t="s">
        <v>119</v>
      </c>
      <c r="AX147" s="147" t="s">
        <v>22</v>
      </c>
      <c r="AY147" s="147" t="s">
        <v>140</v>
      </c>
    </row>
    <row r="148" spans="2:65" s="6" customFormat="1" ht="15.75" customHeight="1">
      <c r="B148" s="22"/>
      <c r="C148" s="123" t="s">
        <v>386</v>
      </c>
      <c r="D148" s="123" t="s">
        <v>144</v>
      </c>
      <c r="E148" s="124" t="s">
        <v>418</v>
      </c>
      <c r="F148" s="125" t="s">
        <v>419</v>
      </c>
      <c r="G148" s="126" t="s">
        <v>283</v>
      </c>
      <c r="H148" s="127">
        <v>3.344</v>
      </c>
      <c r="I148" s="128"/>
      <c r="J148" s="129">
        <f>ROUND($I$148*$H$148,2)</f>
        <v>0</v>
      </c>
      <c r="K148" s="125" t="s">
        <v>215</v>
      </c>
      <c r="L148" s="22"/>
      <c r="M148" s="130"/>
      <c r="N148" s="131" t="s">
        <v>48</v>
      </c>
      <c r="Q148" s="132">
        <v>2.2667235</v>
      </c>
      <c r="R148" s="132">
        <f>$Q$148*$H$148</f>
        <v>7.579923384</v>
      </c>
      <c r="S148" s="132">
        <v>0</v>
      </c>
      <c r="T148" s="133">
        <f>$S$148*$H$148</f>
        <v>0</v>
      </c>
      <c r="AR148" s="83" t="s">
        <v>143</v>
      </c>
      <c r="AT148" s="83" t="s">
        <v>144</v>
      </c>
      <c r="AU148" s="83" t="s">
        <v>153</v>
      </c>
      <c r="AY148" s="6" t="s">
        <v>140</v>
      </c>
      <c r="BE148" s="134">
        <f>IF($N$148="základní",$J$148,0)</f>
        <v>0</v>
      </c>
      <c r="BF148" s="134">
        <f>IF($N$148="snížená",$J$148,0)</f>
        <v>0</v>
      </c>
      <c r="BG148" s="134">
        <f>IF($N$148="zákl. přenesená",$J$148,0)</f>
        <v>0</v>
      </c>
      <c r="BH148" s="134">
        <f>IF($N$148="sníž. přenesená",$J$148,0)</f>
        <v>0</v>
      </c>
      <c r="BI148" s="134">
        <f>IF($N$148="nulová",$J$148,0)</f>
        <v>0</v>
      </c>
      <c r="BJ148" s="83" t="s">
        <v>22</v>
      </c>
      <c r="BK148" s="134">
        <f>ROUND($I$148*$H$148,2)</f>
        <v>0</v>
      </c>
      <c r="BL148" s="83" t="s">
        <v>143</v>
      </c>
      <c r="BM148" s="83" t="s">
        <v>804</v>
      </c>
    </row>
    <row r="149" spans="2:51" s="6" customFormat="1" ht="15.75" customHeight="1">
      <c r="B149" s="145"/>
      <c r="D149" s="140" t="s">
        <v>220</v>
      </c>
      <c r="E149" s="148"/>
      <c r="F149" s="148" t="s">
        <v>805</v>
      </c>
      <c r="H149" s="149">
        <v>3.344</v>
      </c>
      <c r="L149" s="145"/>
      <c r="M149" s="150"/>
      <c r="T149" s="151"/>
      <c r="AT149" s="147" t="s">
        <v>220</v>
      </c>
      <c r="AU149" s="147" t="s">
        <v>153</v>
      </c>
      <c r="AV149" s="147" t="s">
        <v>85</v>
      </c>
      <c r="AW149" s="147" t="s">
        <v>119</v>
      </c>
      <c r="AX149" s="147" t="s">
        <v>22</v>
      </c>
      <c r="AY149" s="147" t="s">
        <v>140</v>
      </c>
    </row>
    <row r="150" spans="2:63" s="112" customFormat="1" ht="30.75" customHeight="1">
      <c r="B150" s="113"/>
      <c r="D150" s="114" t="s">
        <v>76</v>
      </c>
      <c r="E150" s="121" t="s">
        <v>143</v>
      </c>
      <c r="F150" s="121" t="s">
        <v>422</v>
      </c>
      <c r="J150" s="122">
        <f>$BK$150</f>
        <v>0</v>
      </c>
      <c r="L150" s="113"/>
      <c r="M150" s="117"/>
      <c r="P150" s="118">
        <f>$P$151+$P$163</f>
        <v>0</v>
      </c>
      <c r="R150" s="118">
        <f>$R$151+$R$163</f>
        <v>70.63089062062</v>
      </c>
      <c r="T150" s="119">
        <f>$T$151+$T$163</f>
        <v>0</v>
      </c>
      <c r="AR150" s="114" t="s">
        <v>22</v>
      </c>
      <c r="AT150" s="114" t="s">
        <v>76</v>
      </c>
      <c r="AU150" s="114" t="s">
        <v>22</v>
      </c>
      <c r="AY150" s="114" t="s">
        <v>140</v>
      </c>
      <c r="BK150" s="120">
        <f>$BK$151+$BK$163</f>
        <v>0</v>
      </c>
    </row>
    <row r="151" spans="2:63" s="112" customFormat="1" ht="15.75" customHeight="1">
      <c r="B151" s="113"/>
      <c r="D151" s="114" t="s">
        <v>76</v>
      </c>
      <c r="E151" s="121" t="s">
        <v>806</v>
      </c>
      <c r="F151" s="121" t="s">
        <v>807</v>
      </c>
      <c r="J151" s="122">
        <f>$BK$151</f>
        <v>0</v>
      </c>
      <c r="L151" s="113"/>
      <c r="M151" s="117"/>
      <c r="P151" s="118">
        <f>SUM($P$152:$P$162)</f>
        <v>0</v>
      </c>
      <c r="R151" s="118">
        <f>SUM($R$152:$R$162)</f>
        <v>27.092371124</v>
      </c>
      <c r="T151" s="119">
        <f>SUM($T$152:$T$162)</f>
        <v>0</v>
      </c>
      <c r="AR151" s="114" t="s">
        <v>22</v>
      </c>
      <c r="AT151" s="114" t="s">
        <v>76</v>
      </c>
      <c r="AU151" s="114" t="s">
        <v>85</v>
      </c>
      <c r="AY151" s="114" t="s">
        <v>140</v>
      </c>
      <c r="BK151" s="120">
        <f>SUM($BK$152:$BK$162)</f>
        <v>0</v>
      </c>
    </row>
    <row r="152" spans="2:65" s="6" customFormat="1" ht="15.75" customHeight="1">
      <c r="B152" s="22"/>
      <c r="C152" s="123" t="s">
        <v>391</v>
      </c>
      <c r="D152" s="123" t="s">
        <v>144</v>
      </c>
      <c r="E152" s="124" t="s">
        <v>808</v>
      </c>
      <c r="F152" s="125" t="s">
        <v>809</v>
      </c>
      <c r="G152" s="126" t="s">
        <v>283</v>
      </c>
      <c r="H152" s="127">
        <v>9.813</v>
      </c>
      <c r="I152" s="128"/>
      <c r="J152" s="129">
        <f>ROUND($I$152*$H$152,2)</f>
        <v>0</v>
      </c>
      <c r="K152" s="125" t="s">
        <v>215</v>
      </c>
      <c r="L152" s="22"/>
      <c r="M152" s="130"/>
      <c r="N152" s="131" t="s">
        <v>48</v>
      </c>
      <c r="Q152" s="132">
        <v>2.526248</v>
      </c>
      <c r="R152" s="132">
        <f>$Q$152*$H$152</f>
        <v>24.790071624</v>
      </c>
      <c r="S152" s="132">
        <v>0</v>
      </c>
      <c r="T152" s="133">
        <f>$S$152*$H$152</f>
        <v>0</v>
      </c>
      <c r="AR152" s="83" t="s">
        <v>143</v>
      </c>
      <c r="AT152" s="83" t="s">
        <v>144</v>
      </c>
      <c r="AU152" s="83" t="s">
        <v>153</v>
      </c>
      <c r="AY152" s="6" t="s">
        <v>140</v>
      </c>
      <c r="BE152" s="134">
        <f>IF($N$152="základní",$J$152,0)</f>
        <v>0</v>
      </c>
      <c r="BF152" s="134">
        <f>IF($N$152="snížená",$J$152,0)</f>
        <v>0</v>
      </c>
      <c r="BG152" s="134">
        <f>IF($N$152="zákl. přenesená",$J$152,0)</f>
        <v>0</v>
      </c>
      <c r="BH152" s="134">
        <f>IF($N$152="sníž. přenesená",$J$152,0)</f>
        <v>0</v>
      </c>
      <c r="BI152" s="134">
        <f>IF($N$152="nulová",$J$152,0)</f>
        <v>0</v>
      </c>
      <c r="BJ152" s="83" t="s">
        <v>22</v>
      </c>
      <c r="BK152" s="134">
        <f>ROUND($I$152*$H$152,2)</f>
        <v>0</v>
      </c>
      <c r="BL152" s="83" t="s">
        <v>143</v>
      </c>
      <c r="BM152" s="83" t="s">
        <v>810</v>
      </c>
    </row>
    <row r="153" spans="2:51" s="6" customFormat="1" ht="15.75" customHeight="1">
      <c r="B153" s="139"/>
      <c r="D153" s="140" t="s">
        <v>220</v>
      </c>
      <c r="E153" s="141"/>
      <c r="F153" s="141" t="s">
        <v>811</v>
      </c>
      <c r="H153" s="142"/>
      <c r="L153" s="139"/>
      <c r="M153" s="143"/>
      <c r="T153" s="144"/>
      <c r="AT153" s="142" t="s">
        <v>220</v>
      </c>
      <c r="AU153" s="142" t="s">
        <v>153</v>
      </c>
      <c r="AV153" s="142" t="s">
        <v>22</v>
      </c>
      <c r="AW153" s="142" t="s">
        <v>119</v>
      </c>
      <c r="AX153" s="142" t="s">
        <v>77</v>
      </c>
      <c r="AY153" s="142" t="s">
        <v>140</v>
      </c>
    </row>
    <row r="154" spans="2:51" s="6" customFormat="1" ht="15.75" customHeight="1">
      <c r="B154" s="145"/>
      <c r="D154" s="146" t="s">
        <v>220</v>
      </c>
      <c r="E154" s="147"/>
      <c r="F154" s="148" t="s">
        <v>812</v>
      </c>
      <c r="H154" s="149">
        <v>9.813</v>
      </c>
      <c r="L154" s="145"/>
      <c r="M154" s="150"/>
      <c r="T154" s="151"/>
      <c r="AT154" s="147" t="s">
        <v>220</v>
      </c>
      <c r="AU154" s="147" t="s">
        <v>153</v>
      </c>
      <c r="AV154" s="147" t="s">
        <v>85</v>
      </c>
      <c r="AW154" s="147" t="s">
        <v>119</v>
      </c>
      <c r="AX154" s="147" t="s">
        <v>22</v>
      </c>
      <c r="AY154" s="147" t="s">
        <v>140</v>
      </c>
    </row>
    <row r="155" spans="2:65" s="6" customFormat="1" ht="15.75" customHeight="1">
      <c r="B155" s="22"/>
      <c r="C155" s="123" t="s">
        <v>8</v>
      </c>
      <c r="D155" s="123" t="s">
        <v>144</v>
      </c>
      <c r="E155" s="124" t="s">
        <v>813</v>
      </c>
      <c r="F155" s="125" t="s">
        <v>814</v>
      </c>
      <c r="G155" s="126" t="s">
        <v>319</v>
      </c>
      <c r="H155" s="127">
        <v>9.1</v>
      </c>
      <c r="I155" s="128"/>
      <c r="J155" s="129">
        <f>ROUND($I$155*$H$155,2)</f>
        <v>0</v>
      </c>
      <c r="K155" s="125" t="s">
        <v>215</v>
      </c>
      <c r="L155" s="22"/>
      <c r="M155" s="130"/>
      <c r="N155" s="131" t="s">
        <v>48</v>
      </c>
      <c r="Q155" s="132">
        <v>0.0014357</v>
      </c>
      <c r="R155" s="132">
        <f>$Q$155*$H$155</f>
        <v>0.01306487</v>
      </c>
      <c r="S155" s="132">
        <v>0</v>
      </c>
      <c r="T155" s="133">
        <f>$S$155*$H$155</f>
        <v>0</v>
      </c>
      <c r="AR155" s="83" t="s">
        <v>143</v>
      </c>
      <c r="AT155" s="83" t="s">
        <v>144</v>
      </c>
      <c r="AU155" s="83" t="s">
        <v>153</v>
      </c>
      <c r="AY155" s="6" t="s">
        <v>140</v>
      </c>
      <c r="BE155" s="134">
        <f>IF($N$155="základní",$J$155,0)</f>
        <v>0</v>
      </c>
      <c r="BF155" s="134">
        <f>IF($N$155="snížená",$J$155,0)</f>
        <v>0</v>
      </c>
      <c r="BG155" s="134">
        <f>IF($N$155="zákl. přenesená",$J$155,0)</f>
        <v>0</v>
      </c>
      <c r="BH155" s="134">
        <f>IF($N$155="sníž. přenesená",$J$155,0)</f>
        <v>0</v>
      </c>
      <c r="BI155" s="134">
        <f>IF($N$155="nulová",$J$155,0)</f>
        <v>0</v>
      </c>
      <c r="BJ155" s="83" t="s">
        <v>22</v>
      </c>
      <c r="BK155" s="134">
        <f>ROUND($I$155*$H$155,2)</f>
        <v>0</v>
      </c>
      <c r="BL155" s="83" t="s">
        <v>143</v>
      </c>
      <c r="BM155" s="83" t="s">
        <v>815</v>
      </c>
    </row>
    <row r="156" spans="2:51" s="6" customFormat="1" ht="15.75" customHeight="1">
      <c r="B156" s="139"/>
      <c r="D156" s="140" t="s">
        <v>220</v>
      </c>
      <c r="E156" s="141"/>
      <c r="F156" s="141" t="s">
        <v>816</v>
      </c>
      <c r="H156" s="142"/>
      <c r="L156" s="139"/>
      <c r="M156" s="143"/>
      <c r="T156" s="144"/>
      <c r="AT156" s="142" t="s">
        <v>220</v>
      </c>
      <c r="AU156" s="142" t="s">
        <v>153</v>
      </c>
      <c r="AV156" s="142" t="s">
        <v>22</v>
      </c>
      <c r="AW156" s="142" t="s">
        <v>119</v>
      </c>
      <c r="AX156" s="142" t="s">
        <v>77</v>
      </c>
      <c r="AY156" s="142" t="s">
        <v>140</v>
      </c>
    </row>
    <row r="157" spans="2:51" s="6" customFormat="1" ht="15.75" customHeight="1">
      <c r="B157" s="145"/>
      <c r="D157" s="146" t="s">
        <v>220</v>
      </c>
      <c r="E157" s="147"/>
      <c r="F157" s="148" t="s">
        <v>817</v>
      </c>
      <c r="H157" s="149">
        <v>9.1</v>
      </c>
      <c r="L157" s="145"/>
      <c r="M157" s="150"/>
      <c r="T157" s="151"/>
      <c r="AT157" s="147" t="s">
        <v>220</v>
      </c>
      <c r="AU157" s="147" t="s">
        <v>153</v>
      </c>
      <c r="AV157" s="147" t="s">
        <v>85</v>
      </c>
      <c r="AW157" s="147" t="s">
        <v>119</v>
      </c>
      <c r="AX157" s="147" t="s">
        <v>22</v>
      </c>
      <c r="AY157" s="147" t="s">
        <v>140</v>
      </c>
    </row>
    <row r="158" spans="2:65" s="6" customFormat="1" ht="15.75" customHeight="1">
      <c r="B158" s="22"/>
      <c r="C158" s="123" t="s">
        <v>407</v>
      </c>
      <c r="D158" s="123" t="s">
        <v>144</v>
      </c>
      <c r="E158" s="124" t="s">
        <v>818</v>
      </c>
      <c r="F158" s="125" t="s">
        <v>819</v>
      </c>
      <c r="G158" s="126" t="s">
        <v>319</v>
      </c>
      <c r="H158" s="127">
        <v>9.1</v>
      </c>
      <c r="I158" s="128"/>
      <c r="J158" s="129">
        <f>ROUND($I$158*$H$158,2)</f>
        <v>0</v>
      </c>
      <c r="K158" s="125" t="s">
        <v>215</v>
      </c>
      <c r="L158" s="22"/>
      <c r="M158" s="130"/>
      <c r="N158" s="131" t="s">
        <v>48</v>
      </c>
      <c r="Q158" s="132">
        <v>3.6E-05</v>
      </c>
      <c r="R158" s="132">
        <f>$Q$158*$H$158</f>
        <v>0.0003276</v>
      </c>
      <c r="S158" s="132">
        <v>0</v>
      </c>
      <c r="T158" s="133">
        <f>$S$158*$H$158</f>
        <v>0</v>
      </c>
      <c r="AR158" s="83" t="s">
        <v>143</v>
      </c>
      <c r="AT158" s="83" t="s">
        <v>144</v>
      </c>
      <c r="AU158" s="83" t="s">
        <v>153</v>
      </c>
      <c r="AY158" s="6" t="s">
        <v>140</v>
      </c>
      <c r="BE158" s="134">
        <f>IF($N$158="základní",$J$158,0)</f>
        <v>0</v>
      </c>
      <c r="BF158" s="134">
        <f>IF($N$158="snížená",$J$158,0)</f>
        <v>0</v>
      </c>
      <c r="BG158" s="134">
        <f>IF($N$158="zákl. přenesená",$J$158,0)</f>
        <v>0</v>
      </c>
      <c r="BH158" s="134">
        <f>IF($N$158="sníž. přenesená",$J$158,0)</f>
        <v>0</v>
      </c>
      <c r="BI158" s="134">
        <f>IF($N$158="nulová",$J$158,0)</f>
        <v>0</v>
      </c>
      <c r="BJ158" s="83" t="s">
        <v>22</v>
      </c>
      <c r="BK158" s="134">
        <f>ROUND($I$158*$H$158,2)</f>
        <v>0</v>
      </c>
      <c r="BL158" s="83" t="s">
        <v>143</v>
      </c>
      <c r="BM158" s="83" t="s">
        <v>820</v>
      </c>
    </row>
    <row r="159" spans="2:51" s="6" customFormat="1" ht="15.75" customHeight="1">
      <c r="B159" s="145"/>
      <c r="D159" s="140" t="s">
        <v>220</v>
      </c>
      <c r="E159" s="148"/>
      <c r="F159" s="148" t="s">
        <v>821</v>
      </c>
      <c r="H159" s="149">
        <v>9.1</v>
      </c>
      <c r="L159" s="145"/>
      <c r="M159" s="150"/>
      <c r="T159" s="151"/>
      <c r="AT159" s="147" t="s">
        <v>220</v>
      </c>
      <c r="AU159" s="147" t="s">
        <v>153</v>
      </c>
      <c r="AV159" s="147" t="s">
        <v>85</v>
      </c>
      <c r="AW159" s="147" t="s">
        <v>119</v>
      </c>
      <c r="AX159" s="147" t="s">
        <v>22</v>
      </c>
      <c r="AY159" s="147" t="s">
        <v>140</v>
      </c>
    </row>
    <row r="160" spans="2:65" s="6" customFormat="1" ht="15.75" customHeight="1">
      <c r="B160" s="22"/>
      <c r="C160" s="123" t="s">
        <v>412</v>
      </c>
      <c r="D160" s="123" t="s">
        <v>144</v>
      </c>
      <c r="E160" s="124" t="s">
        <v>822</v>
      </c>
      <c r="F160" s="125" t="s">
        <v>823</v>
      </c>
      <c r="G160" s="126" t="s">
        <v>313</v>
      </c>
      <c r="H160" s="127">
        <v>2.159</v>
      </c>
      <c r="I160" s="128"/>
      <c r="J160" s="129">
        <f>ROUND($I$160*$H$160,2)</f>
        <v>0</v>
      </c>
      <c r="K160" s="125" t="s">
        <v>215</v>
      </c>
      <c r="L160" s="22"/>
      <c r="M160" s="130"/>
      <c r="N160" s="131" t="s">
        <v>48</v>
      </c>
      <c r="Q160" s="132">
        <v>1.06017</v>
      </c>
      <c r="R160" s="132">
        <f>$Q$160*$H$160</f>
        <v>2.28890703</v>
      </c>
      <c r="S160" s="132">
        <v>0</v>
      </c>
      <c r="T160" s="133">
        <f>$S$160*$H$160</f>
        <v>0</v>
      </c>
      <c r="AR160" s="83" t="s">
        <v>143</v>
      </c>
      <c r="AT160" s="83" t="s">
        <v>144</v>
      </c>
      <c r="AU160" s="83" t="s">
        <v>153</v>
      </c>
      <c r="AY160" s="6" t="s">
        <v>140</v>
      </c>
      <c r="BE160" s="134">
        <f>IF($N$160="základní",$J$160,0)</f>
        <v>0</v>
      </c>
      <c r="BF160" s="134">
        <f>IF($N$160="snížená",$J$160,0)</f>
        <v>0</v>
      </c>
      <c r="BG160" s="134">
        <f>IF($N$160="zákl. přenesená",$J$160,0)</f>
        <v>0</v>
      </c>
      <c r="BH160" s="134">
        <f>IF($N$160="sníž. přenesená",$J$160,0)</f>
        <v>0</v>
      </c>
      <c r="BI160" s="134">
        <f>IF($N$160="nulová",$J$160,0)</f>
        <v>0</v>
      </c>
      <c r="BJ160" s="83" t="s">
        <v>22</v>
      </c>
      <c r="BK160" s="134">
        <f>ROUND($I$160*$H$160,2)</f>
        <v>0</v>
      </c>
      <c r="BL160" s="83" t="s">
        <v>143</v>
      </c>
      <c r="BM160" s="83" t="s">
        <v>824</v>
      </c>
    </row>
    <row r="161" spans="2:51" s="6" customFormat="1" ht="15.75" customHeight="1">
      <c r="B161" s="139"/>
      <c r="D161" s="140" t="s">
        <v>220</v>
      </c>
      <c r="E161" s="141"/>
      <c r="F161" s="141" t="s">
        <v>825</v>
      </c>
      <c r="H161" s="142"/>
      <c r="L161" s="139"/>
      <c r="M161" s="143"/>
      <c r="T161" s="144"/>
      <c r="AT161" s="142" t="s">
        <v>220</v>
      </c>
      <c r="AU161" s="142" t="s">
        <v>153</v>
      </c>
      <c r="AV161" s="142" t="s">
        <v>22</v>
      </c>
      <c r="AW161" s="142" t="s">
        <v>119</v>
      </c>
      <c r="AX161" s="142" t="s">
        <v>77</v>
      </c>
      <c r="AY161" s="142" t="s">
        <v>140</v>
      </c>
    </row>
    <row r="162" spans="2:51" s="6" customFormat="1" ht="15.75" customHeight="1">
      <c r="B162" s="145"/>
      <c r="D162" s="146" t="s">
        <v>220</v>
      </c>
      <c r="E162" s="147"/>
      <c r="F162" s="148" t="s">
        <v>826</v>
      </c>
      <c r="H162" s="149">
        <v>2.159</v>
      </c>
      <c r="L162" s="145"/>
      <c r="M162" s="150"/>
      <c r="T162" s="151"/>
      <c r="AT162" s="147" t="s">
        <v>220</v>
      </c>
      <c r="AU162" s="147" t="s">
        <v>153</v>
      </c>
      <c r="AV162" s="147" t="s">
        <v>85</v>
      </c>
      <c r="AW162" s="147" t="s">
        <v>119</v>
      </c>
      <c r="AX162" s="147" t="s">
        <v>22</v>
      </c>
      <c r="AY162" s="147" t="s">
        <v>140</v>
      </c>
    </row>
    <row r="163" spans="2:63" s="112" customFormat="1" ht="23.25" customHeight="1">
      <c r="B163" s="113"/>
      <c r="D163" s="114" t="s">
        <v>76</v>
      </c>
      <c r="E163" s="121" t="s">
        <v>423</v>
      </c>
      <c r="F163" s="121" t="s">
        <v>827</v>
      </c>
      <c r="J163" s="122">
        <f>$BK$163</f>
        <v>0</v>
      </c>
      <c r="L163" s="113"/>
      <c r="M163" s="117"/>
      <c r="P163" s="118">
        <f>SUM($P$164:$P$173)</f>
        <v>0</v>
      </c>
      <c r="R163" s="118">
        <f>SUM($R$164:$R$173)</f>
        <v>43.53851949662</v>
      </c>
      <c r="T163" s="119">
        <f>SUM($T$164:$T$173)</f>
        <v>0</v>
      </c>
      <c r="AR163" s="114" t="s">
        <v>22</v>
      </c>
      <c r="AT163" s="114" t="s">
        <v>76</v>
      </c>
      <c r="AU163" s="114" t="s">
        <v>85</v>
      </c>
      <c r="AY163" s="114" t="s">
        <v>140</v>
      </c>
      <c r="BK163" s="120">
        <f>SUM($BK$164:$BK$173)</f>
        <v>0</v>
      </c>
    </row>
    <row r="164" spans="2:65" s="6" customFormat="1" ht="15.75" customHeight="1">
      <c r="B164" s="22"/>
      <c r="C164" s="123" t="s">
        <v>417</v>
      </c>
      <c r="D164" s="123" t="s">
        <v>144</v>
      </c>
      <c r="E164" s="124" t="s">
        <v>828</v>
      </c>
      <c r="F164" s="125" t="s">
        <v>829</v>
      </c>
      <c r="G164" s="126" t="s">
        <v>283</v>
      </c>
      <c r="H164" s="127">
        <v>6.405</v>
      </c>
      <c r="I164" s="128"/>
      <c r="J164" s="129">
        <f>ROUND($I$164*$H$164,2)</f>
        <v>0</v>
      </c>
      <c r="K164" s="125" t="s">
        <v>215</v>
      </c>
      <c r="L164" s="22"/>
      <c r="M164" s="130"/>
      <c r="N164" s="131" t="s">
        <v>48</v>
      </c>
      <c r="Q164" s="132">
        <v>2.453292204</v>
      </c>
      <c r="R164" s="132">
        <f>$Q$164*$H$164</f>
        <v>15.713336566619999</v>
      </c>
      <c r="S164" s="132">
        <v>0</v>
      </c>
      <c r="T164" s="133">
        <f>$S$164*$H$164</f>
        <v>0</v>
      </c>
      <c r="AR164" s="83" t="s">
        <v>143</v>
      </c>
      <c r="AT164" s="83" t="s">
        <v>144</v>
      </c>
      <c r="AU164" s="83" t="s">
        <v>153</v>
      </c>
      <c r="AY164" s="6" t="s">
        <v>140</v>
      </c>
      <c r="BE164" s="134">
        <f>IF($N$164="základní",$J$164,0)</f>
        <v>0</v>
      </c>
      <c r="BF164" s="134">
        <f>IF($N$164="snížená",$J$164,0)</f>
        <v>0</v>
      </c>
      <c r="BG164" s="134">
        <f>IF($N$164="zákl. přenesená",$J$164,0)</f>
        <v>0</v>
      </c>
      <c r="BH164" s="134">
        <f>IF($N$164="sníž. přenesená",$J$164,0)</f>
        <v>0</v>
      </c>
      <c r="BI164" s="134">
        <f>IF($N$164="nulová",$J$164,0)</f>
        <v>0</v>
      </c>
      <c r="BJ164" s="83" t="s">
        <v>22</v>
      </c>
      <c r="BK164" s="134">
        <f>ROUND($I$164*$H$164,2)</f>
        <v>0</v>
      </c>
      <c r="BL164" s="83" t="s">
        <v>143</v>
      </c>
      <c r="BM164" s="83" t="s">
        <v>830</v>
      </c>
    </row>
    <row r="165" spans="2:51" s="6" customFormat="1" ht="15.75" customHeight="1">
      <c r="B165" s="145"/>
      <c r="D165" s="140" t="s">
        <v>220</v>
      </c>
      <c r="E165" s="148"/>
      <c r="F165" s="148" t="s">
        <v>831</v>
      </c>
      <c r="H165" s="149">
        <v>6.405</v>
      </c>
      <c r="L165" s="145"/>
      <c r="M165" s="150"/>
      <c r="T165" s="151"/>
      <c r="AT165" s="147" t="s">
        <v>220</v>
      </c>
      <c r="AU165" s="147" t="s">
        <v>153</v>
      </c>
      <c r="AV165" s="147" t="s">
        <v>85</v>
      </c>
      <c r="AW165" s="147" t="s">
        <v>119</v>
      </c>
      <c r="AX165" s="147" t="s">
        <v>22</v>
      </c>
      <c r="AY165" s="147" t="s">
        <v>140</v>
      </c>
    </row>
    <row r="166" spans="2:65" s="6" customFormat="1" ht="15.75" customHeight="1">
      <c r="B166" s="22"/>
      <c r="C166" s="123" t="s">
        <v>425</v>
      </c>
      <c r="D166" s="123" t="s">
        <v>144</v>
      </c>
      <c r="E166" s="124" t="s">
        <v>832</v>
      </c>
      <c r="F166" s="125" t="s">
        <v>833</v>
      </c>
      <c r="G166" s="126" t="s">
        <v>319</v>
      </c>
      <c r="H166" s="127">
        <v>42.7</v>
      </c>
      <c r="I166" s="128"/>
      <c r="J166" s="129">
        <f>ROUND($I$166*$H$166,2)</f>
        <v>0</v>
      </c>
      <c r="K166" s="125" t="s">
        <v>215</v>
      </c>
      <c r="L166" s="22"/>
      <c r="M166" s="130"/>
      <c r="N166" s="131" t="s">
        <v>48</v>
      </c>
      <c r="Q166" s="132">
        <v>0.0010259</v>
      </c>
      <c r="R166" s="132">
        <f>$Q$166*$H$166</f>
        <v>0.04380593</v>
      </c>
      <c r="S166" s="132">
        <v>0</v>
      </c>
      <c r="T166" s="133">
        <f>$S$166*$H$166</f>
        <v>0</v>
      </c>
      <c r="AR166" s="83" t="s">
        <v>143</v>
      </c>
      <c r="AT166" s="83" t="s">
        <v>144</v>
      </c>
      <c r="AU166" s="83" t="s">
        <v>153</v>
      </c>
      <c r="AY166" s="6" t="s">
        <v>140</v>
      </c>
      <c r="BE166" s="134">
        <f>IF($N$166="základní",$J$166,0)</f>
        <v>0</v>
      </c>
      <c r="BF166" s="134">
        <f>IF($N$166="snížená",$J$166,0)</f>
        <v>0</v>
      </c>
      <c r="BG166" s="134">
        <f>IF($N$166="zákl. přenesená",$J$166,0)</f>
        <v>0</v>
      </c>
      <c r="BH166" s="134">
        <f>IF($N$166="sníž. přenesená",$J$166,0)</f>
        <v>0</v>
      </c>
      <c r="BI166" s="134">
        <f>IF($N$166="nulová",$J$166,0)</f>
        <v>0</v>
      </c>
      <c r="BJ166" s="83" t="s">
        <v>22</v>
      </c>
      <c r="BK166" s="134">
        <f>ROUND($I$166*$H$166,2)</f>
        <v>0</v>
      </c>
      <c r="BL166" s="83" t="s">
        <v>143</v>
      </c>
      <c r="BM166" s="83" t="s">
        <v>834</v>
      </c>
    </row>
    <row r="167" spans="2:51" s="6" customFormat="1" ht="15.75" customHeight="1">
      <c r="B167" s="145"/>
      <c r="D167" s="140" t="s">
        <v>220</v>
      </c>
      <c r="E167" s="148"/>
      <c r="F167" s="148" t="s">
        <v>835</v>
      </c>
      <c r="H167" s="149">
        <v>42.7</v>
      </c>
      <c r="L167" s="145"/>
      <c r="M167" s="150"/>
      <c r="T167" s="151"/>
      <c r="AT167" s="147" t="s">
        <v>220</v>
      </c>
      <c r="AU167" s="147" t="s">
        <v>153</v>
      </c>
      <c r="AV167" s="147" t="s">
        <v>85</v>
      </c>
      <c r="AW167" s="147" t="s">
        <v>119</v>
      </c>
      <c r="AX167" s="147" t="s">
        <v>22</v>
      </c>
      <c r="AY167" s="147" t="s">
        <v>140</v>
      </c>
    </row>
    <row r="168" spans="2:65" s="6" customFormat="1" ht="15.75" customHeight="1">
      <c r="B168" s="22"/>
      <c r="C168" s="123" t="s">
        <v>430</v>
      </c>
      <c r="D168" s="123" t="s">
        <v>144</v>
      </c>
      <c r="E168" s="124" t="s">
        <v>836</v>
      </c>
      <c r="F168" s="125" t="s">
        <v>837</v>
      </c>
      <c r="G168" s="126" t="s">
        <v>319</v>
      </c>
      <c r="H168" s="127">
        <v>42.7</v>
      </c>
      <c r="I168" s="128"/>
      <c r="J168" s="129">
        <f>ROUND($I$168*$H$168,2)</f>
        <v>0</v>
      </c>
      <c r="K168" s="125" t="s">
        <v>215</v>
      </c>
      <c r="L168" s="22"/>
      <c r="M168" s="130"/>
      <c r="N168" s="131" t="s">
        <v>48</v>
      </c>
      <c r="Q168" s="132">
        <v>0</v>
      </c>
      <c r="R168" s="132">
        <f>$Q$168*$H$168</f>
        <v>0</v>
      </c>
      <c r="S168" s="132">
        <v>0</v>
      </c>
      <c r="T168" s="133">
        <f>$S$168*$H$168</f>
        <v>0</v>
      </c>
      <c r="AR168" s="83" t="s">
        <v>143</v>
      </c>
      <c r="AT168" s="83" t="s">
        <v>144</v>
      </c>
      <c r="AU168" s="83" t="s">
        <v>153</v>
      </c>
      <c r="AY168" s="6" t="s">
        <v>140</v>
      </c>
      <c r="BE168" s="134">
        <f>IF($N$168="základní",$J$168,0)</f>
        <v>0</v>
      </c>
      <c r="BF168" s="134">
        <f>IF($N$168="snížená",$J$168,0)</f>
        <v>0</v>
      </c>
      <c r="BG168" s="134">
        <f>IF($N$168="zákl. přenesená",$J$168,0)</f>
        <v>0</v>
      </c>
      <c r="BH168" s="134">
        <f>IF($N$168="sníž. přenesená",$J$168,0)</f>
        <v>0</v>
      </c>
      <c r="BI168" s="134">
        <f>IF($N$168="nulová",$J$168,0)</f>
        <v>0</v>
      </c>
      <c r="BJ168" s="83" t="s">
        <v>22</v>
      </c>
      <c r="BK168" s="134">
        <f>ROUND($I$168*$H$168,2)</f>
        <v>0</v>
      </c>
      <c r="BL168" s="83" t="s">
        <v>143</v>
      </c>
      <c r="BM168" s="83" t="s">
        <v>838</v>
      </c>
    </row>
    <row r="169" spans="2:51" s="6" customFormat="1" ht="15.75" customHeight="1">
      <c r="B169" s="145"/>
      <c r="D169" s="140" t="s">
        <v>220</v>
      </c>
      <c r="E169" s="148"/>
      <c r="F169" s="148" t="s">
        <v>839</v>
      </c>
      <c r="H169" s="149">
        <v>42.7</v>
      </c>
      <c r="L169" s="145"/>
      <c r="M169" s="150"/>
      <c r="T169" s="151"/>
      <c r="AT169" s="147" t="s">
        <v>220</v>
      </c>
      <c r="AU169" s="147" t="s">
        <v>153</v>
      </c>
      <c r="AV169" s="147" t="s">
        <v>85</v>
      </c>
      <c r="AW169" s="147" t="s">
        <v>119</v>
      </c>
      <c r="AX169" s="147" t="s">
        <v>22</v>
      </c>
      <c r="AY169" s="147" t="s">
        <v>140</v>
      </c>
    </row>
    <row r="170" spans="2:65" s="6" customFormat="1" ht="15.75" customHeight="1">
      <c r="B170" s="22"/>
      <c r="C170" s="123" t="s">
        <v>438</v>
      </c>
      <c r="D170" s="123" t="s">
        <v>144</v>
      </c>
      <c r="E170" s="124" t="s">
        <v>426</v>
      </c>
      <c r="F170" s="125" t="s">
        <v>427</v>
      </c>
      <c r="G170" s="126" t="s">
        <v>319</v>
      </c>
      <c r="H170" s="127">
        <v>26</v>
      </c>
      <c r="I170" s="128"/>
      <c r="J170" s="129">
        <f>ROUND($I$170*$H$170,2)</f>
        <v>0</v>
      </c>
      <c r="K170" s="125"/>
      <c r="L170" s="22"/>
      <c r="M170" s="130"/>
      <c r="N170" s="131" t="s">
        <v>48</v>
      </c>
      <c r="Q170" s="132">
        <v>0.869991</v>
      </c>
      <c r="R170" s="132">
        <f>$Q$170*$H$170</f>
        <v>22.619766</v>
      </c>
      <c r="S170" s="132">
        <v>0</v>
      </c>
      <c r="T170" s="133">
        <f>$S$170*$H$170</f>
        <v>0</v>
      </c>
      <c r="AR170" s="83" t="s">
        <v>143</v>
      </c>
      <c r="AT170" s="83" t="s">
        <v>144</v>
      </c>
      <c r="AU170" s="83" t="s">
        <v>153</v>
      </c>
      <c r="AY170" s="6" t="s">
        <v>140</v>
      </c>
      <c r="BE170" s="134">
        <f>IF($N$170="základní",$J$170,0)</f>
        <v>0</v>
      </c>
      <c r="BF170" s="134">
        <f>IF($N$170="snížená",$J$170,0)</f>
        <v>0</v>
      </c>
      <c r="BG170" s="134">
        <f>IF($N$170="zákl. přenesená",$J$170,0)</f>
        <v>0</v>
      </c>
      <c r="BH170" s="134">
        <f>IF($N$170="sníž. přenesená",$J$170,0)</f>
        <v>0</v>
      </c>
      <c r="BI170" s="134">
        <f>IF($N$170="nulová",$J$170,0)</f>
        <v>0</v>
      </c>
      <c r="BJ170" s="83" t="s">
        <v>22</v>
      </c>
      <c r="BK170" s="134">
        <f>ROUND($I$170*$H$170,2)</f>
        <v>0</v>
      </c>
      <c r="BL170" s="83" t="s">
        <v>143</v>
      </c>
      <c r="BM170" s="83" t="s">
        <v>840</v>
      </c>
    </row>
    <row r="171" spans="2:51" s="6" customFormat="1" ht="15.75" customHeight="1">
      <c r="B171" s="145"/>
      <c r="D171" s="140" t="s">
        <v>220</v>
      </c>
      <c r="E171" s="148"/>
      <c r="F171" s="148" t="s">
        <v>841</v>
      </c>
      <c r="H171" s="149">
        <v>26</v>
      </c>
      <c r="L171" s="145"/>
      <c r="M171" s="150"/>
      <c r="T171" s="151"/>
      <c r="AT171" s="147" t="s">
        <v>220</v>
      </c>
      <c r="AU171" s="147" t="s">
        <v>153</v>
      </c>
      <c r="AV171" s="147" t="s">
        <v>85</v>
      </c>
      <c r="AW171" s="147" t="s">
        <v>119</v>
      </c>
      <c r="AX171" s="147" t="s">
        <v>22</v>
      </c>
      <c r="AY171" s="147" t="s">
        <v>140</v>
      </c>
    </row>
    <row r="172" spans="2:65" s="6" customFormat="1" ht="15.75" customHeight="1">
      <c r="B172" s="22"/>
      <c r="C172" s="123" t="s">
        <v>443</v>
      </c>
      <c r="D172" s="123" t="s">
        <v>144</v>
      </c>
      <c r="E172" s="124" t="s">
        <v>448</v>
      </c>
      <c r="F172" s="125" t="s">
        <v>449</v>
      </c>
      <c r="G172" s="126" t="s">
        <v>319</v>
      </c>
      <c r="H172" s="127">
        <v>27.3</v>
      </c>
      <c r="I172" s="128"/>
      <c r="J172" s="129">
        <f>ROUND($I$172*$H$172,2)</f>
        <v>0</v>
      </c>
      <c r="K172" s="125" t="s">
        <v>215</v>
      </c>
      <c r="L172" s="22"/>
      <c r="M172" s="130"/>
      <c r="N172" s="131" t="s">
        <v>48</v>
      </c>
      <c r="Q172" s="132">
        <v>0.18907</v>
      </c>
      <c r="R172" s="132">
        <f>$Q$172*$H$172</f>
        <v>5.161611</v>
      </c>
      <c r="S172" s="132">
        <v>0</v>
      </c>
      <c r="T172" s="133">
        <f>$S$172*$H$172</f>
        <v>0</v>
      </c>
      <c r="AR172" s="83" t="s">
        <v>143</v>
      </c>
      <c r="AT172" s="83" t="s">
        <v>144</v>
      </c>
      <c r="AU172" s="83" t="s">
        <v>153</v>
      </c>
      <c r="AY172" s="6" t="s">
        <v>140</v>
      </c>
      <c r="BE172" s="134">
        <f>IF($N$172="základní",$J$172,0)</f>
        <v>0</v>
      </c>
      <c r="BF172" s="134">
        <f>IF($N$172="snížená",$J$172,0)</f>
        <v>0</v>
      </c>
      <c r="BG172" s="134">
        <f>IF($N$172="zákl. přenesená",$J$172,0)</f>
        <v>0</v>
      </c>
      <c r="BH172" s="134">
        <f>IF($N$172="sníž. přenesená",$J$172,0)</f>
        <v>0</v>
      </c>
      <c r="BI172" s="134">
        <f>IF($N$172="nulová",$J$172,0)</f>
        <v>0</v>
      </c>
      <c r="BJ172" s="83" t="s">
        <v>22</v>
      </c>
      <c r="BK172" s="134">
        <f>ROUND($I$172*$H$172,2)</f>
        <v>0</v>
      </c>
      <c r="BL172" s="83" t="s">
        <v>143</v>
      </c>
      <c r="BM172" s="83" t="s">
        <v>842</v>
      </c>
    </row>
    <row r="173" spans="2:51" s="6" customFormat="1" ht="15.75" customHeight="1">
      <c r="B173" s="145"/>
      <c r="D173" s="140" t="s">
        <v>220</v>
      </c>
      <c r="E173" s="148"/>
      <c r="F173" s="148" t="s">
        <v>843</v>
      </c>
      <c r="H173" s="149">
        <v>27.3</v>
      </c>
      <c r="L173" s="145"/>
      <c r="M173" s="150"/>
      <c r="T173" s="151"/>
      <c r="AT173" s="147" t="s">
        <v>220</v>
      </c>
      <c r="AU173" s="147" t="s">
        <v>153</v>
      </c>
      <c r="AV173" s="147" t="s">
        <v>85</v>
      </c>
      <c r="AW173" s="147" t="s">
        <v>119</v>
      </c>
      <c r="AX173" s="147" t="s">
        <v>22</v>
      </c>
      <c r="AY173" s="147" t="s">
        <v>140</v>
      </c>
    </row>
    <row r="174" spans="2:63" s="112" customFormat="1" ht="30.75" customHeight="1">
      <c r="B174" s="113"/>
      <c r="D174" s="114" t="s">
        <v>76</v>
      </c>
      <c r="E174" s="121" t="s">
        <v>168</v>
      </c>
      <c r="F174" s="121" t="s">
        <v>844</v>
      </c>
      <c r="J174" s="122">
        <f>$BK$174</f>
        <v>0</v>
      </c>
      <c r="L174" s="113"/>
      <c r="M174" s="117"/>
      <c r="P174" s="118">
        <f>$P$175</f>
        <v>0</v>
      </c>
      <c r="R174" s="118">
        <f>$R$175</f>
        <v>0.427</v>
      </c>
      <c r="T174" s="119">
        <f>$T$175</f>
        <v>0</v>
      </c>
      <c r="AR174" s="114" t="s">
        <v>22</v>
      </c>
      <c r="AT174" s="114" t="s">
        <v>76</v>
      </c>
      <c r="AU174" s="114" t="s">
        <v>22</v>
      </c>
      <c r="AY174" s="114" t="s">
        <v>140</v>
      </c>
      <c r="BK174" s="120">
        <f>$BK$175</f>
        <v>0</v>
      </c>
    </row>
    <row r="175" spans="2:63" s="112" customFormat="1" ht="15.75" customHeight="1">
      <c r="B175" s="113"/>
      <c r="D175" s="114" t="s">
        <v>76</v>
      </c>
      <c r="E175" s="121" t="s">
        <v>845</v>
      </c>
      <c r="F175" s="121" t="s">
        <v>846</v>
      </c>
      <c r="J175" s="122">
        <f>$BK$175</f>
        <v>0</v>
      </c>
      <c r="L175" s="113"/>
      <c r="M175" s="117"/>
      <c r="P175" s="118">
        <f>SUM($P$176:$P$181)</f>
        <v>0</v>
      </c>
      <c r="R175" s="118">
        <f>SUM($R$176:$R$181)</f>
        <v>0.427</v>
      </c>
      <c r="T175" s="119">
        <f>SUM($T$176:$T$181)</f>
        <v>0</v>
      </c>
      <c r="AR175" s="114" t="s">
        <v>22</v>
      </c>
      <c r="AT175" s="114" t="s">
        <v>76</v>
      </c>
      <c r="AU175" s="114" t="s">
        <v>85</v>
      </c>
      <c r="AY175" s="114" t="s">
        <v>140</v>
      </c>
      <c r="BK175" s="120">
        <f>SUM($BK$176:$BK$181)</f>
        <v>0</v>
      </c>
    </row>
    <row r="176" spans="2:65" s="6" customFormat="1" ht="15.75" customHeight="1">
      <c r="B176" s="22"/>
      <c r="C176" s="123" t="s">
        <v>447</v>
      </c>
      <c r="D176" s="123" t="s">
        <v>144</v>
      </c>
      <c r="E176" s="124" t="s">
        <v>847</v>
      </c>
      <c r="F176" s="125" t="s">
        <v>848</v>
      </c>
      <c r="G176" s="126" t="s">
        <v>319</v>
      </c>
      <c r="H176" s="127">
        <v>122.06</v>
      </c>
      <c r="I176" s="128"/>
      <c r="J176" s="129">
        <f>ROUND($I$176*$H$176,2)</f>
        <v>0</v>
      </c>
      <c r="K176" s="125" t="s">
        <v>215</v>
      </c>
      <c r="L176" s="22"/>
      <c r="M176" s="130"/>
      <c r="N176" s="131" t="s">
        <v>48</v>
      </c>
      <c r="Q176" s="132">
        <v>0</v>
      </c>
      <c r="R176" s="132">
        <f>$Q$176*$H$176</f>
        <v>0</v>
      </c>
      <c r="S176" s="132">
        <v>0</v>
      </c>
      <c r="T176" s="133">
        <f>$S$176*$H$176</f>
        <v>0</v>
      </c>
      <c r="AR176" s="83" t="s">
        <v>143</v>
      </c>
      <c r="AT176" s="83" t="s">
        <v>144</v>
      </c>
      <c r="AU176" s="83" t="s">
        <v>153</v>
      </c>
      <c r="AY176" s="6" t="s">
        <v>140</v>
      </c>
      <c r="BE176" s="134">
        <f>IF($N$176="základní",$J$176,0)</f>
        <v>0</v>
      </c>
      <c r="BF176" s="134">
        <f>IF($N$176="snížená",$J$176,0)</f>
        <v>0</v>
      </c>
      <c r="BG176" s="134">
        <f>IF($N$176="zákl. přenesená",$J$176,0)</f>
        <v>0</v>
      </c>
      <c r="BH176" s="134">
        <f>IF($N$176="sníž. přenesená",$J$176,0)</f>
        <v>0</v>
      </c>
      <c r="BI176" s="134">
        <f>IF($N$176="nulová",$J$176,0)</f>
        <v>0</v>
      </c>
      <c r="BJ176" s="83" t="s">
        <v>22</v>
      </c>
      <c r="BK176" s="134">
        <f>ROUND($I$176*$H$176,2)</f>
        <v>0</v>
      </c>
      <c r="BL176" s="83" t="s">
        <v>143</v>
      </c>
      <c r="BM176" s="83" t="s">
        <v>849</v>
      </c>
    </row>
    <row r="177" spans="2:51" s="6" customFormat="1" ht="15.75" customHeight="1">
      <c r="B177" s="139"/>
      <c r="D177" s="140" t="s">
        <v>220</v>
      </c>
      <c r="E177" s="141"/>
      <c r="F177" s="141" t="s">
        <v>816</v>
      </c>
      <c r="H177" s="142"/>
      <c r="L177" s="139"/>
      <c r="M177" s="143"/>
      <c r="T177" s="144"/>
      <c r="AT177" s="142" t="s">
        <v>220</v>
      </c>
      <c r="AU177" s="142" t="s">
        <v>153</v>
      </c>
      <c r="AV177" s="142" t="s">
        <v>22</v>
      </c>
      <c r="AW177" s="142" t="s">
        <v>119</v>
      </c>
      <c r="AX177" s="142" t="s">
        <v>77</v>
      </c>
      <c r="AY177" s="142" t="s">
        <v>140</v>
      </c>
    </row>
    <row r="178" spans="2:51" s="6" customFormat="1" ht="15.75" customHeight="1">
      <c r="B178" s="145"/>
      <c r="D178" s="146" t="s">
        <v>220</v>
      </c>
      <c r="E178" s="147"/>
      <c r="F178" s="148" t="s">
        <v>850</v>
      </c>
      <c r="H178" s="149">
        <v>122.06</v>
      </c>
      <c r="L178" s="145"/>
      <c r="M178" s="150"/>
      <c r="T178" s="151"/>
      <c r="AT178" s="147" t="s">
        <v>220</v>
      </c>
      <c r="AU178" s="147" t="s">
        <v>153</v>
      </c>
      <c r="AV178" s="147" t="s">
        <v>85</v>
      </c>
      <c r="AW178" s="147" t="s">
        <v>119</v>
      </c>
      <c r="AX178" s="147" t="s">
        <v>22</v>
      </c>
      <c r="AY178" s="147" t="s">
        <v>140</v>
      </c>
    </row>
    <row r="179" spans="2:65" s="6" customFormat="1" ht="15.75" customHeight="1">
      <c r="B179" s="22"/>
      <c r="C179" s="167" t="s">
        <v>451</v>
      </c>
      <c r="D179" s="167" t="s">
        <v>378</v>
      </c>
      <c r="E179" s="168" t="s">
        <v>851</v>
      </c>
      <c r="F179" s="169" t="s">
        <v>852</v>
      </c>
      <c r="G179" s="170" t="s">
        <v>313</v>
      </c>
      <c r="H179" s="171">
        <v>0.427</v>
      </c>
      <c r="I179" s="172"/>
      <c r="J179" s="173">
        <f>ROUND($I$179*$H$179,2)</f>
        <v>0</v>
      </c>
      <c r="K179" s="169"/>
      <c r="L179" s="174"/>
      <c r="M179" s="175"/>
      <c r="N179" s="176" t="s">
        <v>48</v>
      </c>
      <c r="Q179" s="132">
        <v>1</v>
      </c>
      <c r="R179" s="132">
        <f>$Q$179*$H$179</f>
        <v>0.427</v>
      </c>
      <c r="S179" s="132">
        <v>0</v>
      </c>
      <c r="T179" s="133">
        <f>$S$179*$H$179</f>
        <v>0</v>
      </c>
      <c r="AR179" s="83" t="s">
        <v>172</v>
      </c>
      <c r="AT179" s="83" t="s">
        <v>378</v>
      </c>
      <c r="AU179" s="83" t="s">
        <v>153</v>
      </c>
      <c r="AY179" s="6" t="s">
        <v>140</v>
      </c>
      <c r="BE179" s="134">
        <f>IF($N$179="základní",$J$179,0)</f>
        <v>0</v>
      </c>
      <c r="BF179" s="134">
        <f>IF($N$179="snížená",$J$179,0)</f>
        <v>0</v>
      </c>
      <c r="BG179" s="134">
        <f>IF($N$179="zákl. přenesená",$J$179,0)</f>
        <v>0</v>
      </c>
      <c r="BH179" s="134">
        <f>IF($N$179="sníž. přenesená",$J$179,0)</f>
        <v>0</v>
      </c>
      <c r="BI179" s="134">
        <f>IF($N$179="nulová",$J$179,0)</f>
        <v>0</v>
      </c>
      <c r="BJ179" s="83" t="s">
        <v>22</v>
      </c>
      <c r="BK179" s="134">
        <f>ROUND($I$179*$H$179,2)</f>
        <v>0</v>
      </c>
      <c r="BL179" s="83" t="s">
        <v>143</v>
      </c>
      <c r="BM179" s="83" t="s">
        <v>853</v>
      </c>
    </row>
    <row r="180" spans="2:51" s="6" customFormat="1" ht="15.75" customHeight="1">
      <c r="B180" s="139"/>
      <c r="D180" s="140" t="s">
        <v>220</v>
      </c>
      <c r="E180" s="141"/>
      <c r="F180" s="141" t="s">
        <v>854</v>
      </c>
      <c r="H180" s="142"/>
      <c r="L180" s="139"/>
      <c r="M180" s="143"/>
      <c r="T180" s="144"/>
      <c r="AT180" s="142" t="s">
        <v>220</v>
      </c>
      <c r="AU180" s="142" t="s">
        <v>153</v>
      </c>
      <c r="AV180" s="142" t="s">
        <v>22</v>
      </c>
      <c r="AW180" s="142" t="s">
        <v>119</v>
      </c>
      <c r="AX180" s="142" t="s">
        <v>77</v>
      </c>
      <c r="AY180" s="142" t="s">
        <v>140</v>
      </c>
    </row>
    <row r="181" spans="2:51" s="6" customFormat="1" ht="15.75" customHeight="1">
      <c r="B181" s="145"/>
      <c r="D181" s="146" t="s">
        <v>220</v>
      </c>
      <c r="E181" s="147"/>
      <c r="F181" s="148" t="s">
        <v>855</v>
      </c>
      <c r="H181" s="149">
        <v>0.427</v>
      </c>
      <c r="L181" s="145"/>
      <c r="M181" s="150"/>
      <c r="T181" s="151"/>
      <c r="AT181" s="147" t="s">
        <v>220</v>
      </c>
      <c r="AU181" s="147" t="s">
        <v>153</v>
      </c>
      <c r="AV181" s="147" t="s">
        <v>85</v>
      </c>
      <c r="AW181" s="147" t="s">
        <v>119</v>
      </c>
      <c r="AX181" s="147" t="s">
        <v>22</v>
      </c>
      <c r="AY181" s="147" t="s">
        <v>140</v>
      </c>
    </row>
    <row r="182" spans="2:63" s="112" customFormat="1" ht="30.75" customHeight="1">
      <c r="B182" s="113"/>
      <c r="D182" s="114" t="s">
        <v>76</v>
      </c>
      <c r="E182" s="121" t="s">
        <v>176</v>
      </c>
      <c r="F182" s="121" t="s">
        <v>563</v>
      </c>
      <c r="J182" s="122">
        <f>$BK$182</f>
        <v>0</v>
      </c>
      <c r="L182" s="113"/>
      <c r="M182" s="117"/>
      <c r="P182" s="118">
        <f>$P$183+$P$189+$P$196</f>
        <v>0</v>
      </c>
      <c r="R182" s="118">
        <f>$R$183+$R$189+$R$196</f>
        <v>0.0963</v>
      </c>
      <c r="T182" s="119">
        <f>$T$183+$T$189+$T$196</f>
        <v>66.12</v>
      </c>
      <c r="AR182" s="114" t="s">
        <v>22</v>
      </c>
      <c r="AT182" s="114" t="s">
        <v>76</v>
      </c>
      <c r="AU182" s="114" t="s">
        <v>22</v>
      </c>
      <c r="AY182" s="114" t="s">
        <v>140</v>
      </c>
      <c r="BK182" s="120">
        <f>$BK$183+$BK$189+$BK$196</f>
        <v>0</v>
      </c>
    </row>
    <row r="183" spans="2:63" s="112" customFormat="1" ht="15.75" customHeight="1">
      <c r="B183" s="113"/>
      <c r="D183" s="114" t="s">
        <v>76</v>
      </c>
      <c r="E183" s="121" t="s">
        <v>600</v>
      </c>
      <c r="F183" s="121" t="s">
        <v>856</v>
      </c>
      <c r="J183" s="122">
        <f>$BK$183</f>
        <v>0</v>
      </c>
      <c r="L183" s="113"/>
      <c r="M183" s="117"/>
      <c r="P183" s="118">
        <f>SUM($P$184:$P$188)</f>
        <v>0</v>
      </c>
      <c r="R183" s="118">
        <f>SUM($R$184:$R$188)</f>
        <v>0</v>
      </c>
      <c r="T183" s="119">
        <f>SUM($T$184:$T$188)</f>
        <v>66.12</v>
      </c>
      <c r="AR183" s="114" t="s">
        <v>22</v>
      </c>
      <c r="AT183" s="114" t="s">
        <v>76</v>
      </c>
      <c r="AU183" s="114" t="s">
        <v>85</v>
      </c>
      <c r="AY183" s="114" t="s">
        <v>140</v>
      </c>
      <c r="BK183" s="120">
        <f>SUM($BK$184:$BK$188)</f>
        <v>0</v>
      </c>
    </row>
    <row r="184" spans="2:65" s="6" customFormat="1" ht="15.75" customHeight="1">
      <c r="B184" s="22"/>
      <c r="C184" s="123" t="s">
        <v>459</v>
      </c>
      <c r="D184" s="123" t="s">
        <v>144</v>
      </c>
      <c r="E184" s="124" t="s">
        <v>857</v>
      </c>
      <c r="F184" s="125" t="s">
        <v>858</v>
      </c>
      <c r="G184" s="126" t="s">
        <v>283</v>
      </c>
      <c r="H184" s="127">
        <v>12.25</v>
      </c>
      <c r="I184" s="128"/>
      <c r="J184" s="129">
        <f>ROUND($I$184*$H$184,2)</f>
        <v>0</v>
      </c>
      <c r="K184" s="125" t="s">
        <v>215</v>
      </c>
      <c r="L184" s="22"/>
      <c r="M184" s="130"/>
      <c r="N184" s="131" t="s">
        <v>48</v>
      </c>
      <c r="Q184" s="132">
        <v>0</v>
      </c>
      <c r="R184" s="132">
        <f>$Q$184*$H$184</f>
        <v>0</v>
      </c>
      <c r="S184" s="132">
        <v>2.4</v>
      </c>
      <c r="T184" s="133">
        <f>$S$184*$H$184</f>
        <v>29.4</v>
      </c>
      <c r="AR184" s="83" t="s">
        <v>143</v>
      </c>
      <c r="AT184" s="83" t="s">
        <v>144</v>
      </c>
      <c r="AU184" s="83" t="s">
        <v>153</v>
      </c>
      <c r="AY184" s="6" t="s">
        <v>140</v>
      </c>
      <c r="BE184" s="134">
        <f>IF($N$184="základní",$J$184,0)</f>
        <v>0</v>
      </c>
      <c r="BF184" s="134">
        <f>IF($N$184="snížená",$J$184,0)</f>
        <v>0</v>
      </c>
      <c r="BG184" s="134">
        <f>IF($N$184="zákl. přenesená",$J$184,0)</f>
        <v>0</v>
      </c>
      <c r="BH184" s="134">
        <f>IF($N$184="sníž. přenesená",$J$184,0)</f>
        <v>0</v>
      </c>
      <c r="BI184" s="134">
        <f>IF($N$184="nulová",$J$184,0)</f>
        <v>0</v>
      </c>
      <c r="BJ184" s="83" t="s">
        <v>22</v>
      </c>
      <c r="BK184" s="134">
        <f>ROUND($I$184*$H$184,2)</f>
        <v>0</v>
      </c>
      <c r="BL184" s="83" t="s">
        <v>143</v>
      </c>
      <c r="BM184" s="83" t="s">
        <v>859</v>
      </c>
    </row>
    <row r="185" spans="2:51" s="6" customFormat="1" ht="15.75" customHeight="1">
      <c r="B185" s="139"/>
      <c r="D185" s="140" t="s">
        <v>220</v>
      </c>
      <c r="E185" s="141"/>
      <c r="F185" s="141" t="s">
        <v>860</v>
      </c>
      <c r="H185" s="142"/>
      <c r="L185" s="139"/>
      <c r="M185" s="143"/>
      <c r="T185" s="144"/>
      <c r="AT185" s="142" t="s">
        <v>220</v>
      </c>
      <c r="AU185" s="142" t="s">
        <v>153</v>
      </c>
      <c r="AV185" s="142" t="s">
        <v>22</v>
      </c>
      <c r="AW185" s="142" t="s">
        <v>119</v>
      </c>
      <c r="AX185" s="142" t="s">
        <v>77</v>
      </c>
      <c r="AY185" s="142" t="s">
        <v>140</v>
      </c>
    </row>
    <row r="186" spans="2:51" s="6" customFormat="1" ht="15.75" customHeight="1">
      <c r="B186" s="145"/>
      <c r="D186" s="146" t="s">
        <v>220</v>
      </c>
      <c r="E186" s="147"/>
      <c r="F186" s="148" t="s">
        <v>861</v>
      </c>
      <c r="H186" s="149">
        <v>12.25</v>
      </c>
      <c r="L186" s="145"/>
      <c r="M186" s="150"/>
      <c r="T186" s="151"/>
      <c r="AT186" s="147" t="s">
        <v>220</v>
      </c>
      <c r="AU186" s="147" t="s">
        <v>153</v>
      </c>
      <c r="AV186" s="147" t="s">
        <v>85</v>
      </c>
      <c r="AW186" s="147" t="s">
        <v>119</v>
      </c>
      <c r="AX186" s="147" t="s">
        <v>22</v>
      </c>
      <c r="AY186" s="147" t="s">
        <v>140</v>
      </c>
    </row>
    <row r="187" spans="2:65" s="6" customFormat="1" ht="15.75" customHeight="1">
      <c r="B187" s="22"/>
      <c r="C187" s="123" t="s">
        <v>464</v>
      </c>
      <c r="D187" s="123" t="s">
        <v>144</v>
      </c>
      <c r="E187" s="124" t="s">
        <v>862</v>
      </c>
      <c r="F187" s="125" t="s">
        <v>863</v>
      </c>
      <c r="G187" s="126" t="s">
        <v>401</v>
      </c>
      <c r="H187" s="127">
        <v>12</v>
      </c>
      <c r="I187" s="128"/>
      <c r="J187" s="129">
        <f>ROUND($I$187*$H$187,2)</f>
        <v>0</v>
      </c>
      <c r="K187" s="125" t="s">
        <v>215</v>
      </c>
      <c r="L187" s="22"/>
      <c r="M187" s="130"/>
      <c r="N187" s="131" t="s">
        <v>48</v>
      </c>
      <c r="Q187" s="132">
        <v>0</v>
      </c>
      <c r="R187" s="132">
        <f>$Q$187*$H$187</f>
        <v>0</v>
      </c>
      <c r="S187" s="132">
        <v>3.06</v>
      </c>
      <c r="T187" s="133">
        <f>$S$187*$H$187</f>
        <v>36.72</v>
      </c>
      <c r="AR187" s="83" t="s">
        <v>143</v>
      </c>
      <c r="AT187" s="83" t="s">
        <v>144</v>
      </c>
      <c r="AU187" s="83" t="s">
        <v>153</v>
      </c>
      <c r="AY187" s="6" t="s">
        <v>140</v>
      </c>
      <c r="BE187" s="134">
        <f>IF($N$187="základní",$J$187,0)</f>
        <v>0</v>
      </c>
      <c r="BF187" s="134">
        <f>IF($N$187="snížená",$J$187,0)</f>
        <v>0</v>
      </c>
      <c r="BG187" s="134">
        <f>IF($N$187="zákl. přenesená",$J$187,0)</f>
        <v>0</v>
      </c>
      <c r="BH187" s="134">
        <f>IF($N$187="sníž. přenesená",$J$187,0)</f>
        <v>0</v>
      </c>
      <c r="BI187" s="134">
        <f>IF($N$187="nulová",$J$187,0)</f>
        <v>0</v>
      </c>
      <c r="BJ187" s="83" t="s">
        <v>22</v>
      </c>
      <c r="BK187" s="134">
        <f>ROUND($I$187*$H$187,2)</f>
        <v>0</v>
      </c>
      <c r="BL187" s="83" t="s">
        <v>143</v>
      </c>
      <c r="BM187" s="83" t="s">
        <v>864</v>
      </c>
    </row>
    <row r="188" spans="2:51" s="6" customFormat="1" ht="15.75" customHeight="1">
      <c r="B188" s="145"/>
      <c r="D188" s="140" t="s">
        <v>220</v>
      </c>
      <c r="E188" s="148"/>
      <c r="F188" s="148" t="s">
        <v>865</v>
      </c>
      <c r="H188" s="149">
        <v>12</v>
      </c>
      <c r="L188" s="145"/>
      <c r="M188" s="150"/>
      <c r="T188" s="151"/>
      <c r="AT188" s="147" t="s">
        <v>220</v>
      </c>
      <c r="AU188" s="147" t="s">
        <v>153</v>
      </c>
      <c r="AV188" s="147" t="s">
        <v>85</v>
      </c>
      <c r="AW188" s="147" t="s">
        <v>119</v>
      </c>
      <c r="AX188" s="147" t="s">
        <v>22</v>
      </c>
      <c r="AY188" s="147" t="s">
        <v>140</v>
      </c>
    </row>
    <row r="189" spans="2:63" s="112" customFormat="1" ht="23.25" customHeight="1">
      <c r="B189" s="113"/>
      <c r="D189" s="114" t="s">
        <v>76</v>
      </c>
      <c r="E189" s="121" t="s">
        <v>683</v>
      </c>
      <c r="F189" s="121" t="s">
        <v>866</v>
      </c>
      <c r="J189" s="122">
        <f>$BK$189</f>
        <v>0</v>
      </c>
      <c r="L189" s="113"/>
      <c r="M189" s="117"/>
      <c r="P189" s="118">
        <f>SUM($P$190:$P$195)</f>
        <v>0</v>
      </c>
      <c r="R189" s="118">
        <f>SUM($R$190:$R$195)</f>
        <v>0.0963</v>
      </c>
      <c r="T189" s="119">
        <f>SUM($T$190:$T$195)</f>
        <v>0</v>
      </c>
      <c r="AR189" s="114" t="s">
        <v>22</v>
      </c>
      <c r="AT189" s="114" t="s">
        <v>76</v>
      </c>
      <c r="AU189" s="114" t="s">
        <v>85</v>
      </c>
      <c r="AY189" s="114" t="s">
        <v>140</v>
      </c>
      <c r="BK189" s="120">
        <f>SUM($BK$190:$BK$195)</f>
        <v>0</v>
      </c>
    </row>
    <row r="190" spans="2:65" s="6" customFormat="1" ht="15.75" customHeight="1">
      <c r="B190" s="22"/>
      <c r="C190" s="123" t="s">
        <v>469</v>
      </c>
      <c r="D190" s="123" t="s">
        <v>144</v>
      </c>
      <c r="E190" s="124" t="s">
        <v>867</v>
      </c>
      <c r="F190" s="125" t="s">
        <v>868</v>
      </c>
      <c r="G190" s="126" t="s">
        <v>319</v>
      </c>
      <c r="H190" s="127">
        <v>15</v>
      </c>
      <c r="I190" s="128"/>
      <c r="J190" s="129">
        <f>ROUND($I$190*$H$190,2)</f>
        <v>0</v>
      </c>
      <c r="K190" s="125" t="s">
        <v>215</v>
      </c>
      <c r="L190" s="22"/>
      <c r="M190" s="130"/>
      <c r="N190" s="131" t="s">
        <v>48</v>
      </c>
      <c r="Q190" s="132">
        <v>0.0063</v>
      </c>
      <c r="R190" s="132">
        <f>$Q$190*$H$190</f>
        <v>0.0945</v>
      </c>
      <c r="S190" s="132">
        <v>0</v>
      </c>
      <c r="T190" s="133">
        <f>$S$190*$H$190</f>
        <v>0</v>
      </c>
      <c r="AR190" s="83" t="s">
        <v>143</v>
      </c>
      <c r="AT190" s="83" t="s">
        <v>144</v>
      </c>
      <c r="AU190" s="83" t="s">
        <v>153</v>
      </c>
      <c r="AY190" s="6" t="s">
        <v>140</v>
      </c>
      <c r="BE190" s="134">
        <f>IF($N$190="základní",$J$190,0)</f>
        <v>0</v>
      </c>
      <c r="BF190" s="134">
        <f>IF($N$190="snížená",$J$190,0)</f>
        <v>0</v>
      </c>
      <c r="BG190" s="134">
        <f>IF($N$190="zákl. přenesená",$J$190,0)</f>
        <v>0</v>
      </c>
      <c r="BH190" s="134">
        <f>IF($N$190="sníž. přenesená",$J$190,0)</f>
        <v>0</v>
      </c>
      <c r="BI190" s="134">
        <f>IF($N$190="nulová",$J$190,0)</f>
        <v>0</v>
      </c>
      <c r="BJ190" s="83" t="s">
        <v>22</v>
      </c>
      <c r="BK190" s="134">
        <f>ROUND($I$190*$H$190,2)</f>
        <v>0</v>
      </c>
      <c r="BL190" s="83" t="s">
        <v>143</v>
      </c>
      <c r="BM190" s="83" t="s">
        <v>869</v>
      </c>
    </row>
    <row r="191" spans="2:51" s="6" customFormat="1" ht="15.75" customHeight="1">
      <c r="B191" s="145"/>
      <c r="D191" s="140" t="s">
        <v>220</v>
      </c>
      <c r="E191" s="148"/>
      <c r="F191" s="148" t="s">
        <v>870</v>
      </c>
      <c r="H191" s="149">
        <v>15</v>
      </c>
      <c r="L191" s="145"/>
      <c r="M191" s="150"/>
      <c r="T191" s="151"/>
      <c r="AT191" s="147" t="s">
        <v>220</v>
      </c>
      <c r="AU191" s="147" t="s">
        <v>153</v>
      </c>
      <c r="AV191" s="147" t="s">
        <v>85</v>
      </c>
      <c r="AW191" s="147" t="s">
        <v>119</v>
      </c>
      <c r="AX191" s="147" t="s">
        <v>22</v>
      </c>
      <c r="AY191" s="147" t="s">
        <v>140</v>
      </c>
    </row>
    <row r="192" spans="2:65" s="6" customFormat="1" ht="15.75" customHeight="1">
      <c r="B192" s="22"/>
      <c r="C192" s="123" t="s">
        <v>475</v>
      </c>
      <c r="D192" s="123" t="s">
        <v>144</v>
      </c>
      <c r="E192" s="124" t="s">
        <v>871</v>
      </c>
      <c r="F192" s="125" t="s">
        <v>872</v>
      </c>
      <c r="G192" s="126" t="s">
        <v>319</v>
      </c>
      <c r="H192" s="127">
        <v>15</v>
      </c>
      <c r="I192" s="128"/>
      <c r="J192" s="129">
        <f>ROUND($I$192*$H$192,2)</f>
        <v>0</v>
      </c>
      <c r="K192" s="125" t="s">
        <v>215</v>
      </c>
      <c r="L192" s="22"/>
      <c r="M192" s="130"/>
      <c r="N192" s="131" t="s">
        <v>48</v>
      </c>
      <c r="Q192" s="132">
        <v>0.00012</v>
      </c>
      <c r="R192" s="132">
        <f>$Q$192*$H$192</f>
        <v>0.0018</v>
      </c>
      <c r="S192" s="132">
        <v>0</v>
      </c>
      <c r="T192" s="133">
        <f>$S$192*$H$192</f>
        <v>0</v>
      </c>
      <c r="AR192" s="83" t="s">
        <v>143</v>
      </c>
      <c r="AT192" s="83" t="s">
        <v>144</v>
      </c>
      <c r="AU192" s="83" t="s">
        <v>153</v>
      </c>
      <c r="AY192" s="6" t="s">
        <v>140</v>
      </c>
      <c r="BE192" s="134">
        <f>IF($N$192="základní",$J$192,0)</f>
        <v>0</v>
      </c>
      <c r="BF192" s="134">
        <f>IF($N$192="snížená",$J$192,0)</f>
        <v>0</v>
      </c>
      <c r="BG192" s="134">
        <f>IF($N$192="zákl. přenesená",$J$192,0)</f>
        <v>0</v>
      </c>
      <c r="BH192" s="134">
        <f>IF($N$192="sníž. přenesená",$J$192,0)</f>
        <v>0</v>
      </c>
      <c r="BI192" s="134">
        <f>IF($N$192="nulová",$J$192,0)</f>
        <v>0</v>
      </c>
      <c r="BJ192" s="83" t="s">
        <v>22</v>
      </c>
      <c r="BK192" s="134">
        <f>ROUND($I$192*$H$192,2)</f>
        <v>0</v>
      </c>
      <c r="BL192" s="83" t="s">
        <v>143</v>
      </c>
      <c r="BM192" s="83" t="s">
        <v>873</v>
      </c>
    </row>
    <row r="193" spans="2:51" s="6" customFormat="1" ht="15.75" customHeight="1">
      <c r="B193" s="145"/>
      <c r="D193" s="140" t="s">
        <v>220</v>
      </c>
      <c r="E193" s="148"/>
      <c r="F193" s="148" t="s">
        <v>870</v>
      </c>
      <c r="H193" s="149">
        <v>15</v>
      </c>
      <c r="L193" s="145"/>
      <c r="M193" s="150"/>
      <c r="T193" s="151"/>
      <c r="AT193" s="147" t="s">
        <v>220</v>
      </c>
      <c r="AU193" s="147" t="s">
        <v>153</v>
      </c>
      <c r="AV193" s="147" t="s">
        <v>85</v>
      </c>
      <c r="AW193" s="147" t="s">
        <v>119</v>
      </c>
      <c r="AX193" s="147" t="s">
        <v>22</v>
      </c>
      <c r="AY193" s="147" t="s">
        <v>140</v>
      </c>
    </row>
    <row r="194" spans="2:65" s="6" customFormat="1" ht="15.75" customHeight="1">
      <c r="B194" s="22"/>
      <c r="C194" s="123" t="s">
        <v>480</v>
      </c>
      <c r="D194" s="123" t="s">
        <v>144</v>
      </c>
      <c r="E194" s="124" t="s">
        <v>874</v>
      </c>
      <c r="F194" s="125" t="s">
        <v>875</v>
      </c>
      <c r="G194" s="126" t="s">
        <v>319</v>
      </c>
      <c r="H194" s="127">
        <v>15</v>
      </c>
      <c r="I194" s="128"/>
      <c r="J194" s="129">
        <f>ROUND($I$194*$H$194,2)</f>
        <v>0</v>
      </c>
      <c r="K194" s="125" t="s">
        <v>215</v>
      </c>
      <c r="L194" s="22"/>
      <c r="M194" s="130"/>
      <c r="N194" s="131" t="s">
        <v>48</v>
      </c>
      <c r="Q194" s="132">
        <v>0</v>
      </c>
      <c r="R194" s="132">
        <f>$Q$194*$H$194</f>
        <v>0</v>
      </c>
      <c r="S194" s="132">
        <v>0</v>
      </c>
      <c r="T194" s="133">
        <f>$S$194*$H$194</f>
        <v>0</v>
      </c>
      <c r="AR194" s="83" t="s">
        <v>143</v>
      </c>
      <c r="AT194" s="83" t="s">
        <v>144</v>
      </c>
      <c r="AU194" s="83" t="s">
        <v>153</v>
      </c>
      <c r="AY194" s="6" t="s">
        <v>140</v>
      </c>
      <c r="BE194" s="134">
        <f>IF($N$194="základní",$J$194,0)</f>
        <v>0</v>
      </c>
      <c r="BF194" s="134">
        <f>IF($N$194="snížená",$J$194,0)</f>
        <v>0</v>
      </c>
      <c r="BG194" s="134">
        <f>IF($N$194="zákl. přenesená",$J$194,0)</f>
        <v>0</v>
      </c>
      <c r="BH194" s="134">
        <f>IF($N$194="sníž. přenesená",$J$194,0)</f>
        <v>0</v>
      </c>
      <c r="BI194" s="134">
        <f>IF($N$194="nulová",$J$194,0)</f>
        <v>0</v>
      </c>
      <c r="BJ194" s="83" t="s">
        <v>22</v>
      </c>
      <c r="BK194" s="134">
        <f>ROUND($I$194*$H$194,2)</f>
        <v>0</v>
      </c>
      <c r="BL194" s="83" t="s">
        <v>143</v>
      </c>
      <c r="BM194" s="83" t="s">
        <v>876</v>
      </c>
    </row>
    <row r="195" spans="2:51" s="6" customFormat="1" ht="15.75" customHeight="1">
      <c r="B195" s="145"/>
      <c r="D195" s="140" t="s">
        <v>220</v>
      </c>
      <c r="E195" s="148"/>
      <c r="F195" s="148" t="s">
        <v>877</v>
      </c>
      <c r="H195" s="149">
        <v>15</v>
      </c>
      <c r="L195" s="145"/>
      <c r="M195" s="150"/>
      <c r="T195" s="151"/>
      <c r="AT195" s="147" t="s">
        <v>220</v>
      </c>
      <c r="AU195" s="147" t="s">
        <v>153</v>
      </c>
      <c r="AV195" s="147" t="s">
        <v>85</v>
      </c>
      <c r="AW195" s="147" t="s">
        <v>119</v>
      </c>
      <c r="AX195" s="147" t="s">
        <v>22</v>
      </c>
      <c r="AY195" s="147" t="s">
        <v>140</v>
      </c>
    </row>
    <row r="196" spans="2:63" s="112" customFormat="1" ht="23.25" customHeight="1">
      <c r="B196" s="113"/>
      <c r="D196" s="114" t="s">
        <v>76</v>
      </c>
      <c r="E196" s="121" t="s">
        <v>721</v>
      </c>
      <c r="F196" s="121" t="s">
        <v>722</v>
      </c>
      <c r="J196" s="122">
        <f>$BK$196</f>
        <v>0</v>
      </c>
      <c r="L196" s="113"/>
      <c r="M196" s="117"/>
      <c r="P196" s="118">
        <f>SUM($P$197:$P$200)</f>
        <v>0</v>
      </c>
      <c r="R196" s="118">
        <f>SUM($R$197:$R$200)</f>
        <v>0</v>
      </c>
      <c r="T196" s="119">
        <f>SUM($T$197:$T$200)</f>
        <v>0</v>
      </c>
      <c r="AR196" s="114" t="s">
        <v>22</v>
      </c>
      <c r="AT196" s="114" t="s">
        <v>76</v>
      </c>
      <c r="AU196" s="114" t="s">
        <v>85</v>
      </c>
      <c r="AY196" s="114" t="s">
        <v>140</v>
      </c>
      <c r="BK196" s="120">
        <f>SUM($BK$197:$BK$200)</f>
        <v>0</v>
      </c>
    </row>
    <row r="197" spans="2:65" s="6" customFormat="1" ht="15.75" customHeight="1">
      <c r="B197" s="22"/>
      <c r="C197" s="123" t="s">
        <v>485</v>
      </c>
      <c r="D197" s="123" t="s">
        <v>144</v>
      </c>
      <c r="E197" s="124" t="s">
        <v>878</v>
      </c>
      <c r="F197" s="125" t="s">
        <v>879</v>
      </c>
      <c r="G197" s="126" t="s">
        <v>313</v>
      </c>
      <c r="H197" s="127">
        <v>66.12</v>
      </c>
      <c r="I197" s="128"/>
      <c r="J197" s="129">
        <f>ROUND($I$197*$H$197,2)</f>
        <v>0</v>
      </c>
      <c r="K197" s="125"/>
      <c r="L197" s="22"/>
      <c r="M197" s="130"/>
      <c r="N197" s="131" t="s">
        <v>48</v>
      </c>
      <c r="Q197" s="132">
        <v>0</v>
      </c>
      <c r="R197" s="132">
        <f>$Q$197*$H$197</f>
        <v>0</v>
      </c>
      <c r="S197" s="132">
        <v>0</v>
      </c>
      <c r="T197" s="133">
        <f>$S$197*$H$197</f>
        <v>0</v>
      </c>
      <c r="AR197" s="83" t="s">
        <v>143</v>
      </c>
      <c r="AT197" s="83" t="s">
        <v>144</v>
      </c>
      <c r="AU197" s="83" t="s">
        <v>153</v>
      </c>
      <c r="AY197" s="6" t="s">
        <v>140</v>
      </c>
      <c r="BE197" s="134">
        <f>IF($N$197="základní",$J$197,0)</f>
        <v>0</v>
      </c>
      <c r="BF197" s="134">
        <f>IF($N$197="snížená",$J$197,0)</f>
        <v>0</v>
      </c>
      <c r="BG197" s="134">
        <f>IF($N$197="zákl. přenesená",$J$197,0)</f>
        <v>0</v>
      </c>
      <c r="BH197" s="134">
        <f>IF($N$197="sníž. přenesená",$J$197,0)</f>
        <v>0</v>
      </c>
      <c r="BI197" s="134">
        <f>IF($N$197="nulová",$J$197,0)</f>
        <v>0</v>
      </c>
      <c r="BJ197" s="83" t="s">
        <v>22</v>
      </c>
      <c r="BK197" s="134">
        <f>ROUND($I$197*$H$197,2)</f>
        <v>0</v>
      </c>
      <c r="BL197" s="83" t="s">
        <v>143</v>
      </c>
      <c r="BM197" s="83" t="s">
        <v>880</v>
      </c>
    </row>
    <row r="198" spans="2:65" s="6" customFormat="1" ht="15.75" customHeight="1">
      <c r="B198" s="22"/>
      <c r="C198" s="126" t="s">
        <v>490</v>
      </c>
      <c r="D198" s="126" t="s">
        <v>144</v>
      </c>
      <c r="E198" s="124" t="s">
        <v>881</v>
      </c>
      <c r="F198" s="125" t="s">
        <v>882</v>
      </c>
      <c r="G198" s="126" t="s">
        <v>313</v>
      </c>
      <c r="H198" s="127">
        <v>66.12</v>
      </c>
      <c r="I198" s="128"/>
      <c r="J198" s="129">
        <f>ROUND($I$198*$H$198,2)</f>
        <v>0</v>
      </c>
      <c r="K198" s="125"/>
      <c r="L198" s="22"/>
      <c r="M198" s="130"/>
      <c r="N198" s="131" t="s">
        <v>48</v>
      </c>
      <c r="Q198" s="132">
        <v>0</v>
      </c>
      <c r="R198" s="132">
        <f>$Q$198*$H$198</f>
        <v>0</v>
      </c>
      <c r="S198" s="132">
        <v>0</v>
      </c>
      <c r="T198" s="133">
        <f>$S$198*$H$198</f>
        <v>0</v>
      </c>
      <c r="AR198" s="83" t="s">
        <v>143</v>
      </c>
      <c r="AT198" s="83" t="s">
        <v>144</v>
      </c>
      <c r="AU198" s="83" t="s">
        <v>153</v>
      </c>
      <c r="AY198" s="83" t="s">
        <v>140</v>
      </c>
      <c r="BE198" s="134">
        <f>IF($N$198="základní",$J$198,0)</f>
        <v>0</v>
      </c>
      <c r="BF198" s="134">
        <f>IF($N$198="snížená",$J$198,0)</f>
        <v>0</v>
      </c>
      <c r="BG198" s="134">
        <f>IF($N$198="zákl. přenesená",$J$198,0)</f>
        <v>0</v>
      </c>
      <c r="BH198" s="134">
        <f>IF($N$198="sníž. přenesená",$J$198,0)</f>
        <v>0</v>
      </c>
      <c r="BI198" s="134">
        <f>IF($N$198="nulová",$J$198,0)</f>
        <v>0</v>
      </c>
      <c r="BJ198" s="83" t="s">
        <v>22</v>
      </c>
      <c r="BK198" s="134">
        <f>ROUND($I$198*$H$198,2)</f>
        <v>0</v>
      </c>
      <c r="BL198" s="83" t="s">
        <v>143</v>
      </c>
      <c r="BM198" s="83" t="s">
        <v>883</v>
      </c>
    </row>
    <row r="199" spans="2:65" s="6" customFormat="1" ht="15.75" customHeight="1">
      <c r="B199" s="22"/>
      <c r="C199" s="126" t="s">
        <v>495</v>
      </c>
      <c r="D199" s="126" t="s">
        <v>144</v>
      </c>
      <c r="E199" s="124" t="s">
        <v>884</v>
      </c>
      <c r="F199" s="125" t="s">
        <v>885</v>
      </c>
      <c r="G199" s="126" t="s">
        <v>313</v>
      </c>
      <c r="H199" s="127">
        <v>66.12</v>
      </c>
      <c r="I199" s="128"/>
      <c r="J199" s="129">
        <f>ROUND($I$199*$H$199,2)</f>
        <v>0</v>
      </c>
      <c r="K199" s="125"/>
      <c r="L199" s="22"/>
      <c r="M199" s="130"/>
      <c r="N199" s="131" t="s">
        <v>48</v>
      </c>
      <c r="Q199" s="132">
        <v>0</v>
      </c>
      <c r="R199" s="132">
        <f>$Q$199*$H$199</f>
        <v>0</v>
      </c>
      <c r="S199" s="132">
        <v>0</v>
      </c>
      <c r="T199" s="133">
        <f>$S$199*$H$199</f>
        <v>0</v>
      </c>
      <c r="AR199" s="83" t="s">
        <v>143</v>
      </c>
      <c r="AT199" s="83" t="s">
        <v>144</v>
      </c>
      <c r="AU199" s="83" t="s">
        <v>153</v>
      </c>
      <c r="AY199" s="83" t="s">
        <v>140</v>
      </c>
      <c r="BE199" s="134">
        <f>IF($N$199="základní",$J$199,0)</f>
        <v>0</v>
      </c>
      <c r="BF199" s="134">
        <f>IF($N$199="snížená",$J$199,0)</f>
        <v>0</v>
      </c>
      <c r="BG199" s="134">
        <f>IF($N$199="zákl. přenesená",$J$199,0)</f>
        <v>0</v>
      </c>
      <c r="BH199" s="134">
        <f>IF($N$199="sníž. přenesená",$J$199,0)</f>
        <v>0</v>
      </c>
      <c r="BI199" s="134">
        <f>IF($N$199="nulová",$J$199,0)</f>
        <v>0</v>
      </c>
      <c r="BJ199" s="83" t="s">
        <v>22</v>
      </c>
      <c r="BK199" s="134">
        <f>ROUND($I$199*$H$199,2)</f>
        <v>0</v>
      </c>
      <c r="BL199" s="83" t="s">
        <v>143</v>
      </c>
      <c r="BM199" s="83" t="s">
        <v>886</v>
      </c>
    </row>
    <row r="200" spans="2:65" s="6" customFormat="1" ht="15.75" customHeight="1">
      <c r="B200" s="22"/>
      <c r="C200" s="126" t="s">
        <v>499</v>
      </c>
      <c r="D200" s="126" t="s">
        <v>144</v>
      </c>
      <c r="E200" s="124" t="s">
        <v>887</v>
      </c>
      <c r="F200" s="125" t="s">
        <v>888</v>
      </c>
      <c r="G200" s="126" t="s">
        <v>313</v>
      </c>
      <c r="H200" s="127">
        <v>335.884</v>
      </c>
      <c r="I200" s="128"/>
      <c r="J200" s="129">
        <f>ROUND($I$200*$H$200,2)</f>
        <v>0</v>
      </c>
      <c r="K200" s="125" t="s">
        <v>215</v>
      </c>
      <c r="L200" s="22"/>
      <c r="M200" s="130"/>
      <c r="N200" s="135" t="s">
        <v>48</v>
      </c>
      <c r="O200" s="136"/>
      <c r="P200" s="136"/>
      <c r="Q200" s="137">
        <v>0</v>
      </c>
      <c r="R200" s="137">
        <f>$Q$200*$H$200</f>
        <v>0</v>
      </c>
      <c r="S200" s="137">
        <v>0</v>
      </c>
      <c r="T200" s="138">
        <f>$S$200*$H$200</f>
        <v>0</v>
      </c>
      <c r="AR200" s="83" t="s">
        <v>143</v>
      </c>
      <c r="AT200" s="83" t="s">
        <v>144</v>
      </c>
      <c r="AU200" s="83" t="s">
        <v>153</v>
      </c>
      <c r="AY200" s="83" t="s">
        <v>140</v>
      </c>
      <c r="BE200" s="134">
        <f>IF($N$200="základní",$J$200,0)</f>
        <v>0</v>
      </c>
      <c r="BF200" s="134">
        <f>IF($N$200="snížená",$J$200,0)</f>
        <v>0</v>
      </c>
      <c r="BG200" s="134">
        <f>IF($N$200="zákl. přenesená",$J$200,0)</f>
        <v>0</v>
      </c>
      <c r="BH200" s="134">
        <f>IF($N$200="sníž. přenesená",$J$200,0)</f>
        <v>0</v>
      </c>
      <c r="BI200" s="134">
        <f>IF($N$200="nulová",$J$200,0)</f>
        <v>0</v>
      </c>
      <c r="BJ200" s="83" t="s">
        <v>22</v>
      </c>
      <c r="BK200" s="134">
        <f>ROUND($I$200*$H$200,2)</f>
        <v>0</v>
      </c>
      <c r="BL200" s="83" t="s">
        <v>143</v>
      </c>
      <c r="BM200" s="83" t="s">
        <v>889</v>
      </c>
    </row>
    <row r="201" spans="2:12" s="6" customFormat="1" ht="7.5" customHeight="1">
      <c r="B201" s="36"/>
      <c r="C201" s="37"/>
      <c r="D201" s="37"/>
      <c r="E201" s="37"/>
      <c r="F201" s="37"/>
      <c r="G201" s="37"/>
      <c r="H201" s="37"/>
      <c r="I201" s="37"/>
      <c r="J201" s="37"/>
      <c r="K201" s="37"/>
      <c r="L201" s="22"/>
    </row>
    <row r="332" s="2" customFormat="1" ht="14.25" customHeight="1"/>
  </sheetData>
  <sheetProtection/>
  <autoFilter ref="C92:K92"/>
  <mergeCells count="9">
    <mergeCell ref="E85:H85"/>
    <mergeCell ref="G1:H1"/>
    <mergeCell ref="L2:V2"/>
    <mergeCell ref="E7:H7"/>
    <mergeCell ref="E9:H9"/>
    <mergeCell ref="E24:H24"/>
    <mergeCell ref="E45:H45"/>
    <mergeCell ref="E47:H47"/>
    <mergeCell ref="E83:H83"/>
  </mergeCells>
  <hyperlinks>
    <hyperlink ref="F1:G1" location="C2" tooltip="Krycí list soupisu" display="1) Krycí list soupisu"/>
    <hyperlink ref="G1:H1" location="C54" tooltip="Rekapitulace" display="2) Rekapitulace"/>
    <hyperlink ref="J1" location="C92" tooltip="Soupis prací" display="3) Soupis prací"/>
    <hyperlink ref="L1:V1" location="'Rekapitulace stavby'!C2" tooltip="Rekapitulace stavby" display="Rekapitulace stavby"/>
  </hyperlinks>
  <printOptions/>
  <pageMargins left="0.5905511811023623" right="0.5905511811023623" top="0.5905511811023623" bottom="0.5905511811023623" header="0" footer="0"/>
  <pageSetup fitToHeight="0" fitToWidth="1" horizontalDpi="600" verticalDpi="600" orientation="portrait" paperSize="9" scale="64" r:id="rId2"/>
  <headerFooter alignWithMargins="0"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0"/>
  <sheetViews>
    <sheetView showGridLines="0" tabSelected="1" zoomScalePageLayoutView="0" workbookViewId="0" topLeftCell="A1">
      <pane ySplit="1" topLeftCell="A2" activePane="bottomLeft" state="frozen"/>
      <selection pane="topLeft" activeCell="E20" sqref="E20:AN20"/>
      <selection pane="bottomLeft" activeCell="E20" sqref="E20:AN20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80"/>
      <c r="C1" s="180"/>
      <c r="D1" s="179" t="s">
        <v>1</v>
      </c>
      <c r="E1" s="180"/>
      <c r="F1" s="181" t="s">
        <v>1425</v>
      </c>
      <c r="G1" s="296" t="s">
        <v>1426</v>
      </c>
      <c r="H1" s="296"/>
      <c r="I1" s="180"/>
      <c r="J1" s="181" t="s">
        <v>1427</v>
      </c>
      <c r="K1" s="179" t="s">
        <v>111</v>
      </c>
      <c r="L1" s="181" t="s">
        <v>1428</v>
      </c>
      <c r="M1" s="181"/>
      <c r="N1" s="181"/>
      <c r="O1" s="181"/>
      <c r="P1" s="181"/>
      <c r="Q1" s="181"/>
      <c r="R1" s="181"/>
      <c r="S1" s="181"/>
      <c r="T1" s="181"/>
      <c r="U1" s="177"/>
      <c r="V1" s="177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61" t="s">
        <v>6</v>
      </c>
      <c r="M2" s="262"/>
      <c r="N2" s="262"/>
      <c r="O2" s="262"/>
      <c r="P2" s="262"/>
      <c r="Q2" s="262"/>
      <c r="R2" s="262"/>
      <c r="S2" s="262"/>
      <c r="T2" s="262"/>
      <c r="U2" s="262"/>
      <c r="V2" s="262"/>
      <c r="AT2" s="2" t="s">
        <v>101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85</v>
      </c>
    </row>
    <row r="4" spans="2:46" s="2" customFormat="1" ht="37.5" customHeight="1">
      <c r="B4" s="10"/>
      <c r="D4" s="11" t="s">
        <v>112</v>
      </c>
      <c r="K4" s="12"/>
      <c r="M4" s="13" t="s">
        <v>11</v>
      </c>
      <c r="AT4" s="2" t="s">
        <v>4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17</v>
      </c>
      <c r="K6" s="12"/>
    </row>
    <row r="7" spans="2:11" s="2" customFormat="1" ht="15.75" customHeight="1">
      <c r="B7" s="10"/>
      <c r="E7" s="297" t="str">
        <f>'Rekapitulace stavby'!$K$6</f>
        <v>II/118 Příbram - Hluboš</v>
      </c>
      <c r="F7" s="262"/>
      <c r="G7" s="262"/>
      <c r="H7" s="262"/>
      <c r="K7" s="12"/>
    </row>
    <row r="8" spans="2:11" s="6" customFormat="1" ht="15.75" customHeight="1">
      <c r="B8" s="22"/>
      <c r="D8" s="18" t="s">
        <v>113</v>
      </c>
      <c r="K8" s="25"/>
    </row>
    <row r="9" spans="2:11" s="6" customFormat="1" ht="37.5" customHeight="1">
      <c r="B9" s="22"/>
      <c r="E9" s="279" t="s">
        <v>890</v>
      </c>
      <c r="F9" s="280"/>
      <c r="G9" s="280"/>
      <c r="H9" s="280"/>
      <c r="K9" s="25"/>
    </row>
    <row r="10" spans="2:11" s="6" customFormat="1" ht="14.25" customHeight="1">
      <c r="B10" s="22"/>
      <c r="K10" s="25"/>
    </row>
    <row r="11" spans="2:11" s="6" customFormat="1" ht="15" customHeight="1">
      <c r="B11" s="22"/>
      <c r="D11" s="18" t="s">
        <v>20</v>
      </c>
      <c r="F11" s="16"/>
      <c r="I11" s="18" t="s">
        <v>21</v>
      </c>
      <c r="J11" s="16"/>
      <c r="K11" s="25"/>
    </row>
    <row r="12" spans="2:11" s="6" customFormat="1" ht="15" customHeight="1">
      <c r="B12" s="22"/>
      <c r="D12" s="18" t="s">
        <v>23</v>
      </c>
      <c r="F12" s="16" t="s">
        <v>24</v>
      </c>
      <c r="I12" s="18" t="s">
        <v>25</v>
      </c>
      <c r="J12" s="45" t="str">
        <f>'Rekapitulace stavby'!$AN$8</f>
        <v>05.02.2014</v>
      </c>
      <c r="K12" s="25"/>
    </row>
    <row r="13" spans="2:11" s="6" customFormat="1" ht="12" customHeight="1">
      <c r="B13" s="22"/>
      <c r="K13" s="25"/>
    </row>
    <row r="14" spans="2:11" s="6" customFormat="1" ht="15" customHeight="1">
      <c r="B14" s="22"/>
      <c r="D14" s="18" t="s">
        <v>29</v>
      </c>
      <c r="I14" s="18" t="s">
        <v>30</v>
      </c>
      <c r="J14" s="16" t="s">
        <v>31</v>
      </c>
      <c r="K14" s="25"/>
    </row>
    <row r="15" spans="2:11" s="6" customFormat="1" ht="18.75" customHeight="1">
      <c r="B15" s="22"/>
      <c r="E15" s="16" t="s">
        <v>32</v>
      </c>
      <c r="I15" s="18" t="s">
        <v>33</v>
      </c>
      <c r="J15" s="16"/>
      <c r="K15" s="25"/>
    </row>
    <row r="16" spans="2:11" s="6" customFormat="1" ht="7.5" customHeight="1">
      <c r="B16" s="22"/>
      <c r="K16" s="25"/>
    </row>
    <row r="17" spans="2:11" s="6" customFormat="1" ht="15" customHeight="1">
      <c r="B17" s="22"/>
      <c r="D17" s="18" t="s">
        <v>34</v>
      </c>
      <c r="I17" s="18" t="s">
        <v>30</v>
      </c>
      <c r="J17" s="16">
        <f>IF('Rekapitulace stavby'!$AN$13="Vyplň údaj","",IF('Rekapitulace stavby'!$AN$13="","",'Rekapitulace stavby'!$AN$13))</f>
      </c>
      <c r="K17" s="25"/>
    </row>
    <row r="18" spans="2:11" s="6" customFormat="1" ht="18.75" customHeight="1">
      <c r="B18" s="22"/>
      <c r="E18" s="16">
        <f>IF('Rekapitulace stavby'!$E$14="Vyplň údaj","",IF('Rekapitulace stavby'!$E$14="","",'Rekapitulace stavby'!$E$14))</f>
      </c>
      <c r="I18" s="18" t="s">
        <v>33</v>
      </c>
      <c r="J18" s="16">
        <f>IF('Rekapitulace stavby'!$AN$14="Vyplň údaj","",IF('Rekapitulace stavby'!$AN$14="","",'Rekapitulace stavby'!$AN$14))</f>
      </c>
      <c r="K18" s="25"/>
    </row>
    <row r="19" spans="2:11" s="6" customFormat="1" ht="7.5" customHeight="1">
      <c r="B19" s="22"/>
      <c r="K19" s="25"/>
    </row>
    <row r="20" spans="2:11" s="6" customFormat="1" ht="15" customHeight="1">
      <c r="B20" s="22"/>
      <c r="D20" s="18" t="s">
        <v>36</v>
      </c>
      <c r="I20" s="18" t="s">
        <v>30</v>
      </c>
      <c r="J20" s="16" t="s">
        <v>37</v>
      </c>
      <c r="K20" s="25"/>
    </row>
    <row r="21" spans="2:11" s="6" customFormat="1" ht="18.75" customHeight="1">
      <c r="B21" s="22"/>
      <c r="E21" s="16" t="s">
        <v>38</v>
      </c>
      <c r="I21" s="18" t="s">
        <v>33</v>
      </c>
      <c r="J21" s="16" t="s">
        <v>39</v>
      </c>
      <c r="K21" s="25"/>
    </row>
    <row r="22" spans="2:11" s="6" customFormat="1" ht="7.5" customHeight="1">
      <c r="B22" s="22"/>
      <c r="K22" s="25"/>
    </row>
    <row r="23" spans="2:11" s="6" customFormat="1" ht="15" customHeight="1">
      <c r="B23" s="22"/>
      <c r="D23" s="18" t="s">
        <v>41</v>
      </c>
      <c r="K23" s="25"/>
    </row>
    <row r="24" spans="2:11" s="83" customFormat="1" ht="84.75" customHeight="1">
      <c r="B24" s="84"/>
      <c r="E24" s="292" t="s">
        <v>42</v>
      </c>
      <c r="F24" s="298"/>
      <c r="G24" s="298"/>
      <c r="H24" s="298"/>
      <c r="K24" s="85"/>
    </row>
    <row r="25" spans="2:11" s="6" customFormat="1" ht="7.5" customHeight="1">
      <c r="B25" s="22"/>
      <c r="K25" s="25"/>
    </row>
    <row r="26" spans="2:11" s="6" customFormat="1" ht="7.5" customHeight="1">
      <c r="B26" s="22"/>
      <c r="D26" s="46"/>
      <c r="E26" s="46"/>
      <c r="F26" s="46"/>
      <c r="G26" s="46"/>
      <c r="H26" s="46"/>
      <c r="I26" s="46"/>
      <c r="J26" s="46"/>
      <c r="K26" s="86"/>
    </row>
    <row r="27" spans="2:11" s="6" customFormat="1" ht="26.25" customHeight="1">
      <c r="B27" s="22"/>
      <c r="D27" s="87" t="s">
        <v>43</v>
      </c>
      <c r="J27" s="56">
        <f>ROUND($J$88,2)</f>
        <v>0</v>
      </c>
      <c r="K27" s="25"/>
    </row>
    <row r="28" spans="2:11" s="6" customFormat="1" ht="7.5" customHeight="1">
      <c r="B28" s="22"/>
      <c r="D28" s="46"/>
      <c r="E28" s="46"/>
      <c r="F28" s="46"/>
      <c r="G28" s="46"/>
      <c r="H28" s="46"/>
      <c r="I28" s="46"/>
      <c r="J28" s="46"/>
      <c r="K28" s="86"/>
    </row>
    <row r="29" spans="2:11" s="6" customFormat="1" ht="15" customHeight="1">
      <c r="B29" s="22"/>
      <c r="F29" s="26" t="s">
        <v>45</v>
      </c>
      <c r="I29" s="26" t="s">
        <v>44</v>
      </c>
      <c r="J29" s="26" t="s">
        <v>46</v>
      </c>
      <c r="K29" s="25"/>
    </row>
    <row r="30" spans="2:11" s="6" customFormat="1" ht="15" customHeight="1">
      <c r="B30" s="22"/>
      <c r="D30" s="28" t="s">
        <v>47</v>
      </c>
      <c r="E30" s="28" t="s">
        <v>48</v>
      </c>
      <c r="F30" s="88">
        <f>ROUND(SUM($BE$88:$BE$189),2)</f>
        <v>0</v>
      </c>
      <c r="I30" s="89">
        <v>0.21</v>
      </c>
      <c r="J30" s="88">
        <f>ROUND(SUM($BE$88:$BE$189)*$I$30,2)</f>
        <v>0</v>
      </c>
      <c r="K30" s="25"/>
    </row>
    <row r="31" spans="2:11" s="6" customFormat="1" ht="15" customHeight="1">
      <c r="B31" s="22"/>
      <c r="E31" s="28" t="s">
        <v>49</v>
      </c>
      <c r="F31" s="88">
        <f>ROUND(SUM($BF$88:$BF$189),2)</f>
        <v>0</v>
      </c>
      <c r="I31" s="89">
        <v>0.15</v>
      </c>
      <c r="J31" s="88">
        <f>ROUND(SUM($BF$88:$BF$189)*$I$31,2)</f>
        <v>0</v>
      </c>
      <c r="K31" s="25"/>
    </row>
    <row r="32" spans="2:11" s="6" customFormat="1" ht="15" customHeight="1" hidden="1">
      <c r="B32" s="22"/>
      <c r="E32" s="28" t="s">
        <v>50</v>
      </c>
      <c r="F32" s="88">
        <f>ROUND(SUM($BG$88:$BG$189),2)</f>
        <v>0</v>
      </c>
      <c r="I32" s="89">
        <v>0.21</v>
      </c>
      <c r="J32" s="88">
        <v>0</v>
      </c>
      <c r="K32" s="25"/>
    </row>
    <row r="33" spans="2:11" s="6" customFormat="1" ht="15" customHeight="1" hidden="1">
      <c r="B33" s="22"/>
      <c r="E33" s="28" t="s">
        <v>51</v>
      </c>
      <c r="F33" s="88">
        <f>ROUND(SUM($BH$88:$BH$189),2)</f>
        <v>0</v>
      </c>
      <c r="I33" s="89">
        <v>0.15</v>
      </c>
      <c r="J33" s="88">
        <v>0</v>
      </c>
      <c r="K33" s="25"/>
    </row>
    <row r="34" spans="2:11" s="6" customFormat="1" ht="15" customHeight="1" hidden="1">
      <c r="B34" s="22"/>
      <c r="E34" s="28" t="s">
        <v>52</v>
      </c>
      <c r="F34" s="88">
        <f>ROUND(SUM($BI$88:$BI$189),2)</f>
        <v>0</v>
      </c>
      <c r="I34" s="89">
        <v>0</v>
      </c>
      <c r="J34" s="88">
        <v>0</v>
      </c>
      <c r="K34" s="25"/>
    </row>
    <row r="35" spans="2:11" s="6" customFormat="1" ht="7.5" customHeight="1">
      <c r="B35" s="22"/>
      <c r="K35" s="25"/>
    </row>
    <row r="36" spans="2:11" s="6" customFormat="1" ht="26.25" customHeight="1">
      <c r="B36" s="22"/>
      <c r="C36" s="30"/>
      <c r="D36" s="31" t="s">
        <v>53</v>
      </c>
      <c r="E36" s="32"/>
      <c r="F36" s="32"/>
      <c r="G36" s="90" t="s">
        <v>54</v>
      </c>
      <c r="H36" s="33" t="s">
        <v>55</v>
      </c>
      <c r="I36" s="32"/>
      <c r="J36" s="34">
        <f>ROUND(SUM($J$27:$J$34),2)</f>
        <v>0</v>
      </c>
      <c r="K36" s="91"/>
    </row>
    <row r="37" spans="2:11" s="6" customFormat="1" ht="15" customHeight="1">
      <c r="B37" s="36"/>
      <c r="C37" s="37"/>
      <c r="D37" s="37"/>
      <c r="E37" s="37"/>
      <c r="F37" s="37"/>
      <c r="G37" s="37"/>
      <c r="H37" s="37"/>
      <c r="I37" s="37"/>
      <c r="J37" s="37"/>
      <c r="K37" s="38"/>
    </row>
    <row r="41" spans="2:11" s="6" customFormat="1" ht="7.5" customHeight="1">
      <c r="B41" s="39"/>
      <c r="C41" s="40"/>
      <c r="D41" s="40"/>
      <c r="E41" s="40"/>
      <c r="F41" s="40"/>
      <c r="G41" s="40"/>
      <c r="H41" s="40"/>
      <c r="I41" s="40"/>
      <c r="J41" s="40"/>
      <c r="K41" s="92"/>
    </row>
    <row r="42" spans="2:11" s="6" customFormat="1" ht="37.5" customHeight="1">
      <c r="B42" s="22"/>
      <c r="C42" s="11" t="s">
        <v>115</v>
      </c>
      <c r="K42" s="25"/>
    </row>
    <row r="43" spans="2:11" s="6" customFormat="1" ht="7.5" customHeight="1">
      <c r="B43" s="22"/>
      <c r="K43" s="25"/>
    </row>
    <row r="44" spans="2:11" s="6" customFormat="1" ht="15" customHeight="1">
      <c r="B44" s="22"/>
      <c r="C44" s="18" t="s">
        <v>17</v>
      </c>
      <c r="K44" s="25"/>
    </row>
    <row r="45" spans="2:11" s="6" customFormat="1" ht="16.5" customHeight="1">
      <c r="B45" s="22"/>
      <c r="E45" s="297" t="str">
        <f>$E$7</f>
        <v>II/118 Příbram - Hluboš</v>
      </c>
      <c r="F45" s="280"/>
      <c r="G45" s="280"/>
      <c r="H45" s="280"/>
      <c r="K45" s="25"/>
    </row>
    <row r="46" spans="2:11" s="6" customFormat="1" ht="15" customHeight="1">
      <c r="B46" s="22"/>
      <c r="C46" s="18" t="s">
        <v>113</v>
      </c>
      <c r="K46" s="25"/>
    </row>
    <row r="47" spans="2:11" s="6" customFormat="1" ht="19.5" customHeight="1">
      <c r="B47" s="22"/>
      <c r="E47" s="279" t="str">
        <f>$E$9</f>
        <v>SO.202 - SO.202 - Most ev. č. 118-007</v>
      </c>
      <c r="F47" s="280"/>
      <c r="G47" s="280"/>
      <c r="H47" s="280"/>
      <c r="K47" s="25"/>
    </row>
    <row r="48" spans="2:11" s="6" customFormat="1" ht="7.5" customHeight="1">
      <c r="B48" s="22"/>
      <c r="K48" s="25"/>
    </row>
    <row r="49" spans="2:11" s="6" customFormat="1" ht="18.75" customHeight="1">
      <c r="B49" s="22"/>
      <c r="C49" s="18" t="s">
        <v>23</v>
      </c>
      <c r="F49" s="16" t="str">
        <f>$F$12</f>
        <v>Příbram</v>
      </c>
      <c r="I49" s="18" t="s">
        <v>25</v>
      </c>
      <c r="J49" s="45" t="str">
        <f>IF($J$12="","",$J$12)</f>
        <v>05.02.2014</v>
      </c>
      <c r="K49" s="25"/>
    </row>
    <row r="50" spans="2:11" s="6" customFormat="1" ht="7.5" customHeight="1">
      <c r="B50" s="22"/>
      <c r="K50" s="25"/>
    </row>
    <row r="51" spans="2:11" s="6" customFormat="1" ht="15.75" customHeight="1">
      <c r="B51" s="22"/>
      <c r="C51" s="18" t="s">
        <v>29</v>
      </c>
      <c r="F51" s="16" t="str">
        <f>$E$15</f>
        <v>Středočeský kraj</v>
      </c>
      <c r="I51" s="18" t="s">
        <v>36</v>
      </c>
      <c r="J51" s="16" t="str">
        <f>$E$21</f>
        <v>CR Project s.r.o.</v>
      </c>
      <c r="K51" s="25"/>
    </row>
    <row r="52" spans="2:11" s="6" customFormat="1" ht="15" customHeight="1">
      <c r="B52" s="22"/>
      <c r="C52" s="18" t="s">
        <v>34</v>
      </c>
      <c r="F52" s="16">
        <f>IF($E$18="","",$E$18)</f>
      </c>
      <c r="K52" s="25"/>
    </row>
    <row r="53" spans="2:11" s="6" customFormat="1" ht="11.25" customHeight="1">
      <c r="B53" s="22"/>
      <c r="K53" s="25"/>
    </row>
    <row r="54" spans="2:11" s="6" customFormat="1" ht="30" customHeight="1">
      <c r="B54" s="22"/>
      <c r="C54" s="93" t="s">
        <v>116</v>
      </c>
      <c r="D54" s="30"/>
      <c r="E54" s="30"/>
      <c r="F54" s="30"/>
      <c r="G54" s="30"/>
      <c r="H54" s="30"/>
      <c r="I54" s="30"/>
      <c r="J54" s="94" t="s">
        <v>117</v>
      </c>
      <c r="K54" s="35"/>
    </row>
    <row r="55" spans="2:11" s="6" customFormat="1" ht="11.25" customHeight="1">
      <c r="B55" s="22"/>
      <c r="K55" s="25"/>
    </row>
    <row r="56" spans="2:47" s="6" customFormat="1" ht="30" customHeight="1">
      <c r="B56" s="22"/>
      <c r="C56" s="55" t="s">
        <v>118</v>
      </c>
      <c r="J56" s="56">
        <f>ROUND($J$88,2)</f>
        <v>0</v>
      </c>
      <c r="K56" s="25"/>
      <c r="AU56" s="6" t="s">
        <v>119</v>
      </c>
    </row>
    <row r="57" spans="2:11" s="62" customFormat="1" ht="25.5" customHeight="1">
      <c r="B57" s="95"/>
      <c r="D57" s="96" t="s">
        <v>891</v>
      </c>
      <c r="E57" s="96"/>
      <c r="F57" s="96"/>
      <c r="G57" s="96"/>
      <c r="H57" s="96"/>
      <c r="I57" s="96"/>
      <c r="J57" s="97">
        <f>ROUND($J$89,2)</f>
        <v>0</v>
      </c>
      <c r="K57" s="98"/>
    </row>
    <row r="58" spans="2:11" s="62" customFormat="1" ht="25.5" customHeight="1">
      <c r="B58" s="95"/>
      <c r="D58" s="96" t="s">
        <v>120</v>
      </c>
      <c r="E58" s="96"/>
      <c r="F58" s="96"/>
      <c r="G58" s="96"/>
      <c r="H58" s="96"/>
      <c r="I58" s="96"/>
      <c r="J58" s="97">
        <f>ROUND($J$93,2)</f>
        <v>0</v>
      </c>
      <c r="K58" s="98"/>
    </row>
    <row r="59" spans="2:11" s="71" customFormat="1" ht="21" customHeight="1">
      <c r="B59" s="99"/>
      <c r="D59" s="100" t="s">
        <v>892</v>
      </c>
      <c r="E59" s="100"/>
      <c r="F59" s="100"/>
      <c r="G59" s="100"/>
      <c r="H59" s="100"/>
      <c r="I59" s="100"/>
      <c r="J59" s="101">
        <f>ROUND($J$94,2)</f>
        <v>0</v>
      </c>
      <c r="K59" s="102"/>
    </row>
    <row r="60" spans="2:11" s="71" customFormat="1" ht="21" customHeight="1">
      <c r="B60" s="99"/>
      <c r="D60" s="100" t="s">
        <v>893</v>
      </c>
      <c r="E60" s="100"/>
      <c r="F60" s="100"/>
      <c r="G60" s="100"/>
      <c r="H60" s="100"/>
      <c r="I60" s="100"/>
      <c r="J60" s="101">
        <f>ROUND($J$120,2)</f>
        <v>0</v>
      </c>
      <c r="K60" s="102"/>
    </row>
    <row r="61" spans="2:11" s="71" customFormat="1" ht="21" customHeight="1">
      <c r="B61" s="99"/>
      <c r="D61" s="100" t="s">
        <v>894</v>
      </c>
      <c r="E61" s="100"/>
      <c r="F61" s="100"/>
      <c r="G61" s="100"/>
      <c r="H61" s="100"/>
      <c r="I61" s="100"/>
      <c r="J61" s="101">
        <f>ROUND($J$130,2)</f>
        <v>0</v>
      </c>
      <c r="K61" s="102"/>
    </row>
    <row r="62" spans="2:11" s="71" customFormat="1" ht="21" customHeight="1">
      <c r="B62" s="99"/>
      <c r="D62" s="100" t="s">
        <v>895</v>
      </c>
      <c r="E62" s="100"/>
      <c r="F62" s="100"/>
      <c r="G62" s="100"/>
      <c r="H62" s="100"/>
      <c r="I62" s="100"/>
      <c r="J62" s="101">
        <f>ROUND($J$141,2)</f>
        <v>0</v>
      </c>
      <c r="K62" s="102"/>
    </row>
    <row r="63" spans="2:11" s="71" customFormat="1" ht="21" customHeight="1">
      <c r="B63" s="99"/>
      <c r="D63" s="100" t="s">
        <v>896</v>
      </c>
      <c r="E63" s="100"/>
      <c r="F63" s="100"/>
      <c r="G63" s="100"/>
      <c r="H63" s="100"/>
      <c r="I63" s="100"/>
      <c r="J63" s="101">
        <f>ROUND($J$150,2)</f>
        <v>0</v>
      </c>
      <c r="K63" s="102"/>
    </row>
    <row r="64" spans="2:11" s="71" customFormat="1" ht="21" customHeight="1">
      <c r="B64" s="99"/>
      <c r="D64" s="100" t="s">
        <v>897</v>
      </c>
      <c r="E64" s="100"/>
      <c r="F64" s="100"/>
      <c r="G64" s="100"/>
      <c r="H64" s="100"/>
      <c r="I64" s="100"/>
      <c r="J64" s="101">
        <f>ROUND($J$154,2)</f>
        <v>0</v>
      </c>
      <c r="K64" s="102"/>
    </row>
    <row r="65" spans="2:11" s="71" customFormat="1" ht="21" customHeight="1">
      <c r="B65" s="99"/>
      <c r="D65" s="100" t="s">
        <v>898</v>
      </c>
      <c r="E65" s="100"/>
      <c r="F65" s="100"/>
      <c r="G65" s="100"/>
      <c r="H65" s="100"/>
      <c r="I65" s="100"/>
      <c r="J65" s="101">
        <f>ROUND($J$156,2)</f>
        <v>0</v>
      </c>
      <c r="K65" s="102"/>
    </row>
    <row r="66" spans="2:11" s="71" customFormat="1" ht="21" customHeight="1">
      <c r="B66" s="99"/>
      <c r="D66" s="100" t="s">
        <v>899</v>
      </c>
      <c r="E66" s="100"/>
      <c r="F66" s="100"/>
      <c r="G66" s="100"/>
      <c r="H66" s="100"/>
      <c r="I66" s="100"/>
      <c r="J66" s="101">
        <f>ROUND($J$161,2)</f>
        <v>0</v>
      </c>
      <c r="K66" s="102"/>
    </row>
    <row r="67" spans="2:11" s="71" customFormat="1" ht="21" customHeight="1">
      <c r="B67" s="99"/>
      <c r="D67" s="100" t="s">
        <v>900</v>
      </c>
      <c r="E67" s="100"/>
      <c r="F67" s="100"/>
      <c r="G67" s="100"/>
      <c r="H67" s="100"/>
      <c r="I67" s="100"/>
      <c r="J67" s="101">
        <f>ROUND($J$179,2)</f>
        <v>0</v>
      </c>
      <c r="K67" s="102"/>
    </row>
    <row r="68" spans="2:11" s="71" customFormat="1" ht="21" customHeight="1">
      <c r="B68" s="99"/>
      <c r="D68" s="100" t="s">
        <v>901</v>
      </c>
      <c r="E68" s="100"/>
      <c r="F68" s="100"/>
      <c r="G68" s="100"/>
      <c r="H68" s="100"/>
      <c r="I68" s="100"/>
      <c r="J68" s="101">
        <f>ROUND($J$181,2)</f>
        <v>0</v>
      </c>
      <c r="K68" s="102"/>
    </row>
    <row r="69" spans="2:11" s="6" customFormat="1" ht="22.5" customHeight="1">
      <c r="B69" s="22"/>
      <c r="K69" s="25"/>
    </row>
    <row r="70" spans="2:11" s="6" customFormat="1" ht="7.5" customHeight="1">
      <c r="B70" s="36"/>
      <c r="C70" s="37"/>
      <c r="D70" s="37"/>
      <c r="E70" s="37"/>
      <c r="F70" s="37"/>
      <c r="G70" s="37"/>
      <c r="H70" s="37"/>
      <c r="I70" s="37"/>
      <c r="J70" s="37"/>
      <c r="K70" s="38"/>
    </row>
    <row r="74" spans="2:12" s="6" customFormat="1" ht="7.5" customHeight="1"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22"/>
    </row>
    <row r="75" spans="2:12" s="6" customFormat="1" ht="37.5" customHeight="1">
      <c r="B75" s="22"/>
      <c r="C75" s="11" t="s">
        <v>123</v>
      </c>
      <c r="L75" s="22"/>
    </row>
    <row r="76" spans="2:12" s="6" customFormat="1" ht="7.5" customHeight="1">
      <c r="B76" s="22"/>
      <c r="L76" s="22"/>
    </row>
    <row r="77" spans="2:12" s="6" customFormat="1" ht="15" customHeight="1">
      <c r="B77" s="22"/>
      <c r="C77" s="18" t="s">
        <v>17</v>
      </c>
      <c r="L77" s="22"/>
    </row>
    <row r="78" spans="2:12" s="6" customFormat="1" ht="16.5" customHeight="1">
      <c r="B78" s="22"/>
      <c r="E78" s="297" t="str">
        <f>$E$7</f>
        <v>II/118 Příbram - Hluboš</v>
      </c>
      <c r="F78" s="280"/>
      <c r="G78" s="280"/>
      <c r="H78" s="280"/>
      <c r="L78" s="22"/>
    </row>
    <row r="79" spans="2:12" s="6" customFormat="1" ht="15" customHeight="1">
      <c r="B79" s="22"/>
      <c r="C79" s="18" t="s">
        <v>113</v>
      </c>
      <c r="L79" s="22"/>
    </row>
    <row r="80" spans="2:12" s="6" customFormat="1" ht="19.5" customHeight="1">
      <c r="B80" s="22"/>
      <c r="E80" s="279" t="str">
        <f>$E$9</f>
        <v>SO.202 - SO.202 - Most ev. č. 118-007</v>
      </c>
      <c r="F80" s="280"/>
      <c r="G80" s="280"/>
      <c r="H80" s="280"/>
      <c r="L80" s="22"/>
    </row>
    <row r="81" spans="2:12" s="6" customFormat="1" ht="7.5" customHeight="1">
      <c r="B81" s="22"/>
      <c r="L81" s="22"/>
    </row>
    <row r="82" spans="2:12" s="6" customFormat="1" ht="18.75" customHeight="1">
      <c r="B82" s="22"/>
      <c r="C82" s="18" t="s">
        <v>23</v>
      </c>
      <c r="F82" s="16" t="str">
        <f>$F$12</f>
        <v>Příbram</v>
      </c>
      <c r="I82" s="18" t="s">
        <v>25</v>
      </c>
      <c r="J82" s="45" t="str">
        <f>IF($J$12="","",$J$12)</f>
        <v>05.02.2014</v>
      </c>
      <c r="L82" s="22"/>
    </row>
    <row r="83" spans="2:12" s="6" customFormat="1" ht="7.5" customHeight="1">
      <c r="B83" s="22"/>
      <c r="L83" s="22"/>
    </row>
    <row r="84" spans="2:12" s="6" customFormat="1" ht="15.75" customHeight="1">
      <c r="B84" s="22"/>
      <c r="C84" s="18" t="s">
        <v>29</v>
      </c>
      <c r="F84" s="16" t="str">
        <f>$E$15</f>
        <v>Středočeský kraj</v>
      </c>
      <c r="I84" s="18" t="s">
        <v>36</v>
      </c>
      <c r="J84" s="16" t="str">
        <f>$E$21</f>
        <v>CR Project s.r.o.</v>
      </c>
      <c r="L84" s="22"/>
    </row>
    <row r="85" spans="2:12" s="6" customFormat="1" ht="15" customHeight="1">
      <c r="B85" s="22"/>
      <c r="C85" s="18" t="s">
        <v>34</v>
      </c>
      <c r="F85" s="16">
        <f>IF($E$18="","",$E$18)</f>
      </c>
      <c r="L85" s="22"/>
    </row>
    <row r="86" spans="2:12" s="6" customFormat="1" ht="11.25" customHeight="1">
      <c r="B86" s="22"/>
      <c r="L86" s="22"/>
    </row>
    <row r="87" spans="2:20" s="103" customFormat="1" ht="30" customHeight="1">
      <c r="B87" s="104"/>
      <c r="C87" s="105" t="s">
        <v>124</v>
      </c>
      <c r="D87" s="106" t="s">
        <v>62</v>
      </c>
      <c r="E87" s="106" t="s">
        <v>58</v>
      </c>
      <c r="F87" s="106" t="s">
        <v>125</v>
      </c>
      <c r="G87" s="106" t="s">
        <v>126</v>
      </c>
      <c r="H87" s="106" t="s">
        <v>127</v>
      </c>
      <c r="I87" s="106" t="s">
        <v>128</v>
      </c>
      <c r="J87" s="106" t="s">
        <v>129</v>
      </c>
      <c r="K87" s="107" t="s">
        <v>130</v>
      </c>
      <c r="L87" s="104"/>
      <c r="M87" s="50" t="s">
        <v>131</v>
      </c>
      <c r="N87" s="51" t="s">
        <v>47</v>
      </c>
      <c r="O87" s="51" t="s">
        <v>132</v>
      </c>
      <c r="P87" s="51" t="s">
        <v>133</v>
      </c>
      <c r="Q87" s="51" t="s">
        <v>134</v>
      </c>
      <c r="R87" s="51" t="s">
        <v>135</v>
      </c>
      <c r="S87" s="51" t="s">
        <v>136</v>
      </c>
      <c r="T87" s="52" t="s">
        <v>137</v>
      </c>
    </row>
    <row r="88" spans="2:63" s="6" customFormat="1" ht="30" customHeight="1">
      <c r="B88" s="22"/>
      <c r="C88" s="55" t="s">
        <v>118</v>
      </c>
      <c r="J88" s="108">
        <f>$BK$88</f>
        <v>0</v>
      </c>
      <c r="L88" s="22"/>
      <c r="M88" s="54"/>
      <c r="N88" s="46"/>
      <c r="O88" s="46"/>
      <c r="P88" s="109">
        <f>$P$89+$P$93</f>
        <v>0</v>
      </c>
      <c r="Q88" s="46"/>
      <c r="R88" s="109">
        <f>$R$89+$R$93</f>
        <v>1961.5869401999998</v>
      </c>
      <c r="S88" s="46"/>
      <c r="T88" s="110">
        <f>$T$89+$T$93</f>
        <v>841.8540750000001</v>
      </c>
      <c r="AT88" s="6" t="s">
        <v>76</v>
      </c>
      <c r="AU88" s="6" t="s">
        <v>119</v>
      </c>
      <c r="BK88" s="111">
        <f>$BK$89+$BK$93</f>
        <v>0</v>
      </c>
    </row>
    <row r="89" spans="2:63" s="112" customFormat="1" ht="37.5" customHeight="1">
      <c r="B89" s="113"/>
      <c r="D89" s="114" t="s">
        <v>76</v>
      </c>
      <c r="E89" s="115" t="s">
        <v>902</v>
      </c>
      <c r="F89" s="115" t="s">
        <v>903</v>
      </c>
      <c r="J89" s="116">
        <f>$BK$89</f>
        <v>0</v>
      </c>
      <c r="L89" s="113"/>
      <c r="M89" s="117"/>
      <c r="P89" s="118">
        <f>SUM($P$90:$P$92)</f>
        <v>0</v>
      </c>
      <c r="R89" s="118">
        <f>SUM($R$90:$R$92)</f>
        <v>0</v>
      </c>
      <c r="T89" s="119">
        <f>SUM($T$90:$T$92)</f>
        <v>0</v>
      </c>
      <c r="AR89" s="114" t="s">
        <v>22</v>
      </c>
      <c r="AT89" s="114" t="s">
        <v>76</v>
      </c>
      <c r="AU89" s="114" t="s">
        <v>77</v>
      </c>
      <c r="AY89" s="114" t="s">
        <v>140</v>
      </c>
      <c r="BK89" s="120">
        <f>SUM($BK$90:$BK$92)</f>
        <v>0</v>
      </c>
    </row>
    <row r="90" spans="2:65" s="6" customFormat="1" ht="15.75" customHeight="1">
      <c r="B90" s="22"/>
      <c r="C90" s="123" t="s">
        <v>22</v>
      </c>
      <c r="D90" s="123" t="s">
        <v>144</v>
      </c>
      <c r="E90" s="124" t="s">
        <v>904</v>
      </c>
      <c r="F90" s="125" t="s">
        <v>905</v>
      </c>
      <c r="G90" s="126" t="s">
        <v>197</v>
      </c>
      <c r="H90" s="127">
        <v>1</v>
      </c>
      <c r="I90" s="128"/>
      <c r="J90" s="129">
        <f>ROUND($I$90*$H$90,2)</f>
        <v>0</v>
      </c>
      <c r="K90" s="125"/>
      <c r="L90" s="22"/>
      <c r="M90" s="130"/>
      <c r="N90" s="131" t="s">
        <v>48</v>
      </c>
      <c r="Q90" s="132">
        <v>0</v>
      </c>
      <c r="R90" s="132">
        <f>$Q$90*$H$90</f>
        <v>0</v>
      </c>
      <c r="S90" s="132">
        <v>0</v>
      </c>
      <c r="T90" s="133">
        <f>$S$90*$H$90</f>
        <v>0</v>
      </c>
      <c r="AR90" s="83" t="s">
        <v>143</v>
      </c>
      <c r="AT90" s="83" t="s">
        <v>144</v>
      </c>
      <c r="AU90" s="83" t="s">
        <v>22</v>
      </c>
      <c r="AY90" s="6" t="s">
        <v>140</v>
      </c>
      <c r="BE90" s="134">
        <f>IF($N$90="základní",$J$90,0)</f>
        <v>0</v>
      </c>
      <c r="BF90" s="134">
        <f>IF($N$90="snížená",$J$90,0)</f>
        <v>0</v>
      </c>
      <c r="BG90" s="134">
        <f>IF($N$90="zákl. přenesená",$J$90,0)</f>
        <v>0</v>
      </c>
      <c r="BH90" s="134">
        <f>IF($N$90="sníž. přenesená",$J$90,0)</f>
        <v>0</v>
      </c>
      <c r="BI90" s="134">
        <f>IF($N$90="nulová",$J$90,0)</f>
        <v>0</v>
      </c>
      <c r="BJ90" s="83" t="s">
        <v>22</v>
      </c>
      <c r="BK90" s="134">
        <f>ROUND($I$90*$H$90,2)</f>
        <v>0</v>
      </c>
      <c r="BL90" s="83" t="s">
        <v>143</v>
      </c>
      <c r="BM90" s="83" t="s">
        <v>22</v>
      </c>
    </row>
    <row r="91" spans="2:65" s="6" customFormat="1" ht="15.75" customHeight="1">
      <c r="B91" s="22"/>
      <c r="C91" s="126" t="s">
        <v>85</v>
      </c>
      <c r="D91" s="126" t="s">
        <v>144</v>
      </c>
      <c r="E91" s="124" t="s">
        <v>906</v>
      </c>
      <c r="F91" s="125" t="s">
        <v>907</v>
      </c>
      <c r="G91" s="126" t="s">
        <v>197</v>
      </c>
      <c r="H91" s="127">
        <v>1</v>
      </c>
      <c r="I91" s="128"/>
      <c r="J91" s="129">
        <f>ROUND($I$91*$H$91,2)</f>
        <v>0</v>
      </c>
      <c r="K91" s="125"/>
      <c r="L91" s="22"/>
      <c r="M91" s="130"/>
      <c r="N91" s="131" t="s">
        <v>48</v>
      </c>
      <c r="Q91" s="132">
        <v>0</v>
      </c>
      <c r="R91" s="132">
        <f>$Q$91*$H$91</f>
        <v>0</v>
      </c>
      <c r="S91" s="132">
        <v>0</v>
      </c>
      <c r="T91" s="133">
        <f>$S$91*$H$91</f>
        <v>0</v>
      </c>
      <c r="AR91" s="83" t="s">
        <v>143</v>
      </c>
      <c r="AT91" s="83" t="s">
        <v>144</v>
      </c>
      <c r="AU91" s="83" t="s">
        <v>22</v>
      </c>
      <c r="AY91" s="83" t="s">
        <v>140</v>
      </c>
      <c r="BE91" s="134">
        <f>IF($N$91="základní",$J$91,0)</f>
        <v>0</v>
      </c>
      <c r="BF91" s="134">
        <f>IF($N$91="snížená",$J$91,0)</f>
        <v>0</v>
      </c>
      <c r="BG91" s="134">
        <f>IF($N$91="zákl. přenesená",$J$91,0)</f>
        <v>0</v>
      </c>
      <c r="BH91" s="134">
        <f>IF($N$91="sníž. přenesená",$J$91,0)</f>
        <v>0</v>
      </c>
      <c r="BI91" s="134">
        <f>IF($N$91="nulová",$J$91,0)</f>
        <v>0</v>
      </c>
      <c r="BJ91" s="83" t="s">
        <v>22</v>
      </c>
      <c r="BK91" s="134">
        <f>ROUND($I$91*$H$91,2)</f>
        <v>0</v>
      </c>
      <c r="BL91" s="83" t="s">
        <v>143</v>
      </c>
      <c r="BM91" s="83" t="s">
        <v>85</v>
      </c>
    </row>
    <row r="92" spans="2:65" s="6" customFormat="1" ht="27" customHeight="1">
      <c r="B92" s="22"/>
      <c r="C92" s="126" t="s">
        <v>153</v>
      </c>
      <c r="D92" s="126" t="s">
        <v>144</v>
      </c>
      <c r="E92" s="124" t="s">
        <v>908</v>
      </c>
      <c r="F92" s="125" t="s">
        <v>909</v>
      </c>
      <c r="G92" s="126" t="s">
        <v>197</v>
      </c>
      <c r="H92" s="127">
        <v>1</v>
      </c>
      <c r="I92" s="128"/>
      <c r="J92" s="129">
        <f>ROUND($I$92*$H$92,2)</f>
        <v>0</v>
      </c>
      <c r="K92" s="125"/>
      <c r="L92" s="22"/>
      <c r="M92" s="130"/>
      <c r="N92" s="131" t="s">
        <v>48</v>
      </c>
      <c r="Q92" s="132">
        <v>0</v>
      </c>
      <c r="R92" s="132">
        <f>$Q$92*$H$92</f>
        <v>0</v>
      </c>
      <c r="S92" s="132">
        <v>0</v>
      </c>
      <c r="T92" s="133">
        <f>$S$92*$H$92</f>
        <v>0</v>
      </c>
      <c r="AR92" s="83" t="s">
        <v>143</v>
      </c>
      <c r="AT92" s="83" t="s">
        <v>144</v>
      </c>
      <c r="AU92" s="83" t="s">
        <v>22</v>
      </c>
      <c r="AY92" s="83" t="s">
        <v>140</v>
      </c>
      <c r="BE92" s="134">
        <f>IF($N$92="základní",$J$92,0)</f>
        <v>0</v>
      </c>
      <c r="BF92" s="134">
        <f>IF($N$92="snížená",$J$92,0)</f>
        <v>0</v>
      </c>
      <c r="BG92" s="134">
        <f>IF($N$92="zákl. přenesená",$J$92,0)</f>
        <v>0</v>
      </c>
      <c r="BH92" s="134">
        <f>IF($N$92="sníž. přenesená",$J$92,0)</f>
        <v>0</v>
      </c>
      <c r="BI92" s="134">
        <f>IF($N$92="nulová",$J$92,0)</f>
        <v>0</v>
      </c>
      <c r="BJ92" s="83" t="s">
        <v>22</v>
      </c>
      <c r="BK92" s="134">
        <f>ROUND($I$92*$H$92,2)</f>
        <v>0</v>
      </c>
      <c r="BL92" s="83" t="s">
        <v>143</v>
      </c>
      <c r="BM92" s="83" t="s">
        <v>153</v>
      </c>
    </row>
    <row r="93" spans="2:63" s="112" customFormat="1" ht="37.5" customHeight="1">
      <c r="B93" s="113"/>
      <c r="D93" s="114" t="s">
        <v>76</v>
      </c>
      <c r="E93" s="115" t="s">
        <v>138</v>
      </c>
      <c r="F93" s="115" t="s">
        <v>139</v>
      </c>
      <c r="J93" s="116">
        <f>$BK$93</f>
        <v>0</v>
      </c>
      <c r="L93" s="113"/>
      <c r="M93" s="117"/>
      <c r="P93" s="118">
        <f>$P$94+$P$120+$P$130+$P$141+$P$150+$P$154+$P$156+$P$161+$P$179+$P$181</f>
        <v>0</v>
      </c>
      <c r="R93" s="118">
        <f>$R$94+$R$120+$R$130+$R$141+$R$150+$R$154+$R$156+$R$161+$R$179+$R$181</f>
        <v>1961.5869401999998</v>
      </c>
      <c r="T93" s="119">
        <f>$T$94+$T$120+$T$130+$T$141+$T$150+$T$154+$T$156+$T$161+$T$179+$T$181</f>
        <v>841.8540750000001</v>
      </c>
      <c r="AR93" s="114" t="s">
        <v>22</v>
      </c>
      <c r="AT93" s="114" t="s">
        <v>76</v>
      </c>
      <c r="AU93" s="114" t="s">
        <v>77</v>
      </c>
      <c r="AY93" s="114" t="s">
        <v>140</v>
      </c>
      <c r="BK93" s="120">
        <f>$BK$94+$BK$120+$BK$130+$BK$141+$BK$150+$BK$154+$BK$156+$BK$161+$BK$179+$BK$181</f>
        <v>0</v>
      </c>
    </row>
    <row r="94" spans="2:63" s="112" customFormat="1" ht="21" customHeight="1">
      <c r="B94" s="113"/>
      <c r="D94" s="114" t="s">
        <v>76</v>
      </c>
      <c r="E94" s="121" t="s">
        <v>910</v>
      </c>
      <c r="F94" s="121" t="s">
        <v>911</v>
      </c>
      <c r="J94" s="122">
        <f>$BK$94</f>
        <v>0</v>
      </c>
      <c r="L94" s="113"/>
      <c r="M94" s="117"/>
      <c r="P94" s="118">
        <f>SUM($P$95:$P$119)</f>
        <v>0</v>
      </c>
      <c r="R94" s="118">
        <f>SUM($R$95:$R$119)</f>
        <v>240.50680119999998</v>
      </c>
      <c r="T94" s="119">
        <f>SUM($T$95:$T$119)</f>
        <v>0</v>
      </c>
      <c r="AR94" s="114" t="s">
        <v>22</v>
      </c>
      <c r="AT94" s="114" t="s">
        <v>76</v>
      </c>
      <c r="AU94" s="114" t="s">
        <v>22</v>
      </c>
      <c r="AY94" s="114" t="s">
        <v>140</v>
      </c>
      <c r="BK94" s="120">
        <f>SUM($BK$95:$BK$119)</f>
        <v>0</v>
      </c>
    </row>
    <row r="95" spans="2:65" s="6" customFormat="1" ht="15.75" customHeight="1">
      <c r="B95" s="22"/>
      <c r="C95" s="126" t="s">
        <v>143</v>
      </c>
      <c r="D95" s="126" t="s">
        <v>144</v>
      </c>
      <c r="E95" s="124" t="s">
        <v>912</v>
      </c>
      <c r="F95" s="125" t="s">
        <v>913</v>
      </c>
      <c r="G95" s="126" t="s">
        <v>914</v>
      </c>
      <c r="H95" s="127">
        <v>2160</v>
      </c>
      <c r="I95" s="128"/>
      <c r="J95" s="129">
        <f>ROUND($I$95*$H$95,2)</f>
        <v>0</v>
      </c>
      <c r="K95" s="125" t="s">
        <v>215</v>
      </c>
      <c r="L95" s="22"/>
      <c r="M95" s="130"/>
      <c r="N95" s="131" t="s">
        <v>48</v>
      </c>
      <c r="Q95" s="132">
        <v>0</v>
      </c>
      <c r="R95" s="132">
        <f>$Q$95*$H$95</f>
        <v>0</v>
      </c>
      <c r="S95" s="132">
        <v>0</v>
      </c>
      <c r="T95" s="133">
        <f>$S$95*$H$95</f>
        <v>0</v>
      </c>
      <c r="AR95" s="83" t="s">
        <v>143</v>
      </c>
      <c r="AT95" s="83" t="s">
        <v>144</v>
      </c>
      <c r="AU95" s="83" t="s">
        <v>85</v>
      </c>
      <c r="AY95" s="83" t="s">
        <v>140</v>
      </c>
      <c r="BE95" s="134">
        <f>IF($N$95="základní",$J$95,0)</f>
        <v>0</v>
      </c>
      <c r="BF95" s="134">
        <f>IF($N$95="snížená",$J$95,0)</f>
        <v>0</v>
      </c>
      <c r="BG95" s="134">
        <f>IF($N$95="zákl. přenesená",$J$95,0)</f>
        <v>0</v>
      </c>
      <c r="BH95" s="134">
        <f>IF($N$95="sníž. přenesená",$J$95,0)</f>
        <v>0</v>
      </c>
      <c r="BI95" s="134">
        <f>IF($N$95="nulová",$J$95,0)</f>
        <v>0</v>
      </c>
      <c r="BJ95" s="83" t="s">
        <v>22</v>
      </c>
      <c r="BK95" s="134">
        <f>ROUND($I$95*$H$95,2)</f>
        <v>0</v>
      </c>
      <c r="BL95" s="83" t="s">
        <v>143</v>
      </c>
      <c r="BM95" s="83" t="s">
        <v>143</v>
      </c>
    </row>
    <row r="96" spans="2:65" s="6" customFormat="1" ht="15.75" customHeight="1">
      <c r="B96" s="22"/>
      <c r="C96" s="126" t="s">
        <v>160</v>
      </c>
      <c r="D96" s="126" t="s">
        <v>144</v>
      </c>
      <c r="E96" s="124" t="s">
        <v>915</v>
      </c>
      <c r="F96" s="125" t="s">
        <v>916</v>
      </c>
      <c r="G96" s="126" t="s">
        <v>917</v>
      </c>
      <c r="H96" s="127">
        <v>180</v>
      </c>
      <c r="I96" s="128"/>
      <c r="J96" s="129">
        <f>ROUND($I$96*$H$96,2)</f>
        <v>0</v>
      </c>
      <c r="K96" s="125" t="s">
        <v>215</v>
      </c>
      <c r="L96" s="22"/>
      <c r="M96" s="130"/>
      <c r="N96" s="131" t="s">
        <v>48</v>
      </c>
      <c r="Q96" s="132">
        <v>0</v>
      </c>
      <c r="R96" s="132">
        <f>$Q$96*$H$96</f>
        <v>0</v>
      </c>
      <c r="S96" s="132">
        <v>0</v>
      </c>
      <c r="T96" s="133">
        <f>$S$96*$H$96</f>
        <v>0</v>
      </c>
      <c r="AR96" s="83" t="s">
        <v>143</v>
      </c>
      <c r="AT96" s="83" t="s">
        <v>144</v>
      </c>
      <c r="AU96" s="83" t="s">
        <v>85</v>
      </c>
      <c r="AY96" s="83" t="s">
        <v>140</v>
      </c>
      <c r="BE96" s="134">
        <f>IF($N$96="základní",$J$96,0)</f>
        <v>0</v>
      </c>
      <c r="BF96" s="134">
        <f>IF($N$96="snížená",$J$96,0)</f>
        <v>0</v>
      </c>
      <c r="BG96" s="134">
        <f>IF($N$96="zákl. přenesená",$J$96,0)</f>
        <v>0</v>
      </c>
      <c r="BH96" s="134">
        <f>IF($N$96="sníž. přenesená",$J$96,0)</f>
        <v>0</v>
      </c>
      <c r="BI96" s="134">
        <f>IF($N$96="nulová",$J$96,0)</f>
        <v>0</v>
      </c>
      <c r="BJ96" s="83" t="s">
        <v>22</v>
      </c>
      <c r="BK96" s="134">
        <f>ROUND($I$96*$H$96,2)</f>
        <v>0</v>
      </c>
      <c r="BL96" s="83" t="s">
        <v>143</v>
      </c>
      <c r="BM96" s="83" t="s">
        <v>160</v>
      </c>
    </row>
    <row r="97" spans="2:65" s="6" customFormat="1" ht="15.75" customHeight="1">
      <c r="B97" s="22"/>
      <c r="C97" s="126" t="s">
        <v>164</v>
      </c>
      <c r="D97" s="126" t="s">
        <v>144</v>
      </c>
      <c r="E97" s="124" t="s">
        <v>918</v>
      </c>
      <c r="F97" s="125" t="s">
        <v>919</v>
      </c>
      <c r="G97" s="126" t="s">
        <v>283</v>
      </c>
      <c r="H97" s="127">
        <v>4683.12</v>
      </c>
      <c r="I97" s="128"/>
      <c r="J97" s="129">
        <f>ROUND($I$97*$H$97,2)</f>
        <v>0</v>
      </c>
      <c r="K97" s="125" t="s">
        <v>215</v>
      </c>
      <c r="L97" s="22"/>
      <c r="M97" s="130"/>
      <c r="N97" s="131" t="s">
        <v>48</v>
      </c>
      <c r="Q97" s="132">
        <v>0</v>
      </c>
      <c r="R97" s="132">
        <f>$Q$97*$H$97</f>
        <v>0</v>
      </c>
      <c r="S97" s="132">
        <v>0</v>
      </c>
      <c r="T97" s="133">
        <f>$S$97*$H$97</f>
        <v>0</v>
      </c>
      <c r="AR97" s="83" t="s">
        <v>143</v>
      </c>
      <c r="AT97" s="83" t="s">
        <v>144</v>
      </c>
      <c r="AU97" s="83" t="s">
        <v>85</v>
      </c>
      <c r="AY97" s="83" t="s">
        <v>140</v>
      </c>
      <c r="BE97" s="134">
        <f>IF($N$97="základní",$J$97,0)</f>
        <v>0</v>
      </c>
      <c r="BF97" s="134">
        <f>IF($N$97="snížená",$J$97,0)</f>
        <v>0</v>
      </c>
      <c r="BG97" s="134">
        <f>IF($N$97="zákl. přenesená",$J$97,0)</f>
        <v>0</v>
      </c>
      <c r="BH97" s="134">
        <f>IF($N$97="sníž. přenesená",$J$97,0)</f>
        <v>0</v>
      </c>
      <c r="BI97" s="134">
        <f>IF($N$97="nulová",$J$97,0)</f>
        <v>0</v>
      </c>
      <c r="BJ97" s="83" t="s">
        <v>22</v>
      </c>
      <c r="BK97" s="134">
        <f>ROUND($I$97*$H$97,2)</f>
        <v>0</v>
      </c>
      <c r="BL97" s="83" t="s">
        <v>143</v>
      </c>
      <c r="BM97" s="83" t="s">
        <v>164</v>
      </c>
    </row>
    <row r="98" spans="2:65" s="6" customFormat="1" ht="15.75" customHeight="1">
      <c r="B98" s="22"/>
      <c r="C98" s="126" t="s">
        <v>168</v>
      </c>
      <c r="D98" s="126" t="s">
        <v>144</v>
      </c>
      <c r="E98" s="124" t="s">
        <v>920</v>
      </c>
      <c r="F98" s="125" t="s">
        <v>921</v>
      </c>
      <c r="G98" s="126" t="s">
        <v>283</v>
      </c>
      <c r="H98" s="127">
        <v>5.34</v>
      </c>
      <c r="I98" s="128"/>
      <c r="J98" s="129">
        <f>ROUND($I$98*$H$98,2)</f>
        <v>0</v>
      </c>
      <c r="K98" s="125" t="s">
        <v>215</v>
      </c>
      <c r="L98" s="22"/>
      <c r="M98" s="130"/>
      <c r="N98" s="131" t="s">
        <v>48</v>
      </c>
      <c r="Q98" s="132">
        <v>0</v>
      </c>
      <c r="R98" s="132">
        <f>$Q$98*$H$98</f>
        <v>0</v>
      </c>
      <c r="S98" s="132">
        <v>0</v>
      </c>
      <c r="T98" s="133">
        <f>$S$98*$H$98</f>
        <v>0</v>
      </c>
      <c r="AR98" s="83" t="s">
        <v>143</v>
      </c>
      <c r="AT98" s="83" t="s">
        <v>144</v>
      </c>
      <c r="AU98" s="83" t="s">
        <v>85</v>
      </c>
      <c r="AY98" s="83" t="s">
        <v>140</v>
      </c>
      <c r="BE98" s="134">
        <f>IF($N$98="základní",$J$98,0)</f>
        <v>0</v>
      </c>
      <c r="BF98" s="134">
        <f>IF($N$98="snížená",$J$98,0)</f>
        <v>0</v>
      </c>
      <c r="BG98" s="134">
        <f>IF($N$98="zákl. přenesená",$J$98,0)</f>
        <v>0</v>
      </c>
      <c r="BH98" s="134">
        <f>IF($N$98="sníž. přenesená",$J$98,0)</f>
        <v>0</v>
      </c>
      <c r="BI98" s="134">
        <f>IF($N$98="nulová",$J$98,0)</f>
        <v>0</v>
      </c>
      <c r="BJ98" s="83" t="s">
        <v>22</v>
      </c>
      <c r="BK98" s="134">
        <f>ROUND($I$98*$H$98,2)</f>
        <v>0</v>
      </c>
      <c r="BL98" s="83" t="s">
        <v>143</v>
      </c>
      <c r="BM98" s="83" t="s">
        <v>168</v>
      </c>
    </row>
    <row r="99" spans="2:65" s="6" customFormat="1" ht="15.75" customHeight="1">
      <c r="B99" s="22"/>
      <c r="C99" s="126" t="s">
        <v>172</v>
      </c>
      <c r="D99" s="126" t="s">
        <v>144</v>
      </c>
      <c r="E99" s="124" t="s">
        <v>922</v>
      </c>
      <c r="F99" s="125" t="s">
        <v>923</v>
      </c>
      <c r="G99" s="126" t="s">
        <v>283</v>
      </c>
      <c r="H99" s="127">
        <v>4688.46</v>
      </c>
      <c r="I99" s="128"/>
      <c r="J99" s="129">
        <f>ROUND($I$99*$H$99,2)</f>
        <v>0</v>
      </c>
      <c r="K99" s="125" t="s">
        <v>215</v>
      </c>
      <c r="L99" s="22"/>
      <c r="M99" s="130"/>
      <c r="N99" s="131" t="s">
        <v>48</v>
      </c>
      <c r="Q99" s="132">
        <v>0</v>
      </c>
      <c r="R99" s="132">
        <f>$Q$99*$H$99</f>
        <v>0</v>
      </c>
      <c r="S99" s="132">
        <v>0</v>
      </c>
      <c r="T99" s="133">
        <f>$S$99*$H$99</f>
        <v>0</v>
      </c>
      <c r="AR99" s="83" t="s">
        <v>143</v>
      </c>
      <c r="AT99" s="83" t="s">
        <v>144</v>
      </c>
      <c r="AU99" s="83" t="s">
        <v>85</v>
      </c>
      <c r="AY99" s="83" t="s">
        <v>140</v>
      </c>
      <c r="BE99" s="134">
        <f>IF($N$99="základní",$J$99,0)</f>
        <v>0</v>
      </c>
      <c r="BF99" s="134">
        <f>IF($N$99="snížená",$J$99,0)</f>
        <v>0</v>
      </c>
      <c r="BG99" s="134">
        <f>IF($N$99="zákl. přenesená",$J$99,0)</f>
        <v>0</v>
      </c>
      <c r="BH99" s="134">
        <f>IF($N$99="sníž. přenesená",$J$99,0)</f>
        <v>0</v>
      </c>
      <c r="BI99" s="134">
        <f>IF($N$99="nulová",$J$99,0)</f>
        <v>0</v>
      </c>
      <c r="BJ99" s="83" t="s">
        <v>22</v>
      </c>
      <c r="BK99" s="134">
        <f>ROUND($I$99*$H$99,2)</f>
        <v>0</v>
      </c>
      <c r="BL99" s="83" t="s">
        <v>143</v>
      </c>
      <c r="BM99" s="83" t="s">
        <v>172</v>
      </c>
    </row>
    <row r="100" spans="2:65" s="6" customFormat="1" ht="15.75" customHeight="1">
      <c r="B100" s="22"/>
      <c r="C100" s="126" t="s">
        <v>176</v>
      </c>
      <c r="D100" s="126" t="s">
        <v>144</v>
      </c>
      <c r="E100" s="124" t="s">
        <v>924</v>
      </c>
      <c r="F100" s="125" t="s">
        <v>925</v>
      </c>
      <c r="G100" s="126" t="s">
        <v>283</v>
      </c>
      <c r="H100" s="127">
        <v>46884.6</v>
      </c>
      <c r="I100" s="128"/>
      <c r="J100" s="129">
        <f>ROUND($I$100*$H$100,2)</f>
        <v>0</v>
      </c>
      <c r="K100" s="125" t="s">
        <v>215</v>
      </c>
      <c r="L100" s="22"/>
      <c r="M100" s="130"/>
      <c r="N100" s="131" t="s">
        <v>48</v>
      </c>
      <c r="Q100" s="132">
        <v>0</v>
      </c>
      <c r="R100" s="132">
        <f>$Q$100*$H$100</f>
        <v>0</v>
      </c>
      <c r="S100" s="132">
        <v>0</v>
      </c>
      <c r="T100" s="133">
        <f>$S$100*$H$100</f>
        <v>0</v>
      </c>
      <c r="AR100" s="83" t="s">
        <v>143</v>
      </c>
      <c r="AT100" s="83" t="s">
        <v>144</v>
      </c>
      <c r="AU100" s="83" t="s">
        <v>85</v>
      </c>
      <c r="AY100" s="83" t="s">
        <v>140</v>
      </c>
      <c r="BE100" s="134">
        <f>IF($N$100="základní",$J$100,0)</f>
        <v>0</v>
      </c>
      <c r="BF100" s="134">
        <f>IF($N$100="snížená",$J$100,0)</f>
        <v>0</v>
      </c>
      <c r="BG100" s="134">
        <f>IF($N$100="zákl. přenesená",$J$100,0)</f>
        <v>0</v>
      </c>
      <c r="BH100" s="134">
        <f>IF($N$100="sníž. přenesená",$J$100,0)</f>
        <v>0</v>
      </c>
      <c r="BI100" s="134">
        <f>IF($N$100="nulová",$J$100,0)</f>
        <v>0</v>
      </c>
      <c r="BJ100" s="83" t="s">
        <v>22</v>
      </c>
      <c r="BK100" s="134">
        <f>ROUND($I$100*$H$100,2)</f>
        <v>0</v>
      </c>
      <c r="BL100" s="83" t="s">
        <v>143</v>
      </c>
      <c r="BM100" s="83" t="s">
        <v>176</v>
      </c>
    </row>
    <row r="101" spans="2:65" s="6" customFormat="1" ht="15.75" customHeight="1">
      <c r="B101" s="22"/>
      <c r="C101" s="126" t="s">
        <v>27</v>
      </c>
      <c r="D101" s="126" t="s">
        <v>144</v>
      </c>
      <c r="E101" s="124" t="s">
        <v>311</v>
      </c>
      <c r="F101" s="125" t="s">
        <v>312</v>
      </c>
      <c r="G101" s="126" t="s">
        <v>313</v>
      </c>
      <c r="H101" s="127">
        <v>4688.46</v>
      </c>
      <c r="I101" s="128"/>
      <c r="J101" s="129">
        <f>ROUND($I$101*$H$101,2)</f>
        <v>0</v>
      </c>
      <c r="K101" s="125" t="s">
        <v>215</v>
      </c>
      <c r="L101" s="22"/>
      <c r="M101" s="130"/>
      <c r="N101" s="131" t="s">
        <v>48</v>
      </c>
      <c r="Q101" s="132">
        <v>0</v>
      </c>
      <c r="R101" s="132">
        <f>$Q$101*$H$101</f>
        <v>0</v>
      </c>
      <c r="S101" s="132">
        <v>0</v>
      </c>
      <c r="T101" s="133">
        <f>$S$101*$H$101</f>
        <v>0</v>
      </c>
      <c r="AR101" s="83" t="s">
        <v>143</v>
      </c>
      <c r="AT101" s="83" t="s">
        <v>144</v>
      </c>
      <c r="AU101" s="83" t="s">
        <v>85</v>
      </c>
      <c r="AY101" s="83" t="s">
        <v>140</v>
      </c>
      <c r="BE101" s="134">
        <f>IF($N$101="základní",$J$101,0)</f>
        <v>0</v>
      </c>
      <c r="BF101" s="134">
        <f>IF($N$101="snížená",$J$101,0)</f>
        <v>0</v>
      </c>
      <c r="BG101" s="134">
        <f>IF($N$101="zákl. přenesená",$J$101,0)</f>
        <v>0</v>
      </c>
      <c r="BH101" s="134">
        <f>IF($N$101="sníž. přenesená",$J$101,0)</f>
        <v>0</v>
      </c>
      <c r="BI101" s="134">
        <f>IF($N$101="nulová",$J$101,0)</f>
        <v>0</v>
      </c>
      <c r="BJ101" s="83" t="s">
        <v>22</v>
      </c>
      <c r="BK101" s="134">
        <f>ROUND($I$101*$H$101,2)</f>
        <v>0</v>
      </c>
      <c r="BL101" s="83" t="s">
        <v>143</v>
      </c>
      <c r="BM101" s="83" t="s">
        <v>27</v>
      </c>
    </row>
    <row r="102" spans="2:65" s="6" customFormat="1" ht="15.75" customHeight="1">
      <c r="B102" s="22"/>
      <c r="C102" s="126" t="s">
        <v>185</v>
      </c>
      <c r="D102" s="126" t="s">
        <v>144</v>
      </c>
      <c r="E102" s="124" t="s">
        <v>926</v>
      </c>
      <c r="F102" s="125" t="s">
        <v>927</v>
      </c>
      <c r="G102" s="126" t="s">
        <v>283</v>
      </c>
      <c r="H102" s="127">
        <v>4625.57</v>
      </c>
      <c r="I102" s="128"/>
      <c r="J102" s="129">
        <f>ROUND($I$102*$H$102,2)</f>
        <v>0</v>
      </c>
      <c r="K102" s="125" t="s">
        <v>215</v>
      </c>
      <c r="L102" s="22"/>
      <c r="M102" s="130"/>
      <c r="N102" s="131" t="s">
        <v>48</v>
      </c>
      <c r="Q102" s="132">
        <v>0</v>
      </c>
      <c r="R102" s="132">
        <f>$Q$102*$H$102</f>
        <v>0</v>
      </c>
      <c r="S102" s="132">
        <v>0</v>
      </c>
      <c r="T102" s="133">
        <f>$S$102*$H$102</f>
        <v>0</v>
      </c>
      <c r="AR102" s="83" t="s">
        <v>143</v>
      </c>
      <c r="AT102" s="83" t="s">
        <v>144</v>
      </c>
      <c r="AU102" s="83" t="s">
        <v>85</v>
      </c>
      <c r="AY102" s="83" t="s">
        <v>140</v>
      </c>
      <c r="BE102" s="134">
        <f>IF($N$102="základní",$J$102,0)</f>
        <v>0</v>
      </c>
      <c r="BF102" s="134">
        <f>IF($N$102="snížená",$J$102,0)</f>
        <v>0</v>
      </c>
      <c r="BG102" s="134">
        <f>IF($N$102="zákl. přenesená",$J$102,0)</f>
        <v>0</v>
      </c>
      <c r="BH102" s="134">
        <f>IF($N$102="sníž. přenesená",$J$102,0)</f>
        <v>0</v>
      </c>
      <c r="BI102" s="134">
        <f>IF($N$102="nulová",$J$102,0)</f>
        <v>0</v>
      </c>
      <c r="BJ102" s="83" t="s">
        <v>22</v>
      </c>
      <c r="BK102" s="134">
        <f>ROUND($I$102*$H$102,2)</f>
        <v>0</v>
      </c>
      <c r="BL102" s="83" t="s">
        <v>143</v>
      </c>
      <c r="BM102" s="83" t="s">
        <v>185</v>
      </c>
    </row>
    <row r="103" spans="2:65" s="6" customFormat="1" ht="15.75" customHeight="1">
      <c r="B103" s="22"/>
      <c r="C103" s="126" t="s">
        <v>348</v>
      </c>
      <c r="D103" s="126" t="s">
        <v>144</v>
      </c>
      <c r="E103" s="124" t="s">
        <v>922</v>
      </c>
      <c r="F103" s="125" t="s">
        <v>923</v>
      </c>
      <c r="G103" s="126" t="s">
        <v>283</v>
      </c>
      <c r="H103" s="127">
        <v>4625.57</v>
      </c>
      <c r="I103" s="128"/>
      <c r="J103" s="129">
        <f>ROUND($I$103*$H$103,2)</f>
        <v>0</v>
      </c>
      <c r="K103" s="125" t="s">
        <v>215</v>
      </c>
      <c r="L103" s="22"/>
      <c r="M103" s="130"/>
      <c r="N103" s="131" t="s">
        <v>48</v>
      </c>
      <c r="Q103" s="132">
        <v>0</v>
      </c>
      <c r="R103" s="132">
        <f>$Q$103*$H$103</f>
        <v>0</v>
      </c>
      <c r="S103" s="132">
        <v>0</v>
      </c>
      <c r="T103" s="133">
        <f>$S$103*$H$103</f>
        <v>0</v>
      </c>
      <c r="AR103" s="83" t="s">
        <v>143</v>
      </c>
      <c r="AT103" s="83" t="s">
        <v>144</v>
      </c>
      <c r="AU103" s="83" t="s">
        <v>85</v>
      </c>
      <c r="AY103" s="83" t="s">
        <v>140</v>
      </c>
      <c r="BE103" s="134">
        <f>IF($N$103="základní",$J$103,0)</f>
        <v>0</v>
      </c>
      <c r="BF103" s="134">
        <f>IF($N$103="snížená",$J$103,0)</f>
        <v>0</v>
      </c>
      <c r="BG103" s="134">
        <f>IF($N$103="zákl. přenesená",$J$103,0)</f>
        <v>0</v>
      </c>
      <c r="BH103" s="134">
        <f>IF($N$103="sníž. přenesená",$J$103,0)</f>
        <v>0</v>
      </c>
      <c r="BI103" s="134">
        <f>IF($N$103="nulová",$J$103,0)</f>
        <v>0</v>
      </c>
      <c r="BJ103" s="83" t="s">
        <v>22</v>
      </c>
      <c r="BK103" s="134">
        <f>ROUND($I$103*$H$103,2)</f>
        <v>0</v>
      </c>
      <c r="BL103" s="83" t="s">
        <v>143</v>
      </c>
      <c r="BM103" s="83" t="s">
        <v>348</v>
      </c>
    </row>
    <row r="104" spans="2:65" s="6" customFormat="1" ht="15.75" customHeight="1">
      <c r="B104" s="22"/>
      <c r="C104" s="126" t="s">
        <v>355</v>
      </c>
      <c r="D104" s="126" t="s">
        <v>144</v>
      </c>
      <c r="E104" s="124" t="s">
        <v>924</v>
      </c>
      <c r="F104" s="125" t="s">
        <v>925</v>
      </c>
      <c r="G104" s="126" t="s">
        <v>283</v>
      </c>
      <c r="H104" s="127">
        <v>46255.7</v>
      </c>
      <c r="I104" s="128"/>
      <c r="J104" s="129">
        <f>ROUND($I$104*$H$104,2)</f>
        <v>0</v>
      </c>
      <c r="K104" s="125" t="s">
        <v>215</v>
      </c>
      <c r="L104" s="22"/>
      <c r="M104" s="130"/>
      <c r="N104" s="131" t="s">
        <v>48</v>
      </c>
      <c r="Q104" s="132">
        <v>0</v>
      </c>
      <c r="R104" s="132">
        <f>$Q$104*$H$104</f>
        <v>0</v>
      </c>
      <c r="S104" s="132">
        <v>0</v>
      </c>
      <c r="T104" s="133">
        <f>$S$104*$H$104</f>
        <v>0</v>
      </c>
      <c r="AR104" s="83" t="s">
        <v>143</v>
      </c>
      <c r="AT104" s="83" t="s">
        <v>144</v>
      </c>
      <c r="AU104" s="83" t="s">
        <v>85</v>
      </c>
      <c r="AY104" s="83" t="s">
        <v>140</v>
      </c>
      <c r="BE104" s="134">
        <f>IF($N$104="základní",$J$104,0)</f>
        <v>0</v>
      </c>
      <c r="BF104" s="134">
        <f>IF($N$104="snížená",$J$104,0)</f>
        <v>0</v>
      </c>
      <c r="BG104" s="134">
        <f>IF($N$104="zákl. přenesená",$J$104,0)</f>
        <v>0</v>
      </c>
      <c r="BH104" s="134">
        <f>IF($N$104="sníž. přenesená",$J$104,0)</f>
        <v>0</v>
      </c>
      <c r="BI104" s="134">
        <f>IF($N$104="nulová",$J$104,0)</f>
        <v>0</v>
      </c>
      <c r="BJ104" s="83" t="s">
        <v>22</v>
      </c>
      <c r="BK104" s="134">
        <f>ROUND($I$104*$H$104,2)</f>
        <v>0</v>
      </c>
      <c r="BL104" s="83" t="s">
        <v>143</v>
      </c>
      <c r="BM104" s="83" t="s">
        <v>355</v>
      </c>
    </row>
    <row r="105" spans="2:65" s="6" customFormat="1" ht="15.75" customHeight="1">
      <c r="B105" s="22"/>
      <c r="C105" s="126" t="s">
        <v>190</v>
      </c>
      <c r="D105" s="126" t="s">
        <v>144</v>
      </c>
      <c r="E105" s="124" t="s">
        <v>928</v>
      </c>
      <c r="F105" s="125" t="s">
        <v>929</v>
      </c>
      <c r="G105" s="126" t="s">
        <v>283</v>
      </c>
      <c r="H105" s="127">
        <v>4625.57</v>
      </c>
      <c r="I105" s="128"/>
      <c r="J105" s="129">
        <f>ROUND($I$105*$H$105,2)</f>
        <v>0</v>
      </c>
      <c r="K105" s="125" t="s">
        <v>215</v>
      </c>
      <c r="L105" s="22"/>
      <c r="M105" s="130"/>
      <c r="N105" s="131" t="s">
        <v>48</v>
      </c>
      <c r="Q105" s="132">
        <v>0</v>
      </c>
      <c r="R105" s="132">
        <f>$Q$105*$H$105</f>
        <v>0</v>
      </c>
      <c r="S105" s="132">
        <v>0</v>
      </c>
      <c r="T105" s="133">
        <f>$S$105*$H$105</f>
        <v>0</v>
      </c>
      <c r="AR105" s="83" t="s">
        <v>143</v>
      </c>
      <c r="AT105" s="83" t="s">
        <v>144</v>
      </c>
      <c r="AU105" s="83" t="s">
        <v>85</v>
      </c>
      <c r="AY105" s="83" t="s">
        <v>140</v>
      </c>
      <c r="BE105" s="134">
        <f>IF($N$105="základní",$J$105,0)</f>
        <v>0</v>
      </c>
      <c r="BF105" s="134">
        <f>IF($N$105="snížená",$J$105,0)</f>
        <v>0</v>
      </c>
      <c r="BG105" s="134">
        <f>IF($N$105="zákl. přenesená",$J$105,0)</f>
        <v>0</v>
      </c>
      <c r="BH105" s="134">
        <f>IF($N$105="sníž. přenesená",$J$105,0)</f>
        <v>0</v>
      </c>
      <c r="BI105" s="134">
        <f>IF($N$105="nulová",$J$105,0)</f>
        <v>0</v>
      </c>
      <c r="BJ105" s="83" t="s">
        <v>22</v>
      </c>
      <c r="BK105" s="134">
        <f>ROUND($I$105*$H$105,2)</f>
        <v>0</v>
      </c>
      <c r="BL105" s="83" t="s">
        <v>143</v>
      </c>
      <c r="BM105" s="83" t="s">
        <v>190</v>
      </c>
    </row>
    <row r="106" spans="2:65" s="6" customFormat="1" ht="15.75" customHeight="1">
      <c r="B106" s="22"/>
      <c r="C106" s="126" t="s">
        <v>9</v>
      </c>
      <c r="D106" s="126" t="s">
        <v>144</v>
      </c>
      <c r="E106" s="124" t="s">
        <v>930</v>
      </c>
      <c r="F106" s="125" t="s">
        <v>931</v>
      </c>
      <c r="G106" s="126" t="s">
        <v>283</v>
      </c>
      <c r="H106" s="127">
        <v>114.314</v>
      </c>
      <c r="I106" s="128"/>
      <c r="J106" s="129">
        <f>ROUND($I$106*$H$106,2)</f>
        <v>0</v>
      </c>
      <c r="K106" s="125" t="s">
        <v>215</v>
      </c>
      <c r="L106" s="22"/>
      <c r="M106" s="130"/>
      <c r="N106" s="131" t="s">
        <v>48</v>
      </c>
      <c r="Q106" s="132">
        <v>0</v>
      </c>
      <c r="R106" s="132">
        <f>$Q$106*$H$106</f>
        <v>0</v>
      </c>
      <c r="S106" s="132">
        <v>0</v>
      </c>
      <c r="T106" s="133">
        <f>$S$106*$H$106</f>
        <v>0</v>
      </c>
      <c r="AR106" s="83" t="s">
        <v>143</v>
      </c>
      <c r="AT106" s="83" t="s">
        <v>144</v>
      </c>
      <c r="AU106" s="83" t="s">
        <v>85</v>
      </c>
      <c r="AY106" s="83" t="s">
        <v>140</v>
      </c>
      <c r="BE106" s="134">
        <f>IF($N$106="základní",$J$106,0)</f>
        <v>0</v>
      </c>
      <c r="BF106" s="134">
        <f>IF($N$106="snížená",$J$106,0)</f>
        <v>0</v>
      </c>
      <c r="BG106" s="134">
        <f>IF($N$106="zákl. přenesená",$J$106,0)</f>
        <v>0</v>
      </c>
      <c r="BH106" s="134">
        <f>IF($N$106="sníž. přenesená",$J$106,0)</f>
        <v>0</v>
      </c>
      <c r="BI106" s="134">
        <f>IF($N$106="nulová",$J$106,0)</f>
        <v>0</v>
      </c>
      <c r="BJ106" s="83" t="s">
        <v>22</v>
      </c>
      <c r="BK106" s="134">
        <f>ROUND($I$106*$H$106,2)</f>
        <v>0</v>
      </c>
      <c r="BL106" s="83" t="s">
        <v>143</v>
      </c>
      <c r="BM106" s="83" t="s">
        <v>9</v>
      </c>
    </row>
    <row r="107" spans="2:65" s="6" customFormat="1" ht="15.75" customHeight="1">
      <c r="B107" s="22"/>
      <c r="C107" s="170" t="s">
        <v>369</v>
      </c>
      <c r="D107" s="170" t="s">
        <v>378</v>
      </c>
      <c r="E107" s="168" t="s">
        <v>932</v>
      </c>
      <c r="F107" s="169" t="s">
        <v>933</v>
      </c>
      <c r="G107" s="170" t="s">
        <v>313</v>
      </c>
      <c r="H107" s="171">
        <v>205.765</v>
      </c>
      <c r="I107" s="172"/>
      <c r="J107" s="173">
        <f>ROUND($I$107*$H$107,2)</f>
        <v>0</v>
      </c>
      <c r="K107" s="169" t="s">
        <v>215</v>
      </c>
      <c r="L107" s="174"/>
      <c r="M107" s="175"/>
      <c r="N107" s="176" t="s">
        <v>48</v>
      </c>
      <c r="Q107" s="132">
        <v>1</v>
      </c>
      <c r="R107" s="132">
        <f>$Q$107*$H$107</f>
        <v>205.765</v>
      </c>
      <c r="S107" s="132">
        <v>0</v>
      </c>
      <c r="T107" s="133">
        <f>$S$107*$H$107</f>
        <v>0</v>
      </c>
      <c r="AR107" s="83" t="s">
        <v>172</v>
      </c>
      <c r="AT107" s="83" t="s">
        <v>378</v>
      </c>
      <c r="AU107" s="83" t="s">
        <v>85</v>
      </c>
      <c r="AY107" s="83" t="s">
        <v>140</v>
      </c>
      <c r="BE107" s="134">
        <f>IF($N$107="základní",$J$107,0)</f>
        <v>0</v>
      </c>
      <c r="BF107" s="134">
        <f>IF($N$107="snížená",$J$107,0)</f>
        <v>0</v>
      </c>
      <c r="BG107" s="134">
        <f>IF($N$107="zákl. přenesená",$J$107,0)</f>
        <v>0</v>
      </c>
      <c r="BH107" s="134">
        <f>IF($N$107="sníž. přenesená",$J$107,0)</f>
        <v>0</v>
      </c>
      <c r="BI107" s="134">
        <f>IF($N$107="nulová",$J$107,0)</f>
        <v>0</v>
      </c>
      <c r="BJ107" s="83" t="s">
        <v>22</v>
      </c>
      <c r="BK107" s="134">
        <f>ROUND($I$107*$H$107,2)</f>
        <v>0</v>
      </c>
      <c r="BL107" s="83" t="s">
        <v>143</v>
      </c>
      <c r="BM107" s="83" t="s">
        <v>369</v>
      </c>
    </row>
    <row r="108" spans="2:65" s="6" customFormat="1" ht="15.75" customHeight="1">
      <c r="B108" s="22"/>
      <c r="C108" s="126" t="s">
        <v>374</v>
      </c>
      <c r="D108" s="126" t="s">
        <v>144</v>
      </c>
      <c r="E108" s="124" t="s">
        <v>934</v>
      </c>
      <c r="F108" s="125" t="s">
        <v>935</v>
      </c>
      <c r="G108" s="126" t="s">
        <v>319</v>
      </c>
      <c r="H108" s="127">
        <v>6151.02</v>
      </c>
      <c r="I108" s="128"/>
      <c r="J108" s="129">
        <f>ROUND($I$108*$H$108,2)</f>
        <v>0</v>
      </c>
      <c r="K108" s="125" t="s">
        <v>215</v>
      </c>
      <c r="L108" s="22"/>
      <c r="M108" s="130"/>
      <c r="N108" s="131" t="s">
        <v>48</v>
      </c>
      <c r="Q108" s="132">
        <v>0</v>
      </c>
      <c r="R108" s="132">
        <f>$Q$108*$H$108</f>
        <v>0</v>
      </c>
      <c r="S108" s="132">
        <v>0</v>
      </c>
      <c r="T108" s="133">
        <f>$S$108*$H$108</f>
        <v>0</v>
      </c>
      <c r="AR108" s="83" t="s">
        <v>143</v>
      </c>
      <c r="AT108" s="83" t="s">
        <v>144</v>
      </c>
      <c r="AU108" s="83" t="s">
        <v>85</v>
      </c>
      <c r="AY108" s="83" t="s">
        <v>140</v>
      </c>
      <c r="BE108" s="134">
        <f>IF($N$108="základní",$J$108,0)</f>
        <v>0</v>
      </c>
      <c r="BF108" s="134">
        <f>IF($N$108="snížená",$J$108,0)</f>
        <v>0</v>
      </c>
      <c r="BG108" s="134">
        <f>IF($N$108="zákl. přenesená",$J$108,0)</f>
        <v>0</v>
      </c>
      <c r="BH108" s="134">
        <f>IF($N$108="sníž. přenesená",$J$108,0)</f>
        <v>0</v>
      </c>
      <c r="BI108" s="134">
        <f>IF($N$108="nulová",$J$108,0)</f>
        <v>0</v>
      </c>
      <c r="BJ108" s="83" t="s">
        <v>22</v>
      </c>
      <c r="BK108" s="134">
        <f>ROUND($I$108*$H$108,2)</f>
        <v>0</v>
      </c>
      <c r="BL108" s="83" t="s">
        <v>143</v>
      </c>
      <c r="BM108" s="83" t="s">
        <v>374</v>
      </c>
    </row>
    <row r="109" spans="2:65" s="6" customFormat="1" ht="15.75" customHeight="1">
      <c r="B109" s="22"/>
      <c r="C109" s="170" t="s">
        <v>377</v>
      </c>
      <c r="D109" s="170" t="s">
        <v>378</v>
      </c>
      <c r="E109" s="168" t="s">
        <v>936</v>
      </c>
      <c r="F109" s="169" t="s">
        <v>937</v>
      </c>
      <c r="G109" s="170" t="s">
        <v>319</v>
      </c>
      <c r="H109" s="171">
        <v>6151.02</v>
      </c>
      <c r="I109" s="172"/>
      <c r="J109" s="173">
        <f>ROUND($I$109*$H$109,2)</f>
        <v>0</v>
      </c>
      <c r="K109" s="169" t="s">
        <v>215</v>
      </c>
      <c r="L109" s="174"/>
      <c r="M109" s="175"/>
      <c r="N109" s="176" t="s">
        <v>48</v>
      </c>
      <c r="Q109" s="132">
        <v>0.00055</v>
      </c>
      <c r="R109" s="132">
        <f>$Q$109*$H$109</f>
        <v>3.3830610000000005</v>
      </c>
      <c r="S109" s="132">
        <v>0</v>
      </c>
      <c r="T109" s="133">
        <f>$S$109*$H$109</f>
        <v>0</v>
      </c>
      <c r="AR109" s="83" t="s">
        <v>172</v>
      </c>
      <c r="AT109" s="83" t="s">
        <v>378</v>
      </c>
      <c r="AU109" s="83" t="s">
        <v>85</v>
      </c>
      <c r="AY109" s="83" t="s">
        <v>140</v>
      </c>
      <c r="BE109" s="134">
        <f>IF($N$109="základní",$J$109,0)</f>
        <v>0</v>
      </c>
      <c r="BF109" s="134">
        <f>IF($N$109="snížená",$J$109,0)</f>
        <v>0</v>
      </c>
      <c r="BG109" s="134">
        <f>IF($N$109="zákl. přenesená",$J$109,0)</f>
        <v>0</v>
      </c>
      <c r="BH109" s="134">
        <f>IF($N$109="sníž. přenesená",$J$109,0)</f>
        <v>0</v>
      </c>
      <c r="BI109" s="134">
        <f>IF($N$109="nulová",$J$109,0)</f>
        <v>0</v>
      </c>
      <c r="BJ109" s="83" t="s">
        <v>22</v>
      </c>
      <c r="BK109" s="134">
        <f>ROUND($I$109*$H$109,2)</f>
        <v>0</v>
      </c>
      <c r="BL109" s="83" t="s">
        <v>143</v>
      </c>
      <c r="BM109" s="83" t="s">
        <v>377</v>
      </c>
    </row>
    <row r="110" spans="2:65" s="6" customFormat="1" ht="15.75" customHeight="1">
      <c r="B110" s="22"/>
      <c r="C110" s="126" t="s">
        <v>386</v>
      </c>
      <c r="D110" s="126" t="s">
        <v>144</v>
      </c>
      <c r="E110" s="124" t="s">
        <v>938</v>
      </c>
      <c r="F110" s="125" t="s">
        <v>939</v>
      </c>
      <c r="G110" s="126" t="s">
        <v>319</v>
      </c>
      <c r="H110" s="127">
        <v>1258.8</v>
      </c>
      <c r="I110" s="128"/>
      <c r="J110" s="129">
        <f>ROUND($I$110*$H$110,2)</f>
        <v>0</v>
      </c>
      <c r="K110" s="125" t="s">
        <v>215</v>
      </c>
      <c r="L110" s="22"/>
      <c r="M110" s="130"/>
      <c r="N110" s="131" t="s">
        <v>48</v>
      </c>
      <c r="Q110" s="132">
        <v>0</v>
      </c>
      <c r="R110" s="132">
        <f>$Q$110*$H$110</f>
        <v>0</v>
      </c>
      <c r="S110" s="132">
        <v>0</v>
      </c>
      <c r="T110" s="133">
        <f>$S$110*$H$110</f>
        <v>0</v>
      </c>
      <c r="AR110" s="83" t="s">
        <v>143</v>
      </c>
      <c r="AT110" s="83" t="s">
        <v>144</v>
      </c>
      <c r="AU110" s="83" t="s">
        <v>85</v>
      </c>
      <c r="AY110" s="83" t="s">
        <v>140</v>
      </c>
      <c r="BE110" s="134">
        <f>IF($N$110="základní",$J$110,0)</f>
        <v>0</v>
      </c>
      <c r="BF110" s="134">
        <f>IF($N$110="snížená",$J$110,0)</f>
        <v>0</v>
      </c>
      <c r="BG110" s="134">
        <f>IF($N$110="zákl. přenesená",$J$110,0)</f>
        <v>0</v>
      </c>
      <c r="BH110" s="134">
        <f>IF($N$110="sníž. přenesená",$J$110,0)</f>
        <v>0</v>
      </c>
      <c r="BI110" s="134">
        <f>IF($N$110="nulová",$J$110,0)</f>
        <v>0</v>
      </c>
      <c r="BJ110" s="83" t="s">
        <v>22</v>
      </c>
      <c r="BK110" s="134">
        <f>ROUND($I$110*$H$110,2)</f>
        <v>0</v>
      </c>
      <c r="BL110" s="83" t="s">
        <v>143</v>
      </c>
      <c r="BM110" s="83" t="s">
        <v>386</v>
      </c>
    </row>
    <row r="111" spans="2:65" s="6" customFormat="1" ht="15.75" customHeight="1">
      <c r="B111" s="22"/>
      <c r="C111" s="126" t="s">
        <v>391</v>
      </c>
      <c r="D111" s="126" t="s">
        <v>144</v>
      </c>
      <c r="E111" s="124" t="s">
        <v>940</v>
      </c>
      <c r="F111" s="125" t="s">
        <v>941</v>
      </c>
      <c r="G111" s="126" t="s">
        <v>319</v>
      </c>
      <c r="H111" s="127">
        <v>520.74</v>
      </c>
      <c r="I111" s="128"/>
      <c r="J111" s="129">
        <f>ROUND($I$111*$H$111,2)</f>
        <v>0</v>
      </c>
      <c r="K111" s="125" t="s">
        <v>215</v>
      </c>
      <c r="L111" s="22"/>
      <c r="M111" s="130"/>
      <c r="N111" s="131" t="s">
        <v>48</v>
      </c>
      <c r="Q111" s="132">
        <v>0</v>
      </c>
      <c r="R111" s="132">
        <f>$Q$111*$H$111</f>
        <v>0</v>
      </c>
      <c r="S111" s="132">
        <v>0</v>
      </c>
      <c r="T111" s="133">
        <f>$S$111*$H$111</f>
        <v>0</v>
      </c>
      <c r="AR111" s="83" t="s">
        <v>143</v>
      </c>
      <c r="AT111" s="83" t="s">
        <v>144</v>
      </c>
      <c r="AU111" s="83" t="s">
        <v>85</v>
      </c>
      <c r="AY111" s="83" t="s">
        <v>140</v>
      </c>
      <c r="BE111" s="134">
        <f>IF($N$111="základní",$J$111,0)</f>
        <v>0</v>
      </c>
      <c r="BF111" s="134">
        <f>IF($N$111="snížená",$J$111,0)</f>
        <v>0</v>
      </c>
      <c r="BG111" s="134">
        <f>IF($N$111="zákl. přenesená",$J$111,0)</f>
        <v>0</v>
      </c>
      <c r="BH111" s="134">
        <f>IF($N$111="sníž. přenesená",$J$111,0)</f>
        <v>0</v>
      </c>
      <c r="BI111" s="134">
        <f>IF($N$111="nulová",$J$111,0)</f>
        <v>0</v>
      </c>
      <c r="BJ111" s="83" t="s">
        <v>22</v>
      </c>
      <c r="BK111" s="134">
        <f>ROUND($I$111*$H$111,2)</f>
        <v>0</v>
      </c>
      <c r="BL111" s="83" t="s">
        <v>143</v>
      </c>
      <c r="BM111" s="83" t="s">
        <v>391</v>
      </c>
    </row>
    <row r="112" spans="2:65" s="6" customFormat="1" ht="15.75" customHeight="1">
      <c r="B112" s="22"/>
      <c r="C112" s="170" t="s">
        <v>8</v>
      </c>
      <c r="D112" s="170" t="s">
        <v>378</v>
      </c>
      <c r="E112" s="168" t="s">
        <v>942</v>
      </c>
      <c r="F112" s="169" t="s">
        <v>943</v>
      </c>
      <c r="G112" s="170" t="s">
        <v>313</v>
      </c>
      <c r="H112" s="171">
        <v>26.905</v>
      </c>
      <c r="I112" s="172"/>
      <c r="J112" s="173">
        <f>ROUND($I$112*$H$112,2)</f>
        <v>0</v>
      </c>
      <c r="K112" s="169" t="s">
        <v>215</v>
      </c>
      <c r="L112" s="174"/>
      <c r="M112" s="175"/>
      <c r="N112" s="176" t="s">
        <v>48</v>
      </c>
      <c r="Q112" s="132">
        <v>1</v>
      </c>
      <c r="R112" s="132">
        <f>$Q$112*$H$112</f>
        <v>26.905</v>
      </c>
      <c r="S112" s="132">
        <v>0</v>
      </c>
      <c r="T112" s="133">
        <f>$S$112*$H$112</f>
        <v>0</v>
      </c>
      <c r="AR112" s="83" t="s">
        <v>172</v>
      </c>
      <c r="AT112" s="83" t="s">
        <v>378</v>
      </c>
      <c r="AU112" s="83" t="s">
        <v>85</v>
      </c>
      <c r="AY112" s="83" t="s">
        <v>140</v>
      </c>
      <c r="BE112" s="134">
        <f>IF($N$112="základní",$J$112,0)</f>
        <v>0</v>
      </c>
      <c r="BF112" s="134">
        <f>IF($N$112="snížená",$J$112,0)</f>
        <v>0</v>
      </c>
      <c r="BG112" s="134">
        <f>IF($N$112="zákl. přenesená",$J$112,0)</f>
        <v>0</v>
      </c>
      <c r="BH112" s="134">
        <f>IF($N$112="sníž. přenesená",$J$112,0)</f>
        <v>0</v>
      </c>
      <c r="BI112" s="134">
        <f>IF($N$112="nulová",$J$112,0)</f>
        <v>0</v>
      </c>
      <c r="BJ112" s="83" t="s">
        <v>22</v>
      </c>
      <c r="BK112" s="134">
        <f>ROUND($I$112*$H$112,2)</f>
        <v>0</v>
      </c>
      <c r="BL112" s="83" t="s">
        <v>143</v>
      </c>
      <c r="BM112" s="83" t="s">
        <v>8</v>
      </c>
    </row>
    <row r="113" spans="2:65" s="6" customFormat="1" ht="15.75" customHeight="1">
      <c r="B113" s="22"/>
      <c r="C113" s="126" t="s">
        <v>407</v>
      </c>
      <c r="D113" s="126" t="s">
        <v>144</v>
      </c>
      <c r="E113" s="124" t="s">
        <v>944</v>
      </c>
      <c r="F113" s="125" t="s">
        <v>945</v>
      </c>
      <c r="G113" s="126" t="s">
        <v>319</v>
      </c>
      <c r="H113" s="127">
        <v>520.74</v>
      </c>
      <c r="I113" s="128"/>
      <c r="J113" s="129">
        <f>ROUND($I$113*$H$113,2)</f>
        <v>0</v>
      </c>
      <c r="K113" s="125" t="s">
        <v>215</v>
      </c>
      <c r="L113" s="22"/>
      <c r="M113" s="130"/>
      <c r="N113" s="131" t="s">
        <v>48</v>
      </c>
      <c r="Q113" s="132">
        <v>0</v>
      </c>
      <c r="R113" s="132">
        <f>$Q$113*$H$113</f>
        <v>0</v>
      </c>
      <c r="S113" s="132">
        <v>0</v>
      </c>
      <c r="T113" s="133">
        <f>$S$113*$H$113</f>
        <v>0</v>
      </c>
      <c r="AR113" s="83" t="s">
        <v>143</v>
      </c>
      <c r="AT113" s="83" t="s">
        <v>144</v>
      </c>
      <c r="AU113" s="83" t="s">
        <v>85</v>
      </c>
      <c r="AY113" s="83" t="s">
        <v>140</v>
      </c>
      <c r="BE113" s="134">
        <f>IF($N$113="základní",$J$113,0)</f>
        <v>0</v>
      </c>
      <c r="BF113" s="134">
        <f>IF($N$113="snížená",$J$113,0)</f>
        <v>0</v>
      </c>
      <c r="BG113" s="134">
        <f>IF($N$113="zákl. přenesená",$J$113,0)</f>
        <v>0</v>
      </c>
      <c r="BH113" s="134">
        <f>IF($N$113="sníž. přenesená",$J$113,0)</f>
        <v>0</v>
      </c>
      <c r="BI113" s="134">
        <f>IF($N$113="nulová",$J$113,0)</f>
        <v>0</v>
      </c>
      <c r="BJ113" s="83" t="s">
        <v>22</v>
      </c>
      <c r="BK113" s="134">
        <f>ROUND($I$113*$H$113,2)</f>
        <v>0</v>
      </c>
      <c r="BL113" s="83" t="s">
        <v>143</v>
      </c>
      <c r="BM113" s="83" t="s">
        <v>407</v>
      </c>
    </row>
    <row r="114" spans="2:65" s="6" customFormat="1" ht="15.75" customHeight="1">
      <c r="B114" s="22"/>
      <c r="C114" s="126" t="s">
        <v>412</v>
      </c>
      <c r="D114" s="126" t="s">
        <v>144</v>
      </c>
      <c r="E114" s="124" t="s">
        <v>946</v>
      </c>
      <c r="F114" s="125" t="s">
        <v>947</v>
      </c>
      <c r="G114" s="126" t="s">
        <v>319</v>
      </c>
      <c r="H114" s="127">
        <v>614.85</v>
      </c>
      <c r="I114" s="128"/>
      <c r="J114" s="129">
        <f>ROUND($I$114*$H$114,2)</f>
        <v>0</v>
      </c>
      <c r="K114" s="125"/>
      <c r="L114" s="22"/>
      <c r="M114" s="130"/>
      <c r="N114" s="131" t="s">
        <v>48</v>
      </c>
      <c r="Q114" s="132">
        <v>0</v>
      </c>
      <c r="R114" s="132">
        <f>$Q$114*$H$114</f>
        <v>0</v>
      </c>
      <c r="S114" s="132">
        <v>0</v>
      </c>
      <c r="T114" s="133">
        <f>$S$114*$H$114</f>
        <v>0</v>
      </c>
      <c r="AR114" s="83" t="s">
        <v>143</v>
      </c>
      <c r="AT114" s="83" t="s">
        <v>144</v>
      </c>
      <c r="AU114" s="83" t="s">
        <v>85</v>
      </c>
      <c r="AY114" s="83" t="s">
        <v>140</v>
      </c>
      <c r="BE114" s="134">
        <f>IF($N$114="základní",$J$114,0)</f>
        <v>0</v>
      </c>
      <c r="BF114" s="134">
        <f>IF($N$114="snížená",$J$114,0)</f>
        <v>0</v>
      </c>
      <c r="BG114" s="134">
        <f>IF($N$114="zákl. přenesená",$J$114,0)</f>
        <v>0</v>
      </c>
      <c r="BH114" s="134">
        <f>IF($N$114="sníž. přenesená",$J$114,0)</f>
        <v>0</v>
      </c>
      <c r="BI114" s="134">
        <f>IF($N$114="nulová",$J$114,0)</f>
        <v>0</v>
      </c>
      <c r="BJ114" s="83" t="s">
        <v>22</v>
      </c>
      <c r="BK114" s="134">
        <f>ROUND($I$114*$H$114,2)</f>
        <v>0</v>
      </c>
      <c r="BL114" s="83" t="s">
        <v>143</v>
      </c>
      <c r="BM114" s="83" t="s">
        <v>412</v>
      </c>
    </row>
    <row r="115" spans="2:65" s="6" customFormat="1" ht="15.75" customHeight="1">
      <c r="B115" s="22"/>
      <c r="C115" s="126" t="s">
        <v>417</v>
      </c>
      <c r="D115" s="126" t="s">
        <v>144</v>
      </c>
      <c r="E115" s="124" t="s">
        <v>948</v>
      </c>
      <c r="F115" s="125" t="s">
        <v>949</v>
      </c>
      <c r="G115" s="126" t="s">
        <v>319</v>
      </c>
      <c r="H115" s="127">
        <v>653.94</v>
      </c>
      <c r="I115" s="128"/>
      <c r="J115" s="129">
        <f>ROUND($I$115*$H$115,2)</f>
        <v>0</v>
      </c>
      <c r="K115" s="125"/>
      <c r="L115" s="22"/>
      <c r="M115" s="130"/>
      <c r="N115" s="131" t="s">
        <v>48</v>
      </c>
      <c r="Q115" s="132">
        <v>0</v>
      </c>
      <c r="R115" s="132">
        <f>$Q$115*$H$115</f>
        <v>0</v>
      </c>
      <c r="S115" s="132">
        <v>0</v>
      </c>
      <c r="T115" s="133">
        <f>$S$115*$H$115</f>
        <v>0</v>
      </c>
      <c r="AR115" s="83" t="s">
        <v>143</v>
      </c>
      <c r="AT115" s="83" t="s">
        <v>144</v>
      </c>
      <c r="AU115" s="83" t="s">
        <v>85</v>
      </c>
      <c r="AY115" s="83" t="s">
        <v>140</v>
      </c>
      <c r="BE115" s="134">
        <f>IF($N$115="základní",$J$115,0)</f>
        <v>0</v>
      </c>
      <c r="BF115" s="134">
        <f>IF($N$115="snížená",$J$115,0)</f>
        <v>0</v>
      </c>
      <c r="BG115" s="134">
        <f>IF($N$115="zákl. přenesená",$J$115,0)</f>
        <v>0</v>
      </c>
      <c r="BH115" s="134">
        <f>IF($N$115="sníž. přenesená",$J$115,0)</f>
        <v>0</v>
      </c>
      <c r="BI115" s="134">
        <f>IF($N$115="nulová",$J$115,0)</f>
        <v>0</v>
      </c>
      <c r="BJ115" s="83" t="s">
        <v>22</v>
      </c>
      <c r="BK115" s="134">
        <f>ROUND($I$115*$H$115,2)</f>
        <v>0</v>
      </c>
      <c r="BL115" s="83" t="s">
        <v>143</v>
      </c>
      <c r="BM115" s="83" t="s">
        <v>417</v>
      </c>
    </row>
    <row r="116" spans="2:65" s="6" customFormat="1" ht="15.75" customHeight="1">
      <c r="B116" s="22"/>
      <c r="C116" s="126" t="s">
        <v>425</v>
      </c>
      <c r="D116" s="126" t="s">
        <v>144</v>
      </c>
      <c r="E116" s="124" t="s">
        <v>950</v>
      </c>
      <c r="F116" s="125" t="s">
        <v>951</v>
      </c>
      <c r="G116" s="126" t="s">
        <v>401</v>
      </c>
      <c r="H116" s="127">
        <v>40.6</v>
      </c>
      <c r="I116" s="128"/>
      <c r="J116" s="129">
        <f>ROUND($I$116*$H$116,2)</f>
        <v>0</v>
      </c>
      <c r="K116" s="125" t="s">
        <v>215</v>
      </c>
      <c r="L116" s="22"/>
      <c r="M116" s="130"/>
      <c r="N116" s="131" t="s">
        <v>48</v>
      </c>
      <c r="Q116" s="132">
        <v>0.01721</v>
      </c>
      <c r="R116" s="132">
        <f>$Q$116*$H$116</f>
        <v>0.698726</v>
      </c>
      <c r="S116" s="132">
        <v>0</v>
      </c>
      <c r="T116" s="133">
        <f>$S$116*$H$116</f>
        <v>0</v>
      </c>
      <c r="AR116" s="83" t="s">
        <v>143</v>
      </c>
      <c r="AT116" s="83" t="s">
        <v>144</v>
      </c>
      <c r="AU116" s="83" t="s">
        <v>85</v>
      </c>
      <c r="AY116" s="83" t="s">
        <v>140</v>
      </c>
      <c r="BE116" s="134">
        <f>IF($N$116="základní",$J$116,0)</f>
        <v>0</v>
      </c>
      <c r="BF116" s="134">
        <f>IF($N$116="snížená",$J$116,0)</f>
        <v>0</v>
      </c>
      <c r="BG116" s="134">
        <f>IF($N$116="zákl. přenesená",$J$116,0)</f>
        <v>0</v>
      </c>
      <c r="BH116" s="134">
        <f>IF($N$116="sníž. přenesená",$J$116,0)</f>
        <v>0</v>
      </c>
      <c r="BI116" s="134">
        <f>IF($N$116="nulová",$J$116,0)</f>
        <v>0</v>
      </c>
      <c r="BJ116" s="83" t="s">
        <v>22</v>
      </c>
      <c r="BK116" s="134">
        <f>ROUND($I$116*$H$116,2)</f>
        <v>0</v>
      </c>
      <c r="BL116" s="83" t="s">
        <v>143</v>
      </c>
      <c r="BM116" s="83" t="s">
        <v>425</v>
      </c>
    </row>
    <row r="117" spans="2:65" s="6" customFormat="1" ht="15.75" customHeight="1">
      <c r="B117" s="22"/>
      <c r="C117" s="126" t="s">
        <v>430</v>
      </c>
      <c r="D117" s="126" t="s">
        <v>144</v>
      </c>
      <c r="E117" s="124" t="s">
        <v>952</v>
      </c>
      <c r="F117" s="125" t="s">
        <v>953</v>
      </c>
      <c r="G117" s="126" t="s">
        <v>319</v>
      </c>
      <c r="H117" s="127">
        <v>1040.17</v>
      </c>
      <c r="I117" s="128"/>
      <c r="J117" s="129">
        <f>ROUND($I$117*$H$117,2)</f>
        <v>0</v>
      </c>
      <c r="K117" s="125" t="s">
        <v>215</v>
      </c>
      <c r="L117" s="22"/>
      <c r="M117" s="130"/>
      <c r="N117" s="131" t="s">
        <v>48</v>
      </c>
      <c r="Q117" s="132">
        <v>0</v>
      </c>
      <c r="R117" s="132">
        <f>$Q$117*$H$117</f>
        <v>0</v>
      </c>
      <c r="S117" s="132">
        <v>0</v>
      </c>
      <c r="T117" s="133">
        <f>$S$117*$H$117</f>
        <v>0</v>
      </c>
      <c r="AR117" s="83" t="s">
        <v>143</v>
      </c>
      <c r="AT117" s="83" t="s">
        <v>144</v>
      </c>
      <c r="AU117" s="83" t="s">
        <v>85</v>
      </c>
      <c r="AY117" s="83" t="s">
        <v>140</v>
      </c>
      <c r="BE117" s="134">
        <f>IF($N$117="základní",$J$117,0)</f>
        <v>0</v>
      </c>
      <c r="BF117" s="134">
        <f>IF($N$117="snížená",$J$117,0)</f>
        <v>0</v>
      </c>
      <c r="BG117" s="134">
        <f>IF($N$117="zákl. přenesená",$J$117,0)</f>
        <v>0</v>
      </c>
      <c r="BH117" s="134">
        <f>IF($N$117="sníž. přenesená",$J$117,0)</f>
        <v>0</v>
      </c>
      <c r="BI117" s="134">
        <f>IF($N$117="nulová",$J$117,0)</f>
        <v>0</v>
      </c>
      <c r="BJ117" s="83" t="s">
        <v>22</v>
      </c>
      <c r="BK117" s="134">
        <f>ROUND($I$117*$H$117,2)</f>
        <v>0</v>
      </c>
      <c r="BL117" s="83" t="s">
        <v>143</v>
      </c>
      <c r="BM117" s="83" t="s">
        <v>430</v>
      </c>
    </row>
    <row r="118" spans="2:65" s="6" customFormat="1" ht="15.75" customHeight="1">
      <c r="B118" s="22"/>
      <c r="C118" s="126" t="s">
        <v>438</v>
      </c>
      <c r="D118" s="126" t="s">
        <v>144</v>
      </c>
      <c r="E118" s="124" t="s">
        <v>954</v>
      </c>
      <c r="F118" s="125" t="s">
        <v>955</v>
      </c>
      <c r="G118" s="126" t="s">
        <v>319</v>
      </c>
      <c r="H118" s="127">
        <v>1040.17</v>
      </c>
      <c r="I118" s="128"/>
      <c r="J118" s="129">
        <f>ROUND($I$118*$H$118,2)</f>
        <v>0</v>
      </c>
      <c r="K118" s="125" t="s">
        <v>215</v>
      </c>
      <c r="L118" s="22"/>
      <c r="M118" s="130"/>
      <c r="N118" s="131" t="s">
        <v>48</v>
      </c>
      <c r="Q118" s="132">
        <v>0.00356</v>
      </c>
      <c r="R118" s="132">
        <f>$Q$118*$H$118</f>
        <v>3.7030052</v>
      </c>
      <c r="S118" s="132">
        <v>0</v>
      </c>
      <c r="T118" s="133">
        <f>$S$118*$H$118</f>
        <v>0</v>
      </c>
      <c r="AR118" s="83" t="s">
        <v>143</v>
      </c>
      <c r="AT118" s="83" t="s">
        <v>144</v>
      </c>
      <c r="AU118" s="83" t="s">
        <v>85</v>
      </c>
      <c r="AY118" s="83" t="s">
        <v>140</v>
      </c>
      <c r="BE118" s="134">
        <f>IF($N$118="základní",$J$118,0)</f>
        <v>0</v>
      </c>
      <c r="BF118" s="134">
        <f>IF($N$118="snížená",$J$118,0)</f>
        <v>0</v>
      </c>
      <c r="BG118" s="134">
        <f>IF($N$118="zákl. přenesená",$J$118,0)</f>
        <v>0</v>
      </c>
      <c r="BH118" s="134">
        <f>IF($N$118="sníž. přenesená",$J$118,0)</f>
        <v>0</v>
      </c>
      <c r="BI118" s="134">
        <f>IF($N$118="nulová",$J$118,0)</f>
        <v>0</v>
      </c>
      <c r="BJ118" s="83" t="s">
        <v>22</v>
      </c>
      <c r="BK118" s="134">
        <f>ROUND($I$118*$H$118,2)</f>
        <v>0</v>
      </c>
      <c r="BL118" s="83" t="s">
        <v>143</v>
      </c>
      <c r="BM118" s="83" t="s">
        <v>438</v>
      </c>
    </row>
    <row r="119" spans="2:65" s="6" customFormat="1" ht="15.75" customHeight="1">
      <c r="B119" s="22"/>
      <c r="C119" s="170" t="s">
        <v>443</v>
      </c>
      <c r="D119" s="170" t="s">
        <v>378</v>
      </c>
      <c r="E119" s="168" t="s">
        <v>956</v>
      </c>
      <c r="F119" s="169" t="s">
        <v>957</v>
      </c>
      <c r="G119" s="170" t="s">
        <v>958</v>
      </c>
      <c r="H119" s="171">
        <v>52.009</v>
      </c>
      <c r="I119" s="172"/>
      <c r="J119" s="173">
        <f>ROUND($I$119*$H$119,2)</f>
        <v>0</v>
      </c>
      <c r="K119" s="169" t="s">
        <v>215</v>
      </c>
      <c r="L119" s="174"/>
      <c r="M119" s="175"/>
      <c r="N119" s="176" t="s">
        <v>48</v>
      </c>
      <c r="Q119" s="132">
        <v>0.001</v>
      </c>
      <c r="R119" s="132">
        <f>$Q$119*$H$119</f>
        <v>0.052009</v>
      </c>
      <c r="S119" s="132">
        <v>0</v>
      </c>
      <c r="T119" s="133">
        <f>$S$119*$H$119</f>
        <v>0</v>
      </c>
      <c r="AR119" s="83" t="s">
        <v>172</v>
      </c>
      <c r="AT119" s="83" t="s">
        <v>378</v>
      </c>
      <c r="AU119" s="83" t="s">
        <v>85</v>
      </c>
      <c r="AY119" s="83" t="s">
        <v>140</v>
      </c>
      <c r="BE119" s="134">
        <f>IF($N$119="základní",$J$119,0)</f>
        <v>0</v>
      </c>
      <c r="BF119" s="134">
        <f>IF($N$119="snížená",$J$119,0)</f>
        <v>0</v>
      </c>
      <c r="BG119" s="134">
        <f>IF($N$119="zákl. přenesená",$J$119,0)</f>
        <v>0</v>
      </c>
      <c r="BH119" s="134">
        <f>IF($N$119="sníž. přenesená",$J$119,0)</f>
        <v>0</v>
      </c>
      <c r="BI119" s="134">
        <f>IF($N$119="nulová",$J$119,0)</f>
        <v>0</v>
      </c>
      <c r="BJ119" s="83" t="s">
        <v>22</v>
      </c>
      <c r="BK119" s="134">
        <f>ROUND($I$119*$H$119,2)</f>
        <v>0</v>
      </c>
      <c r="BL119" s="83" t="s">
        <v>143</v>
      </c>
      <c r="BM119" s="83" t="s">
        <v>443</v>
      </c>
    </row>
    <row r="120" spans="2:63" s="112" customFormat="1" ht="30.75" customHeight="1">
      <c r="B120" s="113"/>
      <c r="D120" s="114" t="s">
        <v>76</v>
      </c>
      <c r="E120" s="121" t="s">
        <v>959</v>
      </c>
      <c r="F120" s="121" t="s">
        <v>960</v>
      </c>
      <c r="J120" s="122">
        <f>$BK$120</f>
        <v>0</v>
      </c>
      <c r="L120" s="113"/>
      <c r="M120" s="117"/>
      <c r="P120" s="118">
        <f>SUM($P$121:$P$129)</f>
        <v>0</v>
      </c>
      <c r="R120" s="118">
        <f>SUM($R$121:$R$129)</f>
        <v>244.0439962</v>
      </c>
      <c r="T120" s="119">
        <f>SUM($T$121:$T$129)</f>
        <v>0</v>
      </c>
      <c r="AR120" s="114" t="s">
        <v>22</v>
      </c>
      <c r="AT120" s="114" t="s">
        <v>76</v>
      </c>
      <c r="AU120" s="114" t="s">
        <v>22</v>
      </c>
      <c r="AY120" s="114" t="s">
        <v>140</v>
      </c>
      <c r="BK120" s="120">
        <f>SUM($BK$121:$BK$129)</f>
        <v>0</v>
      </c>
    </row>
    <row r="121" spans="2:65" s="6" customFormat="1" ht="15.75" customHeight="1">
      <c r="B121" s="22"/>
      <c r="C121" s="126" t="s">
        <v>447</v>
      </c>
      <c r="D121" s="126" t="s">
        <v>144</v>
      </c>
      <c r="E121" s="124" t="s">
        <v>961</v>
      </c>
      <c r="F121" s="125" t="s">
        <v>962</v>
      </c>
      <c r="G121" s="126" t="s">
        <v>283</v>
      </c>
      <c r="H121" s="127">
        <v>30.02</v>
      </c>
      <c r="I121" s="128"/>
      <c r="J121" s="129">
        <f>ROUND($I$121*$H$121,2)</f>
        <v>0</v>
      </c>
      <c r="K121" s="125" t="s">
        <v>215</v>
      </c>
      <c r="L121" s="22"/>
      <c r="M121" s="130"/>
      <c r="N121" s="131" t="s">
        <v>48</v>
      </c>
      <c r="Q121" s="132">
        <v>2.33238</v>
      </c>
      <c r="R121" s="132">
        <f>$Q$121*$H$121</f>
        <v>70.0180476</v>
      </c>
      <c r="S121" s="132">
        <v>0</v>
      </c>
      <c r="T121" s="133">
        <f>$S$121*$H$121</f>
        <v>0</v>
      </c>
      <c r="AR121" s="83" t="s">
        <v>143</v>
      </c>
      <c r="AT121" s="83" t="s">
        <v>144</v>
      </c>
      <c r="AU121" s="83" t="s">
        <v>85</v>
      </c>
      <c r="AY121" s="83" t="s">
        <v>140</v>
      </c>
      <c r="BE121" s="134">
        <f>IF($N$121="základní",$J$121,0)</f>
        <v>0</v>
      </c>
      <c r="BF121" s="134">
        <f>IF($N$121="snížená",$J$121,0)</f>
        <v>0</v>
      </c>
      <c r="BG121" s="134">
        <f>IF($N$121="zákl. přenesená",$J$121,0)</f>
        <v>0</v>
      </c>
      <c r="BH121" s="134">
        <f>IF($N$121="sníž. přenesená",$J$121,0)</f>
        <v>0</v>
      </c>
      <c r="BI121" s="134">
        <f>IF($N$121="nulová",$J$121,0)</f>
        <v>0</v>
      </c>
      <c r="BJ121" s="83" t="s">
        <v>22</v>
      </c>
      <c r="BK121" s="134">
        <f>ROUND($I$121*$H$121,2)</f>
        <v>0</v>
      </c>
      <c r="BL121" s="83" t="s">
        <v>143</v>
      </c>
      <c r="BM121" s="83" t="s">
        <v>447</v>
      </c>
    </row>
    <row r="122" spans="2:65" s="6" customFormat="1" ht="15.75" customHeight="1">
      <c r="B122" s="22"/>
      <c r="C122" s="126" t="s">
        <v>451</v>
      </c>
      <c r="D122" s="126" t="s">
        <v>144</v>
      </c>
      <c r="E122" s="124" t="s">
        <v>963</v>
      </c>
      <c r="F122" s="125" t="s">
        <v>964</v>
      </c>
      <c r="G122" s="126" t="s">
        <v>283</v>
      </c>
      <c r="H122" s="127">
        <v>36.82</v>
      </c>
      <c r="I122" s="128"/>
      <c r="J122" s="129">
        <f>ROUND($I$122*$H$122,2)</f>
        <v>0</v>
      </c>
      <c r="K122" s="125" t="s">
        <v>215</v>
      </c>
      <c r="L122" s="22"/>
      <c r="M122" s="130"/>
      <c r="N122" s="131" t="s">
        <v>48</v>
      </c>
      <c r="Q122" s="132">
        <v>2.53596</v>
      </c>
      <c r="R122" s="132">
        <f>$Q$122*$H$122</f>
        <v>93.3740472</v>
      </c>
      <c r="S122" s="132">
        <v>0</v>
      </c>
      <c r="T122" s="133">
        <f>$S$122*$H$122</f>
        <v>0</v>
      </c>
      <c r="AR122" s="83" t="s">
        <v>143</v>
      </c>
      <c r="AT122" s="83" t="s">
        <v>144</v>
      </c>
      <c r="AU122" s="83" t="s">
        <v>85</v>
      </c>
      <c r="AY122" s="83" t="s">
        <v>140</v>
      </c>
      <c r="BE122" s="134">
        <f>IF($N$122="základní",$J$122,0)</f>
        <v>0</v>
      </c>
      <c r="BF122" s="134">
        <f>IF($N$122="snížená",$J$122,0)</f>
        <v>0</v>
      </c>
      <c r="BG122" s="134">
        <f>IF($N$122="zákl. přenesená",$J$122,0)</f>
        <v>0</v>
      </c>
      <c r="BH122" s="134">
        <f>IF($N$122="sníž. přenesená",$J$122,0)</f>
        <v>0</v>
      </c>
      <c r="BI122" s="134">
        <f>IF($N$122="nulová",$J$122,0)</f>
        <v>0</v>
      </c>
      <c r="BJ122" s="83" t="s">
        <v>22</v>
      </c>
      <c r="BK122" s="134">
        <f>ROUND($I$122*$H$122,2)</f>
        <v>0</v>
      </c>
      <c r="BL122" s="83" t="s">
        <v>143</v>
      </c>
      <c r="BM122" s="83" t="s">
        <v>451</v>
      </c>
    </row>
    <row r="123" spans="2:65" s="6" customFormat="1" ht="15.75" customHeight="1">
      <c r="B123" s="22"/>
      <c r="C123" s="126" t="s">
        <v>459</v>
      </c>
      <c r="D123" s="126" t="s">
        <v>144</v>
      </c>
      <c r="E123" s="124" t="s">
        <v>808</v>
      </c>
      <c r="F123" s="125" t="s">
        <v>809</v>
      </c>
      <c r="G123" s="126" t="s">
        <v>283</v>
      </c>
      <c r="H123" s="127">
        <v>29.02</v>
      </c>
      <c r="I123" s="128"/>
      <c r="J123" s="129">
        <f>ROUND($I$123*$H$123,2)</f>
        <v>0</v>
      </c>
      <c r="K123" s="125" t="s">
        <v>215</v>
      </c>
      <c r="L123" s="22"/>
      <c r="M123" s="130"/>
      <c r="N123" s="131" t="s">
        <v>48</v>
      </c>
      <c r="Q123" s="132">
        <v>2.52625</v>
      </c>
      <c r="R123" s="132">
        <f>$Q$123*$H$123</f>
        <v>73.311775</v>
      </c>
      <c r="S123" s="132">
        <v>0</v>
      </c>
      <c r="T123" s="133">
        <f>$S$123*$H$123</f>
        <v>0</v>
      </c>
      <c r="AR123" s="83" t="s">
        <v>143</v>
      </c>
      <c r="AT123" s="83" t="s">
        <v>144</v>
      </c>
      <c r="AU123" s="83" t="s">
        <v>85</v>
      </c>
      <c r="AY123" s="83" t="s">
        <v>140</v>
      </c>
      <c r="BE123" s="134">
        <f>IF($N$123="základní",$J$123,0)</f>
        <v>0</v>
      </c>
      <c r="BF123" s="134">
        <f>IF($N$123="snížená",$J$123,0)</f>
        <v>0</v>
      </c>
      <c r="BG123" s="134">
        <f>IF($N$123="zákl. přenesená",$J$123,0)</f>
        <v>0</v>
      </c>
      <c r="BH123" s="134">
        <f>IF($N$123="sníž. přenesená",$J$123,0)</f>
        <v>0</v>
      </c>
      <c r="BI123" s="134">
        <f>IF($N$123="nulová",$J$123,0)</f>
        <v>0</v>
      </c>
      <c r="BJ123" s="83" t="s">
        <v>22</v>
      </c>
      <c r="BK123" s="134">
        <f>ROUND($I$123*$H$123,2)</f>
        <v>0</v>
      </c>
      <c r="BL123" s="83" t="s">
        <v>143</v>
      </c>
      <c r="BM123" s="83" t="s">
        <v>459</v>
      </c>
    </row>
    <row r="124" spans="2:65" s="6" customFormat="1" ht="15.75" customHeight="1">
      <c r="B124" s="22"/>
      <c r="C124" s="126" t="s">
        <v>464</v>
      </c>
      <c r="D124" s="126" t="s">
        <v>144</v>
      </c>
      <c r="E124" s="124" t="s">
        <v>965</v>
      </c>
      <c r="F124" s="125" t="s">
        <v>966</v>
      </c>
      <c r="G124" s="126" t="s">
        <v>319</v>
      </c>
      <c r="H124" s="127">
        <v>24.43</v>
      </c>
      <c r="I124" s="128"/>
      <c r="J124" s="129">
        <f>ROUND($I$124*$H$124,2)</f>
        <v>0</v>
      </c>
      <c r="K124" s="125" t="s">
        <v>215</v>
      </c>
      <c r="L124" s="22"/>
      <c r="M124" s="130"/>
      <c r="N124" s="131" t="s">
        <v>48</v>
      </c>
      <c r="Q124" s="132">
        <v>0.00103</v>
      </c>
      <c r="R124" s="132">
        <f>$Q$124*$H$124</f>
        <v>0.025162900000000002</v>
      </c>
      <c r="S124" s="132">
        <v>0</v>
      </c>
      <c r="T124" s="133">
        <f>$S$124*$H$124</f>
        <v>0</v>
      </c>
      <c r="AR124" s="83" t="s">
        <v>143</v>
      </c>
      <c r="AT124" s="83" t="s">
        <v>144</v>
      </c>
      <c r="AU124" s="83" t="s">
        <v>85</v>
      </c>
      <c r="AY124" s="83" t="s">
        <v>140</v>
      </c>
      <c r="BE124" s="134">
        <f>IF($N$124="základní",$J$124,0)</f>
        <v>0</v>
      </c>
      <c r="BF124" s="134">
        <f>IF($N$124="snížená",$J$124,0)</f>
        <v>0</v>
      </c>
      <c r="BG124" s="134">
        <f>IF($N$124="zákl. přenesená",$J$124,0)</f>
        <v>0</v>
      </c>
      <c r="BH124" s="134">
        <f>IF($N$124="sníž. přenesená",$J$124,0)</f>
        <v>0</v>
      </c>
      <c r="BI124" s="134">
        <f>IF($N$124="nulová",$J$124,0)</f>
        <v>0</v>
      </c>
      <c r="BJ124" s="83" t="s">
        <v>22</v>
      </c>
      <c r="BK124" s="134">
        <f>ROUND($I$124*$H$124,2)</f>
        <v>0</v>
      </c>
      <c r="BL124" s="83" t="s">
        <v>143</v>
      </c>
      <c r="BM124" s="83" t="s">
        <v>464</v>
      </c>
    </row>
    <row r="125" spans="2:65" s="6" customFormat="1" ht="15.75" customHeight="1">
      <c r="B125" s="22"/>
      <c r="C125" s="126" t="s">
        <v>469</v>
      </c>
      <c r="D125" s="126" t="s">
        <v>144</v>
      </c>
      <c r="E125" s="124" t="s">
        <v>967</v>
      </c>
      <c r="F125" s="125" t="s">
        <v>968</v>
      </c>
      <c r="G125" s="126" t="s">
        <v>319</v>
      </c>
      <c r="H125" s="127">
        <v>24.43</v>
      </c>
      <c r="I125" s="128"/>
      <c r="J125" s="129">
        <f>ROUND($I$125*$H$125,2)</f>
        <v>0</v>
      </c>
      <c r="K125" s="125" t="s">
        <v>215</v>
      </c>
      <c r="L125" s="22"/>
      <c r="M125" s="130"/>
      <c r="N125" s="131" t="s">
        <v>48</v>
      </c>
      <c r="Q125" s="132">
        <v>0</v>
      </c>
      <c r="R125" s="132">
        <f>$Q$125*$H$125</f>
        <v>0</v>
      </c>
      <c r="S125" s="132">
        <v>0</v>
      </c>
      <c r="T125" s="133">
        <f>$S$125*$H$125</f>
        <v>0</v>
      </c>
      <c r="AR125" s="83" t="s">
        <v>143</v>
      </c>
      <c r="AT125" s="83" t="s">
        <v>144</v>
      </c>
      <c r="AU125" s="83" t="s">
        <v>85</v>
      </c>
      <c r="AY125" s="83" t="s">
        <v>140</v>
      </c>
      <c r="BE125" s="134">
        <f>IF($N$125="základní",$J$125,0)</f>
        <v>0</v>
      </c>
      <c r="BF125" s="134">
        <f>IF($N$125="snížená",$J$125,0)</f>
        <v>0</v>
      </c>
      <c r="BG125" s="134">
        <f>IF($N$125="zákl. přenesená",$J$125,0)</f>
        <v>0</v>
      </c>
      <c r="BH125" s="134">
        <f>IF($N$125="sníž. přenesená",$J$125,0)</f>
        <v>0</v>
      </c>
      <c r="BI125" s="134">
        <f>IF($N$125="nulová",$J$125,0)</f>
        <v>0</v>
      </c>
      <c r="BJ125" s="83" t="s">
        <v>22</v>
      </c>
      <c r="BK125" s="134">
        <f>ROUND($I$125*$H$125,2)</f>
        <v>0</v>
      </c>
      <c r="BL125" s="83" t="s">
        <v>143</v>
      </c>
      <c r="BM125" s="83" t="s">
        <v>469</v>
      </c>
    </row>
    <row r="126" spans="2:65" s="6" customFormat="1" ht="15.75" customHeight="1">
      <c r="B126" s="22"/>
      <c r="C126" s="126" t="s">
        <v>475</v>
      </c>
      <c r="D126" s="126" t="s">
        <v>144</v>
      </c>
      <c r="E126" s="124" t="s">
        <v>822</v>
      </c>
      <c r="F126" s="125" t="s">
        <v>823</v>
      </c>
      <c r="G126" s="126" t="s">
        <v>313</v>
      </c>
      <c r="H126" s="127">
        <v>4.35</v>
      </c>
      <c r="I126" s="128"/>
      <c r="J126" s="129">
        <f>ROUND($I$126*$H$126,2)</f>
        <v>0</v>
      </c>
      <c r="K126" s="125" t="s">
        <v>215</v>
      </c>
      <c r="L126" s="22"/>
      <c r="M126" s="130"/>
      <c r="N126" s="131" t="s">
        <v>48</v>
      </c>
      <c r="Q126" s="132">
        <v>1.06017</v>
      </c>
      <c r="R126" s="132">
        <f>$Q$126*$H$126</f>
        <v>4.6117395</v>
      </c>
      <c r="S126" s="132">
        <v>0</v>
      </c>
      <c r="T126" s="133">
        <f>$S$126*$H$126</f>
        <v>0</v>
      </c>
      <c r="AR126" s="83" t="s">
        <v>143</v>
      </c>
      <c r="AT126" s="83" t="s">
        <v>144</v>
      </c>
      <c r="AU126" s="83" t="s">
        <v>85</v>
      </c>
      <c r="AY126" s="83" t="s">
        <v>140</v>
      </c>
      <c r="BE126" s="134">
        <f>IF($N$126="základní",$J$126,0)</f>
        <v>0</v>
      </c>
      <c r="BF126" s="134">
        <f>IF($N$126="snížená",$J$126,0)</f>
        <v>0</v>
      </c>
      <c r="BG126" s="134">
        <f>IF($N$126="zákl. přenesená",$J$126,0)</f>
        <v>0</v>
      </c>
      <c r="BH126" s="134">
        <f>IF($N$126="sníž. přenesená",$J$126,0)</f>
        <v>0</v>
      </c>
      <c r="BI126" s="134">
        <f>IF($N$126="nulová",$J$126,0)</f>
        <v>0</v>
      </c>
      <c r="BJ126" s="83" t="s">
        <v>22</v>
      </c>
      <c r="BK126" s="134">
        <f>ROUND($I$126*$H$126,2)</f>
        <v>0</v>
      </c>
      <c r="BL126" s="83" t="s">
        <v>143</v>
      </c>
      <c r="BM126" s="83" t="s">
        <v>475</v>
      </c>
    </row>
    <row r="127" spans="2:65" s="6" customFormat="1" ht="15.75" customHeight="1">
      <c r="B127" s="22"/>
      <c r="C127" s="126" t="s">
        <v>480</v>
      </c>
      <c r="D127" s="126" t="s">
        <v>144</v>
      </c>
      <c r="E127" s="124" t="s">
        <v>969</v>
      </c>
      <c r="F127" s="125" t="s">
        <v>970</v>
      </c>
      <c r="G127" s="126" t="s">
        <v>313</v>
      </c>
      <c r="H127" s="127">
        <v>2.4</v>
      </c>
      <c r="I127" s="128"/>
      <c r="J127" s="129">
        <f>ROUND($I$127*$H$127,2)</f>
        <v>0</v>
      </c>
      <c r="K127" s="125" t="s">
        <v>215</v>
      </c>
      <c r="L127" s="22"/>
      <c r="M127" s="130"/>
      <c r="N127" s="131" t="s">
        <v>48</v>
      </c>
      <c r="Q127" s="132">
        <v>1.05306</v>
      </c>
      <c r="R127" s="132">
        <f>$Q$127*$H$127</f>
        <v>2.5273440000000003</v>
      </c>
      <c r="S127" s="132">
        <v>0</v>
      </c>
      <c r="T127" s="133">
        <f>$S$127*$H$127</f>
        <v>0</v>
      </c>
      <c r="AR127" s="83" t="s">
        <v>143</v>
      </c>
      <c r="AT127" s="83" t="s">
        <v>144</v>
      </c>
      <c r="AU127" s="83" t="s">
        <v>85</v>
      </c>
      <c r="AY127" s="83" t="s">
        <v>140</v>
      </c>
      <c r="BE127" s="134">
        <f>IF($N$127="základní",$J$127,0)</f>
        <v>0</v>
      </c>
      <c r="BF127" s="134">
        <f>IF($N$127="snížená",$J$127,0)</f>
        <v>0</v>
      </c>
      <c r="BG127" s="134">
        <f>IF($N$127="zákl. přenesená",$J$127,0)</f>
        <v>0</v>
      </c>
      <c r="BH127" s="134">
        <f>IF($N$127="sníž. přenesená",$J$127,0)</f>
        <v>0</v>
      </c>
      <c r="BI127" s="134">
        <f>IF($N$127="nulová",$J$127,0)</f>
        <v>0</v>
      </c>
      <c r="BJ127" s="83" t="s">
        <v>22</v>
      </c>
      <c r="BK127" s="134">
        <f>ROUND($I$127*$H$127,2)</f>
        <v>0</v>
      </c>
      <c r="BL127" s="83" t="s">
        <v>143</v>
      </c>
      <c r="BM127" s="83" t="s">
        <v>480</v>
      </c>
    </row>
    <row r="128" spans="2:65" s="6" customFormat="1" ht="15.75" customHeight="1">
      <c r="B128" s="22"/>
      <c r="C128" s="126" t="s">
        <v>485</v>
      </c>
      <c r="D128" s="126" t="s">
        <v>144</v>
      </c>
      <c r="E128" s="124" t="s">
        <v>971</v>
      </c>
      <c r="F128" s="125" t="s">
        <v>972</v>
      </c>
      <c r="G128" s="126" t="s">
        <v>401</v>
      </c>
      <c r="H128" s="127">
        <v>57.5</v>
      </c>
      <c r="I128" s="128"/>
      <c r="J128" s="129">
        <f>ROUND($I$128*$H$128,2)</f>
        <v>0</v>
      </c>
      <c r="K128" s="125" t="s">
        <v>215</v>
      </c>
      <c r="L128" s="22"/>
      <c r="M128" s="130"/>
      <c r="N128" s="131" t="s">
        <v>48</v>
      </c>
      <c r="Q128" s="132">
        <v>0.00114</v>
      </c>
      <c r="R128" s="132">
        <f>$Q$128*$H$128</f>
        <v>0.06555</v>
      </c>
      <c r="S128" s="132">
        <v>0</v>
      </c>
      <c r="T128" s="133">
        <f>$S$128*$H$128</f>
        <v>0</v>
      </c>
      <c r="AR128" s="83" t="s">
        <v>143</v>
      </c>
      <c r="AT128" s="83" t="s">
        <v>144</v>
      </c>
      <c r="AU128" s="83" t="s">
        <v>85</v>
      </c>
      <c r="AY128" s="83" t="s">
        <v>140</v>
      </c>
      <c r="BE128" s="134">
        <f>IF($N$128="základní",$J$128,0)</f>
        <v>0</v>
      </c>
      <c r="BF128" s="134">
        <f>IF($N$128="snížená",$J$128,0)</f>
        <v>0</v>
      </c>
      <c r="BG128" s="134">
        <f>IF($N$128="zákl. přenesená",$J$128,0)</f>
        <v>0</v>
      </c>
      <c r="BH128" s="134">
        <f>IF($N$128="sníž. přenesená",$J$128,0)</f>
        <v>0</v>
      </c>
      <c r="BI128" s="134">
        <f>IF($N$128="nulová",$J$128,0)</f>
        <v>0</v>
      </c>
      <c r="BJ128" s="83" t="s">
        <v>22</v>
      </c>
      <c r="BK128" s="134">
        <f>ROUND($I$128*$H$128,2)</f>
        <v>0</v>
      </c>
      <c r="BL128" s="83" t="s">
        <v>143</v>
      </c>
      <c r="BM128" s="83" t="s">
        <v>485</v>
      </c>
    </row>
    <row r="129" spans="2:65" s="6" customFormat="1" ht="15.75" customHeight="1">
      <c r="B129" s="22"/>
      <c r="C129" s="126" t="s">
        <v>490</v>
      </c>
      <c r="D129" s="126" t="s">
        <v>144</v>
      </c>
      <c r="E129" s="124" t="s">
        <v>973</v>
      </c>
      <c r="F129" s="125" t="s">
        <v>974</v>
      </c>
      <c r="G129" s="126" t="s">
        <v>401</v>
      </c>
      <c r="H129" s="127">
        <v>59</v>
      </c>
      <c r="I129" s="128"/>
      <c r="J129" s="129">
        <f>ROUND($I$129*$H$129,2)</f>
        <v>0</v>
      </c>
      <c r="K129" s="125" t="s">
        <v>215</v>
      </c>
      <c r="L129" s="22"/>
      <c r="M129" s="130"/>
      <c r="N129" s="131" t="s">
        <v>48</v>
      </c>
      <c r="Q129" s="132">
        <v>0.00187</v>
      </c>
      <c r="R129" s="132">
        <f>$Q$129*$H$129</f>
        <v>0.11033</v>
      </c>
      <c r="S129" s="132">
        <v>0</v>
      </c>
      <c r="T129" s="133">
        <f>$S$129*$H$129</f>
        <v>0</v>
      </c>
      <c r="AR129" s="83" t="s">
        <v>143</v>
      </c>
      <c r="AT129" s="83" t="s">
        <v>144</v>
      </c>
      <c r="AU129" s="83" t="s">
        <v>85</v>
      </c>
      <c r="AY129" s="83" t="s">
        <v>140</v>
      </c>
      <c r="BE129" s="134">
        <f>IF($N$129="základní",$J$129,0)</f>
        <v>0</v>
      </c>
      <c r="BF129" s="134">
        <f>IF($N$129="snížená",$J$129,0)</f>
        <v>0</v>
      </c>
      <c r="BG129" s="134">
        <f>IF($N$129="zákl. přenesená",$J$129,0)</f>
        <v>0</v>
      </c>
      <c r="BH129" s="134">
        <f>IF($N$129="sníž. přenesená",$J$129,0)</f>
        <v>0</v>
      </c>
      <c r="BI129" s="134">
        <f>IF($N$129="nulová",$J$129,0)</f>
        <v>0</v>
      </c>
      <c r="BJ129" s="83" t="s">
        <v>22</v>
      </c>
      <c r="BK129" s="134">
        <f>ROUND($I$129*$H$129,2)</f>
        <v>0</v>
      </c>
      <c r="BL129" s="83" t="s">
        <v>143</v>
      </c>
      <c r="BM129" s="83" t="s">
        <v>490</v>
      </c>
    </row>
    <row r="130" spans="2:63" s="112" customFormat="1" ht="30.75" customHeight="1">
      <c r="B130" s="113"/>
      <c r="D130" s="114" t="s">
        <v>76</v>
      </c>
      <c r="E130" s="121" t="s">
        <v>975</v>
      </c>
      <c r="F130" s="121" t="s">
        <v>976</v>
      </c>
      <c r="J130" s="122">
        <f>$BK$130</f>
        <v>0</v>
      </c>
      <c r="L130" s="113"/>
      <c r="M130" s="117"/>
      <c r="P130" s="118">
        <f>SUM($P$131:$P$140)</f>
        <v>0</v>
      </c>
      <c r="R130" s="118">
        <f>SUM($R$131:$R$140)</f>
        <v>480.7224095</v>
      </c>
      <c r="T130" s="119">
        <f>SUM($T$131:$T$140)</f>
        <v>0</v>
      </c>
      <c r="AR130" s="114" t="s">
        <v>22</v>
      </c>
      <c r="AT130" s="114" t="s">
        <v>76</v>
      </c>
      <c r="AU130" s="114" t="s">
        <v>22</v>
      </c>
      <c r="AY130" s="114" t="s">
        <v>140</v>
      </c>
      <c r="BK130" s="120">
        <f>SUM($BK$131:$BK$140)</f>
        <v>0</v>
      </c>
    </row>
    <row r="131" spans="2:65" s="6" customFormat="1" ht="15.75" customHeight="1">
      <c r="B131" s="22"/>
      <c r="C131" s="126" t="s">
        <v>495</v>
      </c>
      <c r="D131" s="126" t="s">
        <v>144</v>
      </c>
      <c r="E131" s="124" t="s">
        <v>977</v>
      </c>
      <c r="F131" s="125" t="s">
        <v>978</v>
      </c>
      <c r="G131" s="126" t="s">
        <v>283</v>
      </c>
      <c r="H131" s="127">
        <v>5.72</v>
      </c>
      <c r="I131" s="128"/>
      <c r="J131" s="129">
        <f>ROUND($I$131*$H$131,2)</f>
        <v>0</v>
      </c>
      <c r="K131" s="125" t="s">
        <v>215</v>
      </c>
      <c r="L131" s="22"/>
      <c r="M131" s="130"/>
      <c r="N131" s="131" t="s">
        <v>48</v>
      </c>
      <c r="Q131" s="132">
        <v>2.47786</v>
      </c>
      <c r="R131" s="132">
        <f>$Q$131*$H$131</f>
        <v>14.1733592</v>
      </c>
      <c r="S131" s="132">
        <v>0</v>
      </c>
      <c r="T131" s="133">
        <f>$S$131*$H$131</f>
        <v>0</v>
      </c>
      <c r="AR131" s="83" t="s">
        <v>143</v>
      </c>
      <c r="AT131" s="83" t="s">
        <v>144</v>
      </c>
      <c r="AU131" s="83" t="s">
        <v>85</v>
      </c>
      <c r="AY131" s="83" t="s">
        <v>140</v>
      </c>
      <c r="BE131" s="134">
        <f>IF($N$131="základní",$J$131,0)</f>
        <v>0</v>
      </c>
      <c r="BF131" s="134">
        <f>IF($N$131="snížená",$J$131,0)</f>
        <v>0</v>
      </c>
      <c r="BG131" s="134">
        <f>IF($N$131="zákl. přenesená",$J$131,0)</f>
        <v>0</v>
      </c>
      <c r="BH131" s="134">
        <f>IF($N$131="sníž. přenesená",$J$131,0)</f>
        <v>0</v>
      </c>
      <c r="BI131" s="134">
        <f>IF($N$131="nulová",$J$131,0)</f>
        <v>0</v>
      </c>
      <c r="BJ131" s="83" t="s">
        <v>22</v>
      </c>
      <c r="BK131" s="134">
        <f>ROUND($I$131*$H$131,2)</f>
        <v>0</v>
      </c>
      <c r="BL131" s="83" t="s">
        <v>143</v>
      </c>
      <c r="BM131" s="83" t="s">
        <v>495</v>
      </c>
    </row>
    <row r="132" spans="2:65" s="6" customFormat="1" ht="15.75" customHeight="1">
      <c r="B132" s="22"/>
      <c r="C132" s="126" t="s">
        <v>499</v>
      </c>
      <c r="D132" s="126" t="s">
        <v>144</v>
      </c>
      <c r="E132" s="124" t="s">
        <v>979</v>
      </c>
      <c r="F132" s="125" t="s">
        <v>980</v>
      </c>
      <c r="G132" s="126" t="s">
        <v>319</v>
      </c>
      <c r="H132" s="127">
        <v>36.06</v>
      </c>
      <c r="I132" s="128"/>
      <c r="J132" s="129">
        <f>ROUND($I$132*$H$132,2)</f>
        <v>0</v>
      </c>
      <c r="K132" s="125" t="s">
        <v>215</v>
      </c>
      <c r="L132" s="22"/>
      <c r="M132" s="130"/>
      <c r="N132" s="131" t="s">
        <v>48</v>
      </c>
      <c r="Q132" s="132">
        <v>0.04174</v>
      </c>
      <c r="R132" s="132">
        <f>$Q$132*$H$132</f>
        <v>1.5051444</v>
      </c>
      <c r="S132" s="132">
        <v>0</v>
      </c>
      <c r="T132" s="133">
        <f>$S$132*$H$132</f>
        <v>0</v>
      </c>
      <c r="AR132" s="83" t="s">
        <v>143</v>
      </c>
      <c r="AT132" s="83" t="s">
        <v>144</v>
      </c>
      <c r="AU132" s="83" t="s">
        <v>85</v>
      </c>
      <c r="AY132" s="83" t="s">
        <v>140</v>
      </c>
      <c r="BE132" s="134">
        <f>IF($N$132="základní",$J$132,0)</f>
        <v>0</v>
      </c>
      <c r="BF132" s="134">
        <f>IF($N$132="snížená",$J$132,0)</f>
        <v>0</v>
      </c>
      <c r="BG132" s="134">
        <f>IF($N$132="zákl. přenesená",$J$132,0)</f>
        <v>0</v>
      </c>
      <c r="BH132" s="134">
        <f>IF($N$132="sníž. přenesená",$J$132,0)</f>
        <v>0</v>
      </c>
      <c r="BI132" s="134">
        <f>IF($N$132="nulová",$J$132,0)</f>
        <v>0</v>
      </c>
      <c r="BJ132" s="83" t="s">
        <v>22</v>
      </c>
      <c r="BK132" s="134">
        <f>ROUND($I$132*$H$132,2)</f>
        <v>0</v>
      </c>
      <c r="BL132" s="83" t="s">
        <v>143</v>
      </c>
      <c r="BM132" s="83" t="s">
        <v>499</v>
      </c>
    </row>
    <row r="133" spans="2:65" s="6" customFormat="1" ht="15.75" customHeight="1">
      <c r="B133" s="22"/>
      <c r="C133" s="126" t="s">
        <v>504</v>
      </c>
      <c r="D133" s="126" t="s">
        <v>144</v>
      </c>
      <c r="E133" s="124" t="s">
        <v>981</v>
      </c>
      <c r="F133" s="125" t="s">
        <v>982</v>
      </c>
      <c r="G133" s="126" t="s">
        <v>319</v>
      </c>
      <c r="H133" s="127">
        <v>36.06</v>
      </c>
      <c r="I133" s="128"/>
      <c r="J133" s="129">
        <f>ROUND($I$133*$H$133,2)</f>
        <v>0</v>
      </c>
      <c r="K133" s="125" t="s">
        <v>215</v>
      </c>
      <c r="L133" s="22"/>
      <c r="M133" s="130"/>
      <c r="N133" s="131" t="s">
        <v>48</v>
      </c>
      <c r="Q133" s="132">
        <v>2E-05</v>
      </c>
      <c r="R133" s="132">
        <f>$Q$133*$H$133</f>
        <v>0.0007212000000000001</v>
      </c>
      <c r="S133" s="132">
        <v>0</v>
      </c>
      <c r="T133" s="133">
        <f>$S$133*$H$133</f>
        <v>0</v>
      </c>
      <c r="AR133" s="83" t="s">
        <v>143</v>
      </c>
      <c r="AT133" s="83" t="s">
        <v>144</v>
      </c>
      <c r="AU133" s="83" t="s">
        <v>85</v>
      </c>
      <c r="AY133" s="83" t="s">
        <v>140</v>
      </c>
      <c r="BE133" s="134">
        <f>IF($N$133="základní",$J$133,0)</f>
        <v>0</v>
      </c>
      <c r="BF133" s="134">
        <f>IF($N$133="snížená",$J$133,0)</f>
        <v>0</v>
      </c>
      <c r="BG133" s="134">
        <f>IF($N$133="zákl. přenesená",$J$133,0)</f>
        <v>0</v>
      </c>
      <c r="BH133" s="134">
        <f>IF($N$133="sníž. přenesená",$J$133,0)</f>
        <v>0</v>
      </c>
      <c r="BI133" s="134">
        <f>IF($N$133="nulová",$J$133,0)</f>
        <v>0</v>
      </c>
      <c r="BJ133" s="83" t="s">
        <v>22</v>
      </c>
      <c r="BK133" s="134">
        <f>ROUND($I$133*$H$133,2)</f>
        <v>0</v>
      </c>
      <c r="BL133" s="83" t="s">
        <v>143</v>
      </c>
      <c r="BM133" s="83" t="s">
        <v>504</v>
      </c>
    </row>
    <row r="134" spans="2:65" s="6" customFormat="1" ht="15.75" customHeight="1">
      <c r="B134" s="22"/>
      <c r="C134" s="126" t="s">
        <v>512</v>
      </c>
      <c r="D134" s="126" t="s">
        <v>144</v>
      </c>
      <c r="E134" s="124" t="s">
        <v>983</v>
      </c>
      <c r="F134" s="125" t="s">
        <v>984</v>
      </c>
      <c r="G134" s="126" t="s">
        <v>313</v>
      </c>
      <c r="H134" s="127">
        <v>0.8</v>
      </c>
      <c r="I134" s="128"/>
      <c r="J134" s="129">
        <f>ROUND($I$134*$H$134,2)</f>
        <v>0</v>
      </c>
      <c r="K134" s="125" t="s">
        <v>215</v>
      </c>
      <c r="L134" s="22"/>
      <c r="M134" s="130"/>
      <c r="N134" s="131" t="s">
        <v>48</v>
      </c>
      <c r="Q134" s="132">
        <v>1.04877</v>
      </c>
      <c r="R134" s="132">
        <f>$Q$134*$H$134</f>
        <v>0.839016</v>
      </c>
      <c r="S134" s="132">
        <v>0</v>
      </c>
      <c r="T134" s="133">
        <f>$S$134*$H$134</f>
        <v>0</v>
      </c>
      <c r="AR134" s="83" t="s">
        <v>143</v>
      </c>
      <c r="AT134" s="83" t="s">
        <v>144</v>
      </c>
      <c r="AU134" s="83" t="s">
        <v>85</v>
      </c>
      <c r="AY134" s="83" t="s">
        <v>140</v>
      </c>
      <c r="BE134" s="134">
        <f>IF($N$134="základní",$J$134,0)</f>
        <v>0</v>
      </c>
      <c r="BF134" s="134">
        <f>IF($N$134="snížená",$J$134,0)</f>
        <v>0</v>
      </c>
      <c r="BG134" s="134">
        <f>IF($N$134="zákl. přenesená",$J$134,0)</f>
        <v>0</v>
      </c>
      <c r="BH134" s="134">
        <f>IF($N$134="sníž. přenesená",$J$134,0)</f>
        <v>0</v>
      </c>
      <c r="BI134" s="134">
        <f>IF($N$134="nulová",$J$134,0)</f>
        <v>0</v>
      </c>
      <c r="BJ134" s="83" t="s">
        <v>22</v>
      </c>
      <c r="BK134" s="134">
        <f>ROUND($I$134*$H$134,2)</f>
        <v>0</v>
      </c>
      <c r="BL134" s="83" t="s">
        <v>143</v>
      </c>
      <c r="BM134" s="83" t="s">
        <v>512</v>
      </c>
    </row>
    <row r="135" spans="2:65" s="6" customFormat="1" ht="15.75" customHeight="1">
      <c r="B135" s="22"/>
      <c r="C135" s="126" t="s">
        <v>518</v>
      </c>
      <c r="D135" s="126" t="s">
        <v>144</v>
      </c>
      <c r="E135" s="124" t="s">
        <v>985</v>
      </c>
      <c r="F135" s="125" t="s">
        <v>986</v>
      </c>
      <c r="G135" s="126" t="s">
        <v>283</v>
      </c>
      <c r="H135" s="127">
        <v>63.85</v>
      </c>
      <c r="I135" s="128"/>
      <c r="J135" s="129">
        <f>ROUND($I$135*$H$135,2)</f>
        <v>0</v>
      </c>
      <c r="K135" s="125" t="s">
        <v>215</v>
      </c>
      <c r="L135" s="22"/>
      <c r="M135" s="130"/>
      <c r="N135" s="131" t="s">
        <v>48</v>
      </c>
      <c r="Q135" s="132">
        <v>2.45351</v>
      </c>
      <c r="R135" s="132">
        <f>$Q$135*$H$135</f>
        <v>156.65661350000002</v>
      </c>
      <c r="S135" s="132">
        <v>0</v>
      </c>
      <c r="T135" s="133">
        <f>$S$135*$H$135</f>
        <v>0</v>
      </c>
      <c r="AR135" s="83" t="s">
        <v>143</v>
      </c>
      <c r="AT135" s="83" t="s">
        <v>144</v>
      </c>
      <c r="AU135" s="83" t="s">
        <v>85</v>
      </c>
      <c r="AY135" s="83" t="s">
        <v>140</v>
      </c>
      <c r="BE135" s="134">
        <f>IF($N$135="základní",$J$135,0)</f>
        <v>0</v>
      </c>
      <c r="BF135" s="134">
        <f>IF($N$135="snížená",$J$135,0)</f>
        <v>0</v>
      </c>
      <c r="BG135" s="134">
        <f>IF($N$135="zákl. přenesená",$J$135,0)</f>
        <v>0</v>
      </c>
      <c r="BH135" s="134">
        <f>IF($N$135="sníž. přenesená",$J$135,0)</f>
        <v>0</v>
      </c>
      <c r="BI135" s="134">
        <f>IF($N$135="nulová",$J$135,0)</f>
        <v>0</v>
      </c>
      <c r="BJ135" s="83" t="s">
        <v>22</v>
      </c>
      <c r="BK135" s="134">
        <f>ROUND($I$135*$H$135,2)</f>
        <v>0</v>
      </c>
      <c r="BL135" s="83" t="s">
        <v>143</v>
      </c>
      <c r="BM135" s="83" t="s">
        <v>518</v>
      </c>
    </row>
    <row r="136" spans="2:65" s="6" customFormat="1" ht="15.75" customHeight="1">
      <c r="B136" s="22"/>
      <c r="C136" s="126" t="s">
        <v>523</v>
      </c>
      <c r="D136" s="126" t="s">
        <v>144</v>
      </c>
      <c r="E136" s="124" t="s">
        <v>987</v>
      </c>
      <c r="F136" s="125" t="s">
        <v>988</v>
      </c>
      <c r="G136" s="126" t="s">
        <v>283</v>
      </c>
      <c r="H136" s="127">
        <v>114.53</v>
      </c>
      <c r="I136" s="128"/>
      <c r="J136" s="129">
        <f>ROUND($I$136*$H$136,2)</f>
        <v>0</v>
      </c>
      <c r="K136" s="125" t="s">
        <v>215</v>
      </c>
      <c r="L136" s="22"/>
      <c r="M136" s="130"/>
      <c r="N136" s="131" t="s">
        <v>48</v>
      </c>
      <c r="Q136" s="132">
        <v>2.45351</v>
      </c>
      <c r="R136" s="132">
        <f>$Q$136*$H$136</f>
        <v>281.0005003</v>
      </c>
      <c r="S136" s="132">
        <v>0</v>
      </c>
      <c r="T136" s="133">
        <f>$S$136*$H$136</f>
        <v>0</v>
      </c>
      <c r="AR136" s="83" t="s">
        <v>143</v>
      </c>
      <c r="AT136" s="83" t="s">
        <v>144</v>
      </c>
      <c r="AU136" s="83" t="s">
        <v>85</v>
      </c>
      <c r="AY136" s="83" t="s">
        <v>140</v>
      </c>
      <c r="BE136" s="134">
        <f>IF($N$136="základní",$J$136,0)</f>
        <v>0</v>
      </c>
      <c r="BF136" s="134">
        <f>IF($N$136="snížená",$J$136,0)</f>
        <v>0</v>
      </c>
      <c r="BG136" s="134">
        <f>IF($N$136="zákl. přenesená",$J$136,0)</f>
        <v>0</v>
      </c>
      <c r="BH136" s="134">
        <f>IF($N$136="sníž. přenesená",$J$136,0)</f>
        <v>0</v>
      </c>
      <c r="BI136" s="134">
        <f>IF($N$136="nulová",$J$136,0)</f>
        <v>0</v>
      </c>
      <c r="BJ136" s="83" t="s">
        <v>22</v>
      </c>
      <c r="BK136" s="134">
        <f>ROUND($I$136*$H$136,2)</f>
        <v>0</v>
      </c>
      <c r="BL136" s="83" t="s">
        <v>143</v>
      </c>
      <c r="BM136" s="83" t="s">
        <v>523</v>
      </c>
    </row>
    <row r="137" spans="2:65" s="6" customFormat="1" ht="15.75" customHeight="1">
      <c r="B137" s="22"/>
      <c r="C137" s="126" t="s">
        <v>529</v>
      </c>
      <c r="D137" s="126" t="s">
        <v>144</v>
      </c>
      <c r="E137" s="124" t="s">
        <v>989</v>
      </c>
      <c r="F137" s="125" t="s">
        <v>990</v>
      </c>
      <c r="G137" s="126" t="s">
        <v>319</v>
      </c>
      <c r="H137" s="127">
        <v>308.06</v>
      </c>
      <c r="I137" s="128"/>
      <c r="J137" s="129">
        <f>ROUND($I$137*$H$137,2)</f>
        <v>0</v>
      </c>
      <c r="K137" s="125" t="s">
        <v>215</v>
      </c>
      <c r="L137" s="22"/>
      <c r="M137" s="130"/>
      <c r="N137" s="131" t="s">
        <v>48</v>
      </c>
      <c r="Q137" s="132">
        <v>0.00182</v>
      </c>
      <c r="R137" s="132">
        <f>$Q$137*$H$137</f>
        <v>0.5606692</v>
      </c>
      <c r="S137" s="132">
        <v>0</v>
      </c>
      <c r="T137" s="133">
        <f>$S$137*$H$137</f>
        <v>0</v>
      </c>
      <c r="AR137" s="83" t="s">
        <v>143</v>
      </c>
      <c r="AT137" s="83" t="s">
        <v>144</v>
      </c>
      <c r="AU137" s="83" t="s">
        <v>85</v>
      </c>
      <c r="AY137" s="83" t="s">
        <v>140</v>
      </c>
      <c r="BE137" s="134">
        <f>IF($N$137="základní",$J$137,0)</f>
        <v>0</v>
      </c>
      <c r="BF137" s="134">
        <f>IF($N$137="snížená",$J$137,0)</f>
        <v>0</v>
      </c>
      <c r="BG137" s="134">
        <f>IF($N$137="zákl. přenesená",$J$137,0)</f>
        <v>0</v>
      </c>
      <c r="BH137" s="134">
        <f>IF($N$137="sníž. přenesená",$J$137,0)</f>
        <v>0</v>
      </c>
      <c r="BI137" s="134">
        <f>IF($N$137="nulová",$J$137,0)</f>
        <v>0</v>
      </c>
      <c r="BJ137" s="83" t="s">
        <v>22</v>
      </c>
      <c r="BK137" s="134">
        <f>ROUND($I$137*$H$137,2)</f>
        <v>0</v>
      </c>
      <c r="BL137" s="83" t="s">
        <v>143</v>
      </c>
      <c r="BM137" s="83" t="s">
        <v>529</v>
      </c>
    </row>
    <row r="138" spans="2:65" s="6" customFormat="1" ht="15.75" customHeight="1">
      <c r="B138" s="22"/>
      <c r="C138" s="126" t="s">
        <v>535</v>
      </c>
      <c r="D138" s="126" t="s">
        <v>144</v>
      </c>
      <c r="E138" s="124" t="s">
        <v>991</v>
      </c>
      <c r="F138" s="125" t="s">
        <v>992</v>
      </c>
      <c r="G138" s="126" t="s">
        <v>319</v>
      </c>
      <c r="H138" s="127">
        <v>308.06</v>
      </c>
      <c r="I138" s="128"/>
      <c r="J138" s="129">
        <f>ROUND($I$138*$H$138,2)</f>
        <v>0</v>
      </c>
      <c r="K138" s="125" t="s">
        <v>215</v>
      </c>
      <c r="L138" s="22"/>
      <c r="M138" s="130"/>
      <c r="N138" s="131" t="s">
        <v>48</v>
      </c>
      <c r="Q138" s="132">
        <v>4E-05</v>
      </c>
      <c r="R138" s="132">
        <f>$Q$138*$H$138</f>
        <v>0.0123224</v>
      </c>
      <c r="S138" s="132">
        <v>0</v>
      </c>
      <c r="T138" s="133">
        <f>$S$138*$H$138</f>
        <v>0</v>
      </c>
      <c r="AR138" s="83" t="s">
        <v>143</v>
      </c>
      <c r="AT138" s="83" t="s">
        <v>144</v>
      </c>
      <c r="AU138" s="83" t="s">
        <v>85</v>
      </c>
      <c r="AY138" s="83" t="s">
        <v>140</v>
      </c>
      <c r="BE138" s="134">
        <f>IF($N$138="základní",$J$138,0)</f>
        <v>0</v>
      </c>
      <c r="BF138" s="134">
        <f>IF($N$138="snížená",$J$138,0)</f>
        <v>0</v>
      </c>
      <c r="BG138" s="134">
        <f>IF($N$138="zákl. přenesená",$J$138,0)</f>
        <v>0</v>
      </c>
      <c r="BH138" s="134">
        <f>IF($N$138="sníž. přenesená",$J$138,0)</f>
        <v>0</v>
      </c>
      <c r="BI138" s="134">
        <f>IF($N$138="nulová",$J$138,0)</f>
        <v>0</v>
      </c>
      <c r="BJ138" s="83" t="s">
        <v>22</v>
      </c>
      <c r="BK138" s="134">
        <f>ROUND($I$138*$H$138,2)</f>
        <v>0</v>
      </c>
      <c r="BL138" s="83" t="s">
        <v>143</v>
      </c>
      <c r="BM138" s="83" t="s">
        <v>535</v>
      </c>
    </row>
    <row r="139" spans="2:65" s="6" customFormat="1" ht="15.75" customHeight="1">
      <c r="B139" s="22"/>
      <c r="C139" s="126" t="s">
        <v>541</v>
      </c>
      <c r="D139" s="126" t="s">
        <v>144</v>
      </c>
      <c r="E139" s="124" t="s">
        <v>993</v>
      </c>
      <c r="F139" s="125" t="s">
        <v>994</v>
      </c>
      <c r="G139" s="126" t="s">
        <v>313</v>
      </c>
      <c r="H139" s="127">
        <v>9.58</v>
      </c>
      <c r="I139" s="128"/>
      <c r="J139" s="129">
        <f>ROUND($I$139*$H$139,2)</f>
        <v>0</v>
      </c>
      <c r="K139" s="125" t="s">
        <v>215</v>
      </c>
      <c r="L139" s="22"/>
      <c r="M139" s="130"/>
      <c r="N139" s="131" t="s">
        <v>48</v>
      </c>
      <c r="Q139" s="132">
        <v>1.0383</v>
      </c>
      <c r="R139" s="132">
        <f>$Q$139*$H$139</f>
        <v>9.946914</v>
      </c>
      <c r="S139" s="132">
        <v>0</v>
      </c>
      <c r="T139" s="133">
        <f>$S$139*$H$139</f>
        <v>0</v>
      </c>
      <c r="AR139" s="83" t="s">
        <v>143</v>
      </c>
      <c r="AT139" s="83" t="s">
        <v>144</v>
      </c>
      <c r="AU139" s="83" t="s">
        <v>85</v>
      </c>
      <c r="AY139" s="83" t="s">
        <v>140</v>
      </c>
      <c r="BE139" s="134">
        <f>IF($N$139="základní",$J$139,0)</f>
        <v>0</v>
      </c>
      <c r="BF139" s="134">
        <f>IF($N$139="snížená",$J$139,0)</f>
        <v>0</v>
      </c>
      <c r="BG139" s="134">
        <f>IF($N$139="zákl. přenesená",$J$139,0)</f>
        <v>0</v>
      </c>
      <c r="BH139" s="134">
        <f>IF($N$139="sníž. přenesená",$J$139,0)</f>
        <v>0</v>
      </c>
      <c r="BI139" s="134">
        <f>IF($N$139="nulová",$J$139,0)</f>
        <v>0</v>
      </c>
      <c r="BJ139" s="83" t="s">
        <v>22</v>
      </c>
      <c r="BK139" s="134">
        <f>ROUND($I$139*$H$139,2)</f>
        <v>0</v>
      </c>
      <c r="BL139" s="83" t="s">
        <v>143</v>
      </c>
      <c r="BM139" s="83" t="s">
        <v>541</v>
      </c>
    </row>
    <row r="140" spans="2:65" s="6" customFormat="1" ht="15.75" customHeight="1">
      <c r="B140" s="22"/>
      <c r="C140" s="126" t="s">
        <v>545</v>
      </c>
      <c r="D140" s="126" t="s">
        <v>144</v>
      </c>
      <c r="E140" s="124" t="s">
        <v>995</v>
      </c>
      <c r="F140" s="125" t="s">
        <v>996</v>
      </c>
      <c r="G140" s="126" t="s">
        <v>313</v>
      </c>
      <c r="H140" s="127">
        <v>14.89</v>
      </c>
      <c r="I140" s="128"/>
      <c r="J140" s="129">
        <f>ROUND($I$140*$H$140,2)</f>
        <v>0</v>
      </c>
      <c r="K140" s="125" t="s">
        <v>215</v>
      </c>
      <c r="L140" s="22"/>
      <c r="M140" s="130"/>
      <c r="N140" s="131" t="s">
        <v>48</v>
      </c>
      <c r="Q140" s="132">
        <v>1.07637</v>
      </c>
      <c r="R140" s="132">
        <f>$Q$140*$H$140</f>
        <v>16.0271493</v>
      </c>
      <c r="S140" s="132">
        <v>0</v>
      </c>
      <c r="T140" s="133">
        <f>$S$140*$H$140</f>
        <v>0</v>
      </c>
      <c r="AR140" s="83" t="s">
        <v>143</v>
      </c>
      <c r="AT140" s="83" t="s">
        <v>144</v>
      </c>
      <c r="AU140" s="83" t="s">
        <v>85</v>
      </c>
      <c r="AY140" s="83" t="s">
        <v>140</v>
      </c>
      <c r="BE140" s="134">
        <f>IF($N$140="základní",$J$140,0)</f>
        <v>0</v>
      </c>
      <c r="BF140" s="134">
        <f>IF($N$140="snížená",$J$140,0)</f>
        <v>0</v>
      </c>
      <c r="BG140" s="134">
        <f>IF($N$140="zákl. přenesená",$J$140,0)</f>
        <v>0</v>
      </c>
      <c r="BH140" s="134">
        <f>IF($N$140="sníž. přenesená",$J$140,0)</f>
        <v>0</v>
      </c>
      <c r="BI140" s="134">
        <f>IF($N$140="nulová",$J$140,0)</f>
        <v>0</v>
      </c>
      <c r="BJ140" s="83" t="s">
        <v>22</v>
      </c>
      <c r="BK140" s="134">
        <f>ROUND($I$140*$H$140,2)</f>
        <v>0</v>
      </c>
      <c r="BL140" s="83" t="s">
        <v>143</v>
      </c>
      <c r="BM140" s="83" t="s">
        <v>545</v>
      </c>
    </row>
    <row r="141" spans="2:63" s="112" customFormat="1" ht="30.75" customHeight="1">
      <c r="B141" s="113"/>
      <c r="D141" s="114" t="s">
        <v>76</v>
      </c>
      <c r="E141" s="121" t="s">
        <v>997</v>
      </c>
      <c r="F141" s="121" t="s">
        <v>998</v>
      </c>
      <c r="J141" s="122">
        <f>$BK$141</f>
        <v>0</v>
      </c>
      <c r="L141" s="113"/>
      <c r="M141" s="117"/>
      <c r="P141" s="118">
        <f>SUM($P$142:$P$149)</f>
        <v>0</v>
      </c>
      <c r="R141" s="118">
        <f>SUM($R$142:$R$149)</f>
        <v>180.4219621</v>
      </c>
      <c r="T141" s="119">
        <f>SUM($T$142:$T$149)</f>
        <v>0</v>
      </c>
      <c r="AR141" s="114" t="s">
        <v>22</v>
      </c>
      <c r="AT141" s="114" t="s">
        <v>76</v>
      </c>
      <c r="AU141" s="114" t="s">
        <v>22</v>
      </c>
      <c r="AY141" s="114" t="s">
        <v>140</v>
      </c>
      <c r="BK141" s="120">
        <f>SUM($BK$142:$BK$149)</f>
        <v>0</v>
      </c>
    </row>
    <row r="142" spans="2:65" s="6" customFormat="1" ht="15.75" customHeight="1">
      <c r="B142" s="22"/>
      <c r="C142" s="126" t="s">
        <v>550</v>
      </c>
      <c r="D142" s="126" t="s">
        <v>144</v>
      </c>
      <c r="E142" s="124" t="s">
        <v>999</v>
      </c>
      <c r="F142" s="125" t="s">
        <v>1000</v>
      </c>
      <c r="G142" s="126" t="s">
        <v>283</v>
      </c>
      <c r="H142" s="127">
        <v>35.23</v>
      </c>
      <c r="I142" s="128"/>
      <c r="J142" s="129">
        <f>ROUND($I$142*$H$142,2)</f>
        <v>0</v>
      </c>
      <c r="K142" s="125" t="s">
        <v>215</v>
      </c>
      <c r="L142" s="22"/>
      <c r="M142" s="130"/>
      <c r="N142" s="131" t="s">
        <v>48</v>
      </c>
      <c r="Q142" s="132">
        <v>2.47791</v>
      </c>
      <c r="R142" s="132">
        <f>$Q$142*$H$142</f>
        <v>87.2967693</v>
      </c>
      <c r="S142" s="132">
        <v>0</v>
      </c>
      <c r="T142" s="133">
        <f>$S$142*$H$142</f>
        <v>0</v>
      </c>
      <c r="AR142" s="83" t="s">
        <v>143</v>
      </c>
      <c r="AT142" s="83" t="s">
        <v>144</v>
      </c>
      <c r="AU142" s="83" t="s">
        <v>85</v>
      </c>
      <c r="AY142" s="83" t="s">
        <v>140</v>
      </c>
      <c r="BE142" s="134">
        <f>IF($N$142="základní",$J$142,0)</f>
        <v>0</v>
      </c>
      <c r="BF142" s="134">
        <f>IF($N$142="snížená",$J$142,0)</f>
        <v>0</v>
      </c>
      <c r="BG142" s="134">
        <f>IF($N$142="zákl. přenesená",$J$142,0)</f>
        <v>0</v>
      </c>
      <c r="BH142" s="134">
        <f>IF($N$142="sníž. přenesená",$J$142,0)</f>
        <v>0</v>
      </c>
      <c r="BI142" s="134">
        <f>IF($N$142="nulová",$J$142,0)</f>
        <v>0</v>
      </c>
      <c r="BJ142" s="83" t="s">
        <v>22</v>
      </c>
      <c r="BK142" s="134">
        <f>ROUND($I$142*$H$142,2)</f>
        <v>0</v>
      </c>
      <c r="BL142" s="83" t="s">
        <v>143</v>
      </c>
      <c r="BM142" s="83" t="s">
        <v>550</v>
      </c>
    </row>
    <row r="143" spans="2:65" s="6" customFormat="1" ht="15.75" customHeight="1">
      <c r="B143" s="22"/>
      <c r="C143" s="126" t="s">
        <v>554</v>
      </c>
      <c r="D143" s="126" t="s">
        <v>144</v>
      </c>
      <c r="E143" s="124" t="s">
        <v>1001</v>
      </c>
      <c r="F143" s="125" t="s">
        <v>1002</v>
      </c>
      <c r="G143" s="126" t="s">
        <v>319</v>
      </c>
      <c r="H143" s="127">
        <v>59.87</v>
      </c>
      <c r="I143" s="128"/>
      <c r="J143" s="129">
        <f>ROUND($I$143*$H$143,2)</f>
        <v>0</v>
      </c>
      <c r="K143" s="125" t="s">
        <v>215</v>
      </c>
      <c r="L143" s="22"/>
      <c r="M143" s="130"/>
      <c r="N143" s="131" t="s">
        <v>48</v>
      </c>
      <c r="Q143" s="132">
        <v>0.01088</v>
      </c>
      <c r="R143" s="132">
        <f>$Q$143*$H$143</f>
        <v>0.6513856</v>
      </c>
      <c r="S143" s="132">
        <v>0</v>
      </c>
      <c r="T143" s="133">
        <f>$S$143*$H$143</f>
        <v>0</v>
      </c>
      <c r="AR143" s="83" t="s">
        <v>143</v>
      </c>
      <c r="AT143" s="83" t="s">
        <v>144</v>
      </c>
      <c r="AU143" s="83" t="s">
        <v>85</v>
      </c>
      <c r="AY143" s="83" t="s">
        <v>140</v>
      </c>
      <c r="BE143" s="134">
        <f>IF($N$143="základní",$J$143,0)</f>
        <v>0</v>
      </c>
      <c r="BF143" s="134">
        <f>IF($N$143="snížená",$J$143,0)</f>
        <v>0</v>
      </c>
      <c r="BG143" s="134">
        <f>IF($N$143="zákl. přenesená",$J$143,0)</f>
        <v>0</v>
      </c>
      <c r="BH143" s="134">
        <f>IF($N$143="sníž. přenesená",$J$143,0)</f>
        <v>0</v>
      </c>
      <c r="BI143" s="134">
        <f>IF($N$143="nulová",$J$143,0)</f>
        <v>0</v>
      </c>
      <c r="BJ143" s="83" t="s">
        <v>22</v>
      </c>
      <c r="BK143" s="134">
        <f>ROUND($I$143*$H$143,2)</f>
        <v>0</v>
      </c>
      <c r="BL143" s="83" t="s">
        <v>143</v>
      </c>
      <c r="BM143" s="83" t="s">
        <v>554</v>
      </c>
    </row>
    <row r="144" spans="2:65" s="6" customFormat="1" ht="15.75" customHeight="1">
      <c r="B144" s="22"/>
      <c r="C144" s="126" t="s">
        <v>559</v>
      </c>
      <c r="D144" s="126" t="s">
        <v>144</v>
      </c>
      <c r="E144" s="124" t="s">
        <v>1003</v>
      </c>
      <c r="F144" s="125" t="s">
        <v>1004</v>
      </c>
      <c r="G144" s="126" t="s">
        <v>319</v>
      </c>
      <c r="H144" s="127">
        <v>59.87</v>
      </c>
      <c r="I144" s="128"/>
      <c r="J144" s="129">
        <f>ROUND($I$144*$H$144,2)</f>
        <v>0</v>
      </c>
      <c r="K144" s="125" t="s">
        <v>215</v>
      </c>
      <c r="L144" s="22"/>
      <c r="M144" s="130"/>
      <c r="N144" s="131" t="s">
        <v>48</v>
      </c>
      <c r="Q144" s="132">
        <v>0</v>
      </c>
      <c r="R144" s="132">
        <f>$Q$144*$H$144</f>
        <v>0</v>
      </c>
      <c r="S144" s="132">
        <v>0</v>
      </c>
      <c r="T144" s="133">
        <f>$S$144*$H$144</f>
        <v>0</v>
      </c>
      <c r="AR144" s="83" t="s">
        <v>143</v>
      </c>
      <c r="AT144" s="83" t="s">
        <v>144</v>
      </c>
      <c r="AU144" s="83" t="s">
        <v>85</v>
      </c>
      <c r="AY144" s="83" t="s">
        <v>140</v>
      </c>
      <c r="BE144" s="134">
        <f>IF($N$144="základní",$J$144,0)</f>
        <v>0</v>
      </c>
      <c r="BF144" s="134">
        <f>IF($N$144="snížená",$J$144,0)</f>
        <v>0</v>
      </c>
      <c r="BG144" s="134">
        <f>IF($N$144="zákl. přenesená",$J$144,0)</f>
        <v>0</v>
      </c>
      <c r="BH144" s="134">
        <f>IF($N$144="sníž. přenesená",$J$144,0)</f>
        <v>0</v>
      </c>
      <c r="BI144" s="134">
        <f>IF($N$144="nulová",$J$144,0)</f>
        <v>0</v>
      </c>
      <c r="BJ144" s="83" t="s">
        <v>22</v>
      </c>
      <c r="BK144" s="134">
        <f>ROUND($I$144*$H$144,2)</f>
        <v>0</v>
      </c>
      <c r="BL144" s="83" t="s">
        <v>143</v>
      </c>
      <c r="BM144" s="83" t="s">
        <v>559</v>
      </c>
    </row>
    <row r="145" spans="2:65" s="6" customFormat="1" ht="15.75" customHeight="1">
      <c r="B145" s="22"/>
      <c r="C145" s="126" t="s">
        <v>566</v>
      </c>
      <c r="D145" s="126" t="s">
        <v>144</v>
      </c>
      <c r="E145" s="124" t="s">
        <v>1005</v>
      </c>
      <c r="F145" s="125" t="s">
        <v>1006</v>
      </c>
      <c r="G145" s="126" t="s">
        <v>313</v>
      </c>
      <c r="H145" s="127">
        <v>5.28</v>
      </c>
      <c r="I145" s="128"/>
      <c r="J145" s="129">
        <f>ROUND($I$145*$H$145,2)</f>
        <v>0</v>
      </c>
      <c r="K145" s="125" t="s">
        <v>215</v>
      </c>
      <c r="L145" s="22"/>
      <c r="M145" s="130"/>
      <c r="N145" s="131" t="s">
        <v>48</v>
      </c>
      <c r="Q145" s="132">
        <v>1.04909</v>
      </c>
      <c r="R145" s="132">
        <f>$Q$145*$H$145</f>
        <v>5.539195200000001</v>
      </c>
      <c r="S145" s="132">
        <v>0</v>
      </c>
      <c r="T145" s="133">
        <f>$S$145*$H$145</f>
        <v>0</v>
      </c>
      <c r="AR145" s="83" t="s">
        <v>143</v>
      </c>
      <c r="AT145" s="83" t="s">
        <v>144</v>
      </c>
      <c r="AU145" s="83" t="s">
        <v>85</v>
      </c>
      <c r="AY145" s="83" t="s">
        <v>140</v>
      </c>
      <c r="BE145" s="134">
        <f>IF($N$145="základní",$J$145,0)</f>
        <v>0</v>
      </c>
      <c r="BF145" s="134">
        <f>IF($N$145="snížená",$J$145,0)</f>
        <v>0</v>
      </c>
      <c r="BG145" s="134">
        <f>IF($N$145="zákl. přenesená",$J$145,0)</f>
        <v>0</v>
      </c>
      <c r="BH145" s="134">
        <f>IF($N$145="sníž. přenesená",$J$145,0)</f>
        <v>0</v>
      </c>
      <c r="BI145" s="134">
        <f>IF($N$145="nulová",$J$145,0)</f>
        <v>0</v>
      </c>
      <c r="BJ145" s="83" t="s">
        <v>22</v>
      </c>
      <c r="BK145" s="134">
        <f>ROUND($I$145*$H$145,2)</f>
        <v>0</v>
      </c>
      <c r="BL145" s="83" t="s">
        <v>143</v>
      </c>
      <c r="BM145" s="83" t="s">
        <v>566</v>
      </c>
    </row>
    <row r="146" spans="2:65" s="6" customFormat="1" ht="15.75" customHeight="1">
      <c r="B146" s="22"/>
      <c r="C146" s="126" t="s">
        <v>571</v>
      </c>
      <c r="D146" s="126" t="s">
        <v>144</v>
      </c>
      <c r="E146" s="124" t="s">
        <v>1007</v>
      </c>
      <c r="F146" s="125" t="s">
        <v>1008</v>
      </c>
      <c r="G146" s="126" t="s">
        <v>319</v>
      </c>
      <c r="H146" s="127">
        <v>43.02</v>
      </c>
      <c r="I146" s="128"/>
      <c r="J146" s="129">
        <f>ROUND($I$146*$H$146,2)</f>
        <v>0</v>
      </c>
      <c r="K146" s="125" t="s">
        <v>215</v>
      </c>
      <c r="L146" s="22"/>
      <c r="M146" s="130"/>
      <c r="N146" s="131" t="s">
        <v>48</v>
      </c>
      <c r="Q146" s="132">
        <v>0.56409</v>
      </c>
      <c r="R146" s="132">
        <f>$Q$146*$H$146</f>
        <v>24.2671518</v>
      </c>
      <c r="S146" s="132">
        <v>0</v>
      </c>
      <c r="T146" s="133">
        <f>$S$146*$H$146</f>
        <v>0</v>
      </c>
      <c r="AR146" s="83" t="s">
        <v>143</v>
      </c>
      <c r="AT146" s="83" t="s">
        <v>144</v>
      </c>
      <c r="AU146" s="83" t="s">
        <v>85</v>
      </c>
      <c r="AY146" s="83" t="s">
        <v>140</v>
      </c>
      <c r="BE146" s="134">
        <f>IF($N$146="základní",$J$146,0)</f>
        <v>0</v>
      </c>
      <c r="BF146" s="134">
        <f>IF($N$146="snížená",$J$146,0)</f>
        <v>0</v>
      </c>
      <c r="BG146" s="134">
        <f>IF($N$146="zákl. přenesená",$J$146,0)</f>
        <v>0</v>
      </c>
      <c r="BH146" s="134">
        <f>IF($N$146="sníž. přenesená",$J$146,0)</f>
        <v>0</v>
      </c>
      <c r="BI146" s="134">
        <f>IF($N$146="nulová",$J$146,0)</f>
        <v>0</v>
      </c>
      <c r="BJ146" s="83" t="s">
        <v>22</v>
      </c>
      <c r="BK146" s="134">
        <f>ROUND($I$146*$H$146,2)</f>
        <v>0</v>
      </c>
      <c r="BL146" s="83" t="s">
        <v>143</v>
      </c>
      <c r="BM146" s="83" t="s">
        <v>571</v>
      </c>
    </row>
    <row r="147" spans="2:65" s="6" customFormat="1" ht="15.75" customHeight="1">
      <c r="B147" s="22"/>
      <c r="C147" s="126" t="s">
        <v>576</v>
      </c>
      <c r="D147" s="126" t="s">
        <v>144</v>
      </c>
      <c r="E147" s="124" t="s">
        <v>1009</v>
      </c>
      <c r="F147" s="125" t="s">
        <v>1010</v>
      </c>
      <c r="G147" s="126" t="s">
        <v>319</v>
      </c>
      <c r="H147" s="127">
        <v>41.02</v>
      </c>
      <c r="I147" s="128"/>
      <c r="J147" s="129">
        <f>ROUND($I$147*$H$147,2)</f>
        <v>0</v>
      </c>
      <c r="K147" s="125" t="s">
        <v>215</v>
      </c>
      <c r="L147" s="22"/>
      <c r="M147" s="130"/>
      <c r="N147" s="131" t="s">
        <v>48</v>
      </c>
      <c r="Q147" s="132">
        <v>0.82225</v>
      </c>
      <c r="R147" s="132">
        <f>$Q$147*$H$147</f>
        <v>33.728695</v>
      </c>
      <c r="S147" s="132">
        <v>0</v>
      </c>
      <c r="T147" s="133">
        <f>$S$147*$H$147</f>
        <v>0</v>
      </c>
      <c r="AR147" s="83" t="s">
        <v>143</v>
      </c>
      <c r="AT147" s="83" t="s">
        <v>144</v>
      </c>
      <c r="AU147" s="83" t="s">
        <v>85</v>
      </c>
      <c r="AY147" s="83" t="s">
        <v>140</v>
      </c>
      <c r="BE147" s="134">
        <f>IF($N$147="základní",$J$147,0)</f>
        <v>0</v>
      </c>
      <c r="BF147" s="134">
        <f>IF($N$147="snížená",$J$147,0)</f>
        <v>0</v>
      </c>
      <c r="BG147" s="134">
        <f>IF($N$147="zákl. přenesená",$J$147,0)</f>
        <v>0</v>
      </c>
      <c r="BH147" s="134">
        <f>IF($N$147="sníž. přenesená",$J$147,0)</f>
        <v>0</v>
      </c>
      <c r="BI147" s="134">
        <f>IF($N$147="nulová",$J$147,0)</f>
        <v>0</v>
      </c>
      <c r="BJ147" s="83" t="s">
        <v>22</v>
      </c>
      <c r="BK147" s="134">
        <f>ROUND($I$147*$H$147,2)</f>
        <v>0</v>
      </c>
      <c r="BL147" s="83" t="s">
        <v>143</v>
      </c>
      <c r="BM147" s="83" t="s">
        <v>576</v>
      </c>
    </row>
    <row r="148" spans="2:65" s="6" customFormat="1" ht="15.75" customHeight="1">
      <c r="B148" s="22"/>
      <c r="C148" s="126" t="s">
        <v>580</v>
      </c>
      <c r="D148" s="126" t="s">
        <v>144</v>
      </c>
      <c r="E148" s="124" t="s">
        <v>1011</v>
      </c>
      <c r="F148" s="125" t="s">
        <v>1012</v>
      </c>
      <c r="G148" s="126" t="s">
        <v>283</v>
      </c>
      <c r="H148" s="127">
        <v>9.04</v>
      </c>
      <c r="I148" s="128"/>
      <c r="J148" s="129">
        <f>ROUND($I$148*$H$148,2)</f>
        <v>0</v>
      </c>
      <c r="K148" s="125" t="s">
        <v>215</v>
      </c>
      <c r="L148" s="22"/>
      <c r="M148" s="130"/>
      <c r="N148" s="131" t="s">
        <v>48</v>
      </c>
      <c r="Q148" s="132">
        <v>2.28268</v>
      </c>
      <c r="R148" s="132">
        <f>$Q$148*$H$148</f>
        <v>20.6354272</v>
      </c>
      <c r="S148" s="132">
        <v>0</v>
      </c>
      <c r="T148" s="133">
        <f>$S$148*$H$148</f>
        <v>0</v>
      </c>
      <c r="AR148" s="83" t="s">
        <v>143</v>
      </c>
      <c r="AT148" s="83" t="s">
        <v>144</v>
      </c>
      <c r="AU148" s="83" t="s">
        <v>85</v>
      </c>
      <c r="AY148" s="83" t="s">
        <v>140</v>
      </c>
      <c r="BE148" s="134">
        <f>IF($N$148="základní",$J$148,0)</f>
        <v>0</v>
      </c>
      <c r="BF148" s="134">
        <f>IF($N$148="snížená",$J$148,0)</f>
        <v>0</v>
      </c>
      <c r="BG148" s="134">
        <f>IF($N$148="zákl. přenesená",$J$148,0)</f>
        <v>0</v>
      </c>
      <c r="BH148" s="134">
        <f>IF($N$148="sníž. přenesená",$J$148,0)</f>
        <v>0</v>
      </c>
      <c r="BI148" s="134">
        <f>IF($N$148="nulová",$J$148,0)</f>
        <v>0</v>
      </c>
      <c r="BJ148" s="83" t="s">
        <v>22</v>
      </c>
      <c r="BK148" s="134">
        <f>ROUND($I$148*$H$148,2)</f>
        <v>0</v>
      </c>
      <c r="BL148" s="83" t="s">
        <v>143</v>
      </c>
      <c r="BM148" s="83" t="s">
        <v>580</v>
      </c>
    </row>
    <row r="149" spans="2:65" s="6" customFormat="1" ht="15.75" customHeight="1">
      <c r="B149" s="22"/>
      <c r="C149" s="126" t="s">
        <v>589</v>
      </c>
      <c r="D149" s="126" t="s">
        <v>144</v>
      </c>
      <c r="E149" s="124" t="s">
        <v>1013</v>
      </c>
      <c r="F149" s="125" t="s">
        <v>1014</v>
      </c>
      <c r="G149" s="126" t="s">
        <v>319</v>
      </c>
      <c r="H149" s="127">
        <v>59.9</v>
      </c>
      <c r="I149" s="128"/>
      <c r="J149" s="129">
        <f>ROUND($I$149*$H$149,2)</f>
        <v>0</v>
      </c>
      <c r="K149" s="125" t="s">
        <v>215</v>
      </c>
      <c r="L149" s="22"/>
      <c r="M149" s="130"/>
      <c r="N149" s="131" t="s">
        <v>48</v>
      </c>
      <c r="Q149" s="132">
        <v>0.13862</v>
      </c>
      <c r="R149" s="132">
        <f>$Q$149*$H$149</f>
        <v>8.303338</v>
      </c>
      <c r="S149" s="132">
        <v>0</v>
      </c>
      <c r="T149" s="133">
        <f>$S$149*$H$149</f>
        <v>0</v>
      </c>
      <c r="AR149" s="83" t="s">
        <v>143</v>
      </c>
      <c r="AT149" s="83" t="s">
        <v>144</v>
      </c>
      <c r="AU149" s="83" t="s">
        <v>85</v>
      </c>
      <c r="AY149" s="83" t="s">
        <v>140</v>
      </c>
      <c r="BE149" s="134">
        <f>IF($N$149="základní",$J$149,0)</f>
        <v>0</v>
      </c>
      <c r="BF149" s="134">
        <f>IF($N$149="snížená",$J$149,0)</f>
        <v>0</v>
      </c>
      <c r="BG149" s="134">
        <f>IF($N$149="zákl. přenesená",$J$149,0)</f>
        <v>0</v>
      </c>
      <c r="BH149" s="134">
        <f>IF($N$149="sníž. přenesená",$J$149,0)</f>
        <v>0</v>
      </c>
      <c r="BI149" s="134">
        <f>IF($N$149="nulová",$J$149,0)</f>
        <v>0</v>
      </c>
      <c r="BJ149" s="83" t="s">
        <v>22</v>
      </c>
      <c r="BK149" s="134">
        <f>ROUND($I$149*$H$149,2)</f>
        <v>0</v>
      </c>
      <c r="BL149" s="83" t="s">
        <v>143</v>
      </c>
      <c r="BM149" s="83" t="s">
        <v>589</v>
      </c>
    </row>
    <row r="150" spans="2:63" s="112" customFormat="1" ht="30.75" customHeight="1">
      <c r="B150" s="113"/>
      <c r="D150" s="114" t="s">
        <v>76</v>
      </c>
      <c r="E150" s="121" t="s">
        <v>1015</v>
      </c>
      <c r="F150" s="121" t="s">
        <v>1016</v>
      </c>
      <c r="J150" s="122">
        <f>$BK$150</f>
        <v>0</v>
      </c>
      <c r="L150" s="113"/>
      <c r="M150" s="117"/>
      <c r="P150" s="118">
        <f>SUM($P$151:$P$153)</f>
        <v>0</v>
      </c>
      <c r="R150" s="118">
        <f>SUM($R$151:$R$153)</f>
        <v>722.4098019999999</v>
      </c>
      <c r="T150" s="119">
        <f>SUM($T$151:$T$153)</f>
        <v>0</v>
      </c>
      <c r="AR150" s="114" t="s">
        <v>22</v>
      </c>
      <c r="AT150" s="114" t="s">
        <v>76</v>
      </c>
      <c r="AU150" s="114" t="s">
        <v>22</v>
      </c>
      <c r="AY150" s="114" t="s">
        <v>140</v>
      </c>
      <c r="BK150" s="120">
        <f>SUM($BK$151:$BK$153)</f>
        <v>0</v>
      </c>
    </row>
    <row r="151" spans="2:65" s="6" customFormat="1" ht="15.75" customHeight="1">
      <c r="B151" s="22"/>
      <c r="C151" s="126" t="s">
        <v>594</v>
      </c>
      <c r="D151" s="126" t="s">
        <v>144</v>
      </c>
      <c r="E151" s="124" t="s">
        <v>448</v>
      </c>
      <c r="F151" s="125" t="s">
        <v>449</v>
      </c>
      <c r="G151" s="126" t="s">
        <v>319</v>
      </c>
      <c r="H151" s="127">
        <v>232.8</v>
      </c>
      <c r="I151" s="128"/>
      <c r="J151" s="129">
        <f>ROUND($I$151*$H$151,2)</f>
        <v>0</v>
      </c>
      <c r="K151" s="125" t="s">
        <v>215</v>
      </c>
      <c r="L151" s="22"/>
      <c r="M151" s="130"/>
      <c r="N151" s="131" t="s">
        <v>48</v>
      </c>
      <c r="Q151" s="132">
        <v>0.18907</v>
      </c>
      <c r="R151" s="132">
        <f>$Q$151*$H$151</f>
        <v>44.015496</v>
      </c>
      <c r="S151" s="132">
        <v>0</v>
      </c>
      <c r="T151" s="133">
        <f>$S$151*$H$151</f>
        <v>0</v>
      </c>
      <c r="AR151" s="83" t="s">
        <v>143</v>
      </c>
      <c r="AT151" s="83" t="s">
        <v>144</v>
      </c>
      <c r="AU151" s="83" t="s">
        <v>85</v>
      </c>
      <c r="AY151" s="83" t="s">
        <v>140</v>
      </c>
      <c r="BE151" s="134">
        <f>IF($N$151="základní",$J$151,0)</f>
        <v>0</v>
      </c>
      <c r="BF151" s="134">
        <f>IF($N$151="snížená",$J$151,0)</f>
        <v>0</v>
      </c>
      <c r="BG151" s="134">
        <f>IF($N$151="zákl. přenesená",$J$151,0)</f>
        <v>0</v>
      </c>
      <c r="BH151" s="134">
        <f>IF($N$151="sníž. přenesená",$J$151,0)</f>
        <v>0</v>
      </c>
      <c r="BI151" s="134">
        <f>IF($N$151="nulová",$J$151,0)</f>
        <v>0</v>
      </c>
      <c r="BJ151" s="83" t="s">
        <v>22</v>
      </c>
      <c r="BK151" s="134">
        <f>ROUND($I$151*$H$151,2)</f>
        <v>0</v>
      </c>
      <c r="BL151" s="83" t="s">
        <v>143</v>
      </c>
      <c r="BM151" s="83" t="s">
        <v>594</v>
      </c>
    </row>
    <row r="152" spans="2:65" s="6" customFormat="1" ht="15.75" customHeight="1">
      <c r="B152" s="22"/>
      <c r="C152" s="126" t="s">
        <v>602</v>
      </c>
      <c r="D152" s="126" t="s">
        <v>144</v>
      </c>
      <c r="E152" s="124" t="s">
        <v>444</v>
      </c>
      <c r="F152" s="125" t="s">
        <v>445</v>
      </c>
      <c r="G152" s="126" t="s">
        <v>319</v>
      </c>
      <c r="H152" s="127">
        <v>1433.1</v>
      </c>
      <c r="I152" s="128"/>
      <c r="J152" s="129">
        <f>ROUND($I$152*$H$152,2)</f>
        <v>0</v>
      </c>
      <c r="K152" s="125" t="s">
        <v>215</v>
      </c>
      <c r="L152" s="22"/>
      <c r="M152" s="130"/>
      <c r="N152" s="131" t="s">
        <v>48</v>
      </c>
      <c r="Q152" s="132">
        <v>0.46166</v>
      </c>
      <c r="R152" s="132">
        <f>$Q$152*$H$152</f>
        <v>661.6049459999999</v>
      </c>
      <c r="S152" s="132">
        <v>0</v>
      </c>
      <c r="T152" s="133">
        <f>$S$152*$H$152</f>
        <v>0</v>
      </c>
      <c r="AR152" s="83" t="s">
        <v>143</v>
      </c>
      <c r="AT152" s="83" t="s">
        <v>144</v>
      </c>
      <c r="AU152" s="83" t="s">
        <v>85</v>
      </c>
      <c r="AY152" s="83" t="s">
        <v>140</v>
      </c>
      <c r="BE152" s="134">
        <f>IF($N$152="základní",$J$152,0)</f>
        <v>0</v>
      </c>
      <c r="BF152" s="134">
        <f>IF($N$152="snížená",$J$152,0)</f>
        <v>0</v>
      </c>
      <c r="BG152" s="134">
        <f>IF($N$152="zákl. přenesená",$J$152,0)</f>
        <v>0</v>
      </c>
      <c r="BH152" s="134">
        <f>IF($N$152="sníž. přenesená",$J$152,0)</f>
        <v>0</v>
      </c>
      <c r="BI152" s="134">
        <f>IF($N$152="nulová",$J$152,0)</f>
        <v>0</v>
      </c>
      <c r="BJ152" s="83" t="s">
        <v>22</v>
      </c>
      <c r="BK152" s="134">
        <f>ROUND($I$152*$H$152,2)</f>
        <v>0</v>
      </c>
      <c r="BL152" s="83" t="s">
        <v>143</v>
      </c>
      <c r="BM152" s="83" t="s">
        <v>602</v>
      </c>
    </row>
    <row r="153" spans="2:65" s="6" customFormat="1" ht="15.75" customHeight="1">
      <c r="B153" s="22"/>
      <c r="C153" s="126" t="s">
        <v>607</v>
      </c>
      <c r="D153" s="126" t="s">
        <v>144</v>
      </c>
      <c r="E153" s="124" t="s">
        <v>1017</v>
      </c>
      <c r="F153" s="125" t="s">
        <v>1018</v>
      </c>
      <c r="G153" s="126" t="s">
        <v>319</v>
      </c>
      <c r="H153" s="127">
        <v>19.6</v>
      </c>
      <c r="I153" s="128"/>
      <c r="J153" s="129">
        <f>ROUND($I$153*$H$153,2)</f>
        <v>0</v>
      </c>
      <c r="K153" s="125" t="s">
        <v>215</v>
      </c>
      <c r="L153" s="22"/>
      <c r="M153" s="130"/>
      <c r="N153" s="131" t="s">
        <v>48</v>
      </c>
      <c r="Q153" s="132">
        <v>0.8566</v>
      </c>
      <c r="R153" s="132">
        <f>$Q$153*$H$153</f>
        <v>16.789360000000002</v>
      </c>
      <c r="S153" s="132">
        <v>0</v>
      </c>
      <c r="T153" s="133">
        <f>$S$153*$H$153</f>
        <v>0</v>
      </c>
      <c r="AR153" s="83" t="s">
        <v>143</v>
      </c>
      <c r="AT153" s="83" t="s">
        <v>144</v>
      </c>
      <c r="AU153" s="83" t="s">
        <v>85</v>
      </c>
      <c r="AY153" s="83" t="s">
        <v>140</v>
      </c>
      <c r="BE153" s="134">
        <f>IF($N$153="základní",$J$153,0)</f>
        <v>0</v>
      </c>
      <c r="BF153" s="134">
        <f>IF($N$153="snížená",$J$153,0)</f>
        <v>0</v>
      </c>
      <c r="BG153" s="134">
        <f>IF($N$153="zákl. přenesená",$J$153,0)</f>
        <v>0</v>
      </c>
      <c r="BH153" s="134">
        <f>IF($N$153="sníž. přenesená",$J$153,0)</f>
        <v>0</v>
      </c>
      <c r="BI153" s="134">
        <f>IF($N$153="nulová",$J$153,0)</f>
        <v>0</v>
      </c>
      <c r="BJ153" s="83" t="s">
        <v>22</v>
      </c>
      <c r="BK153" s="134">
        <f>ROUND($I$153*$H$153,2)</f>
        <v>0</v>
      </c>
      <c r="BL153" s="83" t="s">
        <v>143</v>
      </c>
      <c r="BM153" s="83" t="s">
        <v>607</v>
      </c>
    </row>
    <row r="154" spans="2:63" s="112" customFormat="1" ht="30.75" customHeight="1">
      <c r="B154" s="113"/>
      <c r="D154" s="114" t="s">
        <v>76</v>
      </c>
      <c r="E154" s="121" t="s">
        <v>1019</v>
      </c>
      <c r="F154" s="121" t="s">
        <v>1020</v>
      </c>
      <c r="J154" s="122">
        <f>$BK$154</f>
        <v>0</v>
      </c>
      <c r="L154" s="113"/>
      <c r="M154" s="117"/>
      <c r="P154" s="118">
        <f>$P$155</f>
        <v>0</v>
      </c>
      <c r="R154" s="118">
        <f>$R$155</f>
        <v>0.0040019999999999995</v>
      </c>
      <c r="T154" s="119">
        <f>$T$155</f>
        <v>0</v>
      </c>
      <c r="AR154" s="114" t="s">
        <v>22</v>
      </c>
      <c r="AT154" s="114" t="s">
        <v>76</v>
      </c>
      <c r="AU154" s="114" t="s">
        <v>22</v>
      </c>
      <c r="AY154" s="114" t="s">
        <v>140</v>
      </c>
      <c r="BK154" s="120">
        <f>$BK$155</f>
        <v>0</v>
      </c>
    </row>
    <row r="155" spans="2:65" s="6" customFormat="1" ht="15.75" customHeight="1">
      <c r="B155" s="22"/>
      <c r="C155" s="126" t="s">
        <v>612</v>
      </c>
      <c r="D155" s="126" t="s">
        <v>144</v>
      </c>
      <c r="E155" s="124" t="s">
        <v>1021</v>
      </c>
      <c r="F155" s="125" t="s">
        <v>1022</v>
      </c>
      <c r="G155" s="126" t="s">
        <v>319</v>
      </c>
      <c r="H155" s="127">
        <v>6.67</v>
      </c>
      <c r="I155" s="128"/>
      <c r="J155" s="129">
        <f>ROUND($I$155*$H$155,2)</f>
        <v>0</v>
      </c>
      <c r="K155" s="125" t="s">
        <v>215</v>
      </c>
      <c r="L155" s="22"/>
      <c r="M155" s="130"/>
      <c r="N155" s="131" t="s">
        <v>48</v>
      </c>
      <c r="Q155" s="132">
        <v>0.0006</v>
      </c>
      <c r="R155" s="132">
        <f>$Q$155*$H$155</f>
        <v>0.0040019999999999995</v>
      </c>
      <c r="S155" s="132">
        <v>0</v>
      </c>
      <c r="T155" s="133">
        <f>$S$155*$H$155</f>
        <v>0</v>
      </c>
      <c r="AR155" s="83" t="s">
        <v>143</v>
      </c>
      <c r="AT155" s="83" t="s">
        <v>144</v>
      </c>
      <c r="AU155" s="83" t="s">
        <v>85</v>
      </c>
      <c r="AY155" s="83" t="s">
        <v>140</v>
      </c>
      <c r="BE155" s="134">
        <f>IF($N$155="základní",$J$155,0)</f>
        <v>0</v>
      </c>
      <c r="BF155" s="134">
        <f>IF($N$155="snížená",$J$155,0)</f>
        <v>0</v>
      </c>
      <c r="BG155" s="134">
        <f>IF($N$155="zákl. přenesená",$J$155,0)</f>
        <v>0</v>
      </c>
      <c r="BH155" s="134">
        <f>IF($N$155="sníž. přenesená",$J$155,0)</f>
        <v>0</v>
      </c>
      <c r="BI155" s="134">
        <f>IF($N$155="nulová",$J$155,0)</f>
        <v>0</v>
      </c>
      <c r="BJ155" s="83" t="s">
        <v>22</v>
      </c>
      <c r="BK155" s="134">
        <f>ROUND($I$155*$H$155,2)</f>
        <v>0</v>
      </c>
      <c r="BL155" s="83" t="s">
        <v>143</v>
      </c>
      <c r="BM155" s="83" t="s">
        <v>612</v>
      </c>
    </row>
    <row r="156" spans="2:63" s="112" customFormat="1" ht="30.75" customHeight="1">
      <c r="B156" s="113"/>
      <c r="D156" s="114" t="s">
        <v>76</v>
      </c>
      <c r="E156" s="121" t="s">
        <v>1023</v>
      </c>
      <c r="F156" s="121" t="s">
        <v>1024</v>
      </c>
      <c r="J156" s="122">
        <f>$BK$156</f>
        <v>0</v>
      </c>
      <c r="L156" s="113"/>
      <c r="M156" s="117"/>
      <c r="P156" s="118">
        <f>SUM($P$157:$P$160)</f>
        <v>0</v>
      </c>
      <c r="R156" s="118">
        <f>SUM($R$157:$R$160)</f>
        <v>0</v>
      </c>
      <c r="T156" s="119">
        <f>SUM($T$157:$T$160)</f>
        <v>0</v>
      </c>
      <c r="AR156" s="114" t="s">
        <v>22</v>
      </c>
      <c r="AT156" s="114" t="s">
        <v>76</v>
      </c>
      <c r="AU156" s="114" t="s">
        <v>22</v>
      </c>
      <c r="AY156" s="114" t="s">
        <v>140</v>
      </c>
      <c r="BK156" s="120">
        <f>SUM($BK$157:$BK$160)</f>
        <v>0</v>
      </c>
    </row>
    <row r="157" spans="2:65" s="6" customFormat="1" ht="27" customHeight="1">
      <c r="B157" s="22"/>
      <c r="C157" s="126" t="s">
        <v>616</v>
      </c>
      <c r="D157" s="126" t="s">
        <v>144</v>
      </c>
      <c r="E157" s="124" t="s">
        <v>1025</v>
      </c>
      <c r="F157" s="125" t="s">
        <v>1026</v>
      </c>
      <c r="G157" s="126" t="s">
        <v>197</v>
      </c>
      <c r="H157" s="127">
        <v>1</v>
      </c>
      <c r="I157" s="128"/>
      <c r="J157" s="129">
        <f>ROUND($I$157*$H$157,2)</f>
        <v>0</v>
      </c>
      <c r="K157" s="125"/>
      <c r="L157" s="22"/>
      <c r="M157" s="130"/>
      <c r="N157" s="131" t="s">
        <v>48</v>
      </c>
      <c r="Q157" s="132">
        <v>0</v>
      </c>
      <c r="R157" s="132">
        <f>$Q$157*$H$157</f>
        <v>0</v>
      </c>
      <c r="S157" s="132">
        <v>0</v>
      </c>
      <c r="T157" s="133">
        <f>$S$157*$H$157</f>
        <v>0</v>
      </c>
      <c r="AR157" s="83" t="s">
        <v>143</v>
      </c>
      <c r="AT157" s="83" t="s">
        <v>144</v>
      </c>
      <c r="AU157" s="83" t="s">
        <v>85</v>
      </c>
      <c r="AY157" s="83" t="s">
        <v>140</v>
      </c>
      <c r="BE157" s="134">
        <f>IF($N$157="základní",$J$157,0)</f>
        <v>0</v>
      </c>
      <c r="BF157" s="134">
        <f>IF($N$157="snížená",$J$157,0)</f>
        <v>0</v>
      </c>
      <c r="BG157" s="134">
        <f>IF($N$157="zákl. přenesená",$J$157,0)</f>
        <v>0</v>
      </c>
      <c r="BH157" s="134">
        <f>IF($N$157="sníž. přenesená",$J$157,0)</f>
        <v>0</v>
      </c>
      <c r="BI157" s="134">
        <f>IF($N$157="nulová",$J$157,0)</f>
        <v>0</v>
      </c>
      <c r="BJ157" s="83" t="s">
        <v>22</v>
      </c>
      <c r="BK157" s="134">
        <f>ROUND($I$157*$H$157,2)</f>
        <v>0</v>
      </c>
      <c r="BL157" s="83" t="s">
        <v>143</v>
      </c>
      <c r="BM157" s="83" t="s">
        <v>616</v>
      </c>
    </row>
    <row r="158" spans="2:65" s="6" customFormat="1" ht="15.75" customHeight="1">
      <c r="B158" s="22"/>
      <c r="C158" s="126" t="s">
        <v>621</v>
      </c>
      <c r="D158" s="126" t="s">
        <v>144</v>
      </c>
      <c r="E158" s="124" t="s">
        <v>1027</v>
      </c>
      <c r="F158" s="125" t="s">
        <v>1028</v>
      </c>
      <c r="G158" s="126" t="s">
        <v>197</v>
      </c>
      <c r="H158" s="127">
        <v>5</v>
      </c>
      <c r="I158" s="128"/>
      <c r="J158" s="129">
        <f>ROUND($I$158*$H$158,2)</f>
        <v>0</v>
      </c>
      <c r="K158" s="125"/>
      <c r="L158" s="22"/>
      <c r="M158" s="130"/>
      <c r="N158" s="131" t="s">
        <v>48</v>
      </c>
      <c r="Q158" s="132">
        <v>0</v>
      </c>
      <c r="R158" s="132">
        <f>$Q$158*$H$158</f>
        <v>0</v>
      </c>
      <c r="S158" s="132">
        <v>0</v>
      </c>
      <c r="T158" s="133">
        <f>$S$158*$H$158</f>
        <v>0</v>
      </c>
      <c r="AR158" s="83" t="s">
        <v>143</v>
      </c>
      <c r="AT158" s="83" t="s">
        <v>144</v>
      </c>
      <c r="AU158" s="83" t="s">
        <v>85</v>
      </c>
      <c r="AY158" s="83" t="s">
        <v>140</v>
      </c>
      <c r="BE158" s="134">
        <f>IF($N$158="základní",$J$158,0)</f>
        <v>0</v>
      </c>
      <c r="BF158" s="134">
        <f>IF($N$158="snížená",$J$158,0)</f>
        <v>0</v>
      </c>
      <c r="BG158" s="134">
        <f>IF($N$158="zákl. přenesená",$J$158,0)</f>
        <v>0</v>
      </c>
      <c r="BH158" s="134">
        <f>IF($N$158="sníž. přenesená",$J$158,0)</f>
        <v>0</v>
      </c>
      <c r="BI158" s="134">
        <f>IF($N$158="nulová",$J$158,0)</f>
        <v>0</v>
      </c>
      <c r="BJ158" s="83" t="s">
        <v>22</v>
      </c>
      <c r="BK158" s="134">
        <f>ROUND($I$158*$H$158,2)</f>
        <v>0</v>
      </c>
      <c r="BL158" s="83" t="s">
        <v>143</v>
      </c>
      <c r="BM158" s="83" t="s">
        <v>621</v>
      </c>
    </row>
    <row r="159" spans="2:65" s="6" customFormat="1" ht="15.75" customHeight="1">
      <c r="B159" s="22"/>
      <c r="C159" s="126" t="s">
        <v>625</v>
      </c>
      <c r="D159" s="126" t="s">
        <v>144</v>
      </c>
      <c r="E159" s="124" t="s">
        <v>1029</v>
      </c>
      <c r="F159" s="125" t="s">
        <v>1030</v>
      </c>
      <c r="G159" s="126" t="s">
        <v>197</v>
      </c>
      <c r="H159" s="127">
        <v>3</v>
      </c>
      <c r="I159" s="128"/>
      <c r="J159" s="129">
        <f>ROUND($I$159*$H$159,2)</f>
        <v>0</v>
      </c>
      <c r="K159" s="125"/>
      <c r="L159" s="22"/>
      <c r="M159" s="130"/>
      <c r="N159" s="131" t="s">
        <v>48</v>
      </c>
      <c r="Q159" s="132">
        <v>0</v>
      </c>
      <c r="R159" s="132">
        <f>$Q$159*$H$159</f>
        <v>0</v>
      </c>
      <c r="S159" s="132">
        <v>0</v>
      </c>
      <c r="T159" s="133">
        <f>$S$159*$H$159</f>
        <v>0</v>
      </c>
      <c r="AR159" s="83" t="s">
        <v>143</v>
      </c>
      <c r="AT159" s="83" t="s">
        <v>144</v>
      </c>
      <c r="AU159" s="83" t="s">
        <v>85</v>
      </c>
      <c r="AY159" s="83" t="s">
        <v>140</v>
      </c>
      <c r="BE159" s="134">
        <f>IF($N$159="základní",$J$159,0)</f>
        <v>0</v>
      </c>
      <c r="BF159" s="134">
        <f>IF($N$159="snížená",$J$159,0)</f>
        <v>0</v>
      </c>
      <c r="BG159" s="134">
        <f>IF($N$159="zákl. přenesená",$J$159,0)</f>
        <v>0</v>
      </c>
      <c r="BH159" s="134">
        <f>IF($N$159="sníž. přenesená",$J$159,0)</f>
        <v>0</v>
      </c>
      <c r="BI159" s="134">
        <f>IF($N$159="nulová",$J$159,0)</f>
        <v>0</v>
      </c>
      <c r="BJ159" s="83" t="s">
        <v>22</v>
      </c>
      <c r="BK159" s="134">
        <f>ROUND($I$159*$H$159,2)</f>
        <v>0</v>
      </c>
      <c r="BL159" s="83" t="s">
        <v>143</v>
      </c>
      <c r="BM159" s="83" t="s">
        <v>625</v>
      </c>
    </row>
    <row r="160" spans="2:65" s="6" customFormat="1" ht="15.75" customHeight="1">
      <c r="B160" s="22"/>
      <c r="C160" s="126" t="s">
        <v>629</v>
      </c>
      <c r="D160" s="126" t="s">
        <v>144</v>
      </c>
      <c r="E160" s="124" t="s">
        <v>1031</v>
      </c>
      <c r="F160" s="125" t="s">
        <v>1032</v>
      </c>
      <c r="G160" s="126" t="s">
        <v>197</v>
      </c>
      <c r="H160" s="127">
        <v>1</v>
      </c>
      <c r="I160" s="128"/>
      <c r="J160" s="129">
        <f>ROUND($I$160*$H$160,2)</f>
        <v>0</v>
      </c>
      <c r="K160" s="125"/>
      <c r="L160" s="22"/>
      <c r="M160" s="130"/>
      <c r="N160" s="131" t="s">
        <v>48</v>
      </c>
      <c r="Q160" s="132">
        <v>0</v>
      </c>
      <c r="R160" s="132">
        <f>$Q$160*$H$160</f>
        <v>0</v>
      </c>
      <c r="S160" s="132">
        <v>0</v>
      </c>
      <c r="T160" s="133">
        <f>$S$160*$H$160</f>
        <v>0</v>
      </c>
      <c r="AR160" s="83" t="s">
        <v>143</v>
      </c>
      <c r="AT160" s="83" t="s">
        <v>144</v>
      </c>
      <c r="AU160" s="83" t="s">
        <v>85</v>
      </c>
      <c r="AY160" s="83" t="s">
        <v>140</v>
      </c>
      <c r="BE160" s="134">
        <f>IF($N$160="základní",$J$160,0)</f>
        <v>0</v>
      </c>
      <c r="BF160" s="134">
        <f>IF($N$160="snížená",$J$160,0)</f>
        <v>0</v>
      </c>
      <c r="BG160" s="134">
        <f>IF($N$160="zákl. přenesená",$J$160,0)</f>
        <v>0</v>
      </c>
      <c r="BH160" s="134">
        <f>IF($N$160="sníž. přenesená",$J$160,0)</f>
        <v>0</v>
      </c>
      <c r="BI160" s="134">
        <f>IF($N$160="nulová",$J$160,0)</f>
        <v>0</v>
      </c>
      <c r="BJ160" s="83" t="s">
        <v>22</v>
      </c>
      <c r="BK160" s="134">
        <f>ROUND($I$160*$H$160,2)</f>
        <v>0</v>
      </c>
      <c r="BL160" s="83" t="s">
        <v>143</v>
      </c>
      <c r="BM160" s="83" t="s">
        <v>629</v>
      </c>
    </row>
    <row r="161" spans="2:63" s="112" customFormat="1" ht="30.75" customHeight="1">
      <c r="B161" s="113"/>
      <c r="D161" s="114" t="s">
        <v>76</v>
      </c>
      <c r="E161" s="121" t="s">
        <v>1033</v>
      </c>
      <c r="F161" s="121" t="s">
        <v>1034</v>
      </c>
      <c r="J161" s="122">
        <f>$BK$161</f>
        <v>0</v>
      </c>
      <c r="L161" s="113"/>
      <c r="M161" s="117"/>
      <c r="P161" s="118">
        <f>SUM($P$162:$P$178)</f>
        <v>0</v>
      </c>
      <c r="R161" s="118">
        <f>SUM($R$162:$R$178)</f>
        <v>92.2439657</v>
      </c>
      <c r="T161" s="119">
        <f>SUM($T$162:$T$178)</f>
        <v>841.8540750000001</v>
      </c>
      <c r="AR161" s="114" t="s">
        <v>22</v>
      </c>
      <c r="AT161" s="114" t="s">
        <v>76</v>
      </c>
      <c r="AU161" s="114" t="s">
        <v>22</v>
      </c>
      <c r="AY161" s="114" t="s">
        <v>140</v>
      </c>
      <c r="BK161" s="120">
        <f>SUM($BK$162:$BK$178)</f>
        <v>0</v>
      </c>
    </row>
    <row r="162" spans="2:65" s="6" customFormat="1" ht="15.75" customHeight="1">
      <c r="B162" s="22"/>
      <c r="C162" s="126" t="s">
        <v>633</v>
      </c>
      <c r="D162" s="126" t="s">
        <v>144</v>
      </c>
      <c r="E162" s="124" t="s">
        <v>1035</v>
      </c>
      <c r="F162" s="125" t="s">
        <v>1036</v>
      </c>
      <c r="G162" s="126" t="s">
        <v>401</v>
      </c>
      <c r="H162" s="127">
        <v>4.9</v>
      </c>
      <c r="I162" s="128"/>
      <c r="J162" s="129">
        <f>ROUND($I$162*$H$162,2)</f>
        <v>0</v>
      </c>
      <c r="K162" s="125" t="s">
        <v>215</v>
      </c>
      <c r="L162" s="22"/>
      <c r="M162" s="130"/>
      <c r="N162" s="131" t="s">
        <v>48</v>
      </c>
      <c r="Q162" s="132">
        <v>0.61348</v>
      </c>
      <c r="R162" s="132">
        <f>$Q$162*$H$162</f>
        <v>3.0060520000000004</v>
      </c>
      <c r="S162" s="132">
        <v>0</v>
      </c>
      <c r="T162" s="133">
        <f>$S$162*$H$162</f>
        <v>0</v>
      </c>
      <c r="AR162" s="83" t="s">
        <v>143</v>
      </c>
      <c r="AT162" s="83" t="s">
        <v>144</v>
      </c>
      <c r="AU162" s="83" t="s">
        <v>85</v>
      </c>
      <c r="AY162" s="83" t="s">
        <v>140</v>
      </c>
      <c r="BE162" s="134">
        <f>IF($N$162="základní",$J$162,0)</f>
        <v>0</v>
      </c>
      <c r="BF162" s="134">
        <f>IF($N$162="snížená",$J$162,0)</f>
        <v>0</v>
      </c>
      <c r="BG162" s="134">
        <f>IF($N$162="zákl. přenesená",$J$162,0)</f>
        <v>0</v>
      </c>
      <c r="BH162" s="134">
        <f>IF($N$162="sníž. přenesená",$J$162,0)</f>
        <v>0</v>
      </c>
      <c r="BI162" s="134">
        <f>IF($N$162="nulová",$J$162,0)</f>
        <v>0</v>
      </c>
      <c r="BJ162" s="83" t="s">
        <v>22</v>
      </c>
      <c r="BK162" s="134">
        <f>ROUND($I$162*$H$162,2)</f>
        <v>0</v>
      </c>
      <c r="BL162" s="83" t="s">
        <v>143</v>
      </c>
      <c r="BM162" s="83" t="s">
        <v>633</v>
      </c>
    </row>
    <row r="163" spans="2:65" s="6" customFormat="1" ht="15.75" customHeight="1">
      <c r="B163" s="22"/>
      <c r="C163" s="170" t="s">
        <v>637</v>
      </c>
      <c r="D163" s="170" t="s">
        <v>378</v>
      </c>
      <c r="E163" s="168" t="s">
        <v>1037</v>
      </c>
      <c r="F163" s="169" t="s">
        <v>1038</v>
      </c>
      <c r="G163" s="170" t="s">
        <v>197</v>
      </c>
      <c r="H163" s="171">
        <v>5</v>
      </c>
      <c r="I163" s="172"/>
      <c r="J163" s="173">
        <f>ROUND($I$163*$H$163,2)</f>
        <v>0</v>
      </c>
      <c r="K163" s="169"/>
      <c r="L163" s="174"/>
      <c r="M163" s="175"/>
      <c r="N163" s="176" t="s">
        <v>48</v>
      </c>
      <c r="Q163" s="132">
        <v>0</v>
      </c>
      <c r="R163" s="132">
        <f>$Q$163*$H$163</f>
        <v>0</v>
      </c>
      <c r="S163" s="132">
        <v>0</v>
      </c>
      <c r="T163" s="133">
        <f>$S$163*$H$163</f>
        <v>0</v>
      </c>
      <c r="AR163" s="83" t="s">
        <v>172</v>
      </c>
      <c r="AT163" s="83" t="s">
        <v>378</v>
      </c>
      <c r="AU163" s="83" t="s">
        <v>85</v>
      </c>
      <c r="AY163" s="83" t="s">
        <v>140</v>
      </c>
      <c r="BE163" s="134">
        <f>IF($N$163="základní",$J$163,0)</f>
        <v>0</v>
      </c>
      <c r="BF163" s="134">
        <f>IF($N$163="snížená",$J$163,0)</f>
        <v>0</v>
      </c>
      <c r="BG163" s="134">
        <f>IF($N$163="zákl. přenesená",$J$163,0)</f>
        <v>0</v>
      </c>
      <c r="BH163" s="134">
        <f>IF($N$163="sníž. přenesená",$J$163,0)</f>
        <v>0</v>
      </c>
      <c r="BI163" s="134">
        <f>IF($N$163="nulová",$J$163,0)</f>
        <v>0</v>
      </c>
      <c r="BJ163" s="83" t="s">
        <v>22</v>
      </c>
      <c r="BK163" s="134">
        <f>ROUND($I$163*$H$163,2)</f>
        <v>0</v>
      </c>
      <c r="BL163" s="83" t="s">
        <v>143</v>
      </c>
      <c r="BM163" s="83" t="s">
        <v>637</v>
      </c>
    </row>
    <row r="164" spans="2:65" s="6" customFormat="1" ht="15.75" customHeight="1">
      <c r="B164" s="22"/>
      <c r="C164" s="126" t="s">
        <v>643</v>
      </c>
      <c r="D164" s="126" t="s">
        <v>144</v>
      </c>
      <c r="E164" s="124" t="s">
        <v>1039</v>
      </c>
      <c r="F164" s="125" t="s">
        <v>1040</v>
      </c>
      <c r="G164" s="126" t="s">
        <v>401</v>
      </c>
      <c r="H164" s="127">
        <v>27.6</v>
      </c>
      <c r="I164" s="128"/>
      <c r="J164" s="129">
        <f>ROUND($I$164*$H$164,2)</f>
        <v>0</v>
      </c>
      <c r="K164" s="125" t="s">
        <v>215</v>
      </c>
      <c r="L164" s="22"/>
      <c r="M164" s="130"/>
      <c r="N164" s="131" t="s">
        <v>48</v>
      </c>
      <c r="Q164" s="132">
        <v>1.51459</v>
      </c>
      <c r="R164" s="132">
        <f>$Q$164*$H$164</f>
        <v>41.802684000000006</v>
      </c>
      <c r="S164" s="132">
        <v>0</v>
      </c>
      <c r="T164" s="133">
        <f>$S$164*$H$164</f>
        <v>0</v>
      </c>
      <c r="AR164" s="83" t="s">
        <v>143</v>
      </c>
      <c r="AT164" s="83" t="s">
        <v>144</v>
      </c>
      <c r="AU164" s="83" t="s">
        <v>85</v>
      </c>
      <c r="AY164" s="83" t="s">
        <v>140</v>
      </c>
      <c r="BE164" s="134">
        <f>IF($N$164="základní",$J$164,0)</f>
        <v>0</v>
      </c>
      <c r="BF164" s="134">
        <f>IF($N$164="snížená",$J$164,0)</f>
        <v>0</v>
      </c>
      <c r="BG164" s="134">
        <f>IF($N$164="zákl. přenesená",$J$164,0)</f>
        <v>0</v>
      </c>
      <c r="BH164" s="134">
        <f>IF($N$164="sníž. přenesená",$J$164,0)</f>
        <v>0</v>
      </c>
      <c r="BI164" s="134">
        <f>IF($N$164="nulová",$J$164,0)</f>
        <v>0</v>
      </c>
      <c r="BJ164" s="83" t="s">
        <v>22</v>
      </c>
      <c r="BK164" s="134">
        <f>ROUND($I$164*$H$164,2)</f>
        <v>0</v>
      </c>
      <c r="BL164" s="83" t="s">
        <v>143</v>
      </c>
      <c r="BM164" s="83" t="s">
        <v>643</v>
      </c>
    </row>
    <row r="165" spans="2:65" s="6" customFormat="1" ht="15.75" customHeight="1">
      <c r="B165" s="22"/>
      <c r="C165" s="170" t="s">
        <v>648</v>
      </c>
      <c r="D165" s="170" t="s">
        <v>378</v>
      </c>
      <c r="E165" s="168" t="s">
        <v>1041</v>
      </c>
      <c r="F165" s="169" t="s">
        <v>1042</v>
      </c>
      <c r="G165" s="170" t="s">
        <v>197</v>
      </c>
      <c r="H165" s="171">
        <v>28</v>
      </c>
      <c r="I165" s="172"/>
      <c r="J165" s="173">
        <f>ROUND($I$165*$H$165,2)</f>
        <v>0</v>
      </c>
      <c r="K165" s="169"/>
      <c r="L165" s="174"/>
      <c r="M165" s="175"/>
      <c r="N165" s="176" t="s">
        <v>48</v>
      </c>
      <c r="Q165" s="132">
        <v>0</v>
      </c>
      <c r="R165" s="132">
        <f>$Q$165*$H$165</f>
        <v>0</v>
      </c>
      <c r="S165" s="132">
        <v>0</v>
      </c>
      <c r="T165" s="133">
        <f>$S$165*$H$165</f>
        <v>0</v>
      </c>
      <c r="AR165" s="83" t="s">
        <v>172</v>
      </c>
      <c r="AT165" s="83" t="s">
        <v>378</v>
      </c>
      <c r="AU165" s="83" t="s">
        <v>85</v>
      </c>
      <c r="AY165" s="83" t="s">
        <v>140</v>
      </c>
      <c r="BE165" s="134">
        <f>IF($N$165="základní",$J$165,0)</f>
        <v>0</v>
      </c>
      <c r="BF165" s="134">
        <f>IF($N$165="snížená",$J$165,0)</f>
        <v>0</v>
      </c>
      <c r="BG165" s="134">
        <f>IF($N$165="zákl. přenesená",$J$165,0)</f>
        <v>0</v>
      </c>
      <c r="BH165" s="134">
        <f>IF($N$165="sníž. přenesená",$J$165,0)</f>
        <v>0</v>
      </c>
      <c r="BI165" s="134">
        <f>IF($N$165="nulová",$J$165,0)</f>
        <v>0</v>
      </c>
      <c r="BJ165" s="83" t="s">
        <v>22</v>
      </c>
      <c r="BK165" s="134">
        <f>ROUND($I$165*$H$165,2)</f>
        <v>0</v>
      </c>
      <c r="BL165" s="83" t="s">
        <v>143</v>
      </c>
      <c r="BM165" s="83" t="s">
        <v>648</v>
      </c>
    </row>
    <row r="166" spans="2:65" s="6" customFormat="1" ht="15.75" customHeight="1">
      <c r="B166" s="22"/>
      <c r="C166" s="126" t="s">
        <v>653</v>
      </c>
      <c r="D166" s="126" t="s">
        <v>144</v>
      </c>
      <c r="E166" s="124" t="s">
        <v>1043</v>
      </c>
      <c r="F166" s="125" t="s">
        <v>1044</v>
      </c>
      <c r="G166" s="126" t="s">
        <v>401</v>
      </c>
      <c r="H166" s="127">
        <v>19.05</v>
      </c>
      <c r="I166" s="128"/>
      <c r="J166" s="129">
        <f>ROUND($I$166*$H$166,2)</f>
        <v>0</v>
      </c>
      <c r="K166" s="125" t="s">
        <v>215</v>
      </c>
      <c r="L166" s="22"/>
      <c r="M166" s="130"/>
      <c r="N166" s="131" t="s">
        <v>48</v>
      </c>
      <c r="Q166" s="132">
        <v>0.0705</v>
      </c>
      <c r="R166" s="132">
        <f>$Q$166*$H$166</f>
        <v>1.343025</v>
      </c>
      <c r="S166" s="132">
        <v>0</v>
      </c>
      <c r="T166" s="133">
        <f>$S$166*$H$166</f>
        <v>0</v>
      </c>
      <c r="AR166" s="83" t="s">
        <v>143</v>
      </c>
      <c r="AT166" s="83" t="s">
        <v>144</v>
      </c>
      <c r="AU166" s="83" t="s">
        <v>85</v>
      </c>
      <c r="AY166" s="83" t="s">
        <v>140</v>
      </c>
      <c r="BE166" s="134">
        <f>IF($N$166="základní",$J$166,0)</f>
        <v>0</v>
      </c>
      <c r="BF166" s="134">
        <f>IF($N$166="snížená",$J$166,0)</f>
        <v>0</v>
      </c>
      <c r="BG166" s="134">
        <f>IF($N$166="zákl. přenesená",$J$166,0)</f>
        <v>0</v>
      </c>
      <c r="BH166" s="134">
        <f>IF($N$166="sníž. přenesená",$J$166,0)</f>
        <v>0</v>
      </c>
      <c r="BI166" s="134">
        <f>IF($N$166="nulová",$J$166,0)</f>
        <v>0</v>
      </c>
      <c r="BJ166" s="83" t="s">
        <v>22</v>
      </c>
      <c r="BK166" s="134">
        <f>ROUND($I$166*$H$166,2)</f>
        <v>0</v>
      </c>
      <c r="BL166" s="83" t="s">
        <v>143</v>
      </c>
      <c r="BM166" s="83" t="s">
        <v>653</v>
      </c>
    </row>
    <row r="167" spans="2:65" s="6" customFormat="1" ht="15.75" customHeight="1">
      <c r="B167" s="22"/>
      <c r="C167" s="126" t="s">
        <v>658</v>
      </c>
      <c r="D167" s="126" t="s">
        <v>144</v>
      </c>
      <c r="E167" s="124" t="s">
        <v>1045</v>
      </c>
      <c r="F167" s="125" t="s">
        <v>1046</v>
      </c>
      <c r="G167" s="126" t="s">
        <v>401</v>
      </c>
      <c r="H167" s="127">
        <v>16</v>
      </c>
      <c r="I167" s="128"/>
      <c r="J167" s="129">
        <f>ROUND($I$167*$H$167,2)</f>
        <v>0</v>
      </c>
      <c r="K167" s="125"/>
      <c r="L167" s="22"/>
      <c r="M167" s="130"/>
      <c r="N167" s="131" t="s">
        <v>48</v>
      </c>
      <c r="Q167" s="132">
        <v>0</v>
      </c>
      <c r="R167" s="132">
        <f>$Q$167*$H$167</f>
        <v>0</v>
      </c>
      <c r="S167" s="132">
        <v>0</v>
      </c>
      <c r="T167" s="133">
        <f>$S$167*$H$167</f>
        <v>0</v>
      </c>
      <c r="AR167" s="83" t="s">
        <v>143</v>
      </c>
      <c r="AT167" s="83" t="s">
        <v>144</v>
      </c>
      <c r="AU167" s="83" t="s">
        <v>85</v>
      </c>
      <c r="AY167" s="83" t="s">
        <v>140</v>
      </c>
      <c r="BE167" s="134">
        <f>IF($N$167="základní",$J$167,0)</f>
        <v>0</v>
      </c>
      <c r="BF167" s="134">
        <f>IF($N$167="snížená",$J$167,0)</f>
        <v>0</v>
      </c>
      <c r="BG167" s="134">
        <f>IF($N$167="zákl. přenesená",$J$167,0)</f>
        <v>0</v>
      </c>
      <c r="BH167" s="134">
        <f>IF($N$167="sníž. přenesená",$J$167,0)</f>
        <v>0</v>
      </c>
      <c r="BI167" s="134">
        <f>IF($N$167="nulová",$J$167,0)</f>
        <v>0</v>
      </c>
      <c r="BJ167" s="83" t="s">
        <v>22</v>
      </c>
      <c r="BK167" s="134">
        <f>ROUND($I$167*$H$167,2)</f>
        <v>0</v>
      </c>
      <c r="BL167" s="83" t="s">
        <v>143</v>
      </c>
      <c r="BM167" s="83" t="s">
        <v>658</v>
      </c>
    </row>
    <row r="168" spans="2:65" s="6" customFormat="1" ht="15.75" customHeight="1">
      <c r="B168" s="22"/>
      <c r="C168" s="126" t="s">
        <v>662</v>
      </c>
      <c r="D168" s="126" t="s">
        <v>144</v>
      </c>
      <c r="E168" s="124" t="s">
        <v>1047</v>
      </c>
      <c r="F168" s="125" t="s">
        <v>1048</v>
      </c>
      <c r="G168" s="126" t="s">
        <v>283</v>
      </c>
      <c r="H168" s="127">
        <v>162.6</v>
      </c>
      <c r="I168" s="128"/>
      <c r="J168" s="129">
        <f>ROUND($I$168*$H$168,2)</f>
        <v>0</v>
      </c>
      <c r="K168" s="125" t="s">
        <v>215</v>
      </c>
      <c r="L168" s="22"/>
      <c r="M168" s="130"/>
      <c r="N168" s="131" t="s">
        <v>48</v>
      </c>
      <c r="Q168" s="132">
        <v>0.12</v>
      </c>
      <c r="R168" s="132">
        <f>$Q$168*$H$168</f>
        <v>19.511999999999997</v>
      </c>
      <c r="S168" s="132">
        <v>2.49</v>
      </c>
      <c r="T168" s="133">
        <f>$S$168*$H$168</f>
        <v>404.874</v>
      </c>
      <c r="AR168" s="83" t="s">
        <v>143</v>
      </c>
      <c r="AT168" s="83" t="s">
        <v>144</v>
      </c>
      <c r="AU168" s="83" t="s">
        <v>85</v>
      </c>
      <c r="AY168" s="83" t="s">
        <v>140</v>
      </c>
      <c r="BE168" s="134">
        <f>IF($N$168="základní",$J$168,0)</f>
        <v>0</v>
      </c>
      <c r="BF168" s="134">
        <f>IF($N$168="snížená",$J$168,0)</f>
        <v>0</v>
      </c>
      <c r="BG168" s="134">
        <f>IF($N$168="zákl. přenesená",$J$168,0)</f>
        <v>0</v>
      </c>
      <c r="BH168" s="134">
        <f>IF($N$168="sníž. přenesená",$J$168,0)</f>
        <v>0</v>
      </c>
      <c r="BI168" s="134">
        <f>IF($N$168="nulová",$J$168,0)</f>
        <v>0</v>
      </c>
      <c r="BJ168" s="83" t="s">
        <v>22</v>
      </c>
      <c r="BK168" s="134">
        <f>ROUND($I$168*$H$168,2)</f>
        <v>0</v>
      </c>
      <c r="BL168" s="83" t="s">
        <v>143</v>
      </c>
      <c r="BM168" s="83" t="s">
        <v>662</v>
      </c>
    </row>
    <row r="169" spans="2:65" s="6" customFormat="1" ht="15.75" customHeight="1">
      <c r="B169" s="22"/>
      <c r="C169" s="126" t="s">
        <v>667</v>
      </c>
      <c r="D169" s="126" t="s">
        <v>144</v>
      </c>
      <c r="E169" s="124" t="s">
        <v>1049</v>
      </c>
      <c r="F169" s="125" t="s">
        <v>1050</v>
      </c>
      <c r="G169" s="126" t="s">
        <v>283</v>
      </c>
      <c r="H169" s="127">
        <v>181.93</v>
      </c>
      <c r="I169" s="128"/>
      <c r="J169" s="129">
        <f>ROUND($I$169*$H$169,2)</f>
        <v>0</v>
      </c>
      <c r="K169" s="125" t="s">
        <v>215</v>
      </c>
      <c r="L169" s="22"/>
      <c r="M169" s="130"/>
      <c r="N169" s="131" t="s">
        <v>48</v>
      </c>
      <c r="Q169" s="132">
        <v>0.12171</v>
      </c>
      <c r="R169" s="132">
        <f>$Q$169*$H$169</f>
        <v>22.1427003</v>
      </c>
      <c r="S169" s="132">
        <v>2.4</v>
      </c>
      <c r="T169" s="133">
        <f>$S$169*$H$169</f>
        <v>436.632</v>
      </c>
      <c r="AR169" s="83" t="s">
        <v>143</v>
      </c>
      <c r="AT169" s="83" t="s">
        <v>144</v>
      </c>
      <c r="AU169" s="83" t="s">
        <v>85</v>
      </c>
      <c r="AY169" s="83" t="s">
        <v>140</v>
      </c>
      <c r="BE169" s="134">
        <f>IF($N$169="základní",$J$169,0)</f>
        <v>0</v>
      </c>
      <c r="BF169" s="134">
        <f>IF($N$169="snížená",$J$169,0)</f>
        <v>0</v>
      </c>
      <c r="BG169" s="134">
        <f>IF($N$169="zákl. přenesená",$J$169,0)</f>
        <v>0</v>
      </c>
      <c r="BH169" s="134">
        <f>IF($N$169="sníž. přenesená",$J$169,0)</f>
        <v>0</v>
      </c>
      <c r="BI169" s="134">
        <f>IF($N$169="nulová",$J$169,0)</f>
        <v>0</v>
      </c>
      <c r="BJ169" s="83" t="s">
        <v>22</v>
      </c>
      <c r="BK169" s="134">
        <f>ROUND($I$169*$H$169,2)</f>
        <v>0</v>
      </c>
      <c r="BL169" s="83" t="s">
        <v>143</v>
      </c>
      <c r="BM169" s="83" t="s">
        <v>667</v>
      </c>
    </row>
    <row r="170" spans="2:65" s="6" customFormat="1" ht="15.75" customHeight="1">
      <c r="B170" s="22"/>
      <c r="C170" s="126" t="s">
        <v>674</v>
      </c>
      <c r="D170" s="126" t="s">
        <v>144</v>
      </c>
      <c r="E170" s="124" t="s">
        <v>1051</v>
      </c>
      <c r="F170" s="125" t="s">
        <v>1052</v>
      </c>
      <c r="G170" s="126" t="s">
        <v>319</v>
      </c>
      <c r="H170" s="127">
        <v>77.35</v>
      </c>
      <c r="I170" s="128"/>
      <c r="J170" s="129">
        <f>ROUND($I$170*$H$170,2)</f>
        <v>0</v>
      </c>
      <c r="K170" s="125" t="s">
        <v>215</v>
      </c>
      <c r="L170" s="22"/>
      <c r="M170" s="130"/>
      <c r="N170" s="131" t="s">
        <v>48</v>
      </c>
      <c r="Q170" s="132">
        <v>0</v>
      </c>
      <c r="R170" s="132">
        <f>$Q$170*$H$170</f>
        <v>0</v>
      </c>
      <c r="S170" s="132">
        <v>0.0045</v>
      </c>
      <c r="T170" s="133">
        <f>$S$170*$H$170</f>
        <v>0.34807499999999997</v>
      </c>
      <c r="AR170" s="83" t="s">
        <v>143</v>
      </c>
      <c r="AT170" s="83" t="s">
        <v>144</v>
      </c>
      <c r="AU170" s="83" t="s">
        <v>85</v>
      </c>
      <c r="AY170" s="83" t="s">
        <v>140</v>
      </c>
      <c r="BE170" s="134">
        <f>IF($N$170="základní",$J$170,0)</f>
        <v>0</v>
      </c>
      <c r="BF170" s="134">
        <f>IF($N$170="snížená",$J$170,0)</f>
        <v>0</v>
      </c>
      <c r="BG170" s="134">
        <f>IF($N$170="zákl. přenesená",$J$170,0)</f>
        <v>0</v>
      </c>
      <c r="BH170" s="134">
        <f>IF($N$170="sníž. přenesená",$J$170,0)</f>
        <v>0</v>
      </c>
      <c r="BI170" s="134">
        <f>IF($N$170="nulová",$J$170,0)</f>
        <v>0</v>
      </c>
      <c r="BJ170" s="83" t="s">
        <v>22</v>
      </c>
      <c r="BK170" s="134">
        <f>ROUND($I$170*$H$170,2)</f>
        <v>0</v>
      </c>
      <c r="BL170" s="83" t="s">
        <v>143</v>
      </c>
      <c r="BM170" s="83" t="s">
        <v>674</v>
      </c>
    </row>
    <row r="171" spans="2:65" s="6" customFormat="1" ht="15.75" customHeight="1">
      <c r="B171" s="22"/>
      <c r="C171" s="126" t="s">
        <v>678</v>
      </c>
      <c r="D171" s="126" t="s">
        <v>144</v>
      </c>
      <c r="E171" s="124" t="s">
        <v>1053</v>
      </c>
      <c r="F171" s="125" t="s">
        <v>1054</v>
      </c>
      <c r="G171" s="126" t="s">
        <v>313</v>
      </c>
      <c r="H171" s="127">
        <v>841.854</v>
      </c>
      <c r="I171" s="128"/>
      <c r="J171" s="129">
        <f>ROUND($I$171*$H$171,2)</f>
        <v>0</v>
      </c>
      <c r="K171" s="125" t="s">
        <v>215</v>
      </c>
      <c r="L171" s="22"/>
      <c r="M171" s="130"/>
      <c r="N171" s="131" t="s">
        <v>48</v>
      </c>
      <c r="Q171" s="132">
        <v>0</v>
      </c>
      <c r="R171" s="132">
        <f>$Q$171*$H$171</f>
        <v>0</v>
      </c>
      <c r="S171" s="132">
        <v>0</v>
      </c>
      <c r="T171" s="133">
        <f>$S$171*$H$171</f>
        <v>0</v>
      </c>
      <c r="AR171" s="83" t="s">
        <v>143</v>
      </c>
      <c r="AT171" s="83" t="s">
        <v>144</v>
      </c>
      <c r="AU171" s="83" t="s">
        <v>85</v>
      </c>
      <c r="AY171" s="83" t="s">
        <v>140</v>
      </c>
      <c r="BE171" s="134">
        <f>IF($N$171="základní",$J$171,0)</f>
        <v>0</v>
      </c>
      <c r="BF171" s="134">
        <f>IF($N$171="snížená",$J$171,0)</f>
        <v>0</v>
      </c>
      <c r="BG171" s="134">
        <f>IF($N$171="zákl. přenesená",$J$171,0)</f>
        <v>0</v>
      </c>
      <c r="BH171" s="134">
        <f>IF($N$171="sníž. přenesená",$J$171,0)</f>
        <v>0</v>
      </c>
      <c r="BI171" s="134">
        <f>IF($N$171="nulová",$J$171,0)</f>
        <v>0</v>
      </c>
      <c r="BJ171" s="83" t="s">
        <v>22</v>
      </c>
      <c r="BK171" s="134">
        <f>ROUND($I$171*$H$171,2)</f>
        <v>0</v>
      </c>
      <c r="BL171" s="83" t="s">
        <v>143</v>
      </c>
      <c r="BM171" s="83" t="s">
        <v>678</v>
      </c>
    </row>
    <row r="172" spans="2:65" s="6" customFormat="1" ht="15.75" customHeight="1">
      <c r="B172" s="22"/>
      <c r="C172" s="126" t="s">
        <v>685</v>
      </c>
      <c r="D172" s="126" t="s">
        <v>144</v>
      </c>
      <c r="E172" s="124" t="s">
        <v>1055</v>
      </c>
      <c r="F172" s="125" t="s">
        <v>1056</v>
      </c>
      <c r="G172" s="126" t="s">
        <v>313</v>
      </c>
      <c r="H172" s="127">
        <v>841.854</v>
      </c>
      <c r="I172" s="128"/>
      <c r="J172" s="129">
        <f>ROUND($I$172*$H$172,2)</f>
        <v>0</v>
      </c>
      <c r="K172" s="125" t="s">
        <v>215</v>
      </c>
      <c r="L172" s="22"/>
      <c r="M172" s="130"/>
      <c r="N172" s="131" t="s">
        <v>48</v>
      </c>
      <c r="Q172" s="132">
        <v>0</v>
      </c>
      <c r="R172" s="132">
        <f>$Q$172*$H$172</f>
        <v>0</v>
      </c>
      <c r="S172" s="132">
        <v>0</v>
      </c>
      <c r="T172" s="133">
        <f>$S$172*$H$172</f>
        <v>0</v>
      </c>
      <c r="AR172" s="83" t="s">
        <v>143</v>
      </c>
      <c r="AT172" s="83" t="s">
        <v>144</v>
      </c>
      <c r="AU172" s="83" t="s">
        <v>85</v>
      </c>
      <c r="AY172" s="83" t="s">
        <v>140</v>
      </c>
      <c r="BE172" s="134">
        <f>IF($N$172="základní",$J$172,0)</f>
        <v>0</v>
      </c>
      <c r="BF172" s="134">
        <f>IF($N$172="snížená",$J$172,0)</f>
        <v>0</v>
      </c>
      <c r="BG172" s="134">
        <f>IF($N$172="zákl. přenesená",$J$172,0)</f>
        <v>0</v>
      </c>
      <c r="BH172" s="134">
        <f>IF($N$172="sníž. přenesená",$J$172,0)</f>
        <v>0</v>
      </c>
      <c r="BI172" s="134">
        <f>IF($N$172="nulová",$J$172,0)</f>
        <v>0</v>
      </c>
      <c r="BJ172" s="83" t="s">
        <v>22</v>
      </c>
      <c r="BK172" s="134">
        <f>ROUND($I$172*$H$172,2)</f>
        <v>0</v>
      </c>
      <c r="BL172" s="83" t="s">
        <v>143</v>
      </c>
      <c r="BM172" s="83" t="s">
        <v>685</v>
      </c>
    </row>
    <row r="173" spans="2:65" s="6" customFormat="1" ht="15.75" customHeight="1">
      <c r="B173" s="22"/>
      <c r="C173" s="126" t="s">
        <v>691</v>
      </c>
      <c r="D173" s="126" t="s">
        <v>144</v>
      </c>
      <c r="E173" s="124" t="s">
        <v>311</v>
      </c>
      <c r="F173" s="125" t="s">
        <v>312</v>
      </c>
      <c r="G173" s="126" t="s">
        <v>313</v>
      </c>
      <c r="H173" s="127">
        <v>841.854</v>
      </c>
      <c r="I173" s="128"/>
      <c r="J173" s="129">
        <f>ROUND($I$173*$H$173,2)</f>
        <v>0</v>
      </c>
      <c r="K173" s="125" t="s">
        <v>215</v>
      </c>
      <c r="L173" s="22"/>
      <c r="M173" s="130"/>
      <c r="N173" s="131" t="s">
        <v>48</v>
      </c>
      <c r="Q173" s="132">
        <v>0</v>
      </c>
      <c r="R173" s="132">
        <f>$Q$173*$H$173</f>
        <v>0</v>
      </c>
      <c r="S173" s="132">
        <v>0</v>
      </c>
      <c r="T173" s="133">
        <f>$S$173*$H$173</f>
        <v>0</v>
      </c>
      <c r="AR173" s="83" t="s">
        <v>143</v>
      </c>
      <c r="AT173" s="83" t="s">
        <v>144</v>
      </c>
      <c r="AU173" s="83" t="s">
        <v>85</v>
      </c>
      <c r="AY173" s="83" t="s">
        <v>140</v>
      </c>
      <c r="BE173" s="134">
        <f>IF($N$173="základní",$J$173,0)</f>
        <v>0</v>
      </c>
      <c r="BF173" s="134">
        <f>IF($N$173="snížená",$J$173,0)</f>
        <v>0</v>
      </c>
      <c r="BG173" s="134">
        <f>IF($N$173="zákl. přenesená",$J$173,0)</f>
        <v>0</v>
      </c>
      <c r="BH173" s="134">
        <f>IF($N$173="sníž. přenesená",$J$173,0)</f>
        <v>0</v>
      </c>
      <c r="BI173" s="134">
        <f>IF($N$173="nulová",$J$173,0)</f>
        <v>0</v>
      </c>
      <c r="BJ173" s="83" t="s">
        <v>22</v>
      </c>
      <c r="BK173" s="134">
        <f>ROUND($I$173*$H$173,2)</f>
        <v>0</v>
      </c>
      <c r="BL173" s="83" t="s">
        <v>143</v>
      </c>
      <c r="BM173" s="83" t="s">
        <v>691</v>
      </c>
    </row>
    <row r="174" spans="2:65" s="6" customFormat="1" ht="15.75" customHeight="1">
      <c r="B174" s="22"/>
      <c r="C174" s="126" t="s">
        <v>695</v>
      </c>
      <c r="D174" s="126" t="s">
        <v>144</v>
      </c>
      <c r="E174" s="124" t="s">
        <v>1057</v>
      </c>
      <c r="F174" s="125" t="s">
        <v>1058</v>
      </c>
      <c r="G174" s="126" t="s">
        <v>283</v>
      </c>
      <c r="H174" s="127">
        <v>301.02</v>
      </c>
      <c r="I174" s="128"/>
      <c r="J174" s="129">
        <f>ROUND($I$174*$H$174,2)</f>
        <v>0</v>
      </c>
      <c r="K174" s="125" t="s">
        <v>215</v>
      </c>
      <c r="L174" s="22"/>
      <c r="M174" s="130"/>
      <c r="N174" s="131" t="s">
        <v>48</v>
      </c>
      <c r="Q174" s="132">
        <v>0.0146</v>
      </c>
      <c r="R174" s="132">
        <f>$Q$174*$H$174</f>
        <v>4.394892</v>
      </c>
      <c r="S174" s="132">
        <v>0</v>
      </c>
      <c r="T174" s="133">
        <f>$S$174*$H$174</f>
        <v>0</v>
      </c>
      <c r="AR174" s="83" t="s">
        <v>143</v>
      </c>
      <c r="AT174" s="83" t="s">
        <v>144</v>
      </c>
      <c r="AU174" s="83" t="s">
        <v>85</v>
      </c>
      <c r="AY174" s="83" t="s">
        <v>140</v>
      </c>
      <c r="BE174" s="134">
        <f>IF($N$174="základní",$J$174,0)</f>
        <v>0</v>
      </c>
      <c r="BF174" s="134">
        <f>IF($N$174="snížená",$J$174,0)</f>
        <v>0</v>
      </c>
      <c r="BG174" s="134">
        <f>IF($N$174="zákl. přenesená",$J$174,0)</f>
        <v>0</v>
      </c>
      <c r="BH174" s="134">
        <f>IF($N$174="sníž. přenesená",$J$174,0)</f>
        <v>0</v>
      </c>
      <c r="BI174" s="134">
        <f>IF($N$174="nulová",$J$174,0)</f>
        <v>0</v>
      </c>
      <c r="BJ174" s="83" t="s">
        <v>22</v>
      </c>
      <c r="BK174" s="134">
        <f>ROUND($I$174*$H$174,2)</f>
        <v>0</v>
      </c>
      <c r="BL174" s="83" t="s">
        <v>143</v>
      </c>
      <c r="BM174" s="83" t="s">
        <v>695</v>
      </c>
    </row>
    <row r="175" spans="2:65" s="6" customFormat="1" ht="15.75" customHeight="1">
      <c r="B175" s="22"/>
      <c r="C175" s="126" t="s">
        <v>702</v>
      </c>
      <c r="D175" s="126" t="s">
        <v>144</v>
      </c>
      <c r="E175" s="124" t="s">
        <v>1059</v>
      </c>
      <c r="F175" s="125" t="s">
        <v>1060</v>
      </c>
      <c r="G175" s="126" t="s">
        <v>283</v>
      </c>
      <c r="H175" s="127">
        <v>301.02</v>
      </c>
      <c r="I175" s="128"/>
      <c r="J175" s="129">
        <f>ROUND($I$175*$H$175,2)</f>
        <v>0</v>
      </c>
      <c r="K175" s="125" t="s">
        <v>215</v>
      </c>
      <c r="L175" s="22"/>
      <c r="M175" s="130"/>
      <c r="N175" s="131" t="s">
        <v>48</v>
      </c>
      <c r="Q175" s="132">
        <v>0.00012</v>
      </c>
      <c r="R175" s="132">
        <f>$Q$175*$H$175</f>
        <v>0.0361224</v>
      </c>
      <c r="S175" s="132">
        <v>0</v>
      </c>
      <c r="T175" s="133">
        <f>$S$175*$H$175</f>
        <v>0</v>
      </c>
      <c r="AR175" s="83" t="s">
        <v>143</v>
      </c>
      <c r="AT175" s="83" t="s">
        <v>144</v>
      </c>
      <c r="AU175" s="83" t="s">
        <v>85</v>
      </c>
      <c r="AY175" s="83" t="s">
        <v>140</v>
      </c>
      <c r="BE175" s="134">
        <f>IF($N$175="základní",$J$175,0)</f>
        <v>0</v>
      </c>
      <c r="BF175" s="134">
        <f>IF($N$175="snížená",$J$175,0)</f>
        <v>0</v>
      </c>
      <c r="BG175" s="134">
        <f>IF($N$175="zákl. přenesená",$J$175,0)</f>
        <v>0</v>
      </c>
      <c r="BH175" s="134">
        <f>IF($N$175="sníž. přenesená",$J$175,0)</f>
        <v>0</v>
      </c>
      <c r="BI175" s="134">
        <f>IF($N$175="nulová",$J$175,0)</f>
        <v>0</v>
      </c>
      <c r="BJ175" s="83" t="s">
        <v>22</v>
      </c>
      <c r="BK175" s="134">
        <f>ROUND($I$175*$H$175,2)</f>
        <v>0</v>
      </c>
      <c r="BL175" s="83" t="s">
        <v>143</v>
      </c>
      <c r="BM175" s="83" t="s">
        <v>702</v>
      </c>
    </row>
    <row r="176" spans="2:65" s="6" customFormat="1" ht="15.75" customHeight="1">
      <c r="B176" s="22"/>
      <c r="C176" s="126" t="s">
        <v>707</v>
      </c>
      <c r="D176" s="126" t="s">
        <v>144</v>
      </c>
      <c r="E176" s="124" t="s">
        <v>1061</v>
      </c>
      <c r="F176" s="125" t="s">
        <v>1062</v>
      </c>
      <c r="G176" s="126" t="s">
        <v>283</v>
      </c>
      <c r="H176" s="127">
        <v>301.02</v>
      </c>
      <c r="I176" s="128"/>
      <c r="J176" s="129">
        <f>ROUND($I$176*$H$176,2)</f>
        <v>0</v>
      </c>
      <c r="K176" s="125" t="s">
        <v>215</v>
      </c>
      <c r="L176" s="22"/>
      <c r="M176" s="130"/>
      <c r="N176" s="131" t="s">
        <v>48</v>
      </c>
      <c r="Q176" s="132">
        <v>0</v>
      </c>
      <c r="R176" s="132">
        <f>$Q$176*$H$176</f>
        <v>0</v>
      </c>
      <c r="S176" s="132">
        <v>0</v>
      </c>
      <c r="T176" s="133">
        <f>$S$176*$H$176</f>
        <v>0</v>
      </c>
      <c r="AR176" s="83" t="s">
        <v>143</v>
      </c>
      <c r="AT176" s="83" t="s">
        <v>144</v>
      </c>
      <c r="AU176" s="83" t="s">
        <v>85</v>
      </c>
      <c r="AY176" s="83" t="s">
        <v>140</v>
      </c>
      <c r="BE176" s="134">
        <f>IF($N$176="základní",$J$176,0)</f>
        <v>0</v>
      </c>
      <c r="BF176" s="134">
        <f>IF($N$176="snížená",$J$176,0)</f>
        <v>0</v>
      </c>
      <c r="BG176" s="134">
        <f>IF($N$176="zákl. přenesená",$J$176,0)</f>
        <v>0</v>
      </c>
      <c r="BH176" s="134">
        <f>IF($N$176="sníž. přenesená",$J$176,0)</f>
        <v>0</v>
      </c>
      <c r="BI176" s="134">
        <f>IF($N$176="nulová",$J$176,0)</f>
        <v>0</v>
      </c>
      <c r="BJ176" s="83" t="s">
        <v>22</v>
      </c>
      <c r="BK176" s="134">
        <f>ROUND($I$176*$H$176,2)</f>
        <v>0</v>
      </c>
      <c r="BL176" s="83" t="s">
        <v>143</v>
      </c>
      <c r="BM176" s="83" t="s">
        <v>707</v>
      </c>
    </row>
    <row r="177" spans="2:65" s="6" customFormat="1" ht="15.75" customHeight="1">
      <c r="B177" s="22"/>
      <c r="C177" s="126" t="s">
        <v>713</v>
      </c>
      <c r="D177" s="126" t="s">
        <v>144</v>
      </c>
      <c r="E177" s="124" t="s">
        <v>1063</v>
      </c>
      <c r="F177" s="125" t="s">
        <v>1064</v>
      </c>
      <c r="G177" s="126" t="s">
        <v>197</v>
      </c>
      <c r="H177" s="127">
        <v>10</v>
      </c>
      <c r="I177" s="128"/>
      <c r="J177" s="129">
        <f>ROUND($I$177*$H$177,2)</f>
        <v>0</v>
      </c>
      <c r="K177" s="125"/>
      <c r="L177" s="22"/>
      <c r="M177" s="130"/>
      <c r="N177" s="131" t="s">
        <v>48</v>
      </c>
      <c r="Q177" s="132">
        <v>0</v>
      </c>
      <c r="R177" s="132">
        <f>$Q$177*$H$177</f>
        <v>0</v>
      </c>
      <c r="S177" s="132">
        <v>0</v>
      </c>
      <c r="T177" s="133">
        <f>$S$177*$H$177</f>
        <v>0</v>
      </c>
      <c r="AR177" s="83" t="s">
        <v>143</v>
      </c>
      <c r="AT177" s="83" t="s">
        <v>144</v>
      </c>
      <c r="AU177" s="83" t="s">
        <v>85</v>
      </c>
      <c r="AY177" s="83" t="s">
        <v>140</v>
      </c>
      <c r="BE177" s="134">
        <f>IF($N$177="základní",$J$177,0)</f>
        <v>0</v>
      </c>
      <c r="BF177" s="134">
        <f>IF($N$177="snížená",$J$177,0)</f>
        <v>0</v>
      </c>
      <c r="BG177" s="134">
        <f>IF($N$177="zákl. přenesená",$J$177,0)</f>
        <v>0</v>
      </c>
      <c r="BH177" s="134">
        <f>IF($N$177="sníž. přenesená",$J$177,0)</f>
        <v>0</v>
      </c>
      <c r="BI177" s="134">
        <f>IF($N$177="nulová",$J$177,0)</f>
        <v>0</v>
      </c>
      <c r="BJ177" s="83" t="s">
        <v>22</v>
      </c>
      <c r="BK177" s="134">
        <f>ROUND($I$177*$H$177,2)</f>
        <v>0</v>
      </c>
      <c r="BL177" s="83" t="s">
        <v>143</v>
      </c>
      <c r="BM177" s="83" t="s">
        <v>713</v>
      </c>
    </row>
    <row r="178" spans="2:65" s="6" customFormat="1" ht="15.75" customHeight="1">
      <c r="B178" s="22"/>
      <c r="C178" s="126" t="s">
        <v>717</v>
      </c>
      <c r="D178" s="126" t="s">
        <v>144</v>
      </c>
      <c r="E178" s="124" t="s">
        <v>1065</v>
      </c>
      <c r="F178" s="125" t="s">
        <v>1066</v>
      </c>
      <c r="G178" s="126" t="s">
        <v>197</v>
      </c>
      <c r="H178" s="127">
        <v>1</v>
      </c>
      <c r="I178" s="128"/>
      <c r="J178" s="129">
        <f>ROUND($I$178*$H$178,2)</f>
        <v>0</v>
      </c>
      <c r="K178" s="125" t="s">
        <v>215</v>
      </c>
      <c r="L178" s="22"/>
      <c r="M178" s="130"/>
      <c r="N178" s="131" t="s">
        <v>48</v>
      </c>
      <c r="Q178" s="132">
        <v>0.00649</v>
      </c>
      <c r="R178" s="132">
        <f>$Q$178*$H$178</f>
        <v>0.00649</v>
      </c>
      <c r="S178" s="132">
        <v>0</v>
      </c>
      <c r="T178" s="133">
        <f>$S$178*$H$178</f>
        <v>0</v>
      </c>
      <c r="AR178" s="83" t="s">
        <v>143</v>
      </c>
      <c r="AT178" s="83" t="s">
        <v>144</v>
      </c>
      <c r="AU178" s="83" t="s">
        <v>85</v>
      </c>
      <c r="AY178" s="83" t="s">
        <v>140</v>
      </c>
      <c r="BE178" s="134">
        <f>IF($N$178="základní",$J$178,0)</f>
        <v>0</v>
      </c>
      <c r="BF178" s="134">
        <f>IF($N$178="snížená",$J$178,0)</f>
        <v>0</v>
      </c>
      <c r="BG178" s="134">
        <f>IF($N$178="zákl. přenesená",$J$178,0)</f>
        <v>0</v>
      </c>
      <c r="BH178" s="134">
        <f>IF($N$178="sníž. přenesená",$J$178,0)</f>
        <v>0</v>
      </c>
      <c r="BI178" s="134">
        <f>IF($N$178="nulová",$J$178,0)</f>
        <v>0</v>
      </c>
      <c r="BJ178" s="83" t="s">
        <v>22</v>
      </c>
      <c r="BK178" s="134">
        <f>ROUND($I$178*$H$178,2)</f>
        <v>0</v>
      </c>
      <c r="BL178" s="83" t="s">
        <v>143</v>
      </c>
      <c r="BM178" s="83" t="s">
        <v>717</v>
      </c>
    </row>
    <row r="179" spans="2:63" s="112" customFormat="1" ht="30.75" customHeight="1">
      <c r="B179" s="113"/>
      <c r="D179" s="114" t="s">
        <v>76</v>
      </c>
      <c r="E179" s="121" t="s">
        <v>1067</v>
      </c>
      <c r="F179" s="121" t="s">
        <v>1068</v>
      </c>
      <c r="J179" s="122">
        <f>$BK$179</f>
        <v>0</v>
      </c>
      <c r="L179" s="113"/>
      <c r="M179" s="117"/>
      <c r="P179" s="118">
        <f>$P$180</f>
        <v>0</v>
      </c>
      <c r="R179" s="118">
        <f>$R$180</f>
        <v>0</v>
      </c>
      <c r="T179" s="119">
        <f>$T$180</f>
        <v>0</v>
      </c>
      <c r="AR179" s="114" t="s">
        <v>22</v>
      </c>
      <c r="AT179" s="114" t="s">
        <v>76</v>
      </c>
      <c r="AU179" s="114" t="s">
        <v>22</v>
      </c>
      <c r="AY179" s="114" t="s">
        <v>140</v>
      </c>
      <c r="BK179" s="120">
        <f>$BK$180</f>
        <v>0</v>
      </c>
    </row>
    <row r="180" spans="2:65" s="6" customFormat="1" ht="15.75" customHeight="1">
      <c r="B180" s="22"/>
      <c r="C180" s="126" t="s">
        <v>723</v>
      </c>
      <c r="D180" s="126" t="s">
        <v>144</v>
      </c>
      <c r="E180" s="124" t="s">
        <v>1069</v>
      </c>
      <c r="F180" s="125" t="s">
        <v>1070</v>
      </c>
      <c r="G180" s="126" t="s">
        <v>313</v>
      </c>
      <c r="H180" s="127">
        <v>458.198</v>
      </c>
      <c r="I180" s="128"/>
      <c r="J180" s="129">
        <f>ROUND($I$180*$H$180,2)</f>
        <v>0</v>
      </c>
      <c r="K180" s="125" t="s">
        <v>215</v>
      </c>
      <c r="L180" s="22"/>
      <c r="M180" s="130"/>
      <c r="N180" s="131" t="s">
        <v>48</v>
      </c>
      <c r="Q180" s="132">
        <v>0</v>
      </c>
      <c r="R180" s="132">
        <f>$Q$180*$H$180</f>
        <v>0</v>
      </c>
      <c r="S180" s="132">
        <v>0</v>
      </c>
      <c r="T180" s="133">
        <f>$S$180*$H$180</f>
        <v>0</v>
      </c>
      <c r="AR180" s="83" t="s">
        <v>143</v>
      </c>
      <c r="AT180" s="83" t="s">
        <v>144</v>
      </c>
      <c r="AU180" s="83" t="s">
        <v>85</v>
      </c>
      <c r="AY180" s="83" t="s">
        <v>140</v>
      </c>
      <c r="BE180" s="134">
        <f>IF($N$180="základní",$J$180,0)</f>
        <v>0</v>
      </c>
      <c r="BF180" s="134">
        <f>IF($N$180="snížená",$J$180,0)</f>
        <v>0</v>
      </c>
      <c r="BG180" s="134">
        <f>IF($N$180="zákl. přenesená",$J$180,0)</f>
        <v>0</v>
      </c>
      <c r="BH180" s="134">
        <f>IF($N$180="sníž. přenesená",$J$180,0)</f>
        <v>0</v>
      </c>
      <c r="BI180" s="134">
        <f>IF($N$180="nulová",$J$180,0)</f>
        <v>0</v>
      </c>
      <c r="BJ180" s="83" t="s">
        <v>22</v>
      </c>
      <c r="BK180" s="134">
        <f>ROUND($I$180*$H$180,2)</f>
        <v>0</v>
      </c>
      <c r="BL180" s="83" t="s">
        <v>143</v>
      </c>
      <c r="BM180" s="83" t="s">
        <v>723</v>
      </c>
    </row>
    <row r="181" spans="2:63" s="112" customFormat="1" ht="30.75" customHeight="1">
      <c r="B181" s="113"/>
      <c r="D181" s="114" t="s">
        <v>76</v>
      </c>
      <c r="E181" s="121" t="s">
        <v>1071</v>
      </c>
      <c r="F181" s="121" t="s">
        <v>1072</v>
      </c>
      <c r="J181" s="122">
        <f>$BK$181</f>
        <v>0</v>
      </c>
      <c r="L181" s="113"/>
      <c r="M181" s="117"/>
      <c r="P181" s="118">
        <f>SUM($P$182:$P$189)</f>
        <v>0</v>
      </c>
      <c r="R181" s="118">
        <f>SUM($R$182:$R$189)</f>
        <v>1.2340015</v>
      </c>
      <c r="T181" s="119">
        <f>SUM($T$182:$T$189)</f>
        <v>0</v>
      </c>
      <c r="AR181" s="114" t="s">
        <v>22</v>
      </c>
      <c r="AT181" s="114" t="s">
        <v>76</v>
      </c>
      <c r="AU181" s="114" t="s">
        <v>22</v>
      </c>
      <c r="AY181" s="114" t="s">
        <v>140</v>
      </c>
      <c r="BK181" s="120">
        <f>SUM($BK$182:$BK$189)</f>
        <v>0</v>
      </c>
    </row>
    <row r="182" spans="2:65" s="6" customFormat="1" ht="15.75" customHeight="1">
      <c r="B182" s="22"/>
      <c r="C182" s="126" t="s">
        <v>727</v>
      </c>
      <c r="D182" s="126" t="s">
        <v>144</v>
      </c>
      <c r="E182" s="124" t="s">
        <v>1073</v>
      </c>
      <c r="F182" s="125" t="s">
        <v>1074</v>
      </c>
      <c r="G182" s="126" t="s">
        <v>319</v>
      </c>
      <c r="H182" s="127">
        <v>107.29</v>
      </c>
      <c r="I182" s="128"/>
      <c r="J182" s="129">
        <f>ROUND($I$182*$H$182,2)</f>
        <v>0</v>
      </c>
      <c r="K182" s="125" t="s">
        <v>215</v>
      </c>
      <c r="L182" s="22"/>
      <c r="M182" s="130"/>
      <c r="N182" s="131" t="s">
        <v>48</v>
      </c>
      <c r="Q182" s="132">
        <v>0.0004</v>
      </c>
      <c r="R182" s="132">
        <f>$Q$182*$H$182</f>
        <v>0.042916</v>
      </c>
      <c r="S182" s="132">
        <v>0</v>
      </c>
      <c r="T182" s="133">
        <f>$S$182*$H$182</f>
        <v>0</v>
      </c>
      <c r="AR182" s="83" t="s">
        <v>143</v>
      </c>
      <c r="AT182" s="83" t="s">
        <v>144</v>
      </c>
      <c r="AU182" s="83" t="s">
        <v>85</v>
      </c>
      <c r="AY182" s="83" t="s">
        <v>140</v>
      </c>
      <c r="BE182" s="134">
        <f>IF($N$182="základní",$J$182,0)</f>
        <v>0</v>
      </c>
      <c r="BF182" s="134">
        <f>IF($N$182="snížená",$J$182,0)</f>
        <v>0</v>
      </c>
      <c r="BG182" s="134">
        <f>IF($N$182="zákl. přenesená",$J$182,0)</f>
        <v>0</v>
      </c>
      <c r="BH182" s="134">
        <f>IF($N$182="sníž. přenesená",$J$182,0)</f>
        <v>0</v>
      </c>
      <c r="BI182" s="134">
        <f>IF($N$182="nulová",$J$182,0)</f>
        <v>0</v>
      </c>
      <c r="BJ182" s="83" t="s">
        <v>22</v>
      </c>
      <c r="BK182" s="134">
        <f>ROUND($I$182*$H$182,2)</f>
        <v>0</v>
      </c>
      <c r="BL182" s="83" t="s">
        <v>143</v>
      </c>
      <c r="BM182" s="83" t="s">
        <v>727</v>
      </c>
    </row>
    <row r="183" spans="2:65" s="6" customFormat="1" ht="15.75" customHeight="1">
      <c r="B183" s="22"/>
      <c r="C183" s="170" t="s">
        <v>731</v>
      </c>
      <c r="D183" s="170" t="s">
        <v>378</v>
      </c>
      <c r="E183" s="168" t="s">
        <v>1075</v>
      </c>
      <c r="F183" s="169" t="s">
        <v>1076</v>
      </c>
      <c r="G183" s="170" t="s">
        <v>319</v>
      </c>
      <c r="H183" s="171">
        <v>118.019</v>
      </c>
      <c r="I183" s="172"/>
      <c r="J183" s="173">
        <f>ROUND($I$183*$H$183,2)</f>
        <v>0</v>
      </c>
      <c r="K183" s="169" t="s">
        <v>215</v>
      </c>
      <c r="L183" s="174"/>
      <c r="M183" s="175"/>
      <c r="N183" s="176" t="s">
        <v>48</v>
      </c>
      <c r="Q183" s="132">
        <v>0.0045</v>
      </c>
      <c r="R183" s="132">
        <f>$Q$183*$H$183</f>
        <v>0.5310855</v>
      </c>
      <c r="S183" s="132">
        <v>0</v>
      </c>
      <c r="T183" s="133">
        <f>$S$183*$H$183</f>
        <v>0</v>
      </c>
      <c r="AR183" s="83" t="s">
        <v>172</v>
      </c>
      <c r="AT183" s="83" t="s">
        <v>378</v>
      </c>
      <c r="AU183" s="83" t="s">
        <v>85</v>
      </c>
      <c r="AY183" s="83" t="s">
        <v>140</v>
      </c>
      <c r="BE183" s="134">
        <f>IF($N$183="základní",$J$183,0)</f>
        <v>0</v>
      </c>
      <c r="BF183" s="134">
        <f>IF($N$183="snížená",$J$183,0)</f>
        <v>0</v>
      </c>
      <c r="BG183" s="134">
        <f>IF($N$183="zákl. přenesená",$J$183,0)</f>
        <v>0</v>
      </c>
      <c r="BH183" s="134">
        <f>IF($N$183="sníž. přenesená",$J$183,0)</f>
        <v>0</v>
      </c>
      <c r="BI183" s="134">
        <f>IF($N$183="nulová",$J$183,0)</f>
        <v>0</v>
      </c>
      <c r="BJ183" s="83" t="s">
        <v>22</v>
      </c>
      <c r="BK183" s="134">
        <f>ROUND($I$183*$H$183,2)</f>
        <v>0</v>
      </c>
      <c r="BL183" s="83" t="s">
        <v>143</v>
      </c>
      <c r="BM183" s="83" t="s">
        <v>731</v>
      </c>
    </row>
    <row r="184" spans="2:65" s="6" customFormat="1" ht="15.75" customHeight="1">
      <c r="B184" s="22"/>
      <c r="C184" s="126" t="s">
        <v>735</v>
      </c>
      <c r="D184" s="126" t="s">
        <v>144</v>
      </c>
      <c r="E184" s="124" t="s">
        <v>1077</v>
      </c>
      <c r="F184" s="125" t="s">
        <v>1078</v>
      </c>
      <c r="G184" s="126" t="s">
        <v>319</v>
      </c>
      <c r="H184" s="127">
        <v>440.32</v>
      </c>
      <c r="I184" s="128"/>
      <c r="J184" s="129">
        <f>ROUND($I$184*$H$184,2)</f>
        <v>0</v>
      </c>
      <c r="K184" s="125" t="s">
        <v>215</v>
      </c>
      <c r="L184" s="22"/>
      <c r="M184" s="130"/>
      <c r="N184" s="131" t="s">
        <v>48</v>
      </c>
      <c r="Q184" s="132">
        <v>0</v>
      </c>
      <c r="R184" s="132">
        <f>$Q$184*$H$184</f>
        <v>0</v>
      </c>
      <c r="S184" s="132">
        <v>0</v>
      </c>
      <c r="T184" s="133">
        <f>$S$184*$H$184</f>
        <v>0</v>
      </c>
      <c r="AR184" s="83" t="s">
        <v>143</v>
      </c>
      <c r="AT184" s="83" t="s">
        <v>144</v>
      </c>
      <c r="AU184" s="83" t="s">
        <v>85</v>
      </c>
      <c r="AY184" s="83" t="s">
        <v>140</v>
      </c>
      <c r="BE184" s="134">
        <f>IF($N$184="základní",$J$184,0)</f>
        <v>0</v>
      </c>
      <c r="BF184" s="134">
        <f>IF($N$184="snížená",$J$184,0)</f>
        <v>0</v>
      </c>
      <c r="BG184" s="134">
        <f>IF($N$184="zákl. přenesená",$J$184,0)</f>
        <v>0</v>
      </c>
      <c r="BH184" s="134">
        <f>IF($N$184="sníž. přenesená",$J$184,0)</f>
        <v>0</v>
      </c>
      <c r="BI184" s="134">
        <f>IF($N$184="nulová",$J$184,0)</f>
        <v>0</v>
      </c>
      <c r="BJ184" s="83" t="s">
        <v>22</v>
      </c>
      <c r="BK184" s="134">
        <f>ROUND($I$184*$H$184,2)</f>
        <v>0</v>
      </c>
      <c r="BL184" s="83" t="s">
        <v>143</v>
      </c>
      <c r="BM184" s="83" t="s">
        <v>735</v>
      </c>
    </row>
    <row r="185" spans="2:65" s="6" customFormat="1" ht="15.75" customHeight="1">
      <c r="B185" s="22"/>
      <c r="C185" s="170" t="s">
        <v>1079</v>
      </c>
      <c r="D185" s="170" t="s">
        <v>378</v>
      </c>
      <c r="E185" s="168" t="s">
        <v>1080</v>
      </c>
      <c r="F185" s="169" t="s">
        <v>1081</v>
      </c>
      <c r="G185" s="170" t="s">
        <v>313</v>
      </c>
      <c r="H185" s="171">
        <v>0.66</v>
      </c>
      <c r="I185" s="172"/>
      <c r="J185" s="173">
        <f>ROUND($I$185*$H$185,2)</f>
        <v>0</v>
      </c>
      <c r="K185" s="169" t="s">
        <v>215</v>
      </c>
      <c r="L185" s="174"/>
      <c r="M185" s="175"/>
      <c r="N185" s="176" t="s">
        <v>48</v>
      </c>
      <c r="Q185" s="132">
        <v>1</v>
      </c>
      <c r="R185" s="132">
        <f>$Q$185*$H$185</f>
        <v>0.66</v>
      </c>
      <c r="S185" s="132">
        <v>0</v>
      </c>
      <c r="T185" s="133">
        <f>$S$185*$H$185</f>
        <v>0</v>
      </c>
      <c r="AR185" s="83" t="s">
        <v>172</v>
      </c>
      <c r="AT185" s="83" t="s">
        <v>378</v>
      </c>
      <c r="AU185" s="83" t="s">
        <v>85</v>
      </c>
      <c r="AY185" s="83" t="s">
        <v>140</v>
      </c>
      <c r="BE185" s="134">
        <f>IF($N$185="základní",$J$185,0)</f>
        <v>0</v>
      </c>
      <c r="BF185" s="134">
        <f>IF($N$185="snížená",$J$185,0)</f>
        <v>0</v>
      </c>
      <c r="BG185" s="134">
        <f>IF($N$185="zákl. přenesená",$J$185,0)</f>
        <v>0</v>
      </c>
      <c r="BH185" s="134">
        <f>IF($N$185="sníž. přenesená",$J$185,0)</f>
        <v>0</v>
      </c>
      <c r="BI185" s="134">
        <f>IF($N$185="nulová",$J$185,0)</f>
        <v>0</v>
      </c>
      <c r="BJ185" s="83" t="s">
        <v>22</v>
      </c>
      <c r="BK185" s="134">
        <f>ROUND($I$185*$H$185,2)</f>
        <v>0</v>
      </c>
      <c r="BL185" s="83" t="s">
        <v>143</v>
      </c>
      <c r="BM185" s="83" t="s">
        <v>1079</v>
      </c>
    </row>
    <row r="186" spans="2:65" s="6" customFormat="1" ht="15.75" customHeight="1">
      <c r="B186" s="22"/>
      <c r="C186" s="126" t="s">
        <v>1082</v>
      </c>
      <c r="D186" s="126" t="s">
        <v>144</v>
      </c>
      <c r="E186" s="124" t="s">
        <v>1083</v>
      </c>
      <c r="F186" s="125" t="s">
        <v>1084</v>
      </c>
      <c r="G186" s="126" t="s">
        <v>319</v>
      </c>
      <c r="H186" s="127">
        <v>666.06</v>
      </c>
      <c r="I186" s="128"/>
      <c r="J186" s="129">
        <f>ROUND($I$186*$H$186,2)</f>
        <v>0</v>
      </c>
      <c r="K186" s="125" t="s">
        <v>215</v>
      </c>
      <c r="L186" s="22"/>
      <c r="M186" s="130"/>
      <c r="N186" s="131" t="s">
        <v>48</v>
      </c>
      <c r="Q186" s="132">
        <v>0</v>
      </c>
      <c r="R186" s="132">
        <f>$Q$186*$H$186</f>
        <v>0</v>
      </c>
      <c r="S186" s="132">
        <v>0</v>
      </c>
      <c r="T186" s="133">
        <f>$S$186*$H$186</f>
        <v>0</v>
      </c>
      <c r="AR186" s="83" t="s">
        <v>143</v>
      </c>
      <c r="AT186" s="83" t="s">
        <v>144</v>
      </c>
      <c r="AU186" s="83" t="s">
        <v>85</v>
      </c>
      <c r="AY186" s="83" t="s">
        <v>140</v>
      </c>
      <c r="BE186" s="134">
        <f>IF($N$186="základní",$J$186,0)</f>
        <v>0</v>
      </c>
      <c r="BF186" s="134">
        <f>IF($N$186="snížená",$J$186,0)</f>
        <v>0</v>
      </c>
      <c r="BG186" s="134">
        <f>IF($N$186="zákl. přenesená",$J$186,0)</f>
        <v>0</v>
      </c>
      <c r="BH186" s="134">
        <f>IF($N$186="sníž. přenesená",$J$186,0)</f>
        <v>0</v>
      </c>
      <c r="BI186" s="134">
        <f>IF($N$186="nulová",$J$186,0)</f>
        <v>0</v>
      </c>
      <c r="BJ186" s="83" t="s">
        <v>22</v>
      </c>
      <c r="BK186" s="134">
        <f>ROUND($I$186*$H$186,2)</f>
        <v>0</v>
      </c>
      <c r="BL186" s="83" t="s">
        <v>143</v>
      </c>
      <c r="BM186" s="83" t="s">
        <v>1082</v>
      </c>
    </row>
    <row r="187" spans="2:65" s="6" customFormat="1" ht="15.75" customHeight="1">
      <c r="B187" s="22"/>
      <c r="C187" s="126" t="s">
        <v>1085</v>
      </c>
      <c r="D187" s="126" t="s">
        <v>144</v>
      </c>
      <c r="E187" s="124" t="s">
        <v>1086</v>
      </c>
      <c r="F187" s="125" t="s">
        <v>1087</v>
      </c>
      <c r="G187" s="126" t="s">
        <v>313</v>
      </c>
      <c r="H187" s="127">
        <v>1.998</v>
      </c>
      <c r="I187" s="128"/>
      <c r="J187" s="129">
        <f>ROUND($I$187*$H$187,2)</f>
        <v>0</v>
      </c>
      <c r="K187" s="125"/>
      <c r="L187" s="22"/>
      <c r="M187" s="130"/>
      <c r="N187" s="131" t="s">
        <v>48</v>
      </c>
      <c r="Q187" s="132">
        <v>0</v>
      </c>
      <c r="R187" s="132">
        <f>$Q$187*$H$187</f>
        <v>0</v>
      </c>
      <c r="S187" s="132">
        <v>0</v>
      </c>
      <c r="T187" s="133">
        <f>$S$187*$H$187</f>
        <v>0</v>
      </c>
      <c r="AR187" s="83" t="s">
        <v>143</v>
      </c>
      <c r="AT187" s="83" t="s">
        <v>144</v>
      </c>
      <c r="AU187" s="83" t="s">
        <v>85</v>
      </c>
      <c r="AY187" s="83" t="s">
        <v>140</v>
      </c>
      <c r="BE187" s="134">
        <f>IF($N$187="základní",$J$187,0)</f>
        <v>0</v>
      </c>
      <c r="BF187" s="134">
        <f>IF($N$187="snížená",$J$187,0)</f>
        <v>0</v>
      </c>
      <c r="BG187" s="134">
        <f>IF($N$187="zákl. přenesená",$J$187,0)</f>
        <v>0</v>
      </c>
      <c r="BH187" s="134">
        <f>IF($N$187="sníž. přenesená",$J$187,0)</f>
        <v>0</v>
      </c>
      <c r="BI187" s="134">
        <f>IF($N$187="nulová",$J$187,0)</f>
        <v>0</v>
      </c>
      <c r="BJ187" s="83" t="s">
        <v>22</v>
      </c>
      <c r="BK187" s="134">
        <f>ROUND($I$187*$H$187,2)</f>
        <v>0</v>
      </c>
      <c r="BL187" s="83" t="s">
        <v>143</v>
      </c>
      <c r="BM187" s="83" t="s">
        <v>1085</v>
      </c>
    </row>
    <row r="188" spans="2:65" s="6" customFormat="1" ht="15.75" customHeight="1">
      <c r="B188" s="22"/>
      <c r="C188" s="126" t="s">
        <v>1088</v>
      </c>
      <c r="D188" s="126" t="s">
        <v>144</v>
      </c>
      <c r="E188" s="124" t="s">
        <v>1089</v>
      </c>
      <c r="F188" s="125" t="s">
        <v>1090</v>
      </c>
      <c r="G188" s="126" t="s">
        <v>319</v>
      </c>
      <c r="H188" s="127">
        <v>687.44</v>
      </c>
      <c r="I188" s="128"/>
      <c r="J188" s="129">
        <f>ROUND($I$188*$H$188,2)</f>
        <v>0</v>
      </c>
      <c r="K188" s="125" t="s">
        <v>215</v>
      </c>
      <c r="L188" s="22"/>
      <c r="M188" s="130"/>
      <c r="N188" s="131" t="s">
        <v>48</v>
      </c>
      <c r="Q188" s="132">
        <v>0</v>
      </c>
      <c r="R188" s="132">
        <f>$Q$188*$H$188</f>
        <v>0</v>
      </c>
      <c r="S188" s="132">
        <v>0</v>
      </c>
      <c r="T188" s="133">
        <f>$S$188*$H$188</f>
        <v>0</v>
      </c>
      <c r="AR188" s="83" t="s">
        <v>143</v>
      </c>
      <c r="AT188" s="83" t="s">
        <v>144</v>
      </c>
      <c r="AU188" s="83" t="s">
        <v>85</v>
      </c>
      <c r="AY188" s="83" t="s">
        <v>140</v>
      </c>
      <c r="BE188" s="134">
        <f>IF($N$188="základní",$J$188,0)</f>
        <v>0</v>
      </c>
      <c r="BF188" s="134">
        <f>IF($N$188="snížená",$J$188,0)</f>
        <v>0</v>
      </c>
      <c r="BG188" s="134">
        <f>IF($N$188="zákl. přenesená",$J$188,0)</f>
        <v>0</v>
      </c>
      <c r="BH188" s="134">
        <f>IF($N$188="sníž. přenesená",$J$188,0)</f>
        <v>0</v>
      </c>
      <c r="BI188" s="134">
        <f>IF($N$188="nulová",$J$188,0)</f>
        <v>0</v>
      </c>
      <c r="BJ188" s="83" t="s">
        <v>22</v>
      </c>
      <c r="BK188" s="134">
        <f>ROUND($I$188*$H$188,2)</f>
        <v>0</v>
      </c>
      <c r="BL188" s="83" t="s">
        <v>143</v>
      </c>
      <c r="BM188" s="83" t="s">
        <v>1088</v>
      </c>
    </row>
    <row r="189" spans="2:65" s="6" customFormat="1" ht="15.75" customHeight="1">
      <c r="B189" s="22"/>
      <c r="C189" s="126" t="s">
        <v>1091</v>
      </c>
      <c r="D189" s="126" t="s">
        <v>144</v>
      </c>
      <c r="E189" s="124" t="s">
        <v>1092</v>
      </c>
      <c r="F189" s="125" t="s">
        <v>1093</v>
      </c>
      <c r="G189" s="126" t="s">
        <v>319</v>
      </c>
      <c r="H189" s="127">
        <v>790.556</v>
      </c>
      <c r="I189" s="128"/>
      <c r="J189" s="129">
        <f>ROUND($I$189*$H$189,2)</f>
        <v>0</v>
      </c>
      <c r="K189" s="125"/>
      <c r="L189" s="22"/>
      <c r="M189" s="130"/>
      <c r="N189" s="135" t="s">
        <v>48</v>
      </c>
      <c r="O189" s="136"/>
      <c r="P189" s="136"/>
      <c r="Q189" s="137">
        <v>0</v>
      </c>
      <c r="R189" s="137">
        <f>$Q$189*$H$189</f>
        <v>0</v>
      </c>
      <c r="S189" s="137">
        <v>0</v>
      </c>
      <c r="T189" s="138">
        <f>$S$189*$H$189</f>
        <v>0</v>
      </c>
      <c r="AR189" s="83" t="s">
        <v>143</v>
      </c>
      <c r="AT189" s="83" t="s">
        <v>144</v>
      </c>
      <c r="AU189" s="83" t="s">
        <v>85</v>
      </c>
      <c r="AY189" s="83" t="s">
        <v>140</v>
      </c>
      <c r="BE189" s="134">
        <f>IF($N$189="základní",$J$189,0)</f>
        <v>0</v>
      </c>
      <c r="BF189" s="134">
        <f>IF($N$189="snížená",$J$189,0)</f>
        <v>0</v>
      </c>
      <c r="BG189" s="134">
        <f>IF($N$189="zákl. přenesená",$J$189,0)</f>
        <v>0</v>
      </c>
      <c r="BH189" s="134">
        <f>IF($N$189="sníž. přenesená",$J$189,0)</f>
        <v>0</v>
      </c>
      <c r="BI189" s="134">
        <f>IF($N$189="nulová",$J$189,0)</f>
        <v>0</v>
      </c>
      <c r="BJ189" s="83" t="s">
        <v>22</v>
      </c>
      <c r="BK189" s="134">
        <f>ROUND($I$189*$H$189,2)</f>
        <v>0</v>
      </c>
      <c r="BL189" s="83" t="s">
        <v>143</v>
      </c>
      <c r="BM189" s="83" t="s">
        <v>1091</v>
      </c>
    </row>
    <row r="190" spans="2:12" s="6" customFormat="1" ht="7.5" customHeight="1">
      <c r="B190" s="36"/>
      <c r="C190" s="37"/>
      <c r="D190" s="37"/>
      <c r="E190" s="37"/>
      <c r="F190" s="37"/>
      <c r="G190" s="37"/>
      <c r="H190" s="37"/>
      <c r="I190" s="37"/>
      <c r="J190" s="37"/>
      <c r="K190" s="37"/>
      <c r="L190" s="22"/>
    </row>
    <row r="332" s="2" customFormat="1" ht="14.25" customHeight="1"/>
  </sheetData>
  <sheetProtection/>
  <autoFilter ref="C87:K87"/>
  <mergeCells count="9">
    <mergeCell ref="E80:H80"/>
    <mergeCell ref="G1:H1"/>
    <mergeCell ref="L2:V2"/>
    <mergeCell ref="E7:H7"/>
    <mergeCell ref="E9:H9"/>
    <mergeCell ref="E24:H24"/>
    <mergeCell ref="E45:H45"/>
    <mergeCell ref="E47:H47"/>
    <mergeCell ref="E78:H78"/>
  </mergeCells>
  <hyperlinks>
    <hyperlink ref="F1:G1" location="C2" tooltip="Krycí list soupisu" display="1) Krycí list soupisu"/>
    <hyperlink ref="G1:H1" location="C54" tooltip="Rekapitulace" display="2) Rekapitulace"/>
    <hyperlink ref="J1" location="C87" tooltip="Soupis prací" display="3) Soupis prací"/>
    <hyperlink ref="L1:V1" location="'Rekapitulace stavby'!C2" tooltip="Rekapitulace stavby" display="Rekapitulace stavby"/>
  </hyperlinks>
  <printOptions/>
  <pageMargins left="0.5905511811023623" right="0.5905511811023623" top="0.5905511811023623" bottom="0.5905511811023623" header="0" footer="0"/>
  <pageSetup fitToHeight="0" fitToWidth="1" horizontalDpi="600" verticalDpi="600" orientation="portrait" paperSize="9" scale="64" r:id="rId2"/>
  <headerFooter alignWithMargins="0"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0"/>
  <sheetViews>
    <sheetView showGridLines="0" tabSelected="1" zoomScalePageLayoutView="0" workbookViewId="0" topLeftCell="A1">
      <pane ySplit="1" topLeftCell="A2" activePane="bottomLeft" state="frozen"/>
      <selection pane="topLeft" activeCell="E20" sqref="E20:AN20"/>
      <selection pane="bottomLeft" activeCell="E20" sqref="E20:AN20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80"/>
      <c r="C1" s="180"/>
      <c r="D1" s="179" t="s">
        <v>1</v>
      </c>
      <c r="E1" s="180"/>
      <c r="F1" s="181" t="s">
        <v>1425</v>
      </c>
      <c r="G1" s="296" t="s">
        <v>1426</v>
      </c>
      <c r="H1" s="296"/>
      <c r="I1" s="180"/>
      <c r="J1" s="181" t="s">
        <v>1427</v>
      </c>
      <c r="K1" s="179" t="s">
        <v>111</v>
      </c>
      <c r="L1" s="181" t="s">
        <v>1428</v>
      </c>
      <c r="M1" s="181"/>
      <c r="N1" s="181"/>
      <c r="O1" s="181"/>
      <c r="P1" s="181"/>
      <c r="Q1" s="181"/>
      <c r="R1" s="181"/>
      <c r="S1" s="181"/>
      <c r="T1" s="181"/>
      <c r="U1" s="177"/>
      <c r="V1" s="177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61" t="s">
        <v>6</v>
      </c>
      <c r="M2" s="262"/>
      <c r="N2" s="262"/>
      <c r="O2" s="262"/>
      <c r="P2" s="262"/>
      <c r="Q2" s="262"/>
      <c r="R2" s="262"/>
      <c r="S2" s="262"/>
      <c r="T2" s="262"/>
      <c r="U2" s="262"/>
      <c r="V2" s="262"/>
      <c r="AT2" s="2" t="s">
        <v>104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85</v>
      </c>
    </row>
    <row r="4" spans="2:46" s="2" customFormat="1" ht="37.5" customHeight="1">
      <c r="B4" s="10"/>
      <c r="D4" s="11" t="s">
        <v>112</v>
      </c>
      <c r="K4" s="12"/>
      <c r="M4" s="13" t="s">
        <v>11</v>
      </c>
      <c r="AT4" s="2" t="s">
        <v>4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17</v>
      </c>
      <c r="K6" s="12"/>
    </row>
    <row r="7" spans="2:11" s="2" customFormat="1" ht="15.75" customHeight="1">
      <c r="B7" s="10"/>
      <c r="E7" s="297" t="str">
        <f>'Rekapitulace stavby'!$K$6</f>
        <v>II/118 Příbram - Hluboš</v>
      </c>
      <c r="F7" s="262"/>
      <c r="G7" s="262"/>
      <c r="H7" s="262"/>
      <c r="K7" s="12"/>
    </row>
    <row r="8" spans="2:11" s="6" customFormat="1" ht="15.75" customHeight="1">
      <c r="B8" s="22"/>
      <c r="D8" s="18" t="s">
        <v>113</v>
      </c>
      <c r="K8" s="25"/>
    </row>
    <row r="9" spans="2:11" s="6" customFormat="1" ht="37.5" customHeight="1">
      <c r="B9" s="22"/>
      <c r="E9" s="279" t="s">
        <v>1094</v>
      </c>
      <c r="F9" s="280"/>
      <c r="G9" s="280"/>
      <c r="H9" s="280"/>
      <c r="K9" s="25"/>
    </row>
    <row r="10" spans="2:11" s="6" customFormat="1" ht="14.25" customHeight="1">
      <c r="B10" s="22"/>
      <c r="K10" s="25"/>
    </row>
    <row r="11" spans="2:11" s="6" customFormat="1" ht="15" customHeight="1">
      <c r="B11" s="22"/>
      <c r="D11" s="18" t="s">
        <v>20</v>
      </c>
      <c r="F11" s="16"/>
      <c r="I11" s="18" t="s">
        <v>21</v>
      </c>
      <c r="J11" s="16"/>
      <c r="K11" s="25"/>
    </row>
    <row r="12" spans="2:11" s="6" customFormat="1" ht="15" customHeight="1">
      <c r="B12" s="22"/>
      <c r="D12" s="18" t="s">
        <v>23</v>
      </c>
      <c r="F12" s="16" t="s">
        <v>24</v>
      </c>
      <c r="I12" s="18" t="s">
        <v>25</v>
      </c>
      <c r="J12" s="45" t="str">
        <f>'Rekapitulace stavby'!$AN$8</f>
        <v>05.02.2014</v>
      </c>
      <c r="K12" s="25"/>
    </row>
    <row r="13" spans="2:11" s="6" customFormat="1" ht="12" customHeight="1">
      <c r="B13" s="22"/>
      <c r="K13" s="25"/>
    </row>
    <row r="14" spans="2:11" s="6" customFormat="1" ht="15" customHeight="1">
      <c r="B14" s="22"/>
      <c r="D14" s="18" t="s">
        <v>29</v>
      </c>
      <c r="I14" s="18" t="s">
        <v>30</v>
      </c>
      <c r="J14" s="16" t="s">
        <v>31</v>
      </c>
      <c r="K14" s="25"/>
    </row>
    <row r="15" spans="2:11" s="6" customFormat="1" ht="18.75" customHeight="1">
      <c r="B15" s="22"/>
      <c r="E15" s="16" t="s">
        <v>32</v>
      </c>
      <c r="I15" s="18" t="s">
        <v>33</v>
      </c>
      <c r="J15" s="16"/>
      <c r="K15" s="25"/>
    </row>
    <row r="16" spans="2:11" s="6" customFormat="1" ht="7.5" customHeight="1">
      <c r="B16" s="22"/>
      <c r="K16" s="25"/>
    </row>
    <row r="17" spans="2:11" s="6" customFormat="1" ht="15" customHeight="1">
      <c r="B17" s="22"/>
      <c r="D17" s="18" t="s">
        <v>34</v>
      </c>
      <c r="I17" s="18" t="s">
        <v>30</v>
      </c>
      <c r="J17" s="16">
        <f>IF('Rekapitulace stavby'!$AN$13="Vyplň údaj","",IF('Rekapitulace stavby'!$AN$13="","",'Rekapitulace stavby'!$AN$13))</f>
      </c>
      <c r="K17" s="25"/>
    </row>
    <row r="18" spans="2:11" s="6" customFormat="1" ht="18.75" customHeight="1">
      <c r="B18" s="22"/>
      <c r="E18" s="16">
        <f>IF('Rekapitulace stavby'!$E$14="Vyplň údaj","",IF('Rekapitulace stavby'!$E$14="","",'Rekapitulace stavby'!$E$14))</f>
      </c>
      <c r="I18" s="18" t="s">
        <v>33</v>
      </c>
      <c r="J18" s="16">
        <f>IF('Rekapitulace stavby'!$AN$14="Vyplň údaj","",IF('Rekapitulace stavby'!$AN$14="","",'Rekapitulace stavby'!$AN$14))</f>
      </c>
      <c r="K18" s="25"/>
    </row>
    <row r="19" spans="2:11" s="6" customFormat="1" ht="7.5" customHeight="1">
      <c r="B19" s="22"/>
      <c r="K19" s="25"/>
    </row>
    <row r="20" spans="2:11" s="6" customFormat="1" ht="15" customHeight="1">
      <c r="B20" s="22"/>
      <c r="D20" s="18" t="s">
        <v>36</v>
      </c>
      <c r="I20" s="18" t="s">
        <v>30</v>
      </c>
      <c r="J20" s="16" t="s">
        <v>37</v>
      </c>
      <c r="K20" s="25"/>
    </row>
    <row r="21" spans="2:11" s="6" customFormat="1" ht="18.75" customHeight="1">
      <c r="B21" s="22"/>
      <c r="E21" s="16" t="s">
        <v>38</v>
      </c>
      <c r="I21" s="18" t="s">
        <v>33</v>
      </c>
      <c r="J21" s="16" t="s">
        <v>39</v>
      </c>
      <c r="K21" s="25"/>
    </row>
    <row r="22" spans="2:11" s="6" customFormat="1" ht="7.5" customHeight="1">
      <c r="B22" s="22"/>
      <c r="K22" s="25"/>
    </row>
    <row r="23" spans="2:11" s="6" customFormat="1" ht="15" customHeight="1">
      <c r="B23" s="22"/>
      <c r="D23" s="18" t="s">
        <v>41</v>
      </c>
      <c r="K23" s="25"/>
    </row>
    <row r="24" spans="2:11" s="83" customFormat="1" ht="84.75" customHeight="1">
      <c r="B24" s="84"/>
      <c r="E24" s="292" t="s">
        <v>42</v>
      </c>
      <c r="F24" s="298"/>
      <c r="G24" s="298"/>
      <c r="H24" s="298"/>
      <c r="K24" s="85"/>
    </row>
    <row r="25" spans="2:11" s="6" customFormat="1" ht="7.5" customHeight="1">
      <c r="B25" s="22"/>
      <c r="K25" s="25"/>
    </row>
    <row r="26" spans="2:11" s="6" customFormat="1" ht="7.5" customHeight="1">
      <c r="B26" s="22"/>
      <c r="D26" s="46"/>
      <c r="E26" s="46"/>
      <c r="F26" s="46"/>
      <c r="G26" s="46"/>
      <c r="H26" s="46"/>
      <c r="I26" s="46"/>
      <c r="J26" s="46"/>
      <c r="K26" s="86"/>
    </row>
    <row r="27" spans="2:11" s="6" customFormat="1" ht="26.25" customHeight="1">
      <c r="B27" s="22"/>
      <c r="D27" s="87" t="s">
        <v>43</v>
      </c>
      <c r="J27" s="56">
        <f>ROUND($J$87,2)</f>
        <v>0</v>
      </c>
      <c r="K27" s="25"/>
    </row>
    <row r="28" spans="2:11" s="6" customFormat="1" ht="7.5" customHeight="1">
      <c r="B28" s="22"/>
      <c r="D28" s="46"/>
      <c r="E28" s="46"/>
      <c r="F28" s="46"/>
      <c r="G28" s="46"/>
      <c r="H28" s="46"/>
      <c r="I28" s="46"/>
      <c r="J28" s="46"/>
      <c r="K28" s="86"/>
    </row>
    <row r="29" spans="2:11" s="6" customFormat="1" ht="15" customHeight="1">
      <c r="B29" s="22"/>
      <c r="F29" s="26" t="s">
        <v>45</v>
      </c>
      <c r="I29" s="26" t="s">
        <v>44</v>
      </c>
      <c r="J29" s="26" t="s">
        <v>46</v>
      </c>
      <c r="K29" s="25"/>
    </row>
    <row r="30" spans="2:11" s="6" customFormat="1" ht="15" customHeight="1">
      <c r="B30" s="22"/>
      <c r="D30" s="28" t="s">
        <v>47</v>
      </c>
      <c r="E30" s="28" t="s">
        <v>48</v>
      </c>
      <c r="F30" s="88">
        <f>ROUND(SUM($BE$87:$BE$199),2)</f>
        <v>0</v>
      </c>
      <c r="I30" s="89">
        <v>0.21</v>
      </c>
      <c r="J30" s="88">
        <f>ROUND(SUM($BE$87:$BE$199)*$I$30,2)</f>
        <v>0</v>
      </c>
      <c r="K30" s="25"/>
    </row>
    <row r="31" spans="2:11" s="6" customFormat="1" ht="15" customHeight="1">
      <c r="B31" s="22"/>
      <c r="E31" s="28" t="s">
        <v>49</v>
      </c>
      <c r="F31" s="88">
        <f>ROUND(SUM($BF$87:$BF$199),2)</f>
        <v>0</v>
      </c>
      <c r="I31" s="89">
        <v>0.15</v>
      </c>
      <c r="J31" s="88">
        <f>ROUND(SUM($BF$87:$BF$199)*$I$31,2)</f>
        <v>0</v>
      </c>
      <c r="K31" s="25"/>
    </row>
    <row r="32" spans="2:11" s="6" customFormat="1" ht="15" customHeight="1" hidden="1">
      <c r="B32" s="22"/>
      <c r="E32" s="28" t="s">
        <v>50</v>
      </c>
      <c r="F32" s="88">
        <f>ROUND(SUM($BG$87:$BG$199),2)</f>
        <v>0</v>
      </c>
      <c r="I32" s="89">
        <v>0.21</v>
      </c>
      <c r="J32" s="88">
        <v>0</v>
      </c>
      <c r="K32" s="25"/>
    </row>
    <row r="33" spans="2:11" s="6" customFormat="1" ht="15" customHeight="1" hidden="1">
      <c r="B33" s="22"/>
      <c r="E33" s="28" t="s">
        <v>51</v>
      </c>
      <c r="F33" s="88">
        <f>ROUND(SUM($BH$87:$BH$199),2)</f>
        <v>0</v>
      </c>
      <c r="I33" s="89">
        <v>0.15</v>
      </c>
      <c r="J33" s="88">
        <v>0</v>
      </c>
      <c r="K33" s="25"/>
    </row>
    <row r="34" spans="2:11" s="6" customFormat="1" ht="15" customHeight="1" hidden="1">
      <c r="B34" s="22"/>
      <c r="E34" s="28" t="s">
        <v>52</v>
      </c>
      <c r="F34" s="88">
        <f>ROUND(SUM($BI$87:$BI$199),2)</f>
        <v>0</v>
      </c>
      <c r="I34" s="89">
        <v>0</v>
      </c>
      <c r="J34" s="88">
        <v>0</v>
      </c>
      <c r="K34" s="25"/>
    </row>
    <row r="35" spans="2:11" s="6" customFormat="1" ht="7.5" customHeight="1">
      <c r="B35" s="22"/>
      <c r="K35" s="25"/>
    </row>
    <row r="36" spans="2:11" s="6" customFormat="1" ht="26.25" customHeight="1">
      <c r="B36" s="22"/>
      <c r="C36" s="30"/>
      <c r="D36" s="31" t="s">
        <v>53</v>
      </c>
      <c r="E36" s="32"/>
      <c r="F36" s="32"/>
      <c r="G36" s="90" t="s">
        <v>54</v>
      </c>
      <c r="H36" s="33" t="s">
        <v>55</v>
      </c>
      <c r="I36" s="32"/>
      <c r="J36" s="34">
        <f>ROUND(SUM($J$27:$J$34),2)</f>
        <v>0</v>
      </c>
      <c r="K36" s="91"/>
    </row>
    <row r="37" spans="2:11" s="6" customFormat="1" ht="15" customHeight="1">
      <c r="B37" s="36"/>
      <c r="C37" s="37"/>
      <c r="D37" s="37"/>
      <c r="E37" s="37"/>
      <c r="F37" s="37"/>
      <c r="G37" s="37"/>
      <c r="H37" s="37"/>
      <c r="I37" s="37"/>
      <c r="J37" s="37"/>
      <c r="K37" s="38"/>
    </row>
    <row r="41" spans="2:11" s="6" customFormat="1" ht="7.5" customHeight="1">
      <c r="B41" s="39"/>
      <c r="C41" s="40"/>
      <c r="D41" s="40"/>
      <c r="E41" s="40"/>
      <c r="F41" s="40"/>
      <c r="G41" s="40"/>
      <c r="H41" s="40"/>
      <c r="I41" s="40"/>
      <c r="J41" s="40"/>
      <c r="K41" s="92"/>
    </row>
    <row r="42" spans="2:11" s="6" customFormat="1" ht="37.5" customHeight="1">
      <c r="B42" s="22"/>
      <c r="C42" s="11" t="s">
        <v>115</v>
      </c>
      <c r="K42" s="25"/>
    </row>
    <row r="43" spans="2:11" s="6" customFormat="1" ht="7.5" customHeight="1">
      <c r="B43" s="22"/>
      <c r="K43" s="25"/>
    </row>
    <row r="44" spans="2:11" s="6" customFormat="1" ht="15" customHeight="1">
      <c r="B44" s="22"/>
      <c r="C44" s="18" t="s">
        <v>17</v>
      </c>
      <c r="K44" s="25"/>
    </row>
    <row r="45" spans="2:11" s="6" customFormat="1" ht="16.5" customHeight="1">
      <c r="B45" s="22"/>
      <c r="E45" s="297" t="str">
        <f>$E$7</f>
        <v>II/118 Příbram - Hluboš</v>
      </c>
      <c r="F45" s="280"/>
      <c r="G45" s="280"/>
      <c r="H45" s="280"/>
      <c r="K45" s="25"/>
    </row>
    <row r="46" spans="2:11" s="6" customFormat="1" ht="15" customHeight="1">
      <c r="B46" s="22"/>
      <c r="C46" s="18" t="s">
        <v>113</v>
      </c>
      <c r="K46" s="25"/>
    </row>
    <row r="47" spans="2:11" s="6" customFormat="1" ht="19.5" customHeight="1">
      <c r="B47" s="22"/>
      <c r="E47" s="279" t="str">
        <f>$E$9</f>
        <v>SO.251 - SO.251 - Gabiónové zdi</v>
      </c>
      <c r="F47" s="280"/>
      <c r="G47" s="280"/>
      <c r="H47" s="280"/>
      <c r="K47" s="25"/>
    </row>
    <row r="48" spans="2:11" s="6" customFormat="1" ht="7.5" customHeight="1">
      <c r="B48" s="22"/>
      <c r="K48" s="25"/>
    </row>
    <row r="49" spans="2:11" s="6" customFormat="1" ht="18.75" customHeight="1">
      <c r="B49" s="22"/>
      <c r="C49" s="18" t="s">
        <v>23</v>
      </c>
      <c r="F49" s="16" t="str">
        <f>$F$12</f>
        <v>Příbram</v>
      </c>
      <c r="I49" s="18" t="s">
        <v>25</v>
      </c>
      <c r="J49" s="45" t="str">
        <f>IF($J$12="","",$J$12)</f>
        <v>05.02.2014</v>
      </c>
      <c r="K49" s="25"/>
    </row>
    <row r="50" spans="2:11" s="6" customFormat="1" ht="7.5" customHeight="1">
      <c r="B50" s="22"/>
      <c r="K50" s="25"/>
    </row>
    <row r="51" spans="2:11" s="6" customFormat="1" ht="15.75" customHeight="1">
      <c r="B51" s="22"/>
      <c r="C51" s="18" t="s">
        <v>29</v>
      </c>
      <c r="F51" s="16" t="str">
        <f>$E$15</f>
        <v>Středočeský kraj</v>
      </c>
      <c r="I51" s="18" t="s">
        <v>36</v>
      </c>
      <c r="J51" s="16" t="str">
        <f>$E$21</f>
        <v>CR Project s.r.o.</v>
      </c>
      <c r="K51" s="25"/>
    </row>
    <row r="52" spans="2:11" s="6" customFormat="1" ht="15" customHeight="1">
      <c r="B52" s="22"/>
      <c r="C52" s="18" t="s">
        <v>34</v>
      </c>
      <c r="F52" s="16">
        <f>IF($E$18="","",$E$18)</f>
      </c>
      <c r="K52" s="25"/>
    </row>
    <row r="53" spans="2:11" s="6" customFormat="1" ht="11.25" customHeight="1">
      <c r="B53" s="22"/>
      <c r="K53" s="25"/>
    </row>
    <row r="54" spans="2:11" s="6" customFormat="1" ht="30" customHeight="1">
      <c r="B54" s="22"/>
      <c r="C54" s="93" t="s">
        <v>116</v>
      </c>
      <c r="D54" s="30"/>
      <c r="E54" s="30"/>
      <c r="F54" s="30"/>
      <c r="G54" s="30"/>
      <c r="H54" s="30"/>
      <c r="I54" s="30"/>
      <c r="J54" s="94" t="s">
        <v>117</v>
      </c>
      <c r="K54" s="35"/>
    </row>
    <row r="55" spans="2:11" s="6" customFormat="1" ht="11.25" customHeight="1">
      <c r="B55" s="22"/>
      <c r="K55" s="25"/>
    </row>
    <row r="56" spans="2:47" s="6" customFormat="1" ht="30" customHeight="1">
      <c r="B56" s="22"/>
      <c r="C56" s="55" t="s">
        <v>118</v>
      </c>
      <c r="J56" s="56">
        <f>ROUND($J$87,2)</f>
        <v>0</v>
      </c>
      <c r="K56" s="25"/>
      <c r="AU56" s="6" t="s">
        <v>119</v>
      </c>
    </row>
    <row r="57" spans="2:11" s="62" customFormat="1" ht="25.5" customHeight="1">
      <c r="B57" s="95"/>
      <c r="D57" s="96" t="s">
        <v>120</v>
      </c>
      <c r="E57" s="96"/>
      <c r="F57" s="96"/>
      <c r="G57" s="96"/>
      <c r="H57" s="96"/>
      <c r="I57" s="96"/>
      <c r="J57" s="97">
        <f>ROUND($J$88,2)</f>
        <v>0</v>
      </c>
      <c r="K57" s="98"/>
    </row>
    <row r="58" spans="2:11" s="71" customFormat="1" ht="21" customHeight="1">
      <c r="B58" s="99"/>
      <c r="D58" s="100" t="s">
        <v>252</v>
      </c>
      <c r="E58" s="100"/>
      <c r="F58" s="100"/>
      <c r="G58" s="100"/>
      <c r="H58" s="100"/>
      <c r="I58" s="100"/>
      <c r="J58" s="101">
        <f>ROUND($J$89,2)</f>
        <v>0</v>
      </c>
      <c r="K58" s="102"/>
    </row>
    <row r="59" spans="2:11" s="71" customFormat="1" ht="15.75" customHeight="1">
      <c r="B59" s="99"/>
      <c r="D59" s="100" t="s">
        <v>253</v>
      </c>
      <c r="E59" s="100"/>
      <c r="F59" s="100"/>
      <c r="G59" s="100"/>
      <c r="H59" s="100"/>
      <c r="I59" s="100"/>
      <c r="J59" s="101">
        <f>ROUND($J$90,2)</f>
        <v>0</v>
      </c>
      <c r="K59" s="102"/>
    </row>
    <row r="60" spans="2:11" s="71" customFormat="1" ht="15.75" customHeight="1">
      <c r="B60" s="99"/>
      <c r="D60" s="100" t="s">
        <v>1095</v>
      </c>
      <c r="E60" s="100"/>
      <c r="F60" s="100"/>
      <c r="G60" s="100"/>
      <c r="H60" s="100"/>
      <c r="I60" s="100"/>
      <c r="J60" s="101">
        <f>ROUND($J$123,2)</f>
        <v>0</v>
      </c>
      <c r="K60" s="102"/>
    </row>
    <row r="61" spans="2:11" s="71" customFormat="1" ht="21" customHeight="1">
      <c r="B61" s="99"/>
      <c r="D61" s="100" t="s">
        <v>260</v>
      </c>
      <c r="E61" s="100"/>
      <c r="F61" s="100"/>
      <c r="G61" s="100"/>
      <c r="H61" s="100"/>
      <c r="I61" s="100"/>
      <c r="J61" s="101">
        <f>ROUND($J$155,2)</f>
        <v>0</v>
      </c>
      <c r="K61" s="102"/>
    </row>
    <row r="62" spans="2:11" s="71" customFormat="1" ht="15.75" customHeight="1">
      <c r="B62" s="99"/>
      <c r="D62" s="100" t="s">
        <v>1096</v>
      </c>
      <c r="E62" s="100"/>
      <c r="F62" s="100"/>
      <c r="G62" s="100"/>
      <c r="H62" s="100"/>
      <c r="I62" s="100"/>
      <c r="J62" s="101">
        <f>ROUND($J$156,2)</f>
        <v>0</v>
      </c>
      <c r="K62" s="102"/>
    </row>
    <row r="63" spans="2:11" s="71" customFormat="1" ht="21" customHeight="1">
      <c r="B63" s="99"/>
      <c r="D63" s="100" t="s">
        <v>267</v>
      </c>
      <c r="E63" s="100"/>
      <c r="F63" s="100"/>
      <c r="G63" s="100"/>
      <c r="H63" s="100"/>
      <c r="I63" s="100"/>
      <c r="J63" s="101">
        <f>ROUND($J$168,2)</f>
        <v>0</v>
      </c>
      <c r="K63" s="102"/>
    </row>
    <row r="64" spans="2:11" s="71" customFormat="1" ht="15.75" customHeight="1">
      <c r="B64" s="99"/>
      <c r="D64" s="100" t="s">
        <v>1097</v>
      </c>
      <c r="E64" s="100"/>
      <c r="F64" s="100"/>
      <c r="G64" s="100"/>
      <c r="H64" s="100"/>
      <c r="I64" s="100"/>
      <c r="J64" s="101">
        <f>ROUND($J$169,2)</f>
        <v>0</v>
      </c>
      <c r="K64" s="102"/>
    </row>
    <row r="65" spans="2:11" s="71" customFormat="1" ht="21" customHeight="1">
      <c r="B65" s="99"/>
      <c r="D65" s="100" t="s">
        <v>269</v>
      </c>
      <c r="E65" s="100"/>
      <c r="F65" s="100"/>
      <c r="G65" s="100"/>
      <c r="H65" s="100"/>
      <c r="I65" s="100"/>
      <c r="J65" s="101">
        <f>ROUND($J$181,2)</f>
        <v>0</v>
      </c>
      <c r="K65" s="102"/>
    </row>
    <row r="66" spans="2:11" s="71" customFormat="1" ht="15.75" customHeight="1">
      <c r="B66" s="99"/>
      <c r="D66" s="100" t="s">
        <v>746</v>
      </c>
      <c r="E66" s="100"/>
      <c r="F66" s="100"/>
      <c r="G66" s="100"/>
      <c r="H66" s="100"/>
      <c r="I66" s="100"/>
      <c r="J66" s="101">
        <f>ROUND($J$182,2)</f>
        <v>0</v>
      </c>
      <c r="K66" s="102"/>
    </row>
    <row r="67" spans="2:11" s="71" customFormat="1" ht="15.75" customHeight="1">
      <c r="B67" s="99"/>
      <c r="D67" s="100" t="s">
        <v>277</v>
      </c>
      <c r="E67" s="100"/>
      <c r="F67" s="100"/>
      <c r="G67" s="100"/>
      <c r="H67" s="100"/>
      <c r="I67" s="100"/>
      <c r="J67" s="101">
        <f>ROUND($J$198,2)</f>
        <v>0</v>
      </c>
      <c r="K67" s="102"/>
    </row>
    <row r="68" spans="2:11" s="6" customFormat="1" ht="22.5" customHeight="1">
      <c r="B68" s="22"/>
      <c r="K68" s="25"/>
    </row>
    <row r="69" spans="2:11" s="6" customFormat="1" ht="7.5" customHeight="1">
      <c r="B69" s="36"/>
      <c r="C69" s="37"/>
      <c r="D69" s="37"/>
      <c r="E69" s="37"/>
      <c r="F69" s="37"/>
      <c r="G69" s="37"/>
      <c r="H69" s="37"/>
      <c r="I69" s="37"/>
      <c r="J69" s="37"/>
      <c r="K69" s="38"/>
    </row>
    <row r="73" spans="2:12" s="6" customFormat="1" ht="7.5" customHeight="1"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22"/>
    </row>
    <row r="74" spans="2:12" s="6" customFormat="1" ht="37.5" customHeight="1">
      <c r="B74" s="22"/>
      <c r="C74" s="11" t="s">
        <v>123</v>
      </c>
      <c r="L74" s="22"/>
    </row>
    <row r="75" spans="2:12" s="6" customFormat="1" ht="7.5" customHeight="1">
      <c r="B75" s="22"/>
      <c r="L75" s="22"/>
    </row>
    <row r="76" spans="2:12" s="6" customFormat="1" ht="15" customHeight="1">
      <c r="B76" s="22"/>
      <c r="C76" s="18" t="s">
        <v>17</v>
      </c>
      <c r="L76" s="22"/>
    </row>
    <row r="77" spans="2:12" s="6" customFormat="1" ht="16.5" customHeight="1">
      <c r="B77" s="22"/>
      <c r="E77" s="297" t="str">
        <f>$E$7</f>
        <v>II/118 Příbram - Hluboš</v>
      </c>
      <c r="F77" s="280"/>
      <c r="G77" s="280"/>
      <c r="H77" s="280"/>
      <c r="L77" s="22"/>
    </row>
    <row r="78" spans="2:12" s="6" customFormat="1" ht="15" customHeight="1">
      <c r="B78" s="22"/>
      <c r="C78" s="18" t="s">
        <v>113</v>
      </c>
      <c r="L78" s="22"/>
    </row>
    <row r="79" spans="2:12" s="6" customFormat="1" ht="19.5" customHeight="1">
      <c r="B79" s="22"/>
      <c r="E79" s="279" t="str">
        <f>$E$9</f>
        <v>SO.251 - SO.251 - Gabiónové zdi</v>
      </c>
      <c r="F79" s="280"/>
      <c r="G79" s="280"/>
      <c r="H79" s="280"/>
      <c r="L79" s="22"/>
    </row>
    <row r="80" spans="2:12" s="6" customFormat="1" ht="7.5" customHeight="1">
      <c r="B80" s="22"/>
      <c r="L80" s="22"/>
    </row>
    <row r="81" spans="2:12" s="6" customFormat="1" ht="18.75" customHeight="1">
      <c r="B81" s="22"/>
      <c r="C81" s="18" t="s">
        <v>23</v>
      </c>
      <c r="F81" s="16" t="str">
        <f>$F$12</f>
        <v>Příbram</v>
      </c>
      <c r="I81" s="18" t="s">
        <v>25</v>
      </c>
      <c r="J81" s="45" t="str">
        <f>IF($J$12="","",$J$12)</f>
        <v>05.02.2014</v>
      </c>
      <c r="L81" s="22"/>
    </row>
    <row r="82" spans="2:12" s="6" customFormat="1" ht="7.5" customHeight="1">
      <c r="B82" s="22"/>
      <c r="L82" s="22"/>
    </row>
    <row r="83" spans="2:12" s="6" customFormat="1" ht="15.75" customHeight="1">
      <c r="B83" s="22"/>
      <c r="C83" s="18" t="s">
        <v>29</v>
      </c>
      <c r="F83" s="16" t="str">
        <f>$E$15</f>
        <v>Středočeský kraj</v>
      </c>
      <c r="I83" s="18" t="s">
        <v>36</v>
      </c>
      <c r="J83" s="16" t="str">
        <f>$E$21</f>
        <v>CR Project s.r.o.</v>
      </c>
      <c r="L83" s="22"/>
    </row>
    <row r="84" spans="2:12" s="6" customFormat="1" ht="15" customHeight="1">
      <c r="B84" s="22"/>
      <c r="C84" s="18" t="s">
        <v>34</v>
      </c>
      <c r="F84" s="16">
        <f>IF($E$18="","",$E$18)</f>
      </c>
      <c r="L84" s="22"/>
    </row>
    <row r="85" spans="2:12" s="6" customFormat="1" ht="11.25" customHeight="1">
      <c r="B85" s="22"/>
      <c r="L85" s="22"/>
    </row>
    <row r="86" spans="2:20" s="103" customFormat="1" ht="30" customHeight="1">
      <c r="B86" s="104"/>
      <c r="C86" s="105" t="s">
        <v>124</v>
      </c>
      <c r="D86" s="106" t="s">
        <v>62</v>
      </c>
      <c r="E86" s="106" t="s">
        <v>58</v>
      </c>
      <c r="F86" s="106" t="s">
        <v>125</v>
      </c>
      <c r="G86" s="106" t="s">
        <v>126</v>
      </c>
      <c r="H86" s="106" t="s">
        <v>127</v>
      </c>
      <c r="I86" s="106" t="s">
        <v>128</v>
      </c>
      <c r="J86" s="106" t="s">
        <v>129</v>
      </c>
      <c r="K86" s="107" t="s">
        <v>130</v>
      </c>
      <c r="L86" s="104"/>
      <c r="M86" s="50" t="s">
        <v>131</v>
      </c>
      <c r="N86" s="51" t="s">
        <v>47</v>
      </c>
      <c r="O86" s="51" t="s">
        <v>132</v>
      </c>
      <c r="P86" s="51" t="s">
        <v>133</v>
      </c>
      <c r="Q86" s="51" t="s">
        <v>134</v>
      </c>
      <c r="R86" s="51" t="s">
        <v>135</v>
      </c>
      <c r="S86" s="51" t="s">
        <v>136</v>
      </c>
      <c r="T86" s="52" t="s">
        <v>137</v>
      </c>
    </row>
    <row r="87" spans="2:63" s="6" customFormat="1" ht="30" customHeight="1">
      <c r="B87" s="22"/>
      <c r="C87" s="55" t="s">
        <v>118</v>
      </c>
      <c r="J87" s="108">
        <f>$BK$87</f>
        <v>0</v>
      </c>
      <c r="L87" s="22"/>
      <c r="M87" s="54"/>
      <c r="N87" s="46"/>
      <c r="O87" s="46"/>
      <c r="P87" s="109">
        <f>$P$88</f>
        <v>0</v>
      </c>
      <c r="Q87" s="46"/>
      <c r="R87" s="109">
        <f>$R$88</f>
        <v>697.1352539000002</v>
      </c>
      <c r="S87" s="46"/>
      <c r="T87" s="110">
        <f>$T$88</f>
        <v>0</v>
      </c>
      <c r="AT87" s="6" t="s">
        <v>76</v>
      </c>
      <c r="AU87" s="6" t="s">
        <v>119</v>
      </c>
      <c r="BK87" s="111">
        <f>$BK$88</f>
        <v>0</v>
      </c>
    </row>
    <row r="88" spans="2:63" s="112" customFormat="1" ht="37.5" customHeight="1">
      <c r="B88" s="113"/>
      <c r="D88" s="114" t="s">
        <v>76</v>
      </c>
      <c r="E88" s="115" t="s">
        <v>138</v>
      </c>
      <c r="F88" s="115" t="s">
        <v>139</v>
      </c>
      <c r="J88" s="116">
        <f>$BK$88</f>
        <v>0</v>
      </c>
      <c r="L88" s="113"/>
      <c r="M88" s="117"/>
      <c r="P88" s="118">
        <f>$P$89+$P$155+$P$168+$P$181</f>
        <v>0</v>
      </c>
      <c r="R88" s="118">
        <f>$R$89+$R$155+$R$168+$R$181</f>
        <v>697.1352539000002</v>
      </c>
      <c r="T88" s="119">
        <f>$T$89+$T$155+$T$168+$T$181</f>
        <v>0</v>
      </c>
      <c r="AR88" s="114" t="s">
        <v>22</v>
      </c>
      <c r="AT88" s="114" t="s">
        <v>76</v>
      </c>
      <c r="AU88" s="114" t="s">
        <v>77</v>
      </c>
      <c r="AY88" s="114" t="s">
        <v>140</v>
      </c>
      <c r="BK88" s="120">
        <f>$BK$89+$BK$155+$BK$168+$BK$181</f>
        <v>0</v>
      </c>
    </row>
    <row r="89" spans="2:63" s="112" customFormat="1" ht="21" customHeight="1">
      <c r="B89" s="113"/>
      <c r="D89" s="114" t="s">
        <v>76</v>
      </c>
      <c r="E89" s="121" t="s">
        <v>22</v>
      </c>
      <c r="F89" s="121" t="s">
        <v>278</v>
      </c>
      <c r="J89" s="122">
        <f>$BK$89</f>
        <v>0</v>
      </c>
      <c r="L89" s="113"/>
      <c r="M89" s="117"/>
      <c r="P89" s="118">
        <f>$P$90+$P$123</f>
        <v>0</v>
      </c>
      <c r="R89" s="118">
        <f>$R$90+$R$123</f>
        <v>5.3259023999999995</v>
      </c>
      <c r="T89" s="119">
        <f>$T$90+$T$123</f>
        <v>0</v>
      </c>
      <c r="AR89" s="114" t="s">
        <v>22</v>
      </c>
      <c r="AT89" s="114" t="s">
        <v>76</v>
      </c>
      <c r="AU89" s="114" t="s">
        <v>22</v>
      </c>
      <c r="AY89" s="114" t="s">
        <v>140</v>
      </c>
      <c r="BK89" s="120">
        <f>$BK$90+$BK$123</f>
        <v>0</v>
      </c>
    </row>
    <row r="90" spans="2:63" s="112" customFormat="1" ht="15.75" customHeight="1">
      <c r="B90" s="113"/>
      <c r="D90" s="114" t="s">
        <v>76</v>
      </c>
      <c r="E90" s="121" t="s">
        <v>279</v>
      </c>
      <c r="F90" s="121" t="s">
        <v>280</v>
      </c>
      <c r="J90" s="122">
        <f>$BK$90</f>
        <v>0</v>
      </c>
      <c r="L90" s="113"/>
      <c r="M90" s="117"/>
      <c r="P90" s="118">
        <f>SUM($P$91:$P$122)</f>
        <v>0</v>
      </c>
      <c r="R90" s="118">
        <f>SUM($R$91:$R$122)</f>
        <v>0</v>
      </c>
      <c r="T90" s="119">
        <f>SUM($T$91:$T$122)</f>
        <v>0</v>
      </c>
      <c r="AR90" s="114" t="s">
        <v>22</v>
      </c>
      <c r="AT90" s="114" t="s">
        <v>76</v>
      </c>
      <c r="AU90" s="114" t="s">
        <v>85</v>
      </c>
      <c r="AY90" s="114" t="s">
        <v>140</v>
      </c>
      <c r="BK90" s="120">
        <f>SUM($BK$91:$BK$122)</f>
        <v>0</v>
      </c>
    </row>
    <row r="91" spans="2:65" s="6" customFormat="1" ht="15.75" customHeight="1">
      <c r="B91" s="22"/>
      <c r="C91" s="123" t="s">
        <v>22</v>
      </c>
      <c r="D91" s="123" t="s">
        <v>144</v>
      </c>
      <c r="E91" s="124" t="s">
        <v>281</v>
      </c>
      <c r="F91" s="125" t="s">
        <v>282</v>
      </c>
      <c r="G91" s="126" t="s">
        <v>283</v>
      </c>
      <c r="H91" s="127">
        <v>1636.72</v>
      </c>
      <c r="I91" s="128"/>
      <c r="J91" s="129">
        <f>ROUND($I$91*$H$91,2)</f>
        <v>0</v>
      </c>
      <c r="K91" s="125" t="s">
        <v>215</v>
      </c>
      <c r="L91" s="22"/>
      <c r="M91" s="130"/>
      <c r="N91" s="131" t="s">
        <v>48</v>
      </c>
      <c r="Q91" s="132">
        <v>0</v>
      </c>
      <c r="R91" s="132">
        <f>$Q$91*$H$91</f>
        <v>0</v>
      </c>
      <c r="S91" s="132">
        <v>0</v>
      </c>
      <c r="T91" s="133">
        <f>$S$91*$H$91</f>
        <v>0</v>
      </c>
      <c r="AR91" s="83" t="s">
        <v>143</v>
      </c>
      <c r="AT91" s="83" t="s">
        <v>144</v>
      </c>
      <c r="AU91" s="83" t="s">
        <v>153</v>
      </c>
      <c r="AY91" s="6" t="s">
        <v>140</v>
      </c>
      <c r="BE91" s="134">
        <f>IF($N$91="základní",$J$91,0)</f>
        <v>0</v>
      </c>
      <c r="BF91" s="134">
        <f>IF($N$91="snížená",$J$91,0)</f>
        <v>0</v>
      </c>
      <c r="BG91" s="134">
        <f>IF($N$91="zákl. přenesená",$J$91,0)</f>
        <v>0</v>
      </c>
      <c r="BH91" s="134">
        <f>IF($N$91="sníž. přenesená",$J$91,0)</f>
        <v>0</v>
      </c>
      <c r="BI91" s="134">
        <f>IF($N$91="nulová",$J$91,0)</f>
        <v>0</v>
      </c>
      <c r="BJ91" s="83" t="s">
        <v>22</v>
      </c>
      <c r="BK91" s="134">
        <f>ROUND($I$91*$H$91,2)</f>
        <v>0</v>
      </c>
      <c r="BL91" s="83" t="s">
        <v>143</v>
      </c>
      <c r="BM91" s="83" t="s">
        <v>1098</v>
      </c>
    </row>
    <row r="92" spans="2:51" s="6" customFormat="1" ht="15.75" customHeight="1">
      <c r="B92" s="139"/>
      <c r="D92" s="140" t="s">
        <v>220</v>
      </c>
      <c r="E92" s="141"/>
      <c r="F92" s="141" t="s">
        <v>748</v>
      </c>
      <c r="H92" s="142"/>
      <c r="L92" s="139"/>
      <c r="M92" s="143"/>
      <c r="T92" s="144"/>
      <c r="AT92" s="142" t="s">
        <v>220</v>
      </c>
      <c r="AU92" s="142" t="s">
        <v>153</v>
      </c>
      <c r="AV92" s="142" t="s">
        <v>22</v>
      </c>
      <c r="AW92" s="142" t="s">
        <v>119</v>
      </c>
      <c r="AX92" s="142" t="s">
        <v>77</v>
      </c>
      <c r="AY92" s="142" t="s">
        <v>140</v>
      </c>
    </row>
    <row r="93" spans="2:51" s="6" customFormat="1" ht="15.75" customHeight="1">
      <c r="B93" s="145"/>
      <c r="D93" s="146" t="s">
        <v>220</v>
      </c>
      <c r="E93" s="147"/>
      <c r="F93" s="148" t="s">
        <v>1099</v>
      </c>
      <c r="H93" s="149">
        <v>729.8</v>
      </c>
      <c r="L93" s="145"/>
      <c r="M93" s="150"/>
      <c r="T93" s="151"/>
      <c r="AT93" s="147" t="s">
        <v>220</v>
      </c>
      <c r="AU93" s="147" t="s">
        <v>153</v>
      </c>
      <c r="AV93" s="147" t="s">
        <v>85</v>
      </c>
      <c r="AW93" s="147" t="s">
        <v>119</v>
      </c>
      <c r="AX93" s="147" t="s">
        <v>77</v>
      </c>
      <c r="AY93" s="147" t="s">
        <v>140</v>
      </c>
    </row>
    <row r="94" spans="2:51" s="6" customFormat="1" ht="15.75" customHeight="1">
      <c r="B94" s="145"/>
      <c r="D94" s="146" t="s">
        <v>220</v>
      </c>
      <c r="E94" s="147"/>
      <c r="F94" s="148" t="s">
        <v>1100</v>
      </c>
      <c r="H94" s="149">
        <v>16.92</v>
      </c>
      <c r="L94" s="145"/>
      <c r="M94" s="150"/>
      <c r="T94" s="151"/>
      <c r="AT94" s="147" t="s">
        <v>220</v>
      </c>
      <c r="AU94" s="147" t="s">
        <v>153</v>
      </c>
      <c r="AV94" s="147" t="s">
        <v>85</v>
      </c>
      <c r="AW94" s="147" t="s">
        <v>119</v>
      </c>
      <c r="AX94" s="147" t="s">
        <v>77</v>
      </c>
      <c r="AY94" s="147" t="s">
        <v>140</v>
      </c>
    </row>
    <row r="95" spans="2:51" s="6" customFormat="1" ht="15.75" customHeight="1">
      <c r="B95" s="155"/>
      <c r="D95" s="146" t="s">
        <v>220</v>
      </c>
      <c r="E95" s="156"/>
      <c r="F95" s="157" t="s">
        <v>1101</v>
      </c>
      <c r="H95" s="158">
        <v>746.72</v>
      </c>
      <c r="L95" s="155"/>
      <c r="M95" s="159"/>
      <c r="T95" s="160"/>
      <c r="AT95" s="156" t="s">
        <v>220</v>
      </c>
      <c r="AU95" s="156" t="s">
        <v>153</v>
      </c>
      <c r="AV95" s="156" t="s">
        <v>153</v>
      </c>
      <c r="AW95" s="156" t="s">
        <v>119</v>
      </c>
      <c r="AX95" s="156" t="s">
        <v>77</v>
      </c>
      <c r="AY95" s="156" t="s">
        <v>140</v>
      </c>
    </row>
    <row r="96" spans="2:51" s="6" customFormat="1" ht="15.75" customHeight="1">
      <c r="B96" s="139"/>
      <c r="D96" s="146" t="s">
        <v>220</v>
      </c>
      <c r="E96" s="142"/>
      <c r="F96" s="141" t="s">
        <v>1102</v>
      </c>
      <c r="H96" s="142"/>
      <c r="L96" s="139"/>
      <c r="M96" s="143"/>
      <c r="T96" s="144"/>
      <c r="AT96" s="142" t="s">
        <v>220</v>
      </c>
      <c r="AU96" s="142" t="s">
        <v>153</v>
      </c>
      <c r="AV96" s="142" t="s">
        <v>22</v>
      </c>
      <c r="AW96" s="142" t="s">
        <v>119</v>
      </c>
      <c r="AX96" s="142" t="s">
        <v>77</v>
      </c>
      <c r="AY96" s="142" t="s">
        <v>140</v>
      </c>
    </row>
    <row r="97" spans="2:51" s="6" customFormat="1" ht="15.75" customHeight="1">
      <c r="B97" s="145"/>
      <c r="D97" s="146" t="s">
        <v>220</v>
      </c>
      <c r="E97" s="147"/>
      <c r="F97" s="148" t="s">
        <v>1103</v>
      </c>
      <c r="H97" s="149">
        <v>890</v>
      </c>
      <c r="L97" s="145"/>
      <c r="M97" s="150"/>
      <c r="T97" s="151"/>
      <c r="AT97" s="147" t="s">
        <v>220</v>
      </c>
      <c r="AU97" s="147" t="s">
        <v>153</v>
      </c>
      <c r="AV97" s="147" t="s">
        <v>85</v>
      </c>
      <c r="AW97" s="147" t="s">
        <v>119</v>
      </c>
      <c r="AX97" s="147" t="s">
        <v>77</v>
      </c>
      <c r="AY97" s="147" t="s">
        <v>140</v>
      </c>
    </row>
    <row r="98" spans="2:51" s="6" customFormat="1" ht="15.75" customHeight="1">
      <c r="B98" s="161"/>
      <c r="D98" s="146" t="s">
        <v>220</v>
      </c>
      <c r="E98" s="162"/>
      <c r="F98" s="163" t="s">
        <v>293</v>
      </c>
      <c r="H98" s="164">
        <v>1636.72</v>
      </c>
      <c r="L98" s="161"/>
      <c r="M98" s="165"/>
      <c r="T98" s="166"/>
      <c r="AT98" s="162" t="s">
        <v>220</v>
      </c>
      <c r="AU98" s="162" t="s">
        <v>153</v>
      </c>
      <c r="AV98" s="162" t="s">
        <v>143</v>
      </c>
      <c r="AW98" s="162" t="s">
        <v>119</v>
      </c>
      <c r="AX98" s="162" t="s">
        <v>22</v>
      </c>
      <c r="AY98" s="162" t="s">
        <v>140</v>
      </c>
    </row>
    <row r="99" spans="2:65" s="6" customFormat="1" ht="15.75" customHeight="1">
      <c r="B99" s="22"/>
      <c r="C99" s="123" t="s">
        <v>85</v>
      </c>
      <c r="D99" s="123" t="s">
        <v>144</v>
      </c>
      <c r="E99" s="124" t="s">
        <v>294</v>
      </c>
      <c r="F99" s="125" t="s">
        <v>295</v>
      </c>
      <c r="G99" s="126" t="s">
        <v>283</v>
      </c>
      <c r="H99" s="127">
        <v>2526.72</v>
      </c>
      <c r="I99" s="128"/>
      <c r="J99" s="129">
        <f>ROUND($I$99*$H$99,2)</f>
        <v>0</v>
      </c>
      <c r="K99" s="125" t="s">
        <v>215</v>
      </c>
      <c r="L99" s="22"/>
      <c r="M99" s="130"/>
      <c r="N99" s="131" t="s">
        <v>48</v>
      </c>
      <c r="Q99" s="132">
        <v>0</v>
      </c>
      <c r="R99" s="132">
        <f>$Q$99*$H$99</f>
        <v>0</v>
      </c>
      <c r="S99" s="132">
        <v>0</v>
      </c>
      <c r="T99" s="133">
        <f>$S$99*$H$99</f>
        <v>0</v>
      </c>
      <c r="AR99" s="83" t="s">
        <v>143</v>
      </c>
      <c r="AT99" s="83" t="s">
        <v>144</v>
      </c>
      <c r="AU99" s="83" t="s">
        <v>153</v>
      </c>
      <c r="AY99" s="6" t="s">
        <v>140</v>
      </c>
      <c r="BE99" s="134">
        <f>IF($N$99="základní",$J$99,0)</f>
        <v>0</v>
      </c>
      <c r="BF99" s="134">
        <f>IF($N$99="snížená",$J$99,0)</f>
        <v>0</v>
      </c>
      <c r="BG99" s="134">
        <f>IF($N$99="zákl. přenesená",$J$99,0)</f>
        <v>0</v>
      </c>
      <c r="BH99" s="134">
        <f>IF($N$99="sníž. přenesená",$J$99,0)</f>
        <v>0</v>
      </c>
      <c r="BI99" s="134">
        <f>IF($N$99="nulová",$J$99,0)</f>
        <v>0</v>
      </c>
      <c r="BJ99" s="83" t="s">
        <v>22</v>
      </c>
      <c r="BK99" s="134">
        <f>ROUND($I$99*$H$99,2)</f>
        <v>0</v>
      </c>
      <c r="BL99" s="83" t="s">
        <v>143</v>
      </c>
      <c r="BM99" s="83" t="s">
        <v>1104</v>
      </c>
    </row>
    <row r="100" spans="2:51" s="6" customFormat="1" ht="15.75" customHeight="1">
      <c r="B100" s="139"/>
      <c r="D100" s="140" t="s">
        <v>220</v>
      </c>
      <c r="E100" s="141"/>
      <c r="F100" s="141" t="s">
        <v>751</v>
      </c>
      <c r="H100" s="142"/>
      <c r="L100" s="139"/>
      <c r="M100" s="143"/>
      <c r="T100" s="144"/>
      <c r="AT100" s="142" t="s">
        <v>220</v>
      </c>
      <c r="AU100" s="142" t="s">
        <v>153</v>
      </c>
      <c r="AV100" s="142" t="s">
        <v>22</v>
      </c>
      <c r="AW100" s="142" t="s">
        <v>119</v>
      </c>
      <c r="AX100" s="142" t="s">
        <v>77</v>
      </c>
      <c r="AY100" s="142" t="s">
        <v>140</v>
      </c>
    </row>
    <row r="101" spans="2:51" s="6" customFormat="1" ht="15.75" customHeight="1">
      <c r="B101" s="145"/>
      <c r="D101" s="146" t="s">
        <v>220</v>
      </c>
      <c r="E101" s="147"/>
      <c r="F101" s="148" t="s">
        <v>1105</v>
      </c>
      <c r="H101" s="149">
        <v>1619.8</v>
      </c>
      <c r="L101" s="145"/>
      <c r="M101" s="150"/>
      <c r="T101" s="151"/>
      <c r="AT101" s="147" t="s">
        <v>220</v>
      </c>
      <c r="AU101" s="147" t="s">
        <v>153</v>
      </c>
      <c r="AV101" s="147" t="s">
        <v>85</v>
      </c>
      <c r="AW101" s="147" t="s">
        <v>119</v>
      </c>
      <c r="AX101" s="147" t="s">
        <v>77</v>
      </c>
      <c r="AY101" s="147" t="s">
        <v>140</v>
      </c>
    </row>
    <row r="102" spans="2:51" s="6" customFormat="1" ht="15.75" customHeight="1">
      <c r="B102" s="145"/>
      <c r="D102" s="146" t="s">
        <v>220</v>
      </c>
      <c r="E102" s="147"/>
      <c r="F102" s="148" t="s">
        <v>1100</v>
      </c>
      <c r="H102" s="149">
        <v>16.92</v>
      </c>
      <c r="L102" s="145"/>
      <c r="M102" s="150"/>
      <c r="T102" s="151"/>
      <c r="AT102" s="147" t="s">
        <v>220</v>
      </c>
      <c r="AU102" s="147" t="s">
        <v>153</v>
      </c>
      <c r="AV102" s="147" t="s">
        <v>85</v>
      </c>
      <c r="AW102" s="147" t="s">
        <v>119</v>
      </c>
      <c r="AX102" s="147" t="s">
        <v>77</v>
      </c>
      <c r="AY102" s="147" t="s">
        <v>140</v>
      </c>
    </row>
    <row r="103" spans="2:51" s="6" customFormat="1" ht="15.75" customHeight="1">
      <c r="B103" s="155"/>
      <c r="D103" s="146" t="s">
        <v>220</v>
      </c>
      <c r="E103" s="156"/>
      <c r="F103" s="157" t="s">
        <v>1101</v>
      </c>
      <c r="H103" s="158">
        <v>1636.72</v>
      </c>
      <c r="L103" s="155"/>
      <c r="M103" s="159"/>
      <c r="T103" s="160"/>
      <c r="AT103" s="156" t="s">
        <v>220</v>
      </c>
      <c r="AU103" s="156" t="s">
        <v>153</v>
      </c>
      <c r="AV103" s="156" t="s">
        <v>153</v>
      </c>
      <c r="AW103" s="156" t="s">
        <v>119</v>
      </c>
      <c r="AX103" s="156" t="s">
        <v>77</v>
      </c>
      <c r="AY103" s="156" t="s">
        <v>140</v>
      </c>
    </row>
    <row r="104" spans="2:51" s="6" customFormat="1" ht="15.75" customHeight="1">
      <c r="B104" s="139"/>
      <c r="D104" s="146" t="s">
        <v>220</v>
      </c>
      <c r="E104" s="142"/>
      <c r="F104" s="141" t="s">
        <v>1106</v>
      </c>
      <c r="H104" s="142"/>
      <c r="L104" s="139"/>
      <c r="M104" s="143"/>
      <c r="T104" s="144"/>
      <c r="AT104" s="142" t="s">
        <v>220</v>
      </c>
      <c r="AU104" s="142" t="s">
        <v>153</v>
      </c>
      <c r="AV104" s="142" t="s">
        <v>22</v>
      </c>
      <c r="AW104" s="142" t="s">
        <v>119</v>
      </c>
      <c r="AX104" s="142" t="s">
        <v>77</v>
      </c>
      <c r="AY104" s="142" t="s">
        <v>140</v>
      </c>
    </row>
    <row r="105" spans="2:51" s="6" customFormat="1" ht="15.75" customHeight="1">
      <c r="B105" s="145"/>
      <c r="D105" s="146" t="s">
        <v>220</v>
      </c>
      <c r="E105" s="147"/>
      <c r="F105" s="148" t="s">
        <v>1103</v>
      </c>
      <c r="H105" s="149">
        <v>890</v>
      </c>
      <c r="L105" s="145"/>
      <c r="M105" s="150"/>
      <c r="T105" s="151"/>
      <c r="AT105" s="147" t="s">
        <v>220</v>
      </c>
      <c r="AU105" s="147" t="s">
        <v>153</v>
      </c>
      <c r="AV105" s="147" t="s">
        <v>85</v>
      </c>
      <c r="AW105" s="147" t="s">
        <v>119</v>
      </c>
      <c r="AX105" s="147" t="s">
        <v>77</v>
      </c>
      <c r="AY105" s="147" t="s">
        <v>140</v>
      </c>
    </row>
    <row r="106" spans="2:51" s="6" customFormat="1" ht="15.75" customHeight="1">
      <c r="B106" s="161"/>
      <c r="D106" s="146" t="s">
        <v>220</v>
      </c>
      <c r="E106" s="162"/>
      <c r="F106" s="163" t="s">
        <v>293</v>
      </c>
      <c r="H106" s="164">
        <v>2526.72</v>
      </c>
      <c r="L106" s="161"/>
      <c r="M106" s="165"/>
      <c r="T106" s="166"/>
      <c r="AT106" s="162" t="s">
        <v>220</v>
      </c>
      <c r="AU106" s="162" t="s">
        <v>153</v>
      </c>
      <c r="AV106" s="162" t="s">
        <v>143</v>
      </c>
      <c r="AW106" s="162" t="s">
        <v>119</v>
      </c>
      <c r="AX106" s="162" t="s">
        <v>22</v>
      </c>
      <c r="AY106" s="162" t="s">
        <v>140</v>
      </c>
    </row>
    <row r="107" spans="2:65" s="6" customFormat="1" ht="15.75" customHeight="1">
      <c r="B107" s="22"/>
      <c r="C107" s="123" t="s">
        <v>153</v>
      </c>
      <c r="D107" s="123" t="s">
        <v>144</v>
      </c>
      <c r="E107" s="124" t="s">
        <v>302</v>
      </c>
      <c r="F107" s="125" t="s">
        <v>303</v>
      </c>
      <c r="G107" s="126" t="s">
        <v>283</v>
      </c>
      <c r="H107" s="127">
        <v>1636.72</v>
      </c>
      <c r="I107" s="128"/>
      <c r="J107" s="129">
        <f>ROUND($I$107*$H$107,2)</f>
        <v>0</v>
      </c>
      <c r="K107" s="125" t="s">
        <v>215</v>
      </c>
      <c r="L107" s="22"/>
      <c r="M107" s="130"/>
      <c r="N107" s="131" t="s">
        <v>48</v>
      </c>
      <c r="Q107" s="132">
        <v>0</v>
      </c>
      <c r="R107" s="132">
        <f>$Q$107*$H$107</f>
        <v>0</v>
      </c>
      <c r="S107" s="132">
        <v>0</v>
      </c>
      <c r="T107" s="133">
        <f>$S$107*$H$107</f>
        <v>0</v>
      </c>
      <c r="AR107" s="83" t="s">
        <v>143</v>
      </c>
      <c r="AT107" s="83" t="s">
        <v>144</v>
      </c>
      <c r="AU107" s="83" t="s">
        <v>153</v>
      </c>
      <c r="AY107" s="6" t="s">
        <v>140</v>
      </c>
      <c r="BE107" s="134">
        <f>IF($N$107="základní",$J$107,0)</f>
        <v>0</v>
      </c>
      <c r="BF107" s="134">
        <f>IF($N$107="snížená",$J$107,0)</f>
        <v>0</v>
      </c>
      <c r="BG107" s="134">
        <f>IF($N$107="zákl. přenesená",$J$107,0)</f>
        <v>0</v>
      </c>
      <c r="BH107" s="134">
        <f>IF($N$107="sníž. přenesená",$J$107,0)</f>
        <v>0</v>
      </c>
      <c r="BI107" s="134">
        <f>IF($N$107="nulová",$J$107,0)</f>
        <v>0</v>
      </c>
      <c r="BJ107" s="83" t="s">
        <v>22</v>
      </c>
      <c r="BK107" s="134">
        <f>ROUND($I$107*$H$107,2)</f>
        <v>0</v>
      </c>
      <c r="BL107" s="83" t="s">
        <v>143</v>
      </c>
      <c r="BM107" s="83" t="s">
        <v>1107</v>
      </c>
    </row>
    <row r="108" spans="2:51" s="6" customFormat="1" ht="15.75" customHeight="1">
      <c r="B108" s="139"/>
      <c r="D108" s="140" t="s">
        <v>220</v>
      </c>
      <c r="E108" s="141"/>
      <c r="F108" s="141" t="s">
        <v>305</v>
      </c>
      <c r="H108" s="142"/>
      <c r="L108" s="139"/>
      <c r="M108" s="143"/>
      <c r="T108" s="144"/>
      <c r="AT108" s="142" t="s">
        <v>220</v>
      </c>
      <c r="AU108" s="142" t="s">
        <v>153</v>
      </c>
      <c r="AV108" s="142" t="s">
        <v>22</v>
      </c>
      <c r="AW108" s="142" t="s">
        <v>119</v>
      </c>
      <c r="AX108" s="142" t="s">
        <v>77</v>
      </c>
      <c r="AY108" s="142" t="s">
        <v>140</v>
      </c>
    </row>
    <row r="109" spans="2:51" s="6" customFormat="1" ht="15.75" customHeight="1">
      <c r="B109" s="145"/>
      <c r="D109" s="146" t="s">
        <v>220</v>
      </c>
      <c r="E109" s="147"/>
      <c r="F109" s="148" t="s">
        <v>1105</v>
      </c>
      <c r="H109" s="149">
        <v>1619.8</v>
      </c>
      <c r="L109" s="145"/>
      <c r="M109" s="150"/>
      <c r="T109" s="151"/>
      <c r="AT109" s="147" t="s">
        <v>220</v>
      </c>
      <c r="AU109" s="147" t="s">
        <v>153</v>
      </c>
      <c r="AV109" s="147" t="s">
        <v>85</v>
      </c>
      <c r="AW109" s="147" t="s">
        <v>119</v>
      </c>
      <c r="AX109" s="147" t="s">
        <v>77</v>
      </c>
      <c r="AY109" s="147" t="s">
        <v>140</v>
      </c>
    </row>
    <row r="110" spans="2:51" s="6" customFormat="1" ht="15.75" customHeight="1">
      <c r="B110" s="145"/>
      <c r="D110" s="146" t="s">
        <v>220</v>
      </c>
      <c r="E110" s="147"/>
      <c r="F110" s="148" t="s">
        <v>1100</v>
      </c>
      <c r="H110" s="149">
        <v>16.92</v>
      </c>
      <c r="L110" s="145"/>
      <c r="M110" s="150"/>
      <c r="T110" s="151"/>
      <c r="AT110" s="147" t="s">
        <v>220</v>
      </c>
      <c r="AU110" s="147" t="s">
        <v>153</v>
      </c>
      <c r="AV110" s="147" t="s">
        <v>85</v>
      </c>
      <c r="AW110" s="147" t="s">
        <v>119</v>
      </c>
      <c r="AX110" s="147" t="s">
        <v>77</v>
      </c>
      <c r="AY110" s="147" t="s">
        <v>140</v>
      </c>
    </row>
    <row r="111" spans="2:51" s="6" customFormat="1" ht="15.75" customHeight="1">
      <c r="B111" s="161"/>
      <c r="D111" s="146" t="s">
        <v>220</v>
      </c>
      <c r="E111" s="162"/>
      <c r="F111" s="163" t="s">
        <v>293</v>
      </c>
      <c r="H111" s="164">
        <v>1636.72</v>
      </c>
      <c r="L111" s="161"/>
      <c r="M111" s="165"/>
      <c r="T111" s="166"/>
      <c r="AT111" s="162" t="s">
        <v>220</v>
      </c>
      <c r="AU111" s="162" t="s">
        <v>153</v>
      </c>
      <c r="AV111" s="162" t="s">
        <v>143</v>
      </c>
      <c r="AW111" s="162" t="s">
        <v>119</v>
      </c>
      <c r="AX111" s="162" t="s">
        <v>22</v>
      </c>
      <c r="AY111" s="162" t="s">
        <v>140</v>
      </c>
    </row>
    <row r="112" spans="2:65" s="6" customFormat="1" ht="15.75" customHeight="1">
      <c r="B112" s="22"/>
      <c r="C112" s="123" t="s">
        <v>143</v>
      </c>
      <c r="D112" s="123" t="s">
        <v>144</v>
      </c>
      <c r="E112" s="124" t="s">
        <v>307</v>
      </c>
      <c r="F112" s="125" t="s">
        <v>308</v>
      </c>
      <c r="G112" s="126" t="s">
        <v>283</v>
      </c>
      <c r="H112" s="127">
        <v>746.72</v>
      </c>
      <c r="I112" s="128"/>
      <c r="J112" s="129">
        <f>ROUND($I$112*$H$112,2)</f>
        <v>0</v>
      </c>
      <c r="K112" s="125"/>
      <c r="L112" s="22"/>
      <c r="M112" s="130"/>
      <c r="N112" s="131" t="s">
        <v>48</v>
      </c>
      <c r="Q112" s="132">
        <v>0</v>
      </c>
      <c r="R112" s="132">
        <f>$Q$112*$H$112</f>
        <v>0</v>
      </c>
      <c r="S112" s="132">
        <v>0</v>
      </c>
      <c r="T112" s="133">
        <f>$S$112*$H$112</f>
        <v>0</v>
      </c>
      <c r="AR112" s="83" t="s">
        <v>143</v>
      </c>
      <c r="AT112" s="83" t="s">
        <v>144</v>
      </c>
      <c r="AU112" s="83" t="s">
        <v>153</v>
      </c>
      <c r="AY112" s="6" t="s">
        <v>140</v>
      </c>
      <c r="BE112" s="134">
        <f>IF($N$112="základní",$J$112,0)</f>
        <v>0</v>
      </c>
      <c r="BF112" s="134">
        <f>IF($N$112="snížená",$J$112,0)</f>
        <v>0</v>
      </c>
      <c r="BG112" s="134">
        <f>IF($N$112="zákl. přenesená",$J$112,0)</f>
        <v>0</v>
      </c>
      <c r="BH112" s="134">
        <f>IF($N$112="sníž. přenesená",$J$112,0)</f>
        <v>0</v>
      </c>
      <c r="BI112" s="134">
        <f>IF($N$112="nulová",$J$112,0)</f>
        <v>0</v>
      </c>
      <c r="BJ112" s="83" t="s">
        <v>22</v>
      </c>
      <c r="BK112" s="134">
        <f>ROUND($I$112*$H$112,2)</f>
        <v>0</v>
      </c>
      <c r="BL112" s="83" t="s">
        <v>143</v>
      </c>
      <c r="BM112" s="83" t="s">
        <v>1108</v>
      </c>
    </row>
    <row r="113" spans="2:51" s="6" customFormat="1" ht="15.75" customHeight="1">
      <c r="B113" s="139"/>
      <c r="D113" s="140" t="s">
        <v>220</v>
      </c>
      <c r="E113" s="141"/>
      <c r="F113" s="141" t="s">
        <v>310</v>
      </c>
      <c r="H113" s="142"/>
      <c r="L113" s="139"/>
      <c r="M113" s="143"/>
      <c r="T113" s="144"/>
      <c r="AT113" s="142" t="s">
        <v>220</v>
      </c>
      <c r="AU113" s="142" t="s">
        <v>153</v>
      </c>
      <c r="AV113" s="142" t="s">
        <v>22</v>
      </c>
      <c r="AW113" s="142" t="s">
        <v>119</v>
      </c>
      <c r="AX113" s="142" t="s">
        <v>77</v>
      </c>
      <c r="AY113" s="142" t="s">
        <v>140</v>
      </c>
    </row>
    <row r="114" spans="2:51" s="6" customFormat="1" ht="15.75" customHeight="1">
      <c r="B114" s="145"/>
      <c r="D114" s="146" t="s">
        <v>220</v>
      </c>
      <c r="E114" s="147"/>
      <c r="F114" s="148" t="s">
        <v>1099</v>
      </c>
      <c r="H114" s="149">
        <v>729.8</v>
      </c>
      <c r="L114" s="145"/>
      <c r="M114" s="150"/>
      <c r="T114" s="151"/>
      <c r="AT114" s="147" t="s">
        <v>220</v>
      </c>
      <c r="AU114" s="147" t="s">
        <v>153</v>
      </c>
      <c r="AV114" s="147" t="s">
        <v>85</v>
      </c>
      <c r="AW114" s="147" t="s">
        <v>119</v>
      </c>
      <c r="AX114" s="147" t="s">
        <v>77</v>
      </c>
      <c r="AY114" s="147" t="s">
        <v>140</v>
      </c>
    </row>
    <row r="115" spans="2:51" s="6" customFormat="1" ht="15.75" customHeight="1">
      <c r="B115" s="145"/>
      <c r="D115" s="146" t="s">
        <v>220</v>
      </c>
      <c r="E115" s="147"/>
      <c r="F115" s="148" t="s">
        <v>1100</v>
      </c>
      <c r="H115" s="149">
        <v>16.92</v>
      </c>
      <c r="L115" s="145"/>
      <c r="M115" s="150"/>
      <c r="T115" s="151"/>
      <c r="AT115" s="147" t="s">
        <v>220</v>
      </c>
      <c r="AU115" s="147" t="s">
        <v>153</v>
      </c>
      <c r="AV115" s="147" t="s">
        <v>85</v>
      </c>
      <c r="AW115" s="147" t="s">
        <v>119</v>
      </c>
      <c r="AX115" s="147" t="s">
        <v>77</v>
      </c>
      <c r="AY115" s="147" t="s">
        <v>140</v>
      </c>
    </row>
    <row r="116" spans="2:51" s="6" customFormat="1" ht="15.75" customHeight="1">
      <c r="B116" s="161"/>
      <c r="D116" s="146" t="s">
        <v>220</v>
      </c>
      <c r="E116" s="162"/>
      <c r="F116" s="163" t="s">
        <v>293</v>
      </c>
      <c r="H116" s="164">
        <v>746.72</v>
      </c>
      <c r="L116" s="161"/>
      <c r="M116" s="165"/>
      <c r="T116" s="166"/>
      <c r="AT116" s="162" t="s">
        <v>220</v>
      </c>
      <c r="AU116" s="162" t="s">
        <v>153</v>
      </c>
      <c r="AV116" s="162" t="s">
        <v>143</v>
      </c>
      <c r="AW116" s="162" t="s">
        <v>119</v>
      </c>
      <c r="AX116" s="162" t="s">
        <v>22</v>
      </c>
      <c r="AY116" s="162" t="s">
        <v>140</v>
      </c>
    </row>
    <row r="117" spans="2:65" s="6" customFormat="1" ht="15.75" customHeight="1">
      <c r="B117" s="22"/>
      <c r="C117" s="123" t="s">
        <v>160</v>
      </c>
      <c r="D117" s="123" t="s">
        <v>144</v>
      </c>
      <c r="E117" s="124" t="s">
        <v>311</v>
      </c>
      <c r="F117" s="125" t="s">
        <v>312</v>
      </c>
      <c r="G117" s="126" t="s">
        <v>313</v>
      </c>
      <c r="H117" s="127">
        <v>1194.752</v>
      </c>
      <c r="I117" s="128"/>
      <c r="J117" s="129">
        <f>ROUND($I$117*$H$117,2)</f>
        <v>0</v>
      </c>
      <c r="K117" s="125" t="s">
        <v>215</v>
      </c>
      <c r="L117" s="22"/>
      <c r="M117" s="130"/>
      <c r="N117" s="131" t="s">
        <v>48</v>
      </c>
      <c r="Q117" s="132">
        <v>0</v>
      </c>
      <c r="R117" s="132">
        <f>$Q$117*$H$117</f>
        <v>0</v>
      </c>
      <c r="S117" s="132">
        <v>0</v>
      </c>
      <c r="T117" s="133">
        <f>$S$117*$H$117</f>
        <v>0</v>
      </c>
      <c r="AR117" s="83" t="s">
        <v>143</v>
      </c>
      <c r="AT117" s="83" t="s">
        <v>144</v>
      </c>
      <c r="AU117" s="83" t="s">
        <v>153</v>
      </c>
      <c r="AY117" s="6" t="s">
        <v>140</v>
      </c>
      <c r="BE117" s="134">
        <f>IF($N$117="základní",$J$117,0)</f>
        <v>0</v>
      </c>
      <c r="BF117" s="134">
        <f>IF($N$117="snížená",$J$117,0)</f>
        <v>0</v>
      </c>
      <c r="BG117" s="134">
        <f>IF($N$117="zákl. přenesená",$J$117,0)</f>
        <v>0</v>
      </c>
      <c r="BH117" s="134">
        <f>IF($N$117="sníž. přenesená",$J$117,0)</f>
        <v>0</v>
      </c>
      <c r="BI117" s="134">
        <f>IF($N$117="nulová",$J$117,0)</f>
        <v>0</v>
      </c>
      <c r="BJ117" s="83" t="s">
        <v>22</v>
      </c>
      <c r="BK117" s="134">
        <f>ROUND($I$117*$H$117,2)</f>
        <v>0</v>
      </c>
      <c r="BL117" s="83" t="s">
        <v>143</v>
      </c>
      <c r="BM117" s="83" t="s">
        <v>1109</v>
      </c>
    </row>
    <row r="118" spans="2:51" s="6" customFormat="1" ht="15.75" customHeight="1">
      <c r="B118" s="139"/>
      <c r="D118" s="140" t="s">
        <v>220</v>
      </c>
      <c r="E118" s="141"/>
      <c r="F118" s="141" t="s">
        <v>755</v>
      </c>
      <c r="H118" s="142"/>
      <c r="L118" s="139"/>
      <c r="M118" s="143"/>
      <c r="T118" s="144"/>
      <c r="AT118" s="142" t="s">
        <v>220</v>
      </c>
      <c r="AU118" s="142" t="s">
        <v>153</v>
      </c>
      <c r="AV118" s="142" t="s">
        <v>22</v>
      </c>
      <c r="AW118" s="142" t="s">
        <v>119</v>
      </c>
      <c r="AX118" s="142" t="s">
        <v>77</v>
      </c>
      <c r="AY118" s="142" t="s">
        <v>140</v>
      </c>
    </row>
    <row r="119" spans="2:51" s="6" customFormat="1" ht="15.75" customHeight="1">
      <c r="B119" s="145"/>
      <c r="D119" s="146" t="s">
        <v>220</v>
      </c>
      <c r="E119" s="147"/>
      <c r="F119" s="148" t="s">
        <v>1110</v>
      </c>
      <c r="H119" s="149">
        <v>1194.752</v>
      </c>
      <c r="L119" s="145"/>
      <c r="M119" s="150"/>
      <c r="T119" s="151"/>
      <c r="AT119" s="147" t="s">
        <v>220</v>
      </c>
      <c r="AU119" s="147" t="s">
        <v>153</v>
      </c>
      <c r="AV119" s="147" t="s">
        <v>85</v>
      </c>
      <c r="AW119" s="147" t="s">
        <v>119</v>
      </c>
      <c r="AX119" s="147" t="s">
        <v>22</v>
      </c>
      <c r="AY119" s="147" t="s">
        <v>140</v>
      </c>
    </row>
    <row r="120" spans="2:65" s="6" customFormat="1" ht="15.75" customHeight="1">
      <c r="B120" s="22"/>
      <c r="C120" s="123" t="s">
        <v>164</v>
      </c>
      <c r="D120" s="123" t="s">
        <v>144</v>
      </c>
      <c r="E120" s="124" t="s">
        <v>317</v>
      </c>
      <c r="F120" s="125" t="s">
        <v>318</v>
      </c>
      <c r="G120" s="126" t="s">
        <v>319</v>
      </c>
      <c r="H120" s="127">
        <v>178</v>
      </c>
      <c r="I120" s="128"/>
      <c r="J120" s="129">
        <f>ROUND($I$120*$H$120,2)</f>
        <v>0</v>
      </c>
      <c r="K120" s="125" t="s">
        <v>215</v>
      </c>
      <c r="L120" s="22"/>
      <c r="M120" s="130"/>
      <c r="N120" s="131" t="s">
        <v>48</v>
      </c>
      <c r="Q120" s="132">
        <v>0</v>
      </c>
      <c r="R120" s="132">
        <f>$Q$120*$H$120</f>
        <v>0</v>
      </c>
      <c r="S120" s="132">
        <v>0</v>
      </c>
      <c r="T120" s="133">
        <f>$S$120*$H$120</f>
        <v>0</v>
      </c>
      <c r="AR120" s="83" t="s">
        <v>143</v>
      </c>
      <c r="AT120" s="83" t="s">
        <v>144</v>
      </c>
      <c r="AU120" s="83" t="s">
        <v>153</v>
      </c>
      <c r="AY120" s="6" t="s">
        <v>140</v>
      </c>
      <c r="BE120" s="134">
        <f>IF($N$120="základní",$J$120,0)</f>
        <v>0</v>
      </c>
      <c r="BF120" s="134">
        <f>IF($N$120="snížená",$J$120,0)</f>
        <v>0</v>
      </c>
      <c r="BG120" s="134">
        <f>IF($N$120="zákl. přenesená",$J$120,0)</f>
        <v>0</v>
      </c>
      <c r="BH120" s="134">
        <f>IF($N$120="sníž. přenesená",$J$120,0)</f>
        <v>0</v>
      </c>
      <c r="BI120" s="134">
        <f>IF($N$120="nulová",$J$120,0)</f>
        <v>0</v>
      </c>
      <c r="BJ120" s="83" t="s">
        <v>22</v>
      </c>
      <c r="BK120" s="134">
        <f>ROUND($I$120*$H$120,2)</f>
        <v>0</v>
      </c>
      <c r="BL120" s="83" t="s">
        <v>143</v>
      </c>
      <c r="BM120" s="83" t="s">
        <v>1111</v>
      </c>
    </row>
    <row r="121" spans="2:51" s="6" customFormat="1" ht="15.75" customHeight="1">
      <c r="B121" s="139"/>
      <c r="D121" s="140" t="s">
        <v>220</v>
      </c>
      <c r="E121" s="141"/>
      <c r="F121" s="141" t="s">
        <v>1112</v>
      </c>
      <c r="H121" s="142"/>
      <c r="L121" s="139"/>
      <c r="M121" s="143"/>
      <c r="T121" s="144"/>
      <c r="AT121" s="142" t="s">
        <v>220</v>
      </c>
      <c r="AU121" s="142" t="s">
        <v>153</v>
      </c>
      <c r="AV121" s="142" t="s">
        <v>22</v>
      </c>
      <c r="AW121" s="142" t="s">
        <v>119</v>
      </c>
      <c r="AX121" s="142" t="s">
        <v>77</v>
      </c>
      <c r="AY121" s="142" t="s">
        <v>140</v>
      </c>
    </row>
    <row r="122" spans="2:51" s="6" customFormat="1" ht="15.75" customHeight="1">
      <c r="B122" s="145"/>
      <c r="D122" s="146" t="s">
        <v>220</v>
      </c>
      <c r="E122" s="147"/>
      <c r="F122" s="148" t="s">
        <v>1113</v>
      </c>
      <c r="H122" s="149">
        <v>178</v>
      </c>
      <c r="L122" s="145"/>
      <c r="M122" s="150"/>
      <c r="T122" s="151"/>
      <c r="AT122" s="147" t="s">
        <v>220</v>
      </c>
      <c r="AU122" s="147" t="s">
        <v>153</v>
      </c>
      <c r="AV122" s="147" t="s">
        <v>85</v>
      </c>
      <c r="AW122" s="147" t="s">
        <v>119</v>
      </c>
      <c r="AX122" s="147" t="s">
        <v>22</v>
      </c>
      <c r="AY122" s="147" t="s">
        <v>140</v>
      </c>
    </row>
    <row r="123" spans="2:63" s="112" customFormat="1" ht="23.25" customHeight="1">
      <c r="B123" s="113"/>
      <c r="D123" s="114" t="s">
        <v>76</v>
      </c>
      <c r="E123" s="121" t="s">
        <v>353</v>
      </c>
      <c r="F123" s="121" t="s">
        <v>1114</v>
      </c>
      <c r="J123" s="122">
        <f>$BK$123</f>
        <v>0</v>
      </c>
      <c r="L123" s="113"/>
      <c r="M123" s="117"/>
      <c r="P123" s="118">
        <f>SUM($P$124:$P$154)</f>
        <v>0</v>
      </c>
      <c r="R123" s="118">
        <f>SUM($R$124:$R$154)</f>
        <v>5.3259023999999995</v>
      </c>
      <c r="T123" s="119">
        <f>SUM($T$124:$T$154)</f>
        <v>0</v>
      </c>
      <c r="AR123" s="114" t="s">
        <v>22</v>
      </c>
      <c r="AT123" s="114" t="s">
        <v>76</v>
      </c>
      <c r="AU123" s="114" t="s">
        <v>85</v>
      </c>
      <c r="AY123" s="114" t="s">
        <v>140</v>
      </c>
      <c r="BK123" s="120">
        <f>SUM($BK$124:$BK$154)</f>
        <v>0</v>
      </c>
    </row>
    <row r="124" spans="2:65" s="6" customFormat="1" ht="15.75" customHeight="1">
      <c r="B124" s="22"/>
      <c r="C124" s="123" t="s">
        <v>168</v>
      </c>
      <c r="D124" s="123" t="s">
        <v>144</v>
      </c>
      <c r="E124" s="124" t="s">
        <v>1115</v>
      </c>
      <c r="F124" s="125" t="s">
        <v>1116</v>
      </c>
      <c r="G124" s="126" t="s">
        <v>319</v>
      </c>
      <c r="H124" s="127">
        <v>356</v>
      </c>
      <c r="I124" s="128"/>
      <c r="J124" s="129">
        <f>ROUND($I$124*$H$124,2)</f>
        <v>0</v>
      </c>
      <c r="K124" s="125" t="s">
        <v>215</v>
      </c>
      <c r="L124" s="22"/>
      <c r="M124" s="130"/>
      <c r="N124" s="131" t="s">
        <v>48</v>
      </c>
      <c r="Q124" s="132">
        <v>0</v>
      </c>
      <c r="R124" s="132">
        <f>$Q$124*$H$124</f>
        <v>0</v>
      </c>
      <c r="S124" s="132">
        <v>0</v>
      </c>
      <c r="T124" s="133">
        <f>$S$124*$H$124</f>
        <v>0</v>
      </c>
      <c r="AR124" s="83" t="s">
        <v>143</v>
      </c>
      <c r="AT124" s="83" t="s">
        <v>144</v>
      </c>
      <c r="AU124" s="83" t="s">
        <v>153</v>
      </c>
      <c r="AY124" s="6" t="s">
        <v>140</v>
      </c>
      <c r="BE124" s="134">
        <f>IF($N$124="základní",$J$124,0)</f>
        <v>0</v>
      </c>
      <c r="BF124" s="134">
        <f>IF($N$124="snížená",$J$124,0)</f>
        <v>0</v>
      </c>
      <c r="BG124" s="134">
        <f>IF($N$124="zákl. přenesená",$J$124,0)</f>
        <v>0</v>
      </c>
      <c r="BH124" s="134">
        <f>IF($N$124="sníž. přenesená",$J$124,0)</f>
        <v>0</v>
      </c>
      <c r="BI124" s="134">
        <f>IF($N$124="nulová",$J$124,0)</f>
        <v>0</v>
      </c>
      <c r="BJ124" s="83" t="s">
        <v>22</v>
      </c>
      <c r="BK124" s="134">
        <f>ROUND($I$124*$H$124,2)</f>
        <v>0</v>
      </c>
      <c r="BL124" s="83" t="s">
        <v>143</v>
      </c>
      <c r="BM124" s="83" t="s">
        <v>1117</v>
      </c>
    </row>
    <row r="125" spans="2:51" s="6" customFormat="1" ht="15.75" customHeight="1">
      <c r="B125" s="139"/>
      <c r="D125" s="140" t="s">
        <v>220</v>
      </c>
      <c r="E125" s="141"/>
      <c r="F125" s="141" t="s">
        <v>1118</v>
      </c>
      <c r="H125" s="142"/>
      <c r="L125" s="139"/>
      <c r="M125" s="143"/>
      <c r="T125" s="144"/>
      <c r="AT125" s="142" t="s">
        <v>220</v>
      </c>
      <c r="AU125" s="142" t="s">
        <v>153</v>
      </c>
      <c r="AV125" s="142" t="s">
        <v>22</v>
      </c>
      <c r="AW125" s="142" t="s">
        <v>119</v>
      </c>
      <c r="AX125" s="142" t="s">
        <v>77</v>
      </c>
      <c r="AY125" s="142" t="s">
        <v>140</v>
      </c>
    </row>
    <row r="126" spans="2:51" s="6" customFormat="1" ht="15.75" customHeight="1">
      <c r="B126" s="145"/>
      <c r="D126" s="146" t="s">
        <v>220</v>
      </c>
      <c r="E126" s="147"/>
      <c r="F126" s="148" t="s">
        <v>1119</v>
      </c>
      <c r="H126" s="149">
        <v>356</v>
      </c>
      <c r="L126" s="145"/>
      <c r="M126" s="150"/>
      <c r="T126" s="151"/>
      <c r="AT126" s="147" t="s">
        <v>220</v>
      </c>
      <c r="AU126" s="147" t="s">
        <v>153</v>
      </c>
      <c r="AV126" s="147" t="s">
        <v>85</v>
      </c>
      <c r="AW126" s="147" t="s">
        <v>119</v>
      </c>
      <c r="AX126" s="147" t="s">
        <v>22</v>
      </c>
      <c r="AY126" s="147" t="s">
        <v>140</v>
      </c>
    </row>
    <row r="127" spans="2:65" s="6" customFormat="1" ht="15.75" customHeight="1">
      <c r="B127" s="22"/>
      <c r="C127" s="123" t="s">
        <v>172</v>
      </c>
      <c r="D127" s="123" t="s">
        <v>144</v>
      </c>
      <c r="E127" s="124" t="s">
        <v>1120</v>
      </c>
      <c r="F127" s="125" t="s">
        <v>1121</v>
      </c>
      <c r="G127" s="126" t="s">
        <v>283</v>
      </c>
      <c r="H127" s="127">
        <v>485.94</v>
      </c>
      <c r="I127" s="128"/>
      <c r="J127" s="129">
        <f>ROUND($I$127*$H$127,2)</f>
        <v>0</v>
      </c>
      <c r="K127" s="125" t="s">
        <v>215</v>
      </c>
      <c r="L127" s="22"/>
      <c r="M127" s="130"/>
      <c r="N127" s="131" t="s">
        <v>48</v>
      </c>
      <c r="Q127" s="132">
        <v>0</v>
      </c>
      <c r="R127" s="132">
        <f>$Q$127*$H$127</f>
        <v>0</v>
      </c>
      <c r="S127" s="132">
        <v>0</v>
      </c>
      <c r="T127" s="133">
        <f>$S$127*$H$127</f>
        <v>0</v>
      </c>
      <c r="AR127" s="83" t="s">
        <v>143</v>
      </c>
      <c r="AT127" s="83" t="s">
        <v>144</v>
      </c>
      <c r="AU127" s="83" t="s">
        <v>153</v>
      </c>
      <c r="AY127" s="6" t="s">
        <v>140</v>
      </c>
      <c r="BE127" s="134">
        <f>IF($N$127="základní",$J$127,0)</f>
        <v>0</v>
      </c>
      <c r="BF127" s="134">
        <f>IF($N$127="snížená",$J$127,0)</f>
        <v>0</v>
      </c>
      <c r="BG127" s="134">
        <f>IF($N$127="zákl. přenesená",$J$127,0)</f>
        <v>0</v>
      </c>
      <c r="BH127" s="134">
        <f>IF($N$127="sníž. přenesená",$J$127,0)</f>
        <v>0</v>
      </c>
      <c r="BI127" s="134">
        <f>IF($N$127="nulová",$J$127,0)</f>
        <v>0</v>
      </c>
      <c r="BJ127" s="83" t="s">
        <v>22</v>
      </c>
      <c r="BK127" s="134">
        <f>ROUND($I$127*$H$127,2)</f>
        <v>0</v>
      </c>
      <c r="BL127" s="83" t="s">
        <v>143</v>
      </c>
      <c r="BM127" s="83" t="s">
        <v>1122</v>
      </c>
    </row>
    <row r="128" spans="2:51" s="6" customFormat="1" ht="15.75" customHeight="1">
      <c r="B128" s="139"/>
      <c r="D128" s="140" t="s">
        <v>220</v>
      </c>
      <c r="E128" s="141"/>
      <c r="F128" s="141" t="s">
        <v>1123</v>
      </c>
      <c r="H128" s="142"/>
      <c r="L128" s="139"/>
      <c r="M128" s="143"/>
      <c r="T128" s="144"/>
      <c r="AT128" s="142" t="s">
        <v>220</v>
      </c>
      <c r="AU128" s="142" t="s">
        <v>153</v>
      </c>
      <c r="AV128" s="142" t="s">
        <v>22</v>
      </c>
      <c r="AW128" s="142" t="s">
        <v>119</v>
      </c>
      <c r="AX128" s="142" t="s">
        <v>77</v>
      </c>
      <c r="AY128" s="142" t="s">
        <v>140</v>
      </c>
    </row>
    <row r="129" spans="2:51" s="6" customFormat="1" ht="15.75" customHeight="1">
      <c r="B129" s="145"/>
      <c r="D129" s="146" t="s">
        <v>220</v>
      </c>
      <c r="E129" s="147"/>
      <c r="F129" s="148" t="s">
        <v>1124</v>
      </c>
      <c r="H129" s="149">
        <v>485.94</v>
      </c>
      <c r="L129" s="145"/>
      <c r="M129" s="150"/>
      <c r="T129" s="151"/>
      <c r="AT129" s="147" t="s">
        <v>220</v>
      </c>
      <c r="AU129" s="147" t="s">
        <v>153</v>
      </c>
      <c r="AV129" s="147" t="s">
        <v>85</v>
      </c>
      <c r="AW129" s="147" t="s">
        <v>119</v>
      </c>
      <c r="AX129" s="147" t="s">
        <v>22</v>
      </c>
      <c r="AY129" s="147" t="s">
        <v>140</v>
      </c>
    </row>
    <row r="130" spans="2:65" s="6" customFormat="1" ht="15.75" customHeight="1">
      <c r="B130" s="22"/>
      <c r="C130" s="123" t="s">
        <v>176</v>
      </c>
      <c r="D130" s="123" t="s">
        <v>144</v>
      </c>
      <c r="E130" s="124" t="s">
        <v>361</v>
      </c>
      <c r="F130" s="125" t="s">
        <v>362</v>
      </c>
      <c r="G130" s="126" t="s">
        <v>283</v>
      </c>
      <c r="H130" s="127">
        <v>485.94</v>
      </c>
      <c r="I130" s="128"/>
      <c r="J130" s="129">
        <f>ROUND($I$130*$H$130,2)</f>
        <v>0</v>
      </c>
      <c r="K130" s="125" t="s">
        <v>215</v>
      </c>
      <c r="L130" s="22"/>
      <c r="M130" s="130"/>
      <c r="N130" s="131" t="s">
        <v>48</v>
      </c>
      <c r="Q130" s="132">
        <v>0</v>
      </c>
      <c r="R130" s="132">
        <f>$Q$130*$H$130</f>
        <v>0</v>
      </c>
      <c r="S130" s="132">
        <v>0</v>
      </c>
      <c r="T130" s="133">
        <f>$S$130*$H$130</f>
        <v>0</v>
      </c>
      <c r="AR130" s="83" t="s">
        <v>143</v>
      </c>
      <c r="AT130" s="83" t="s">
        <v>144</v>
      </c>
      <c r="AU130" s="83" t="s">
        <v>153</v>
      </c>
      <c r="AY130" s="6" t="s">
        <v>140</v>
      </c>
      <c r="BE130" s="134">
        <f>IF($N$130="základní",$J$130,0)</f>
        <v>0</v>
      </c>
      <c r="BF130" s="134">
        <f>IF($N$130="snížená",$J$130,0)</f>
        <v>0</v>
      </c>
      <c r="BG130" s="134">
        <f>IF($N$130="zákl. přenesená",$J$130,0)</f>
        <v>0</v>
      </c>
      <c r="BH130" s="134">
        <f>IF($N$130="sníž. přenesená",$J$130,0)</f>
        <v>0</v>
      </c>
      <c r="BI130" s="134">
        <f>IF($N$130="nulová",$J$130,0)</f>
        <v>0</v>
      </c>
      <c r="BJ130" s="83" t="s">
        <v>22</v>
      </c>
      <c r="BK130" s="134">
        <f>ROUND($I$130*$H$130,2)</f>
        <v>0</v>
      </c>
      <c r="BL130" s="83" t="s">
        <v>143</v>
      </c>
      <c r="BM130" s="83" t="s">
        <v>1125</v>
      </c>
    </row>
    <row r="131" spans="2:51" s="6" customFormat="1" ht="15.75" customHeight="1">
      <c r="B131" s="145"/>
      <c r="D131" s="140" t="s">
        <v>220</v>
      </c>
      <c r="E131" s="148"/>
      <c r="F131" s="148" t="s">
        <v>1126</v>
      </c>
      <c r="H131" s="149">
        <v>485.94</v>
      </c>
      <c r="L131" s="145"/>
      <c r="M131" s="150"/>
      <c r="T131" s="151"/>
      <c r="AT131" s="147" t="s">
        <v>220</v>
      </c>
      <c r="AU131" s="147" t="s">
        <v>153</v>
      </c>
      <c r="AV131" s="147" t="s">
        <v>85</v>
      </c>
      <c r="AW131" s="147" t="s">
        <v>119</v>
      </c>
      <c r="AX131" s="147" t="s">
        <v>22</v>
      </c>
      <c r="AY131" s="147" t="s">
        <v>140</v>
      </c>
    </row>
    <row r="132" spans="2:65" s="6" customFormat="1" ht="15.75" customHeight="1">
      <c r="B132" s="22"/>
      <c r="C132" s="123" t="s">
        <v>27</v>
      </c>
      <c r="D132" s="123" t="s">
        <v>144</v>
      </c>
      <c r="E132" s="124" t="s">
        <v>1127</v>
      </c>
      <c r="F132" s="125" t="s">
        <v>1128</v>
      </c>
      <c r="G132" s="126" t="s">
        <v>283</v>
      </c>
      <c r="H132" s="127">
        <v>485.94</v>
      </c>
      <c r="I132" s="128"/>
      <c r="J132" s="129">
        <f>ROUND($I$132*$H$132,2)</f>
        <v>0</v>
      </c>
      <c r="K132" s="125" t="s">
        <v>215</v>
      </c>
      <c r="L132" s="22"/>
      <c r="M132" s="130"/>
      <c r="N132" s="131" t="s">
        <v>48</v>
      </c>
      <c r="Q132" s="132">
        <v>0</v>
      </c>
      <c r="R132" s="132">
        <f>$Q$132*$H$132</f>
        <v>0</v>
      </c>
      <c r="S132" s="132">
        <v>0</v>
      </c>
      <c r="T132" s="133">
        <f>$S$132*$H$132</f>
        <v>0</v>
      </c>
      <c r="AR132" s="83" t="s">
        <v>143</v>
      </c>
      <c r="AT132" s="83" t="s">
        <v>144</v>
      </c>
      <c r="AU132" s="83" t="s">
        <v>153</v>
      </c>
      <c r="AY132" s="6" t="s">
        <v>140</v>
      </c>
      <c r="BE132" s="134">
        <f>IF($N$132="základní",$J$132,0)</f>
        <v>0</v>
      </c>
      <c r="BF132" s="134">
        <f>IF($N$132="snížená",$J$132,0)</f>
        <v>0</v>
      </c>
      <c r="BG132" s="134">
        <f>IF($N$132="zákl. přenesená",$J$132,0)</f>
        <v>0</v>
      </c>
      <c r="BH132" s="134">
        <f>IF($N$132="sníž. přenesená",$J$132,0)</f>
        <v>0</v>
      </c>
      <c r="BI132" s="134">
        <f>IF($N$132="nulová",$J$132,0)</f>
        <v>0</v>
      </c>
      <c r="BJ132" s="83" t="s">
        <v>22</v>
      </c>
      <c r="BK132" s="134">
        <f>ROUND($I$132*$H$132,2)</f>
        <v>0</v>
      </c>
      <c r="BL132" s="83" t="s">
        <v>143</v>
      </c>
      <c r="BM132" s="83" t="s">
        <v>1129</v>
      </c>
    </row>
    <row r="133" spans="2:51" s="6" customFormat="1" ht="15.75" customHeight="1">
      <c r="B133" s="139"/>
      <c r="D133" s="140" t="s">
        <v>220</v>
      </c>
      <c r="E133" s="141"/>
      <c r="F133" s="141" t="s">
        <v>1123</v>
      </c>
      <c r="H133" s="142"/>
      <c r="L133" s="139"/>
      <c r="M133" s="143"/>
      <c r="T133" s="144"/>
      <c r="AT133" s="142" t="s">
        <v>220</v>
      </c>
      <c r="AU133" s="142" t="s">
        <v>153</v>
      </c>
      <c r="AV133" s="142" t="s">
        <v>22</v>
      </c>
      <c r="AW133" s="142" t="s">
        <v>119</v>
      </c>
      <c r="AX133" s="142" t="s">
        <v>77</v>
      </c>
      <c r="AY133" s="142" t="s">
        <v>140</v>
      </c>
    </row>
    <row r="134" spans="2:51" s="6" customFormat="1" ht="15.75" customHeight="1">
      <c r="B134" s="145"/>
      <c r="D134" s="146" t="s">
        <v>220</v>
      </c>
      <c r="E134" s="147"/>
      <c r="F134" s="148" t="s">
        <v>1124</v>
      </c>
      <c r="H134" s="149">
        <v>485.94</v>
      </c>
      <c r="L134" s="145"/>
      <c r="M134" s="150"/>
      <c r="T134" s="151"/>
      <c r="AT134" s="147" t="s">
        <v>220</v>
      </c>
      <c r="AU134" s="147" t="s">
        <v>153</v>
      </c>
      <c r="AV134" s="147" t="s">
        <v>85</v>
      </c>
      <c r="AW134" s="147" t="s">
        <v>119</v>
      </c>
      <c r="AX134" s="147" t="s">
        <v>22</v>
      </c>
      <c r="AY134" s="147" t="s">
        <v>140</v>
      </c>
    </row>
    <row r="135" spans="2:65" s="6" customFormat="1" ht="15.75" customHeight="1">
      <c r="B135" s="22"/>
      <c r="C135" s="123" t="s">
        <v>185</v>
      </c>
      <c r="D135" s="123" t="s">
        <v>144</v>
      </c>
      <c r="E135" s="124" t="s">
        <v>1130</v>
      </c>
      <c r="F135" s="125" t="s">
        <v>1131</v>
      </c>
      <c r="G135" s="126" t="s">
        <v>283</v>
      </c>
      <c r="H135" s="127">
        <v>647.92</v>
      </c>
      <c r="I135" s="128"/>
      <c r="J135" s="129">
        <f>ROUND($I$135*$H$135,2)</f>
        <v>0</v>
      </c>
      <c r="K135" s="125" t="s">
        <v>215</v>
      </c>
      <c r="L135" s="22"/>
      <c r="M135" s="130"/>
      <c r="N135" s="131" t="s">
        <v>48</v>
      </c>
      <c r="Q135" s="132">
        <v>0.00822</v>
      </c>
      <c r="R135" s="132">
        <f>$Q$135*$H$135</f>
        <v>5.3259023999999995</v>
      </c>
      <c r="S135" s="132">
        <v>0</v>
      </c>
      <c r="T135" s="133">
        <f>$S$135*$H$135</f>
        <v>0</v>
      </c>
      <c r="AR135" s="83" t="s">
        <v>143</v>
      </c>
      <c r="AT135" s="83" t="s">
        <v>144</v>
      </c>
      <c r="AU135" s="83" t="s">
        <v>153</v>
      </c>
      <c r="AY135" s="6" t="s">
        <v>140</v>
      </c>
      <c r="BE135" s="134">
        <f>IF($N$135="základní",$J$135,0)</f>
        <v>0</v>
      </c>
      <c r="BF135" s="134">
        <f>IF($N$135="snížená",$J$135,0)</f>
        <v>0</v>
      </c>
      <c r="BG135" s="134">
        <f>IF($N$135="zákl. přenesená",$J$135,0)</f>
        <v>0</v>
      </c>
      <c r="BH135" s="134">
        <f>IF($N$135="sníž. přenesená",$J$135,0)</f>
        <v>0</v>
      </c>
      <c r="BI135" s="134">
        <f>IF($N$135="nulová",$J$135,0)</f>
        <v>0</v>
      </c>
      <c r="BJ135" s="83" t="s">
        <v>22</v>
      </c>
      <c r="BK135" s="134">
        <f>ROUND($I$135*$H$135,2)</f>
        <v>0</v>
      </c>
      <c r="BL135" s="83" t="s">
        <v>143</v>
      </c>
      <c r="BM135" s="83" t="s">
        <v>1132</v>
      </c>
    </row>
    <row r="136" spans="2:51" s="6" customFormat="1" ht="15.75" customHeight="1">
      <c r="B136" s="139"/>
      <c r="D136" s="140" t="s">
        <v>220</v>
      </c>
      <c r="E136" s="141"/>
      <c r="F136" s="141" t="s">
        <v>1123</v>
      </c>
      <c r="H136" s="142"/>
      <c r="L136" s="139"/>
      <c r="M136" s="143"/>
      <c r="T136" s="144"/>
      <c r="AT136" s="142" t="s">
        <v>220</v>
      </c>
      <c r="AU136" s="142" t="s">
        <v>153</v>
      </c>
      <c r="AV136" s="142" t="s">
        <v>22</v>
      </c>
      <c r="AW136" s="142" t="s">
        <v>119</v>
      </c>
      <c r="AX136" s="142" t="s">
        <v>77</v>
      </c>
      <c r="AY136" s="142" t="s">
        <v>140</v>
      </c>
    </row>
    <row r="137" spans="2:51" s="6" customFormat="1" ht="15.75" customHeight="1">
      <c r="B137" s="145"/>
      <c r="D137" s="146" t="s">
        <v>220</v>
      </c>
      <c r="E137" s="147"/>
      <c r="F137" s="148" t="s">
        <v>1133</v>
      </c>
      <c r="H137" s="149">
        <v>647.92</v>
      </c>
      <c r="L137" s="145"/>
      <c r="M137" s="150"/>
      <c r="T137" s="151"/>
      <c r="AT137" s="147" t="s">
        <v>220</v>
      </c>
      <c r="AU137" s="147" t="s">
        <v>153</v>
      </c>
      <c r="AV137" s="147" t="s">
        <v>85</v>
      </c>
      <c r="AW137" s="147" t="s">
        <v>119</v>
      </c>
      <c r="AX137" s="147" t="s">
        <v>22</v>
      </c>
      <c r="AY137" s="147" t="s">
        <v>140</v>
      </c>
    </row>
    <row r="138" spans="2:65" s="6" customFormat="1" ht="15.75" customHeight="1">
      <c r="B138" s="22"/>
      <c r="C138" s="123" t="s">
        <v>348</v>
      </c>
      <c r="D138" s="123" t="s">
        <v>144</v>
      </c>
      <c r="E138" s="124" t="s">
        <v>1134</v>
      </c>
      <c r="F138" s="125" t="s">
        <v>1135</v>
      </c>
      <c r="G138" s="126" t="s">
        <v>283</v>
      </c>
      <c r="H138" s="127">
        <v>16.92</v>
      </c>
      <c r="I138" s="128"/>
      <c r="J138" s="129">
        <f>ROUND($I$138*$H$138,2)</f>
        <v>0</v>
      </c>
      <c r="K138" s="125" t="s">
        <v>215</v>
      </c>
      <c r="L138" s="22"/>
      <c r="M138" s="130"/>
      <c r="N138" s="131" t="s">
        <v>48</v>
      </c>
      <c r="Q138" s="132">
        <v>0</v>
      </c>
      <c r="R138" s="132">
        <f>$Q$138*$H$138</f>
        <v>0</v>
      </c>
      <c r="S138" s="132">
        <v>0</v>
      </c>
      <c r="T138" s="133">
        <f>$S$138*$H$138</f>
        <v>0</v>
      </c>
      <c r="AR138" s="83" t="s">
        <v>143</v>
      </c>
      <c r="AT138" s="83" t="s">
        <v>144</v>
      </c>
      <c r="AU138" s="83" t="s">
        <v>153</v>
      </c>
      <c r="AY138" s="6" t="s">
        <v>140</v>
      </c>
      <c r="BE138" s="134">
        <f>IF($N$138="základní",$J$138,0)</f>
        <v>0</v>
      </c>
      <c r="BF138" s="134">
        <f>IF($N$138="snížená",$J$138,0)</f>
        <v>0</v>
      </c>
      <c r="BG138" s="134">
        <f>IF($N$138="zákl. přenesená",$J$138,0)</f>
        <v>0</v>
      </c>
      <c r="BH138" s="134">
        <f>IF($N$138="sníž. přenesená",$J$138,0)</f>
        <v>0</v>
      </c>
      <c r="BI138" s="134">
        <f>IF($N$138="nulová",$J$138,0)</f>
        <v>0</v>
      </c>
      <c r="BJ138" s="83" t="s">
        <v>22</v>
      </c>
      <c r="BK138" s="134">
        <f>ROUND($I$138*$H$138,2)</f>
        <v>0</v>
      </c>
      <c r="BL138" s="83" t="s">
        <v>143</v>
      </c>
      <c r="BM138" s="83" t="s">
        <v>1136</v>
      </c>
    </row>
    <row r="139" spans="2:51" s="6" customFormat="1" ht="15.75" customHeight="1">
      <c r="B139" s="139"/>
      <c r="D139" s="140" t="s">
        <v>220</v>
      </c>
      <c r="E139" s="141"/>
      <c r="F139" s="141" t="s">
        <v>1137</v>
      </c>
      <c r="H139" s="142"/>
      <c r="L139" s="139"/>
      <c r="M139" s="143"/>
      <c r="T139" s="144"/>
      <c r="AT139" s="142" t="s">
        <v>220</v>
      </c>
      <c r="AU139" s="142" t="s">
        <v>153</v>
      </c>
      <c r="AV139" s="142" t="s">
        <v>22</v>
      </c>
      <c r="AW139" s="142" t="s">
        <v>119</v>
      </c>
      <c r="AX139" s="142" t="s">
        <v>77</v>
      </c>
      <c r="AY139" s="142" t="s">
        <v>140</v>
      </c>
    </row>
    <row r="140" spans="2:51" s="6" customFormat="1" ht="15.75" customHeight="1">
      <c r="B140" s="145"/>
      <c r="D140" s="146" t="s">
        <v>220</v>
      </c>
      <c r="E140" s="147"/>
      <c r="F140" s="148" t="s">
        <v>1138</v>
      </c>
      <c r="H140" s="149">
        <v>16.92</v>
      </c>
      <c r="L140" s="145"/>
      <c r="M140" s="150"/>
      <c r="T140" s="151"/>
      <c r="AT140" s="147" t="s">
        <v>220</v>
      </c>
      <c r="AU140" s="147" t="s">
        <v>153</v>
      </c>
      <c r="AV140" s="147" t="s">
        <v>85</v>
      </c>
      <c r="AW140" s="147" t="s">
        <v>119</v>
      </c>
      <c r="AX140" s="147" t="s">
        <v>22</v>
      </c>
      <c r="AY140" s="147" t="s">
        <v>140</v>
      </c>
    </row>
    <row r="141" spans="2:65" s="6" customFormat="1" ht="15.75" customHeight="1">
      <c r="B141" s="22"/>
      <c r="C141" s="123" t="s">
        <v>355</v>
      </c>
      <c r="D141" s="123" t="s">
        <v>144</v>
      </c>
      <c r="E141" s="124" t="s">
        <v>1139</v>
      </c>
      <c r="F141" s="125" t="s">
        <v>1140</v>
      </c>
      <c r="G141" s="126" t="s">
        <v>283</v>
      </c>
      <c r="H141" s="127">
        <v>1636.72</v>
      </c>
      <c r="I141" s="128"/>
      <c r="J141" s="129">
        <f>ROUND($I$141*$H$141,2)</f>
        <v>0</v>
      </c>
      <c r="K141" s="125" t="s">
        <v>215</v>
      </c>
      <c r="L141" s="22"/>
      <c r="M141" s="130"/>
      <c r="N141" s="131" t="s">
        <v>48</v>
      </c>
      <c r="Q141" s="132">
        <v>0</v>
      </c>
      <c r="R141" s="132">
        <f>$Q$141*$H$141</f>
        <v>0</v>
      </c>
      <c r="S141" s="132">
        <v>0</v>
      </c>
      <c r="T141" s="133">
        <f>$S$141*$H$141</f>
        <v>0</v>
      </c>
      <c r="AR141" s="83" t="s">
        <v>143</v>
      </c>
      <c r="AT141" s="83" t="s">
        <v>144</v>
      </c>
      <c r="AU141" s="83" t="s">
        <v>153</v>
      </c>
      <c r="AY141" s="6" t="s">
        <v>140</v>
      </c>
      <c r="BE141" s="134">
        <f>IF($N$141="základní",$J$141,0)</f>
        <v>0</v>
      </c>
      <c r="BF141" s="134">
        <f>IF($N$141="snížená",$J$141,0)</f>
        <v>0</v>
      </c>
      <c r="BG141" s="134">
        <f>IF($N$141="zákl. přenesená",$J$141,0)</f>
        <v>0</v>
      </c>
      <c r="BH141" s="134">
        <f>IF($N$141="sníž. přenesená",$J$141,0)</f>
        <v>0</v>
      </c>
      <c r="BI141" s="134">
        <f>IF($N$141="nulová",$J$141,0)</f>
        <v>0</v>
      </c>
      <c r="BJ141" s="83" t="s">
        <v>22</v>
      </c>
      <c r="BK141" s="134">
        <f>ROUND($I$141*$H$141,2)</f>
        <v>0</v>
      </c>
      <c r="BL141" s="83" t="s">
        <v>143</v>
      </c>
      <c r="BM141" s="83" t="s">
        <v>1141</v>
      </c>
    </row>
    <row r="142" spans="2:51" s="6" customFormat="1" ht="15.75" customHeight="1">
      <c r="B142" s="145"/>
      <c r="D142" s="140" t="s">
        <v>220</v>
      </c>
      <c r="E142" s="148"/>
      <c r="F142" s="148" t="s">
        <v>1142</v>
      </c>
      <c r="H142" s="149">
        <v>1619.8</v>
      </c>
      <c r="L142" s="145"/>
      <c r="M142" s="150"/>
      <c r="T142" s="151"/>
      <c r="AT142" s="147" t="s">
        <v>220</v>
      </c>
      <c r="AU142" s="147" t="s">
        <v>153</v>
      </c>
      <c r="AV142" s="147" t="s">
        <v>85</v>
      </c>
      <c r="AW142" s="147" t="s">
        <v>119</v>
      </c>
      <c r="AX142" s="147" t="s">
        <v>77</v>
      </c>
      <c r="AY142" s="147" t="s">
        <v>140</v>
      </c>
    </row>
    <row r="143" spans="2:51" s="6" customFormat="1" ht="15.75" customHeight="1">
      <c r="B143" s="139"/>
      <c r="D143" s="146" t="s">
        <v>220</v>
      </c>
      <c r="E143" s="142"/>
      <c r="F143" s="141" t="s">
        <v>1137</v>
      </c>
      <c r="H143" s="142"/>
      <c r="L143" s="139"/>
      <c r="M143" s="143"/>
      <c r="T143" s="144"/>
      <c r="AT143" s="142" t="s">
        <v>220</v>
      </c>
      <c r="AU143" s="142" t="s">
        <v>153</v>
      </c>
      <c r="AV143" s="142" t="s">
        <v>22</v>
      </c>
      <c r="AW143" s="142" t="s">
        <v>119</v>
      </c>
      <c r="AX143" s="142" t="s">
        <v>77</v>
      </c>
      <c r="AY143" s="142" t="s">
        <v>140</v>
      </c>
    </row>
    <row r="144" spans="2:51" s="6" customFormat="1" ht="15.75" customHeight="1">
      <c r="B144" s="145"/>
      <c r="D144" s="146" t="s">
        <v>220</v>
      </c>
      <c r="E144" s="147"/>
      <c r="F144" s="148" t="s">
        <v>1138</v>
      </c>
      <c r="H144" s="149">
        <v>16.92</v>
      </c>
      <c r="L144" s="145"/>
      <c r="M144" s="150"/>
      <c r="T144" s="151"/>
      <c r="AT144" s="147" t="s">
        <v>220</v>
      </c>
      <c r="AU144" s="147" t="s">
        <v>153</v>
      </c>
      <c r="AV144" s="147" t="s">
        <v>85</v>
      </c>
      <c r="AW144" s="147" t="s">
        <v>119</v>
      </c>
      <c r="AX144" s="147" t="s">
        <v>77</v>
      </c>
      <c r="AY144" s="147" t="s">
        <v>140</v>
      </c>
    </row>
    <row r="145" spans="2:51" s="6" customFormat="1" ht="15.75" customHeight="1">
      <c r="B145" s="161"/>
      <c r="D145" s="146" t="s">
        <v>220</v>
      </c>
      <c r="E145" s="162"/>
      <c r="F145" s="163" t="s">
        <v>293</v>
      </c>
      <c r="H145" s="164">
        <v>1636.72</v>
      </c>
      <c r="L145" s="161"/>
      <c r="M145" s="165"/>
      <c r="T145" s="166"/>
      <c r="AT145" s="162" t="s">
        <v>220</v>
      </c>
      <c r="AU145" s="162" t="s">
        <v>153</v>
      </c>
      <c r="AV145" s="162" t="s">
        <v>143</v>
      </c>
      <c r="AW145" s="162" t="s">
        <v>119</v>
      </c>
      <c r="AX145" s="162" t="s">
        <v>22</v>
      </c>
      <c r="AY145" s="162" t="s">
        <v>140</v>
      </c>
    </row>
    <row r="146" spans="2:65" s="6" customFormat="1" ht="15.75" customHeight="1">
      <c r="B146" s="22"/>
      <c r="C146" s="123" t="s">
        <v>190</v>
      </c>
      <c r="D146" s="123" t="s">
        <v>144</v>
      </c>
      <c r="E146" s="124" t="s">
        <v>1143</v>
      </c>
      <c r="F146" s="125" t="s">
        <v>1144</v>
      </c>
      <c r="G146" s="126" t="s">
        <v>283</v>
      </c>
      <c r="H146" s="127">
        <v>44.5</v>
      </c>
      <c r="I146" s="128"/>
      <c r="J146" s="129">
        <f>ROUND($I$146*$H$146,2)</f>
        <v>0</v>
      </c>
      <c r="K146" s="125" t="s">
        <v>215</v>
      </c>
      <c r="L146" s="22"/>
      <c r="M146" s="130"/>
      <c r="N146" s="131" t="s">
        <v>48</v>
      </c>
      <c r="Q146" s="132">
        <v>0</v>
      </c>
      <c r="R146" s="132">
        <f>$Q$146*$H$146</f>
        <v>0</v>
      </c>
      <c r="S146" s="132">
        <v>0</v>
      </c>
      <c r="T146" s="133">
        <f>$S$146*$H$146</f>
        <v>0</v>
      </c>
      <c r="AR146" s="83" t="s">
        <v>143</v>
      </c>
      <c r="AT146" s="83" t="s">
        <v>144</v>
      </c>
      <c r="AU146" s="83" t="s">
        <v>153</v>
      </c>
      <c r="AY146" s="6" t="s">
        <v>140</v>
      </c>
      <c r="BE146" s="134">
        <f>IF($N$146="základní",$J$146,0)</f>
        <v>0</v>
      </c>
      <c r="BF146" s="134">
        <f>IF($N$146="snížená",$J$146,0)</f>
        <v>0</v>
      </c>
      <c r="BG146" s="134">
        <f>IF($N$146="zákl. přenesená",$J$146,0)</f>
        <v>0</v>
      </c>
      <c r="BH146" s="134">
        <f>IF($N$146="sníž. přenesená",$J$146,0)</f>
        <v>0</v>
      </c>
      <c r="BI146" s="134">
        <f>IF($N$146="nulová",$J$146,0)</f>
        <v>0</v>
      </c>
      <c r="BJ146" s="83" t="s">
        <v>22</v>
      </c>
      <c r="BK146" s="134">
        <f>ROUND($I$146*$H$146,2)</f>
        <v>0</v>
      </c>
      <c r="BL146" s="83" t="s">
        <v>143</v>
      </c>
      <c r="BM146" s="83" t="s">
        <v>1145</v>
      </c>
    </row>
    <row r="147" spans="2:51" s="6" customFormat="1" ht="15.75" customHeight="1">
      <c r="B147" s="139"/>
      <c r="D147" s="140" t="s">
        <v>220</v>
      </c>
      <c r="E147" s="141"/>
      <c r="F147" s="141" t="s">
        <v>1146</v>
      </c>
      <c r="H147" s="142"/>
      <c r="L147" s="139"/>
      <c r="M147" s="143"/>
      <c r="T147" s="144"/>
      <c r="AT147" s="142" t="s">
        <v>220</v>
      </c>
      <c r="AU147" s="142" t="s">
        <v>153</v>
      </c>
      <c r="AV147" s="142" t="s">
        <v>22</v>
      </c>
      <c r="AW147" s="142" t="s">
        <v>119</v>
      </c>
      <c r="AX147" s="142" t="s">
        <v>77</v>
      </c>
      <c r="AY147" s="142" t="s">
        <v>140</v>
      </c>
    </row>
    <row r="148" spans="2:51" s="6" customFormat="1" ht="15.75" customHeight="1">
      <c r="B148" s="145"/>
      <c r="D148" s="146" t="s">
        <v>220</v>
      </c>
      <c r="E148" s="147"/>
      <c r="F148" s="148" t="s">
        <v>1147</v>
      </c>
      <c r="H148" s="149">
        <v>44.5</v>
      </c>
      <c r="L148" s="145"/>
      <c r="M148" s="150"/>
      <c r="T148" s="151"/>
      <c r="AT148" s="147" t="s">
        <v>220</v>
      </c>
      <c r="AU148" s="147" t="s">
        <v>153</v>
      </c>
      <c r="AV148" s="147" t="s">
        <v>85</v>
      </c>
      <c r="AW148" s="147" t="s">
        <v>119</v>
      </c>
      <c r="AX148" s="147" t="s">
        <v>22</v>
      </c>
      <c r="AY148" s="147" t="s">
        <v>140</v>
      </c>
    </row>
    <row r="149" spans="2:65" s="6" customFormat="1" ht="15.75" customHeight="1">
      <c r="B149" s="22"/>
      <c r="C149" s="123" t="s">
        <v>9</v>
      </c>
      <c r="D149" s="123" t="s">
        <v>144</v>
      </c>
      <c r="E149" s="124" t="s">
        <v>339</v>
      </c>
      <c r="F149" s="125" t="s">
        <v>340</v>
      </c>
      <c r="G149" s="126" t="s">
        <v>283</v>
      </c>
      <c r="H149" s="127">
        <v>845.5</v>
      </c>
      <c r="I149" s="128"/>
      <c r="J149" s="129">
        <f>ROUND($I$149*$H$149,2)</f>
        <v>0</v>
      </c>
      <c r="K149" s="125" t="s">
        <v>215</v>
      </c>
      <c r="L149" s="22"/>
      <c r="M149" s="130"/>
      <c r="N149" s="131" t="s">
        <v>48</v>
      </c>
      <c r="Q149" s="132">
        <v>0</v>
      </c>
      <c r="R149" s="132">
        <f>$Q$149*$H$149</f>
        <v>0</v>
      </c>
      <c r="S149" s="132">
        <v>0</v>
      </c>
      <c r="T149" s="133">
        <f>$S$149*$H$149</f>
        <v>0</v>
      </c>
      <c r="AR149" s="83" t="s">
        <v>143</v>
      </c>
      <c r="AT149" s="83" t="s">
        <v>144</v>
      </c>
      <c r="AU149" s="83" t="s">
        <v>153</v>
      </c>
      <c r="AY149" s="6" t="s">
        <v>140</v>
      </c>
      <c r="BE149" s="134">
        <f>IF($N$149="základní",$J$149,0)</f>
        <v>0</v>
      </c>
      <c r="BF149" s="134">
        <f>IF($N$149="snížená",$J$149,0)</f>
        <v>0</v>
      </c>
      <c r="BG149" s="134">
        <f>IF($N$149="zákl. přenesená",$J$149,0)</f>
        <v>0</v>
      </c>
      <c r="BH149" s="134">
        <f>IF($N$149="sníž. přenesená",$J$149,0)</f>
        <v>0</v>
      </c>
      <c r="BI149" s="134">
        <f>IF($N$149="nulová",$J$149,0)</f>
        <v>0</v>
      </c>
      <c r="BJ149" s="83" t="s">
        <v>22</v>
      </c>
      <c r="BK149" s="134">
        <f>ROUND($I$149*$H$149,2)</f>
        <v>0</v>
      </c>
      <c r="BL149" s="83" t="s">
        <v>143</v>
      </c>
      <c r="BM149" s="83" t="s">
        <v>1148</v>
      </c>
    </row>
    <row r="150" spans="2:51" s="6" customFormat="1" ht="15.75" customHeight="1">
      <c r="B150" s="139"/>
      <c r="D150" s="140" t="s">
        <v>220</v>
      </c>
      <c r="E150" s="141"/>
      <c r="F150" s="141" t="s">
        <v>1149</v>
      </c>
      <c r="H150" s="142"/>
      <c r="L150" s="139"/>
      <c r="M150" s="143"/>
      <c r="T150" s="144"/>
      <c r="AT150" s="142" t="s">
        <v>220</v>
      </c>
      <c r="AU150" s="142" t="s">
        <v>153</v>
      </c>
      <c r="AV150" s="142" t="s">
        <v>22</v>
      </c>
      <c r="AW150" s="142" t="s">
        <v>119</v>
      </c>
      <c r="AX150" s="142" t="s">
        <v>77</v>
      </c>
      <c r="AY150" s="142" t="s">
        <v>140</v>
      </c>
    </row>
    <row r="151" spans="2:51" s="6" customFormat="1" ht="15.75" customHeight="1">
      <c r="B151" s="145"/>
      <c r="D151" s="146" t="s">
        <v>220</v>
      </c>
      <c r="E151" s="147"/>
      <c r="F151" s="148" t="s">
        <v>1150</v>
      </c>
      <c r="H151" s="149">
        <v>845.5</v>
      </c>
      <c r="L151" s="145"/>
      <c r="M151" s="150"/>
      <c r="T151" s="151"/>
      <c r="AT151" s="147" t="s">
        <v>220</v>
      </c>
      <c r="AU151" s="147" t="s">
        <v>153</v>
      </c>
      <c r="AV151" s="147" t="s">
        <v>85</v>
      </c>
      <c r="AW151" s="147" t="s">
        <v>119</v>
      </c>
      <c r="AX151" s="147" t="s">
        <v>22</v>
      </c>
      <c r="AY151" s="147" t="s">
        <v>140</v>
      </c>
    </row>
    <row r="152" spans="2:65" s="6" customFormat="1" ht="15.75" customHeight="1">
      <c r="B152" s="22"/>
      <c r="C152" s="123" t="s">
        <v>369</v>
      </c>
      <c r="D152" s="123" t="s">
        <v>144</v>
      </c>
      <c r="E152" s="124" t="s">
        <v>778</v>
      </c>
      <c r="F152" s="125" t="s">
        <v>779</v>
      </c>
      <c r="G152" s="126" t="s">
        <v>319</v>
      </c>
      <c r="H152" s="127">
        <v>445</v>
      </c>
      <c r="I152" s="128"/>
      <c r="J152" s="129">
        <f>ROUND($I$152*$H$152,2)</f>
        <v>0</v>
      </c>
      <c r="K152" s="125" t="s">
        <v>215</v>
      </c>
      <c r="L152" s="22"/>
      <c r="M152" s="130"/>
      <c r="N152" s="131" t="s">
        <v>48</v>
      </c>
      <c r="Q152" s="132">
        <v>0</v>
      </c>
      <c r="R152" s="132">
        <f>$Q$152*$H$152</f>
        <v>0</v>
      </c>
      <c r="S152" s="132">
        <v>0</v>
      </c>
      <c r="T152" s="133">
        <f>$S$152*$H$152</f>
        <v>0</v>
      </c>
      <c r="AR152" s="83" t="s">
        <v>143</v>
      </c>
      <c r="AT152" s="83" t="s">
        <v>144</v>
      </c>
      <c r="AU152" s="83" t="s">
        <v>153</v>
      </c>
      <c r="AY152" s="6" t="s">
        <v>140</v>
      </c>
      <c r="BE152" s="134">
        <f>IF($N$152="základní",$J$152,0)</f>
        <v>0</v>
      </c>
      <c r="BF152" s="134">
        <f>IF($N$152="snížená",$J$152,0)</f>
        <v>0</v>
      </c>
      <c r="BG152" s="134">
        <f>IF($N$152="zákl. přenesená",$J$152,0)</f>
        <v>0</v>
      </c>
      <c r="BH152" s="134">
        <f>IF($N$152="sníž. přenesená",$J$152,0)</f>
        <v>0</v>
      </c>
      <c r="BI152" s="134">
        <f>IF($N$152="nulová",$J$152,0)</f>
        <v>0</v>
      </c>
      <c r="BJ152" s="83" t="s">
        <v>22</v>
      </c>
      <c r="BK152" s="134">
        <f>ROUND($I$152*$H$152,2)</f>
        <v>0</v>
      </c>
      <c r="BL152" s="83" t="s">
        <v>143</v>
      </c>
      <c r="BM152" s="83" t="s">
        <v>1151</v>
      </c>
    </row>
    <row r="153" spans="2:51" s="6" customFormat="1" ht="15.75" customHeight="1">
      <c r="B153" s="139"/>
      <c r="D153" s="140" t="s">
        <v>220</v>
      </c>
      <c r="E153" s="141"/>
      <c r="F153" s="141" t="s">
        <v>1152</v>
      </c>
      <c r="H153" s="142"/>
      <c r="L153" s="139"/>
      <c r="M153" s="143"/>
      <c r="T153" s="144"/>
      <c r="AT153" s="142" t="s">
        <v>220</v>
      </c>
      <c r="AU153" s="142" t="s">
        <v>153</v>
      </c>
      <c r="AV153" s="142" t="s">
        <v>22</v>
      </c>
      <c r="AW153" s="142" t="s">
        <v>119</v>
      </c>
      <c r="AX153" s="142" t="s">
        <v>77</v>
      </c>
      <c r="AY153" s="142" t="s">
        <v>140</v>
      </c>
    </row>
    <row r="154" spans="2:51" s="6" customFormat="1" ht="15.75" customHeight="1">
      <c r="B154" s="145"/>
      <c r="D154" s="146" t="s">
        <v>220</v>
      </c>
      <c r="E154" s="147"/>
      <c r="F154" s="148" t="s">
        <v>1153</v>
      </c>
      <c r="H154" s="149">
        <v>445</v>
      </c>
      <c r="L154" s="145"/>
      <c r="M154" s="150"/>
      <c r="T154" s="151"/>
      <c r="AT154" s="147" t="s">
        <v>220</v>
      </c>
      <c r="AU154" s="147" t="s">
        <v>153</v>
      </c>
      <c r="AV154" s="147" t="s">
        <v>85</v>
      </c>
      <c r="AW154" s="147" t="s">
        <v>119</v>
      </c>
      <c r="AX154" s="147" t="s">
        <v>22</v>
      </c>
      <c r="AY154" s="147" t="s">
        <v>140</v>
      </c>
    </row>
    <row r="155" spans="2:63" s="112" customFormat="1" ht="30.75" customHeight="1">
      <c r="B155" s="113"/>
      <c r="D155" s="114" t="s">
        <v>76</v>
      </c>
      <c r="E155" s="121" t="s">
        <v>153</v>
      </c>
      <c r="F155" s="121" t="s">
        <v>404</v>
      </c>
      <c r="J155" s="122">
        <f>$BK$155</f>
        <v>0</v>
      </c>
      <c r="L155" s="113"/>
      <c r="M155" s="117"/>
      <c r="P155" s="118">
        <f>$P$156</f>
        <v>0</v>
      </c>
      <c r="R155" s="118">
        <f>$R$156</f>
        <v>691.6823515000002</v>
      </c>
      <c r="T155" s="119">
        <f>$T$156</f>
        <v>0</v>
      </c>
      <c r="AR155" s="114" t="s">
        <v>22</v>
      </c>
      <c r="AT155" s="114" t="s">
        <v>76</v>
      </c>
      <c r="AU155" s="114" t="s">
        <v>22</v>
      </c>
      <c r="AY155" s="114" t="s">
        <v>140</v>
      </c>
      <c r="BK155" s="120">
        <f>$BK$156</f>
        <v>0</v>
      </c>
    </row>
    <row r="156" spans="2:63" s="112" customFormat="1" ht="15.75" customHeight="1">
      <c r="B156" s="113"/>
      <c r="D156" s="114" t="s">
        <v>76</v>
      </c>
      <c r="E156" s="121" t="s">
        <v>1154</v>
      </c>
      <c r="F156" s="121" t="s">
        <v>1155</v>
      </c>
      <c r="J156" s="122">
        <f>$BK$156</f>
        <v>0</v>
      </c>
      <c r="L156" s="113"/>
      <c r="M156" s="117"/>
      <c r="P156" s="118">
        <f>SUM($P$157:$P$167)</f>
        <v>0</v>
      </c>
      <c r="R156" s="118">
        <f>SUM($R$157:$R$167)</f>
        <v>691.6823515000002</v>
      </c>
      <c r="T156" s="119">
        <f>SUM($T$157:$T$167)</f>
        <v>0</v>
      </c>
      <c r="AR156" s="114" t="s">
        <v>22</v>
      </c>
      <c r="AT156" s="114" t="s">
        <v>76</v>
      </c>
      <c r="AU156" s="114" t="s">
        <v>85</v>
      </c>
      <c r="AY156" s="114" t="s">
        <v>140</v>
      </c>
      <c r="BK156" s="120">
        <f>SUM($BK$157:$BK$167)</f>
        <v>0</v>
      </c>
    </row>
    <row r="157" spans="2:65" s="6" customFormat="1" ht="15.75" customHeight="1">
      <c r="B157" s="22"/>
      <c r="C157" s="123" t="s">
        <v>374</v>
      </c>
      <c r="D157" s="123" t="s">
        <v>144</v>
      </c>
      <c r="E157" s="124" t="s">
        <v>1156</v>
      </c>
      <c r="F157" s="125" t="s">
        <v>1157</v>
      </c>
      <c r="G157" s="126" t="s">
        <v>283</v>
      </c>
      <c r="H157" s="127">
        <v>35.6</v>
      </c>
      <c r="I157" s="128"/>
      <c r="J157" s="129">
        <f>ROUND($I$157*$H$157,2)</f>
        <v>0</v>
      </c>
      <c r="K157" s="125" t="s">
        <v>215</v>
      </c>
      <c r="L157" s="22"/>
      <c r="M157" s="130"/>
      <c r="N157" s="131" t="s">
        <v>48</v>
      </c>
      <c r="Q157" s="132">
        <v>2.16</v>
      </c>
      <c r="R157" s="132">
        <f>$Q$157*$H$157</f>
        <v>76.89600000000002</v>
      </c>
      <c r="S157" s="132">
        <v>0</v>
      </c>
      <c r="T157" s="133">
        <f>$S$157*$H$157</f>
        <v>0</v>
      </c>
      <c r="AR157" s="83" t="s">
        <v>143</v>
      </c>
      <c r="AT157" s="83" t="s">
        <v>144</v>
      </c>
      <c r="AU157" s="83" t="s">
        <v>153</v>
      </c>
      <c r="AY157" s="6" t="s">
        <v>140</v>
      </c>
      <c r="BE157" s="134">
        <f>IF($N$157="základní",$J$157,0)</f>
        <v>0</v>
      </c>
      <c r="BF157" s="134">
        <f>IF($N$157="snížená",$J$157,0)</f>
        <v>0</v>
      </c>
      <c r="BG157" s="134">
        <f>IF($N$157="zákl. přenesená",$J$157,0)</f>
        <v>0</v>
      </c>
      <c r="BH157" s="134">
        <f>IF($N$157="sníž. přenesená",$J$157,0)</f>
        <v>0</v>
      </c>
      <c r="BI157" s="134">
        <f>IF($N$157="nulová",$J$157,0)</f>
        <v>0</v>
      </c>
      <c r="BJ157" s="83" t="s">
        <v>22</v>
      </c>
      <c r="BK157" s="134">
        <f>ROUND($I$157*$H$157,2)</f>
        <v>0</v>
      </c>
      <c r="BL157" s="83" t="s">
        <v>143</v>
      </c>
      <c r="BM157" s="83" t="s">
        <v>1158</v>
      </c>
    </row>
    <row r="158" spans="2:51" s="6" customFormat="1" ht="15.75" customHeight="1">
      <c r="B158" s="145"/>
      <c r="D158" s="140" t="s">
        <v>220</v>
      </c>
      <c r="E158" s="148"/>
      <c r="F158" s="148" t="s">
        <v>1159</v>
      </c>
      <c r="H158" s="149">
        <v>35.6</v>
      </c>
      <c r="L158" s="145"/>
      <c r="M158" s="150"/>
      <c r="T158" s="151"/>
      <c r="AT158" s="147" t="s">
        <v>220</v>
      </c>
      <c r="AU158" s="147" t="s">
        <v>153</v>
      </c>
      <c r="AV158" s="147" t="s">
        <v>85</v>
      </c>
      <c r="AW158" s="147" t="s">
        <v>119</v>
      </c>
      <c r="AX158" s="147" t="s">
        <v>22</v>
      </c>
      <c r="AY158" s="147" t="s">
        <v>140</v>
      </c>
    </row>
    <row r="159" spans="2:65" s="6" customFormat="1" ht="15.75" customHeight="1">
      <c r="B159" s="22"/>
      <c r="C159" s="123" t="s">
        <v>377</v>
      </c>
      <c r="D159" s="123" t="s">
        <v>144</v>
      </c>
      <c r="E159" s="124" t="s">
        <v>1160</v>
      </c>
      <c r="F159" s="125" t="s">
        <v>1161</v>
      </c>
      <c r="G159" s="126" t="s">
        <v>283</v>
      </c>
      <c r="H159" s="127">
        <v>265.5</v>
      </c>
      <c r="I159" s="128"/>
      <c r="J159" s="129">
        <f>ROUND($I$159*$H$159,2)</f>
        <v>0</v>
      </c>
      <c r="K159" s="125" t="s">
        <v>215</v>
      </c>
      <c r="L159" s="22"/>
      <c r="M159" s="130"/>
      <c r="N159" s="131" t="s">
        <v>48</v>
      </c>
      <c r="Q159" s="132">
        <v>2.31501</v>
      </c>
      <c r="R159" s="132">
        <f>$Q$159*$H$159</f>
        <v>614.635155</v>
      </c>
      <c r="S159" s="132">
        <v>0</v>
      </c>
      <c r="T159" s="133">
        <f>$S$159*$H$159</f>
        <v>0</v>
      </c>
      <c r="AR159" s="83" t="s">
        <v>143</v>
      </c>
      <c r="AT159" s="83" t="s">
        <v>144</v>
      </c>
      <c r="AU159" s="83" t="s">
        <v>153</v>
      </c>
      <c r="AY159" s="6" t="s">
        <v>140</v>
      </c>
      <c r="BE159" s="134">
        <f>IF($N$159="základní",$J$159,0)</f>
        <v>0</v>
      </c>
      <c r="BF159" s="134">
        <f>IF($N$159="snížená",$J$159,0)</f>
        <v>0</v>
      </c>
      <c r="BG159" s="134">
        <f>IF($N$159="zákl. přenesená",$J$159,0)</f>
        <v>0</v>
      </c>
      <c r="BH159" s="134">
        <f>IF($N$159="sníž. přenesená",$J$159,0)</f>
        <v>0</v>
      </c>
      <c r="BI159" s="134">
        <f>IF($N$159="nulová",$J$159,0)</f>
        <v>0</v>
      </c>
      <c r="BJ159" s="83" t="s">
        <v>22</v>
      </c>
      <c r="BK159" s="134">
        <f>ROUND($I$159*$H$159,2)</f>
        <v>0</v>
      </c>
      <c r="BL159" s="83" t="s">
        <v>143</v>
      </c>
      <c r="BM159" s="83" t="s">
        <v>1162</v>
      </c>
    </row>
    <row r="160" spans="2:51" s="6" customFormat="1" ht="27" customHeight="1">
      <c r="B160" s="145"/>
      <c r="D160" s="140" t="s">
        <v>220</v>
      </c>
      <c r="E160" s="148"/>
      <c r="F160" s="148" t="s">
        <v>1163</v>
      </c>
      <c r="H160" s="149">
        <v>265.5</v>
      </c>
      <c r="L160" s="145"/>
      <c r="M160" s="150"/>
      <c r="T160" s="151"/>
      <c r="AT160" s="147" t="s">
        <v>220</v>
      </c>
      <c r="AU160" s="147" t="s">
        <v>153</v>
      </c>
      <c r="AV160" s="147" t="s">
        <v>85</v>
      </c>
      <c r="AW160" s="147" t="s">
        <v>119</v>
      </c>
      <c r="AX160" s="147" t="s">
        <v>22</v>
      </c>
      <c r="AY160" s="147" t="s">
        <v>140</v>
      </c>
    </row>
    <row r="161" spans="2:65" s="6" customFormat="1" ht="15.75" customHeight="1">
      <c r="B161" s="22"/>
      <c r="C161" s="123" t="s">
        <v>386</v>
      </c>
      <c r="D161" s="123" t="s">
        <v>144</v>
      </c>
      <c r="E161" s="124" t="s">
        <v>1164</v>
      </c>
      <c r="F161" s="125" t="s">
        <v>1165</v>
      </c>
      <c r="G161" s="126" t="s">
        <v>319</v>
      </c>
      <c r="H161" s="127">
        <v>332.3</v>
      </c>
      <c r="I161" s="128"/>
      <c r="J161" s="129">
        <f>ROUND($I$161*$H$161,2)</f>
        <v>0</v>
      </c>
      <c r="K161" s="125" t="s">
        <v>215</v>
      </c>
      <c r="L161" s="22"/>
      <c r="M161" s="130"/>
      <c r="N161" s="131" t="s">
        <v>48</v>
      </c>
      <c r="Q161" s="132">
        <v>0.00011</v>
      </c>
      <c r="R161" s="132">
        <f>$Q$161*$H$161</f>
        <v>0.036553</v>
      </c>
      <c r="S161" s="132">
        <v>0</v>
      </c>
      <c r="T161" s="133">
        <f>$S$161*$H$161</f>
        <v>0</v>
      </c>
      <c r="AR161" s="83" t="s">
        <v>143</v>
      </c>
      <c r="AT161" s="83" t="s">
        <v>144</v>
      </c>
      <c r="AU161" s="83" t="s">
        <v>153</v>
      </c>
      <c r="AY161" s="6" t="s">
        <v>140</v>
      </c>
      <c r="BE161" s="134">
        <f>IF($N$161="základní",$J$161,0)</f>
        <v>0</v>
      </c>
      <c r="BF161" s="134">
        <f>IF($N$161="snížená",$J$161,0)</f>
        <v>0</v>
      </c>
      <c r="BG161" s="134">
        <f>IF($N$161="zákl. přenesená",$J$161,0)</f>
        <v>0</v>
      </c>
      <c r="BH161" s="134">
        <f>IF($N$161="sníž. přenesená",$J$161,0)</f>
        <v>0</v>
      </c>
      <c r="BI161" s="134">
        <f>IF($N$161="nulová",$J$161,0)</f>
        <v>0</v>
      </c>
      <c r="BJ161" s="83" t="s">
        <v>22</v>
      </c>
      <c r="BK161" s="134">
        <f>ROUND($I$161*$H$161,2)</f>
        <v>0</v>
      </c>
      <c r="BL161" s="83" t="s">
        <v>143</v>
      </c>
      <c r="BM161" s="83" t="s">
        <v>1166</v>
      </c>
    </row>
    <row r="162" spans="2:51" s="6" customFormat="1" ht="15.75" customHeight="1">
      <c r="B162" s="139"/>
      <c r="D162" s="140" t="s">
        <v>220</v>
      </c>
      <c r="E162" s="141"/>
      <c r="F162" s="141" t="s">
        <v>1167</v>
      </c>
      <c r="H162" s="142"/>
      <c r="L162" s="139"/>
      <c r="M162" s="143"/>
      <c r="T162" s="144"/>
      <c r="AT162" s="142" t="s">
        <v>220</v>
      </c>
      <c r="AU162" s="142" t="s">
        <v>153</v>
      </c>
      <c r="AV162" s="142" t="s">
        <v>22</v>
      </c>
      <c r="AW162" s="142" t="s">
        <v>119</v>
      </c>
      <c r="AX162" s="142" t="s">
        <v>77</v>
      </c>
      <c r="AY162" s="142" t="s">
        <v>140</v>
      </c>
    </row>
    <row r="163" spans="2:51" s="6" customFormat="1" ht="27" customHeight="1">
      <c r="B163" s="145"/>
      <c r="D163" s="146" t="s">
        <v>220</v>
      </c>
      <c r="E163" s="147"/>
      <c r="F163" s="148" t="s">
        <v>1168</v>
      </c>
      <c r="H163" s="149">
        <v>332.3</v>
      </c>
      <c r="L163" s="145"/>
      <c r="M163" s="150"/>
      <c r="T163" s="151"/>
      <c r="AT163" s="147" t="s">
        <v>220</v>
      </c>
      <c r="AU163" s="147" t="s">
        <v>153</v>
      </c>
      <c r="AV163" s="147" t="s">
        <v>85</v>
      </c>
      <c r="AW163" s="147" t="s">
        <v>119</v>
      </c>
      <c r="AX163" s="147" t="s">
        <v>22</v>
      </c>
      <c r="AY163" s="147" t="s">
        <v>140</v>
      </c>
    </row>
    <row r="164" spans="2:65" s="6" customFormat="1" ht="15.75" customHeight="1">
      <c r="B164" s="22"/>
      <c r="C164" s="167" t="s">
        <v>391</v>
      </c>
      <c r="D164" s="167" t="s">
        <v>378</v>
      </c>
      <c r="E164" s="168" t="s">
        <v>1169</v>
      </c>
      <c r="F164" s="169" t="s">
        <v>1170</v>
      </c>
      <c r="G164" s="170" t="s">
        <v>319</v>
      </c>
      <c r="H164" s="171">
        <v>382.145</v>
      </c>
      <c r="I164" s="172"/>
      <c r="J164" s="173">
        <f>ROUND($I$164*$H$164,2)</f>
        <v>0</v>
      </c>
      <c r="K164" s="169" t="s">
        <v>215</v>
      </c>
      <c r="L164" s="174"/>
      <c r="M164" s="175"/>
      <c r="N164" s="176" t="s">
        <v>48</v>
      </c>
      <c r="Q164" s="132">
        <v>0.0003</v>
      </c>
      <c r="R164" s="132">
        <f>$Q$164*$H$164</f>
        <v>0.11464349999999998</v>
      </c>
      <c r="S164" s="132">
        <v>0</v>
      </c>
      <c r="T164" s="133">
        <f>$S$164*$H$164</f>
        <v>0</v>
      </c>
      <c r="AR164" s="83" t="s">
        <v>172</v>
      </c>
      <c r="AT164" s="83" t="s">
        <v>378</v>
      </c>
      <c r="AU164" s="83" t="s">
        <v>153</v>
      </c>
      <c r="AY164" s="6" t="s">
        <v>140</v>
      </c>
      <c r="BE164" s="134">
        <f>IF($N$164="základní",$J$164,0)</f>
        <v>0</v>
      </c>
      <c r="BF164" s="134">
        <f>IF($N$164="snížená",$J$164,0)</f>
        <v>0</v>
      </c>
      <c r="BG164" s="134">
        <f>IF($N$164="zákl. přenesená",$J$164,0)</f>
        <v>0</v>
      </c>
      <c r="BH164" s="134">
        <f>IF($N$164="sníž. přenesená",$J$164,0)</f>
        <v>0</v>
      </c>
      <c r="BI164" s="134">
        <f>IF($N$164="nulová",$J$164,0)</f>
        <v>0</v>
      </c>
      <c r="BJ164" s="83" t="s">
        <v>22</v>
      </c>
      <c r="BK164" s="134">
        <f>ROUND($I$164*$H$164,2)</f>
        <v>0</v>
      </c>
      <c r="BL164" s="83" t="s">
        <v>143</v>
      </c>
      <c r="BM164" s="83" t="s">
        <v>1171</v>
      </c>
    </row>
    <row r="165" spans="2:51" s="6" customFormat="1" ht="15.75" customHeight="1">
      <c r="B165" s="145"/>
      <c r="D165" s="140" t="s">
        <v>220</v>
      </c>
      <c r="E165" s="148"/>
      <c r="F165" s="148" t="s">
        <v>1172</v>
      </c>
      <c r="H165" s="149">
        <v>332.3</v>
      </c>
      <c r="L165" s="145"/>
      <c r="M165" s="150"/>
      <c r="T165" s="151"/>
      <c r="AT165" s="147" t="s">
        <v>220</v>
      </c>
      <c r="AU165" s="147" t="s">
        <v>153</v>
      </c>
      <c r="AV165" s="147" t="s">
        <v>85</v>
      </c>
      <c r="AW165" s="147" t="s">
        <v>119</v>
      </c>
      <c r="AX165" s="147" t="s">
        <v>77</v>
      </c>
      <c r="AY165" s="147" t="s">
        <v>140</v>
      </c>
    </row>
    <row r="166" spans="2:51" s="6" customFormat="1" ht="15.75" customHeight="1">
      <c r="B166" s="145"/>
      <c r="D166" s="146" t="s">
        <v>220</v>
      </c>
      <c r="E166" s="147"/>
      <c r="F166" s="148" t="s">
        <v>1173</v>
      </c>
      <c r="H166" s="149">
        <v>49.845</v>
      </c>
      <c r="L166" s="145"/>
      <c r="M166" s="150"/>
      <c r="T166" s="151"/>
      <c r="AT166" s="147" t="s">
        <v>220</v>
      </c>
      <c r="AU166" s="147" t="s">
        <v>153</v>
      </c>
      <c r="AV166" s="147" t="s">
        <v>85</v>
      </c>
      <c r="AW166" s="147" t="s">
        <v>119</v>
      </c>
      <c r="AX166" s="147" t="s">
        <v>77</v>
      </c>
      <c r="AY166" s="147" t="s">
        <v>140</v>
      </c>
    </row>
    <row r="167" spans="2:51" s="6" customFormat="1" ht="15.75" customHeight="1">
      <c r="B167" s="161"/>
      <c r="D167" s="146" t="s">
        <v>220</v>
      </c>
      <c r="E167" s="162"/>
      <c r="F167" s="163" t="s">
        <v>293</v>
      </c>
      <c r="H167" s="164">
        <v>382.145</v>
      </c>
      <c r="L167" s="161"/>
      <c r="M167" s="165"/>
      <c r="T167" s="166"/>
      <c r="AT167" s="162" t="s">
        <v>220</v>
      </c>
      <c r="AU167" s="162" t="s">
        <v>153</v>
      </c>
      <c r="AV167" s="162" t="s">
        <v>143</v>
      </c>
      <c r="AW167" s="162" t="s">
        <v>119</v>
      </c>
      <c r="AX167" s="162" t="s">
        <v>22</v>
      </c>
      <c r="AY167" s="162" t="s">
        <v>140</v>
      </c>
    </row>
    <row r="168" spans="2:63" s="112" customFormat="1" ht="30.75" customHeight="1">
      <c r="B168" s="113"/>
      <c r="D168" s="114" t="s">
        <v>76</v>
      </c>
      <c r="E168" s="121" t="s">
        <v>172</v>
      </c>
      <c r="F168" s="121" t="s">
        <v>509</v>
      </c>
      <c r="J168" s="122">
        <f>$BK$168</f>
        <v>0</v>
      </c>
      <c r="L168" s="113"/>
      <c r="M168" s="117"/>
      <c r="P168" s="118">
        <f>$P$169</f>
        <v>0</v>
      </c>
      <c r="R168" s="118">
        <f>$R$169</f>
        <v>0.127</v>
      </c>
      <c r="T168" s="119">
        <f>$T$169</f>
        <v>0</v>
      </c>
      <c r="AR168" s="114" t="s">
        <v>22</v>
      </c>
      <c r="AT168" s="114" t="s">
        <v>76</v>
      </c>
      <c r="AU168" s="114" t="s">
        <v>22</v>
      </c>
      <c r="AY168" s="114" t="s">
        <v>140</v>
      </c>
      <c r="BK168" s="120">
        <f>$BK$169</f>
        <v>0</v>
      </c>
    </row>
    <row r="169" spans="2:63" s="112" customFormat="1" ht="15.75" customHeight="1">
      <c r="B169" s="113"/>
      <c r="D169" s="114" t="s">
        <v>76</v>
      </c>
      <c r="E169" s="121" t="s">
        <v>1174</v>
      </c>
      <c r="F169" s="121" t="s">
        <v>1175</v>
      </c>
      <c r="J169" s="122">
        <f>$BK$169</f>
        <v>0</v>
      </c>
      <c r="L169" s="113"/>
      <c r="M169" s="117"/>
      <c r="P169" s="118">
        <f>SUM($P$170:$P$180)</f>
        <v>0</v>
      </c>
      <c r="R169" s="118">
        <f>SUM($R$170:$R$180)</f>
        <v>0.127</v>
      </c>
      <c r="T169" s="119">
        <f>SUM($T$170:$T$180)</f>
        <v>0</v>
      </c>
      <c r="AR169" s="114" t="s">
        <v>22</v>
      </c>
      <c r="AT169" s="114" t="s">
        <v>76</v>
      </c>
      <c r="AU169" s="114" t="s">
        <v>85</v>
      </c>
      <c r="AY169" s="114" t="s">
        <v>140</v>
      </c>
      <c r="BK169" s="120">
        <f>SUM($BK$170:$BK$180)</f>
        <v>0</v>
      </c>
    </row>
    <row r="170" spans="2:65" s="6" customFormat="1" ht="15.75" customHeight="1">
      <c r="B170" s="22"/>
      <c r="C170" s="123" t="s">
        <v>8</v>
      </c>
      <c r="D170" s="123" t="s">
        <v>144</v>
      </c>
      <c r="E170" s="124" t="s">
        <v>524</v>
      </c>
      <c r="F170" s="125" t="s">
        <v>525</v>
      </c>
      <c r="G170" s="126" t="s">
        <v>283</v>
      </c>
      <c r="H170" s="127">
        <v>11.28</v>
      </c>
      <c r="I170" s="128"/>
      <c r="J170" s="129">
        <f>ROUND($I$170*$H$170,2)</f>
        <v>0</v>
      </c>
      <c r="K170" s="125" t="s">
        <v>215</v>
      </c>
      <c r="L170" s="22"/>
      <c r="M170" s="130"/>
      <c r="N170" s="131" t="s">
        <v>48</v>
      </c>
      <c r="Q170" s="132">
        <v>0</v>
      </c>
      <c r="R170" s="132">
        <f>$Q$170*$H$170</f>
        <v>0</v>
      </c>
      <c r="S170" s="132">
        <v>0</v>
      </c>
      <c r="T170" s="133">
        <f>$S$170*$H$170</f>
        <v>0</v>
      </c>
      <c r="AR170" s="83" t="s">
        <v>143</v>
      </c>
      <c r="AT170" s="83" t="s">
        <v>144</v>
      </c>
      <c r="AU170" s="83" t="s">
        <v>153</v>
      </c>
      <c r="AY170" s="6" t="s">
        <v>140</v>
      </c>
      <c r="BE170" s="134">
        <f>IF($N$170="základní",$J$170,0)</f>
        <v>0</v>
      </c>
      <c r="BF170" s="134">
        <f>IF($N$170="snížená",$J$170,0)</f>
        <v>0</v>
      </c>
      <c r="BG170" s="134">
        <f>IF($N$170="zákl. přenesená",$J$170,0)</f>
        <v>0</v>
      </c>
      <c r="BH170" s="134">
        <f>IF($N$170="sníž. přenesená",$J$170,0)</f>
        <v>0</v>
      </c>
      <c r="BI170" s="134">
        <f>IF($N$170="nulová",$J$170,0)</f>
        <v>0</v>
      </c>
      <c r="BJ170" s="83" t="s">
        <v>22</v>
      </c>
      <c r="BK170" s="134">
        <f>ROUND($I$170*$H$170,2)</f>
        <v>0</v>
      </c>
      <c r="BL170" s="83" t="s">
        <v>143</v>
      </c>
      <c r="BM170" s="83" t="s">
        <v>1176</v>
      </c>
    </row>
    <row r="171" spans="2:51" s="6" customFormat="1" ht="15.75" customHeight="1">
      <c r="B171" s="145"/>
      <c r="D171" s="140" t="s">
        <v>220</v>
      </c>
      <c r="E171" s="148"/>
      <c r="F171" s="148" t="s">
        <v>1177</v>
      </c>
      <c r="H171" s="149">
        <v>11.28</v>
      </c>
      <c r="L171" s="145"/>
      <c r="M171" s="150"/>
      <c r="T171" s="151"/>
      <c r="AT171" s="147" t="s">
        <v>220</v>
      </c>
      <c r="AU171" s="147" t="s">
        <v>153</v>
      </c>
      <c r="AV171" s="147" t="s">
        <v>85</v>
      </c>
      <c r="AW171" s="147" t="s">
        <v>119</v>
      </c>
      <c r="AX171" s="147" t="s">
        <v>22</v>
      </c>
      <c r="AY171" s="147" t="s">
        <v>140</v>
      </c>
    </row>
    <row r="172" spans="2:65" s="6" customFormat="1" ht="15.75" customHeight="1">
      <c r="B172" s="22"/>
      <c r="C172" s="123" t="s">
        <v>407</v>
      </c>
      <c r="D172" s="123" t="s">
        <v>144</v>
      </c>
      <c r="E172" s="124" t="s">
        <v>1178</v>
      </c>
      <c r="F172" s="125" t="s">
        <v>1179</v>
      </c>
      <c r="G172" s="126" t="s">
        <v>283</v>
      </c>
      <c r="H172" s="127">
        <v>4.23</v>
      </c>
      <c r="I172" s="128"/>
      <c r="J172" s="129">
        <f>ROUND($I$172*$H$172,2)</f>
        <v>0</v>
      </c>
      <c r="K172" s="125" t="s">
        <v>215</v>
      </c>
      <c r="L172" s="22"/>
      <c r="M172" s="130"/>
      <c r="N172" s="131" t="s">
        <v>48</v>
      </c>
      <c r="Q172" s="132">
        <v>0</v>
      </c>
      <c r="R172" s="132">
        <f>$Q$172*$H$172</f>
        <v>0</v>
      </c>
      <c r="S172" s="132">
        <v>0</v>
      </c>
      <c r="T172" s="133">
        <f>$S$172*$H$172</f>
        <v>0</v>
      </c>
      <c r="AR172" s="83" t="s">
        <v>143</v>
      </c>
      <c r="AT172" s="83" t="s">
        <v>144</v>
      </c>
      <c r="AU172" s="83" t="s">
        <v>153</v>
      </c>
      <c r="AY172" s="6" t="s">
        <v>140</v>
      </c>
      <c r="BE172" s="134">
        <f>IF($N$172="základní",$J$172,0)</f>
        <v>0</v>
      </c>
      <c r="BF172" s="134">
        <f>IF($N$172="snížená",$J$172,0)</f>
        <v>0</v>
      </c>
      <c r="BG172" s="134">
        <f>IF($N$172="zákl. přenesená",$J$172,0)</f>
        <v>0</v>
      </c>
      <c r="BH172" s="134">
        <f>IF($N$172="sníž. přenesená",$J$172,0)</f>
        <v>0</v>
      </c>
      <c r="BI172" s="134">
        <f>IF($N$172="nulová",$J$172,0)</f>
        <v>0</v>
      </c>
      <c r="BJ172" s="83" t="s">
        <v>22</v>
      </c>
      <c r="BK172" s="134">
        <f>ROUND($I$172*$H$172,2)</f>
        <v>0</v>
      </c>
      <c r="BL172" s="83" t="s">
        <v>143</v>
      </c>
      <c r="BM172" s="83" t="s">
        <v>1180</v>
      </c>
    </row>
    <row r="173" spans="2:51" s="6" customFormat="1" ht="15.75" customHeight="1">
      <c r="B173" s="139"/>
      <c r="D173" s="140" t="s">
        <v>220</v>
      </c>
      <c r="E173" s="141"/>
      <c r="F173" s="141" t="s">
        <v>1181</v>
      </c>
      <c r="H173" s="142"/>
      <c r="L173" s="139"/>
      <c r="M173" s="143"/>
      <c r="T173" s="144"/>
      <c r="AT173" s="142" t="s">
        <v>220</v>
      </c>
      <c r="AU173" s="142" t="s">
        <v>153</v>
      </c>
      <c r="AV173" s="142" t="s">
        <v>22</v>
      </c>
      <c r="AW173" s="142" t="s">
        <v>119</v>
      </c>
      <c r="AX173" s="142" t="s">
        <v>77</v>
      </c>
      <c r="AY173" s="142" t="s">
        <v>140</v>
      </c>
    </row>
    <row r="174" spans="2:51" s="6" customFormat="1" ht="15.75" customHeight="1">
      <c r="B174" s="145"/>
      <c r="D174" s="146" t="s">
        <v>220</v>
      </c>
      <c r="E174" s="147"/>
      <c r="F174" s="148" t="s">
        <v>1182</v>
      </c>
      <c r="H174" s="149">
        <v>4.23</v>
      </c>
      <c r="L174" s="145"/>
      <c r="M174" s="150"/>
      <c r="T174" s="151"/>
      <c r="AT174" s="147" t="s">
        <v>220</v>
      </c>
      <c r="AU174" s="147" t="s">
        <v>153</v>
      </c>
      <c r="AV174" s="147" t="s">
        <v>85</v>
      </c>
      <c r="AW174" s="147" t="s">
        <v>119</v>
      </c>
      <c r="AX174" s="147" t="s">
        <v>22</v>
      </c>
      <c r="AY174" s="147" t="s">
        <v>140</v>
      </c>
    </row>
    <row r="175" spans="2:65" s="6" customFormat="1" ht="15.75" customHeight="1">
      <c r="B175" s="22"/>
      <c r="C175" s="123" t="s">
        <v>412</v>
      </c>
      <c r="D175" s="123" t="s">
        <v>144</v>
      </c>
      <c r="E175" s="124" t="s">
        <v>1183</v>
      </c>
      <c r="F175" s="125" t="s">
        <v>1184</v>
      </c>
      <c r="G175" s="126" t="s">
        <v>401</v>
      </c>
      <c r="H175" s="127">
        <v>94</v>
      </c>
      <c r="I175" s="128"/>
      <c r="J175" s="129">
        <f>ROUND($I$175*$H$175,2)</f>
        <v>0</v>
      </c>
      <c r="K175" s="125" t="s">
        <v>215</v>
      </c>
      <c r="L175" s="22"/>
      <c r="M175" s="130"/>
      <c r="N175" s="131" t="s">
        <v>48</v>
      </c>
      <c r="Q175" s="132">
        <v>0.00092</v>
      </c>
      <c r="R175" s="132">
        <f>$Q$175*$H$175</f>
        <v>0.08648</v>
      </c>
      <c r="S175" s="132">
        <v>0</v>
      </c>
      <c r="T175" s="133">
        <f>$S$175*$H$175</f>
        <v>0</v>
      </c>
      <c r="AR175" s="83" t="s">
        <v>143</v>
      </c>
      <c r="AT175" s="83" t="s">
        <v>144</v>
      </c>
      <c r="AU175" s="83" t="s">
        <v>153</v>
      </c>
      <c r="AY175" s="6" t="s">
        <v>140</v>
      </c>
      <c r="BE175" s="134">
        <f>IF($N$175="základní",$J$175,0)</f>
        <v>0</v>
      </c>
      <c r="BF175" s="134">
        <f>IF($N$175="snížená",$J$175,0)</f>
        <v>0</v>
      </c>
      <c r="BG175" s="134">
        <f>IF($N$175="zákl. přenesená",$J$175,0)</f>
        <v>0</v>
      </c>
      <c r="BH175" s="134">
        <f>IF($N$175="sníž. přenesená",$J$175,0)</f>
        <v>0</v>
      </c>
      <c r="BI175" s="134">
        <f>IF($N$175="nulová",$J$175,0)</f>
        <v>0</v>
      </c>
      <c r="BJ175" s="83" t="s">
        <v>22</v>
      </c>
      <c r="BK175" s="134">
        <f>ROUND($I$175*$H$175,2)</f>
        <v>0</v>
      </c>
      <c r="BL175" s="83" t="s">
        <v>143</v>
      </c>
      <c r="BM175" s="83" t="s">
        <v>1185</v>
      </c>
    </row>
    <row r="176" spans="2:51" s="6" customFormat="1" ht="15.75" customHeight="1">
      <c r="B176" s="145"/>
      <c r="D176" s="140" t="s">
        <v>220</v>
      </c>
      <c r="E176" s="148"/>
      <c r="F176" s="148" t="s">
        <v>1186</v>
      </c>
      <c r="H176" s="149">
        <v>94</v>
      </c>
      <c r="L176" s="145"/>
      <c r="M176" s="150"/>
      <c r="T176" s="151"/>
      <c r="AT176" s="147" t="s">
        <v>220</v>
      </c>
      <c r="AU176" s="147" t="s">
        <v>153</v>
      </c>
      <c r="AV176" s="147" t="s">
        <v>85</v>
      </c>
      <c r="AW176" s="147" t="s">
        <v>119</v>
      </c>
      <c r="AX176" s="147" t="s">
        <v>22</v>
      </c>
      <c r="AY176" s="147" t="s">
        <v>140</v>
      </c>
    </row>
    <row r="177" spans="2:65" s="6" customFormat="1" ht="15.75" customHeight="1">
      <c r="B177" s="22"/>
      <c r="C177" s="123" t="s">
        <v>417</v>
      </c>
      <c r="D177" s="123" t="s">
        <v>144</v>
      </c>
      <c r="E177" s="124" t="s">
        <v>555</v>
      </c>
      <c r="F177" s="125" t="s">
        <v>556</v>
      </c>
      <c r="G177" s="126" t="s">
        <v>197</v>
      </c>
      <c r="H177" s="127">
        <v>4</v>
      </c>
      <c r="I177" s="128"/>
      <c r="J177" s="129">
        <f>ROUND($I$177*$H$177,2)</f>
        <v>0</v>
      </c>
      <c r="K177" s="125" t="s">
        <v>215</v>
      </c>
      <c r="L177" s="22"/>
      <c r="M177" s="130"/>
      <c r="N177" s="131" t="s">
        <v>48</v>
      </c>
      <c r="Q177" s="132">
        <v>0.00063</v>
      </c>
      <c r="R177" s="132">
        <f>$Q$177*$H$177</f>
        <v>0.00252</v>
      </c>
      <c r="S177" s="132">
        <v>0</v>
      </c>
      <c r="T177" s="133">
        <f>$S$177*$H$177</f>
        <v>0</v>
      </c>
      <c r="AR177" s="83" t="s">
        <v>143</v>
      </c>
      <c r="AT177" s="83" t="s">
        <v>144</v>
      </c>
      <c r="AU177" s="83" t="s">
        <v>153</v>
      </c>
      <c r="AY177" s="6" t="s">
        <v>140</v>
      </c>
      <c r="BE177" s="134">
        <f>IF($N$177="základní",$J$177,0)</f>
        <v>0</v>
      </c>
      <c r="BF177" s="134">
        <f>IF($N$177="snížená",$J$177,0)</f>
        <v>0</v>
      </c>
      <c r="BG177" s="134">
        <f>IF($N$177="zákl. přenesená",$J$177,0)</f>
        <v>0</v>
      </c>
      <c r="BH177" s="134">
        <f>IF($N$177="sníž. přenesená",$J$177,0)</f>
        <v>0</v>
      </c>
      <c r="BI177" s="134">
        <f>IF($N$177="nulová",$J$177,0)</f>
        <v>0</v>
      </c>
      <c r="BJ177" s="83" t="s">
        <v>22</v>
      </c>
      <c r="BK177" s="134">
        <f>ROUND($I$177*$H$177,2)</f>
        <v>0</v>
      </c>
      <c r="BL177" s="83" t="s">
        <v>143</v>
      </c>
      <c r="BM177" s="83" t="s">
        <v>1187</v>
      </c>
    </row>
    <row r="178" spans="2:51" s="6" customFormat="1" ht="15.75" customHeight="1">
      <c r="B178" s="139"/>
      <c r="D178" s="140" t="s">
        <v>220</v>
      </c>
      <c r="E178" s="141"/>
      <c r="F178" s="141" t="s">
        <v>1188</v>
      </c>
      <c r="H178" s="142"/>
      <c r="L178" s="139"/>
      <c r="M178" s="143"/>
      <c r="T178" s="144"/>
      <c r="AT178" s="142" t="s">
        <v>220</v>
      </c>
      <c r="AU178" s="142" t="s">
        <v>153</v>
      </c>
      <c r="AV178" s="142" t="s">
        <v>22</v>
      </c>
      <c r="AW178" s="142" t="s">
        <v>119</v>
      </c>
      <c r="AX178" s="142" t="s">
        <v>77</v>
      </c>
      <c r="AY178" s="142" t="s">
        <v>140</v>
      </c>
    </row>
    <row r="179" spans="2:51" s="6" customFormat="1" ht="15.75" customHeight="1">
      <c r="B179" s="145"/>
      <c r="D179" s="146" t="s">
        <v>220</v>
      </c>
      <c r="E179" s="147"/>
      <c r="F179" s="148" t="s">
        <v>1189</v>
      </c>
      <c r="H179" s="149">
        <v>4</v>
      </c>
      <c r="L179" s="145"/>
      <c r="M179" s="150"/>
      <c r="T179" s="151"/>
      <c r="AT179" s="147" t="s">
        <v>220</v>
      </c>
      <c r="AU179" s="147" t="s">
        <v>153</v>
      </c>
      <c r="AV179" s="147" t="s">
        <v>85</v>
      </c>
      <c r="AW179" s="147" t="s">
        <v>119</v>
      </c>
      <c r="AX179" s="147" t="s">
        <v>22</v>
      </c>
      <c r="AY179" s="147" t="s">
        <v>140</v>
      </c>
    </row>
    <row r="180" spans="2:65" s="6" customFormat="1" ht="15.75" customHeight="1">
      <c r="B180" s="22"/>
      <c r="C180" s="167" t="s">
        <v>425</v>
      </c>
      <c r="D180" s="167" t="s">
        <v>378</v>
      </c>
      <c r="E180" s="168" t="s">
        <v>560</v>
      </c>
      <c r="F180" s="169" t="s">
        <v>561</v>
      </c>
      <c r="G180" s="170" t="s">
        <v>197</v>
      </c>
      <c r="H180" s="171">
        <v>4</v>
      </c>
      <c r="I180" s="172"/>
      <c r="J180" s="173">
        <f>ROUND($I$180*$H$180,2)</f>
        <v>0</v>
      </c>
      <c r="K180" s="169"/>
      <c r="L180" s="174"/>
      <c r="M180" s="175"/>
      <c r="N180" s="176" t="s">
        <v>48</v>
      </c>
      <c r="Q180" s="132">
        <v>0.0095</v>
      </c>
      <c r="R180" s="132">
        <f>$Q$180*$H$180</f>
        <v>0.038</v>
      </c>
      <c r="S180" s="132">
        <v>0</v>
      </c>
      <c r="T180" s="133">
        <f>$S$180*$H$180</f>
        <v>0</v>
      </c>
      <c r="AR180" s="83" t="s">
        <v>172</v>
      </c>
      <c r="AT180" s="83" t="s">
        <v>378</v>
      </c>
      <c r="AU180" s="83" t="s">
        <v>153</v>
      </c>
      <c r="AY180" s="6" t="s">
        <v>140</v>
      </c>
      <c r="BE180" s="134">
        <f>IF($N$180="základní",$J$180,0)</f>
        <v>0</v>
      </c>
      <c r="BF180" s="134">
        <f>IF($N$180="snížená",$J$180,0)</f>
        <v>0</v>
      </c>
      <c r="BG180" s="134">
        <f>IF($N$180="zákl. přenesená",$J$180,0)</f>
        <v>0</v>
      </c>
      <c r="BH180" s="134">
        <f>IF($N$180="sníž. přenesená",$J$180,0)</f>
        <v>0</v>
      </c>
      <c r="BI180" s="134">
        <f>IF($N$180="nulová",$J$180,0)</f>
        <v>0</v>
      </c>
      <c r="BJ180" s="83" t="s">
        <v>22</v>
      </c>
      <c r="BK180" s="134">
        <f>ROUND($I$180*$H$180,2)</f>
        <v>0</v>
      </c>
      <c r="BL180" s="83" t="s">
        <v>143</v>
      </c>
      <c r="BM180" s="83" t="s">
        <v>1190</v>
      </c>
    </row>
    <row r="181" spans="2:63" s="112" customFormat="1" ht="30.75" customHeight="1">
      <c r="B181" s="113"/>
      <c r="D181" s="114" t="s">
        <v>76</v>
      </c>
      <c r="E181" s="121" t="s">
        <v>176</v>
      </c>
      <c r="F181" s="121" t="s">
        <v>563</v>
      </c>
      <c r="J181" s="122">
        <f>$BK$181</f>
        <v>0</v>
      </c>
      <c r="L181" s="113"/>
      <c r="M181" s="117"/>
      <c r="P181" s="118">
        <f>$P$182+$P$198</f>
        <v>0</v>
      </c>
      <c r="R181" s="118">
        <f>$R$182+$R$198</f>
        <v>0</v>
      </c>
      <c r="T181" s="119">
        <f>$T$182+$T$198</f>
        <v>0</v>
      </c>
      <c r="AR181" s="114" t="s">
        <v>22</v>
      </c>
      <c r="AT181" s="114" t="s">
        <v>76</v>
      </c>
      <c r="AU181" s="114" t="s">
        <v>22</v>
      </c>
      <c r="AY181" s="114" t="s">
        <v>140</v>
      </c>
      <c r="BK181" s="120">
        <f>$BK$182+$BK$198</f>
        <v>0</v>
      </c>
    </row>
    <row r="182" spans="2:63" s="112" customFormat="1" ht="15.75" customHeight="1">
      <c r="B182" s="113"/>
      <c r="D182" s="114" t="s">
        <v>76</v>
      </c>
      <c r="E182" s="121" t="s">
        <v>683</v>
      </c>
      <c r="F182" s="121" t="s">
        <v>866</v>
      </c>
      <c r="J182" s="122">
        <f>$BK$182</f>
        <v>0</v>
      </c>
      <c r="L182" s="113"/>
      <c r="M182" s="117"/>
      <c r="P182" s="118">
        <f>SUM($P$183:$P$197)</f>
        <v>0</v>
      </c>
      <c r="R182" s="118">
        <f>SUM($R$183:$R$197)</f>
        <v>0</v>
      </c>
      <c r="T182" s="119">
        <f>SUM($T$183:$T$197)</f>
        <v>0</v>
      </c>
      <c r="AR182" s="114" t="s">
        <v>22</v>
      </c>
      <c r="AT182" s="114" t="s">
        <v>76</v>
      </c>
      <c r="AU182" s="114" t="s">
        <v>85</v>
      </c>
      <c r="AY182" s="114" t="s">
        <v>140</v>
      </c>
      <c r="BK182" s="120">
        <f>SUM($BK$183:$BK$197)</f>
        <v>0</v>
      </c>
    </row>
    <row r="183" spans="2:65" s="6" customFormat="1" ht="15.75" customHeight="1">
      <c r="B183" s="22"/>
      <c r="C183" s="126" t="s">
        <v>430</v>
      </c>
      <c r="D183" s="126" t="s">
        <v>144</v>
      </c>
      <c r="E183" s="124" t="s">
        <v>1191</v>
      </c>
      <c r="F183" s="125" t="s">
        <v>1192</v>
      </c>
      <c r="G183" s="126" t="s">
        <v>319</v>
      </c>
      <c r="H183" s="127">
        <v>225.5</v>
      </c>
      <c r="I183" s="128"/>
      <c r="J183" s="129">
        <f>ROUND($I$183*$H$183,2)</f>
        <v>0</v>
      </c>
      <c r="K183" s="125" t="s">
        <v>215</v>
      </c>
      <c r="L183" s="22"/>
      <c r="M183" s="130"/>
      <c r="N183" s="131" t="s">
        <v>48</v>
      </c>
      <c r="Q183" s="132">
        <v>0</v>
      </c>
      <c r="R183" s="132">
        <f>$Q$183*$H$183</f>
        <v>0</v>
      </c>
      <c r="S183" s="132">
        <v>0</v>
      </c>
      <c r="T183" s="133">
        <f>$S$183*$H$183</f>
        <v>0</v>
      </c>
      <c r="AR183" s="83" t="s">
        <v>143</v>
      </c>
      <c r="AT183" s="83" t="s">
        <v>144</v>
      </c>
      <c r="AU183" s="83" t="s">
        <v>153</v>
      </c>
      <c r="AY183" s="83" t="s">
        <v>140</v>
      </c>
      <c r="BE183" s="134">
        <f>IF($N$183="základní",$J$183,0)</f>
        <v>0</v>
      </c>
      <c r="BF183" s="134">
        <f>IF($N$183="snížená",$J$183,0)</f>
        <v>0</v>
      </c>
      <c r="BG183" s="134">
        <f>IF($N$183="zákl. přenesená",$J$183,0)</f>
        <v>0</v>
      </c>
      <c r="BH183" s="134">
        <f>IF($N$183="sníž. přenesená",$J$183,0)</f>
        <v>0</v>
      </c>
      <c r="BI183" s="134">
        <f>IF($N$183="nulová",$J$183,0)</f>
        <v>0</v>
      </c>
      <c r="BJ183" s="83" t="s">
        <v>22</v>
      </c>
      <c r="BK183" s="134">
        <f>ROUND($I$183*$H$183,2)</f>
        <v>0</v>
      </c>
      <c r="BL183" s="83" t="s">
        <v>143</v>
      </c>
      <c r="BM183" s="83" t="s">
        <v>1193</v>
      </c>
    </row>
    <row r="184" spans="2:51" s="6" customFormat="1" ht="15.75" customHeight="1">
      <c r="B184" s="139"/>
      <c r="D184" s="140" t="s">
        <v>220</v>
      </c>
      <c r="E184" s="141"/>
      <c r="F184" s="141" t="s">
        <v>1167</v>
      </c>
      <c r="H184" s="142"/>
      <c r="L184" s="139"/>
      <c r="M184" s="143"/>
      <c r="T184" s="144"/>
      <c r="AT184" s="142" t="s">
        <v>220</v>
      </c>
      <c r="AU184" s="142" t="s">
        <v>153</v>
      </c>
      <c r="AV184" s="142" t="s">
        <v>22</v>
      </c>
      <c r="AW184" s="142" t="s">
        <v>119</v>
      </c>
      <c r="AX184" s="142" t="s">
        <v>77</v>
      </c>
      <c r="AY184" s="142" t="s">
        <v>140</v>
      </c>
    </row>
    <row r="185" spans="2:51" s="6" customFormat="1" ht="27" customHeight="1">
      <c r="B185" s="145"/>
      <c r="D185" s="146" t="s">
        <v>220</v>
      </c>
      <c r="E185" s="147"/>
      <c r="F185" s="148" t="s">
        <v>1194</v>
      </c>
      <c r="H185" s="149">
        <v>225.5</v>
      </c>
      <c r="L185" s="145"/>
      <c r="M185" s="150"/>
      <c r="T185" s="151"/>
      <c r="AT185" s="147" t="s">
        <v>220</v>
      </c>
      <c r="AU185" s="147" t="s">
        <v>153</v>
      </c>
      <c r="AV185" s="147" t="s">
        <v>85</v>
      </c>
      <c r="AW185" s="147" t="s">
        <v>119</v>
      </c>
      <c r="AX185" s="147" t="s">
        <v>22</v>
      </c>
      <c r="AY185" s="147" t="s">
        <v>140</v>
      </c>
    </row>
    <row r="186" spans="2:65" s="6" customFormat="1" ht="15.75" customHeight="1">
      <c r="B186" s="22"/>
      <c r="C186" s="123" t="s">
        <v>438</v>
      </c>
      <c r="D186" s="123" t="s">
        <v>144</v>
      </c>
      <c r="E186" s="124" t="s">
        <v>1195</v>
      </c>
      <c r="F186" s="125" t="s">
        <v>1196</v>
      </c>
      <c r="G186" s="126" t="s">
        <v>319</v>
      </c>
      <c r="H186" s="127">
        <v>13530</v>
      </c>
      <c r="I186" s="128"/>
      <c r="J186" s="129">
        <f>ROUND($I$186*$H$186,2)</f>
        <v>0</v>
      </c>
      <c r="K186" s="125" t="s">
        <v>215</v>
      </c>
      <c r="L186" s="22"/>
      <c r="M186" s="130"/>
      <c r="N186" s="131" t="s">
        <v>48</v>
      </c>
      <c r="Q186" s="132">
        <v>0</v>
      </c>
      <c r="R186" s="132">
        <f>$Q$186*$H$186</f>
        <v>0</v>
      </c>
      <c r="S186" s="132">
        <v>0</v>
      </c>
      <c r="T186" s="133">
        <f>$S$186*$H$186</f>
        <v>0</v>
      </c>
      <c r="AR186" s="83" t="s">
        <v>143</v>
      </c>
      <c r="AT186" s="83" t="s">
        <v>144</v>
      </c>
      <c r="AU186" s="83" t="s">
        <v>153</v>
      </c>
      <c r="AY186" s="6" t="s">
        <v>140</v>
      </c>
      <c r="BE186" s="134">
        <f>IF($N$186="základní",$J$186,0)</f>
        <v>0</v>
      </c>
      <c r="BF186" s="134">
        <f>IF($N$186="snížená",$J$186,0)</f>
        <v>0</v>
      </c>
      <c r="BG186" s="134">
        <f>IF($N$186="zákl. přenesená",$J$186,0)</f>
        <v>0</v>
      </c>
      <c r="BH186" s="134">
        <f>IF($N$186="sníž. přenesená",$J$186,0)</f>
        <v>0</v>
      </c>
      <c r="BI186" s="134">
        <f>IF($N$186="nulová",$J$186,0)</f>
        <v>0</v>
      </c>
      <c r="BJ186" s="83" t="s">
        <v>22</v>
      </c>
      <c r="BK186" s="134">
        <f>ROUND($I$186*$H$186,2)</f>
        <v>0</v>
      </c>
      <c r="BL186" s="83" t="s">
        <v>143</v>
      </c>
      <c r="BM186" s="83" t="s">
        <v>1197</v>
      </c>
    </row>
    <row r="187" spans="2:51" s="6" customFormat="1" ht="15.75" customHeight="1">
      <c r="B187" s="139"/>
      <c r="D187" s="140" t="s">
        <v>220</v>
      </c>
      <c r="E187" s="141"/>
      <c r="F187" s="141" t="s">
        <v>1198</v>
      </c>
      <c r="H187" s="142"/>
      <c r="L187" s="139"/>
      <c r="M187" s="143"/>
      <c r="T187" s="144"/>
      <c r="AT187" s="142" t="s">
        <v>220</v>
      </c>
      <c r="AU187" s="142" t="s">
        <v>153</v>
      </c>
      <c r="AV187" s="142" t="s">
        <v>22</v>
      </c>
      <c r="AW187" s="142" t="s">
        <v>119</v>
      </c>
      <c r="AX187" s="142" t="s">
        <v>77</v>
      </c>
      <c r="AY187" s="142" t="s">
        <v>140</v>
      </c>
    </row>
    <row r="188" spans="2:51" s="6" customFormat="1" ht="15.75" customHeight="1">
      <c r="B188" s="145"/>
      <c r="D188" s="146" t="s">
        <v>220</v>
      </c>
      <c r="E188" s="147"/>
      <c r="F188" s="148" t="s">
        <v>1199</v>
      </c>
      <c r="H188" s="149">
        <v>13530</v>
      </c>
      <c r="L188" s="145"/>
      <c r="M188" s="150"/>
      <c r="T188" s="151"/>
      <c r="AT188" s="147" t="s">
        <v>220</v>
      </c>
      <c r="AU188" s="147" t="s">
        <v>153</v>
      </c>
      <c r="AV188" s="147" t="s">
        <v>85</v>
      </c>
      <c r="AW188" s="147" t="s">
        <v>119</v>
      </c>
      <c r="AX188" s="147" t="s">
        <v>22</v>
      </c>
      <c r="AY188" s="147" t="s">
        <v>140</v>
      </c>
    </row>
    <row r="189" spans="2:65" s="6" customFormat="1" ht="15.75" customHeight="1">
      <c r="B189" s="22"/>
      <c r="C189" s="123" t="s">
        <v>443</v>
      </c>
      <c r="D189" s="123" t="s">
        <v>144</v>
      </c>
      <c r="E189" s="124" t="s">
        <v>1200</v>
      </c>
      <c r="F189" s="125" t="s">
        <v>1201</v>
      </c>
      <c r="G189" s="126" t="s">
        <v>319</v>
      </c>
      <c r="H189" s="127">
        <v>225.5</v>
      </c>
      <c r="I189" s="128"/>
      <c r="J189" s="129">
        <f>ROUND($I$189*$H$189,2)</f>
        <v>0</v>
      </c>
      <c r="K189" s="125" t="s">
        <v>215</v>
      </c>
      <c r="L189" s="22"/>
      <c r="M189" s="130"/>
      <c r="N189" s="131" t="s">
        <v>48</v>
      </c>
      <c r="Q189" s="132">
        <v>0</v>
      </c>
      <c r="R189" s="132">
        <f>$Q$189*$H$189</f>
        <v>0</v>
      </c>
      <c r="S189" s="132">
        <v>0</v>
      </c>
      <c r="T189" s="133">
        <f>$S$189*$H$189</f>
        <v>0</v>
      </c>
      <c r="AR189" s="83" t="s">
        <v>143</v>
      </c>
      <c r="AT189" s="83" t="s">
        <v>144</v>
      </c>
      <c r="AU189" s="83" t="s">
        <v>153</v>
      </c>
      <c r="AY189" s="6" t="s">
        <v>140</v>
      </c>
      <c r="BE189" s="134">
        <f>IF($N$189="základní",$J$189,0)</f>
        <v>0</v>
      </c>
      <c r="BF189" s="134">
        <f>IF($N$189="snížená",$J$189,0)</f>
        <v>0</v>
      </c>
      <c r="BG189" s="134">
        <f>IF($N$189="zákl. přenesená",$J$189,0)</f>
        <v>0</v>
      </c>
      <c r="BH189" s="134">
        <f>IF($N$189="sníž. přenesená",$J$189,0)</f>
        <v>0</v>
      </c>
      <c r="BI189" s="134">
        <f>IF($N$189="nulová",$J$189,0)</f>
        <v>0</v>
      </c>
      <c r="BJ189" s="83" t="s">
        <v>22</v>
      </c>
      <c r="BK189" s="134">
        <f>ROUND($I$189*$H$189,2)</f>
        <v>0</v>
      </c>
      <c r="BL189" s="83" t="s">
        <v>143</v>
      </c>
      <c r="BM189" s="83" t="s">
        <v>1202</v>
      </c>
    </row>
    <row r="190" spans="2:51" s="6" customFormat="1" ht="15.75" customHeight="1">
      <c r="B190" s="145"/>
      <c r="D190" s="140" t="s">
        <v>220</v>
      </c>
      <c r="E190" s="148"/>
      <c r="F190" s="148" t="s">
        <v>1203</v>
      </c>
      <c r="H190" s="149">
        <v>225.5</v>
      </c>
      <c r="L190" s="145"/>
      <c r="M190" s="150"/>
      <c r="T190" s="151"/>
      <c r="AT190" s="147" t="s">
        <v>220</v>
      </c>
      <c r="AU190" s="147" t="s">
        <v>153</v>
      </c>
      <c r="AV190" s="147" t="s">
        <v>85</v>
      </c>
      <c r="AW190" s="147" t="s">
        <v>119</v>
      </c>
      <c r="AX190" s="147" t="s">
        <v>22</v>
      </c>
      <c r="AY190" s="147" t="s">
        <v>140</v>
      </c>
    </row>
    <row r="191" spans="2:65" s="6" customFormat="1" ht="15.75" customHeight="1">
      <c r="B191" s="22"/>
      <c r="C191" s="123" t="s">
        <v>447</v>
      </c>
      <c r="D191" s="123" t="s">
        <v>144</v>
      </c>
      <c r="E191" s="124" t="s">
        <v>1204</v>
      </c>
      <c r="F191" s="125" t="s">
        <v>1205</v>
      </c>
      <c r="G191" s="126" t="s">
        <v>401</v>
      </c>
      <c r="H191" s="127">
        <v>89</v>
      </c>
      <c r="I191" s="128"/>
      <c r="J191" s="129">
        <f>ROUND($I$191*$H$191,2)</f>
        <v>0</v>
      </c>
      <c r="K191" s="125" t="s">
        <v>215</v>
      </c>
      <c r="L191" s="22"/>
      <c r="M191" s="130"/>
      <c r="N191" s="131" t="s">
        <v>48</v>
      </c>
      <c r="Q191" s="132">
        <v>0</v>
      </c>
      <c r="R191" s="132">
        <f>$Q$191*$H$191</f>
        <v>0</v>
      </c>
      <c r="S191" s="132">
        <v>0</v>
      </c>
      <c r="T191" s="133">
        <f>$S$191*$H$191</f>
        <v>0</v>
      </c>
      <c r="AR191" s="83" t="s">
        <v>143</v>
      </c>
      <c r="AT191" s="83" t="s">
        <v>144</v>
      </c>
      <c r="AU191" s="83" t="s">
        <v>153</v>
      </c>
      <c r="AY191" s="6" t="s">
        <v>140</v>
      </c>
      <c r="BE191" s="134">
        <f>IF($N$191="základní",$J$191,0)</f>
        <v>0</v>
      </c>
      <c r="BF191" s="134">
        <f>IF($N$191="snížená",$J$191,0)</f>
        <v>0</v>
      </c>
      <c r="BG191" s="134">
        <f>IF($N$191="zákl. přenesená",$J$191,0)</f>
        <v>0</v>
      </c>
      <c r="BH191" s="134">
        <f>IF($N$191="sníž. přenesená",$J$191,0)</f>
        <v>0</v>
      </c>
      <c r="BI191" s="134">
        <f>IF($N$191="nulová",$J$191,0)</f>
        <v>0</v>
      </c>
      <c r="BJ191" s="83" t="s">
        <v>22</v>
      </c>
      <c r="BK191" s="134">
        <f>ROUND($I$191*$H$191,2)</f>
        <v>0</v>
      </c>
      <c r="BL191" s="83" t="s">
        <v>143</v>
      </c>
      <c r="BM191" s="83" t="s">
        <v>1206</v>
      </c>
    </row>
    <row r="192" spans="2:51" s="6" customFormat="1" ht="15.75" customHeight="1">
      <c r="B192" s="145"/>
      <c r="D192" s="140" t="s">
        <v>220</v>
      </c>
      <c r="E192" s="148"/>
      <c r="F192" s="148" t="s">
        <v>1207</v>
      </c>
      <c r="H192" s="149">
        <v>89</v>
      </c>
      <c r="L192" s="145"/>
      <c r="M192" s="150"/>
      <c r="T192" s="151"/>
      <c r="AT192" s="147" t="s">
        <v>220</v>
      </c>
      <c r="AU192" s="147" t="s">
        <v>153</v>
      </c>
      <c r="AV192" s="147" t="s">
        <v>85</v>
      </c>
      <c r="AW192" s="147" t="s">
        <v>119</v>
      </c>
      <c r="AX192" s="147" t="s">
        <v>22</v>
      </c>
      <c r="AY192" s="147" t="s">
        <v>140</v>
      </c>
    </row>
    <row r="193" spans="2:65" s="6" customFormat="1" ht="15.75" customHeight="1">
      <c r="B193" s="22"/>
      <c r="C193" s="123" t="s">
        <v>451</v>
      </c>
      <c r="D193" s="123" t="s">
        <v>144</v>
      </c>
      <c r="E193" s="124" t="s">
        <v>1208</v>
      </c>
      <c r="F193" s="125" t="s">
        <v>1209</v>
      </c>
      <c r="G193" s="126" t="s">
        <v>401</v>
      </c>
      <c r="H193" s="127">
        <v>8010</v>
      </c>
      <c r="I193" s="128"/>
      <c r="J193" s="129">
        <f>ROUND($I$193*$H$193,2)</f>
        <v>0</v>
      </c>
      <c r="K193" s="125" t="s">
        <v>215</v>
      </c>
      <c r="L193" s="22"/>
      <c r="M193" s="130"/>
      <c r="N193" s="131" t="s">
        <v>48</v>
      </c>
      <c r="Q193" s="132">
        <v>0</v>
      </c>
      <c r="R193" s="132">
        <f>$Q$193*$H$193</f>
        <v>0</v>
      </c>
      <c r="S193" s="132">
        <v>0</v>
      </c>
      <c r="T193" s="133">
        <f>$S$193*$H$193</f>
        <v>0</v>
      </c>
      <c r="AR193" s="83" t="s">
        <v>143</v>
      </c>
      <c r="AT193" s="83" t="s">
        <v>144</v>
      </c>
      <c r="AU193" s="83" t="s">
        <v>153</v>
      </c>
      <c r="AY193" s="6" t="s">
        <v>140</v>
      </c>
      <c r="BE193" s="134">
        <f>IF($N$193="základní",$J$193,0)</f>
        <v>0</v>
      </c>
      <c r="BF193" s="134">
        <f>IF($N$193="snížená",$J$193,0)</f>
        <v>0</v>
      </c>
      <c r="BG193" s="134">
        <f>IF($N$193="zákl. přenesená",$J$193,0)</f>
        <v>0</v>
      </c>
      <c r="BH193" s="134">
        <f>IF($N$193="sníž. přenesená",$J$193,0)</f>
        <v>0</v>
      </c>
      <c r="BI193" s="134">
        <f>IF($N$193="nulová",$J$193,0)</f>
        <v>0</v>
      </c>
      <c r="BJ193" s="83" t="s">
        <v>22</v>
      </c>
      <c r="BK193" s="134">
        <f>ROUND($I$193*$H$193,2)</f>
        <v>0</v>
      </c>
      <c r="BL193" s="83" t="s">
        <v>143</v>
      </c>
      <c r="BM193" s="83" t="s">
        <v>1210</v>
      </c>
    </row>
    <row r="194" spans="2:51" s="6" customFormat="1" ht="15.75" customHeight="1">
      <c r="B194" s="139"/>
      <c r="D194" s="140" t="s">
        <v>220</v>
      </c>
      <c r="E194" s="141"/>
      <c r="F194" s="141" t="s">
        <v>1211</v>
      </c>
      <c r="H194" s="142"/>
      <c r="L194" s="139"/>
      <c r="M194" s="143"/>
      <c r="T194" s="144"/>
      <c r="AT194" s="142" t="s">
        <v>220</v>
      </c>
      <c r="AU194" s="142" t="s">
        <v>153</v>
      </c>
      <c r="AV194" s="142" t="s">
        <v>22</v>
      </c>
      <c r="AW194" s="142" t="s">
        <v>119</v>
      </c>
      <c r="AX194" s="142" t="s">
        <v>77</v>
      </c>
      <c r="AY194" s="142" t="s">
        <v>140</v>
      </c>
    </row>
    <row r="195" spans="2:51" s="6" customFormat="1" ht="15.75" customHeight="1">
      <c r="B195" s="145"/>
      <c r="D195" s="146" t="s">
        <v>220</v>
      </c>
      <c r="E195" s="147"/>
      <c r="F195" s="148" t="s">
        <v>1212</v>
      </c>
      <c r="H195" s="149">
        <v>8010</v>
      </c>
      <c r="L195" s="145"/>
      <c r="M195" s="150"/>
      <c r="T195" s="151"/>
      <c r="AT195" s="147" t="s">
        <v>220</v>
      </c>
      <c r="AU195" s="147" t="s">
        <v>153</v>
      </c>
      <c r="AV195" s="147" t="s">
        <v>85</v>
      </c>
      <c r="AW195" s="147" t="s">
        <v>119</v>
      </c>
      <c r="AX195" s="147" t="s">
        <v>22</v>
      </c>
      <c r="AY195" s="147" t="s">
        <v>140</v>
      </c>
    </row>
    <row r="196" spans="2:65" s="6" customFormat="1" ht="15.75" customHeight="1">
      <c r="B196" s="22"/>
      <c r="C196" s="123" t="s">
        <v>459</v>
      </c>
      <c r="D196" s="123" t="s">
        <v>144</v>
      </c>
      <c r="E196" s="124" t="s">
        <v>1213</v>
      </c>
      <c r="F196" s="125" t="s">
        <v>1214</v>
      </c>
      <c r="G196" s="126" t="s">
        <v>401</v>
      </c>
      <c r="H196" s="127">
        <v>89</v>
      </c>
      <c r="I196" s="128"/>
      <c r="J196" s="129">
        <f>ROUND($I$196*$H$196,2)</f>
        <v>0</v>
      </c>
      <c r="K196" s="125" t="s">
        <v>215</v>
      </c>
      <c r="L196" s="22"/>
      <c r="M196" s="130"/>
      <c r="N196" s="131" t="s">
        <v>48</v>
      </c>
      <c r="Q196" s="132">
        <v>0</v>
      </c>
      <c r="R196" s="132">
        <f>$Q$196*$H$196</f>
        <v>0</v>
      </c>
      <c r="S196" s="132">
        <v>0</v>
      </c>
      <c r="T196" s="133">
        <f>$S$196*$H$196</f>
        <v>0</v>
      </c>
      <c r="AR196" s="83" t="s">
        <v>143</v>
      </c>
      <c r="AT196" s="83" t="s">
        <v>144</v>
      </c>
      <c r="AU196" s="83" t="s">
        <v>153</v>
      </c>
      <c r="AY196" s="6" t="s">
        <v>140</v>
      </c>
      <c r="BE196" s="134">
        <f>IF($N$196="základní",$J$196,0)</f>
        <v>0</v>
      </c>
      <c r="BF196" s="134">
        <f>IF($N$196="snížená",$J$196,0)</f>
        <v>0</v>
      </c>
      <c r="BG196" s="134">
        <f>IF($N$196="zákl. přenesená",$J$196,0)</f>
        <v>0</v>
      </c>
      <c r="BH196" s="134">
        <f>IF($N$196="sníž. přenesená",$J$196,0)</f>
        <v>0</v>
      </c>
      <c r="BI196" s="134">
        <f>IF($N$196="nulová",$J$196,0)</f>
        <v>0</v>
      </c>
      <c r="BJ196" s="83" t="s">
        <v>22</v>
      </c>
      <c r="BK196" s="134">
        <f>ROUND($I$196*$H$196,2)</f>
        <v>0</v>
      </c>
      <c r="BL196" s="83" t="s">
        <v>143</v>
      </c>
      <c r="BM196" s="83" t="s">
        <v>1215</v>
      </c>
    </row>
    <row r="197" spans="2:51" s="6" customFormat="1" ht="15.75" customHeight="1">
      <c r="B197" s="145"/>
      <c r="D197" s="140" t="s">
        <v>220</v>
      </c>
      <c r="E197" s="148"/>
      <c r="F197" s="148" t="s">
        <v>1216</v>
      </c>
      <c r="H197" s="149">
        <v>89</v>
      </c>
      <c r="L197" s="145"/>
      <c r="M197" s="150"/>
      <c r="T197" s="151"/>
      <c r="AT197" s="147" t="s">
        <v>220</v>
      </c>
      <c r="AU197" s="147" t="s">
        <v>153</v>
      </c>
      <c r="AV197" s="147" t="s">
        <v>85</v>
      </c>
      <c r="AW197" s="147" t="s">
        <v>119</v>
      </c>
      <c r="AX197" s="147" t="s">
        <v>22</v>
      </c>
      <c r="AY197" s="147" t="s">
        <v>140</v>
      </c>
    </row>
    <row r="198" spans="2:63" s="112" customFormat="1" ht="23.25" customHeight="1">
      <c r="B198" s="113"/>
      <c r="D198" s="114" t="s">
        <v>76</v>
      </c>
      <c r="E198" s="121" t="s">
        <v>721</v>
      </c>
      <c r="F198" s="121" t="s">
        <v>722</v>
      </c>
      <c r="J198" s="122">
        <f>$BK$198</f>
        <v>0</v>
      </c>
      <c r="L198" s="113"/>
      <c r="M198" s="117"/>
      <c r="P198" s="118">
        <f>$P$199</f>
        <v>0</v>
      </c>
      <c r="R198" s="118">
        <f>$R$199</f>
        <v>0</v>
      </c>
      <c r="T198" s="119">
        <f>$T$199</f>
        <v>0</v>
      </c>
      <c r="AR198" s="114" t="s">
        <v>22</v>
      </c>
      <c r="AT198" s="114" t="s">
        <v>76</v>
      </c>
      <c r="AU198" s="114" t="s">
        <v>85</v>
      </c>
      <c r="AY198" s="114" t="s">
        <v>140</v>
      </c>
      <c r="BK198" s="120">
        <f>$BK$199</f>
        <v>0</v>
      </c>
    </row>
    <row r="199" spans="2:65" s="6" customFormat="1" ht="15.75" customHeight="1">
      <c r="B199" s="22"/>
      <c r="C199" s="123" t="s">
        <v>464</v>
      </c>
      <c r="D199" s="123" t="s">
        <v>144</v>
      </c>
      <c r="E199" s="124" t="s">
        <v>887</v>
      </c>
      <c r="F199" s="125" t="s">
        <v>888</v>
      </c>
      <c r="G199" s="126" t="s">
        <v>313</v>
      </c>
      <c r="H199" s="127">
        <v>697.135</v>
      </c>
      <c r="I199" s="128"/>
      <c r="J199" s="129">
        <f>ROUND($I$199*$H$199,2)</f>
        <v>0</v>
      </c>
      <c r="K199" s="125" t="s">
        <v>215</v>
      </c>
      <c r="L199" s="22"/>
      <c r="M199" s="130"/>
      <c r="N199" s="135" t="s">
        <v>48</v>
      </c>
      <c r="O199" s="136"/>
      <c r="P199" s="136"/>
      <c r="Q199" s="137">
        <v>0</v>
      </c>
      <c r="R199" s="137">
        <f>$Q$199*$H$199</f>
        <v>0</v>
      </c>
      <c r="S199" s="137">
        <v>0</v>
      </c>
      <c r="T199" s="138">
        <f>$S$199*$H$199</f>
        <v>0</v>
      </c>
      <c r="AR199" s="83" t="s">
        <v>143</v>
      </c>
      <c r="AT199" s="83" t="s">
        <v>144</v>
      </c>
      <c r="AU199" s="83" t="s">
        <v>153</v>
      </c>
      <c r="AY199" s="6" t="s">
        <v>140</v>
      </c>
      <c r="BE199" s="134">
        <f>IF($N$199="základní",$J$199,0)</f>
        <v>0</v>
      </c>
      <c r="BF199" s="134">
        <f>IF($N$199="snížená",$J$199,0)</f>
        <v>0</v>
      </c>
      <c r="BG199" s="134">
        <f>IF($N$199="zákl. přenesená",$J$199,0)</f>
        <v>0</v>
      </c>
      <c r="BH199" s="134">
        <f>IF($N$199="sníž. přenesená",$J$199,0)</f>
        <v>0</v>
      </c>
      <c r="BI199" s="134">
        <f>IF($N$199="nulová",$J$199,0)</f>
        <v>0</v>
      </c>
      <c r="BJ199" s="83" t="s">
        <v>22</v>
      </c>
      <c r="BK199" s="134">
        <f>ROUND($I$199*$H$199,2)</f>
        <v>0</v>
      </c>
      <c r="BL199" s="83" t="s">
        <v>143</v>
      </c>
      <c r="BM199" s="83" t="s">
        <v>1217</v>
      </c>
    </row>
    <row r="200" spans="2:12" s="6" customFormat="1" ht="7.5" customHeight="1">
      <c r="B200" s="36"/>
      <c r="C200" s="37"/>
      <c r="D200" s="37"/>
      <c r="E200" s="37"/>
      <c r="F200" s="37"/>
      <c r="G200" s="37"/>
      <c r="H200" s="37"/>
      <c r="I200" s="37"/>
      <c r="J200" s="37"/>
      <c r="K200" s="37"/>
      <c r="L200" s="22"/>
    </row>
    <row r="332" s="2" customFormat="1" ht="14.25" customHeight="1"/>
  </sheetData>
  <sheetProtection/>
  <autoFilter ref="C86:K86"/>
  <mergeCells count="9">
    <mergeCell ref="E79:H79"/>
    <mergeCell ref="G1:H1"/>
    <mergeCell ref="L2:V2"/>
    <mergeCell ref="E7:H7"/>
    <mergeCell ref="E9:H9"/>
    <mergeCell ref="E24:H24"/>
    <mergeCell ref="E45:H45"/>
    <mergeCell ref="E47:H47"/>
    <mergeCell ref="E77:H77"/>
  </mergeCells>
  <hyperlinks>
    <hyperlink ref="F1:G1" location="C2" tooltip="Krycí list soupisu" display="1) Krycí list soupisu"/>
    <hyperlink ref="G1:H1" location="C54" tooltip="Rekapitulace" display="2) Rekapitulace"/>
    <hyperlink ref="J1" location="C86" tooltip="Soupis prací" display="3) Soupis prací"/>
    <hyperlink ref="L1:V1" location="'Rekapitulace stavby'!C2" tooltip="Rekapitulace stavby" display="Rekapitulace stavby"/>
  </hyperlinks>
  <printOptions/>
  <pageMargins left="0.5905511811023623" right="0.5905511811023623" top="0.5905511811023623" bottom="0.5905511811023623" header="0" footer="0"/>
  <pageSetup fitToHeight="0" fitToWidth="1" horizontalDpi="600" verticalDpi="600" orientation="portrait" paperSize="9" scale="64" r:id="rId2"/>
  <headerFooter alignWithMargins="0"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7"/>
  <sheetViews>
    <sheetView showGridLines="0" tabSelected="1" zoomScalePageLayoutView="0" workbookViewId="0" topLeftCell="A1">
      <pane ySplit="1" topLeftCell="A2" activePane="bottomLeft" state="frozen"/>
      <selection pane="topLeft" activeCell="E20" sqref="E20:AN20"/>
      <selection pane="bottomLeft" activeCell="E20" sqref="E20:AN20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80"/>
      <c r="C1" s="180"/>
      <c r="D1" s="179" t="s">
        <v>1</v>
      </c>
      <c r="E1" s="180"/>
      <c r="F1" s="181" t="s">
        <v>1425</v>
      </c>
      <c r="G1" s="296" t="s">
        <v>1426</v>
      </c>
      <c r="H1" s="296"/>
      <c r="I1" s="180"/>
      <c r="J1" s="181" t="s">
        <v>1427</v>
      </c>
      <c r="K1" s="179" t="s">
        <v>111</v>
      </c>
      <c r="L1" s="181" t="s">
        <v>1428</v>
      </c>
      <c r="M1" s="181"/>
      <c r="N1" s="181"/>
      <c r="O1" s="181"/>
      <c r="P1" s="181"/>
      <c r="Q1" s="181"/>
      <c r="R1" s="181"/>
      <c r="S1" s="181"/>
      <c r="T1" s="181"/>
      <c r="U1" s="177"/>
      <c r="V1" s="177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61" t="s">
        <v>6</v>
      </c>
      <c r="M2" s="262"/>
      <c r="N2" s="262"/>
      <c r="O2" s="262"/>
      <c r="P2" s="262"/>
      <c r="Q2" s="262"/>
      <c r="R2" s="262"/>
      <c r="S2" s="262"/>
      <c r="T2" s="262"/>
      <c r="U2" s="262"/>
      <c r="V2" s="262"/>
      <c r="AT2" s="2" t="s">
        <v>107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85</v>
      </c>
    </row>
    <row r="4" spans="2:46" s="2" customFormat="1" ht="37.5" customHeight="1">
      <c r="B4" s="10"/>
      <c r="D4" s="11" t="s">
        <v>112</v>
      </c>
      <c r="K4" s="12"/>
      <c r="M4" s="13" t="s">
        <v>11</v>
      </c>
      <c r="AT4" s="2" t="s">
        <v>4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17</v>
      </c>
      <c r="K6" s="12"/>
    </row>
    <row r="7" spans="2:11" s="2" customFormat="1" ht="15.75" customHeight="1">
      <c r="B7" s="10"/>
      <c r="E7" s="297" t="str">
        <f>'Rekapitulace stavby'!$K$6</f>
        <v>II/118 Příbram - Hluboš</v>
      </c>
      <c r="F7" s="262"/>
      <c r="G7" s="262"/>
      <c r="H7" s="262"/>
      <c r="K7" s="12"/>
    </row>
    <row r="8" spans="2:11" s="6" customFormat="1" ht="15.75" customHeight="1">
      <c r="B8" s="22"/>
      <c r="D8" s="18" t="s">
        <v>113</v>
      </c>
      <c r="K8" s="25"/>
    </row>
    <row r="9" spans="2:11" s="6" customFormat="1" ht="37.5" customHeight="1">
      <c r="B9" s="22"/>
      <c r="E9" s="279" t="s">
        <v>1218</v>
      </c>
      <c r="F9" s="280"/>
      <c r="G9" s="280"/>
      <c r="H9" s="280"/>
      <c r="K9" s="25"/>
    </row>
    <row r="10" spans="2:11" s="6" customFormat="1" ht="14.25" customHeight="1">
      <c r="B10" s="22"/>
      <c r="K10" s="25"/>
    </row>
    <row r="11" spans="2:11" s="6" customFormat="1" ht="15" customHeight="1">
      <c r="B11" s="22"/>
      <c r="D11" s="18" t="s">
        <v>20</v>
      </c>
      <c r="F11" s="16"/>
      <c r="I11" s="18" t="s">
        <v>21</v>
      </c>
      <c r="J11" s="16"/>
      <c r="K11" s="25"/>
    </row>
    <row r="12" spans="2:11" s="6" customFormat="1" ht="15" customHeight="1">
      <c r="B12" s="22"/>
      <c r="D12" s="18" t="s">
        <v>23</v>
      </c>
      <c r="F12" s="16" t="s">
        <v>24</v>
      </c>
      <c r="I12" s="18" t="s">
        <v>25</v>
      </c>
      <c r="J12" s="45" t="str">
        <f>'Rekapitulace stavby'!$AN$8</f>
        <v>05.02.2014</v>
      </c>
      <c r="K12" s="25"/>
    </row>
    <row r="13" spans="2:11" s="6" customFormat="1" ht="12" customHeight="1">
      <c r="B13" s="22"/>
      <c r="K13" s="25"/>
    </row>
    <row r="14" spans="2:11" s="6" customFormat="1" ht="15" customHeight="1">
      <c r="B14" s="22"/>
      <c r="D14" s="18" t="s">
        <v>29</v>
      </c>
      <c r="I14" s="18" t="s">
        <v>30</v>
      </c>
      <c r="J14" s="16" t="s">
        <v>31</v>
      </c>
      <c r="K14" s="25"/>
    </row>
    <row r="15" spans="2:11" s="6" customFormat="1" ht="18.75" customHeight="1">
      <c r="B15" s="22"/>
      <c r="E15" s="16" t="s">
        <v>32</v>
      </c>
      <c r="I15" s="18" t="s">
        <v>33</v>
      </c>
      <c r="J15" s="16"/>
      <c r="K15" s="25"/>
    </row>
    <row r="16" spans="2:11" s="6" customFormat="1" ht="7.5" customHeight="1">
      <c r="B16" s="22"/>
      <c r="K16" s="25"/>
    </row>
    <row r="17" spans="2:11" s="6" customFormat="1" ht="15" customHeight="1">
      <c r="B17" s="22"/>
      <c r="D17" s="18" t="s">
        <v>34</v>
      </c>
      <c r="I17" s="18" t="s">
        <v>30</v>
      </c>
      <c r="J17" s="16">
        <f>IF('Rekapitulace stavby'!$AN$13="Vyplň údaj","",IF('Rekapitulace stavby'!$AN$13="","",'Rekapitulace stavby'!$AN$13))</f>
      </c>
      <c r="K17" s="25"/>
    </row>
    <row r="18" spans="2:11" s="6" customFormat="1" ht="18.75" customHeight="1">
      <c r="B18" s="22"/>
      <c r="E18" s="16">
        <f>IF('Rekapitulace stavby'!$E$14="Vyplň údaj","",IF('Rekapitulace stavby'!$E$14="","",'Rekapitulace stavby'!$E$14))</f>
      </c>
      <c r="I18" s="18" t="s">
        <v>33</v>
      </c>
      <c r="J18" s="16">
        <f>IF('Rekapitulace stavby'!$AN$14="Vyplň údaj","",IF('Rekapitulace stavby'!$AN$14="","",'Rekapitulace stavby'!$AN$14))</f>
      </c>
      <c r="K18" s="25"/>
    </row>
    <row r="19" spans="2:11" s="6" customFormat="1" ht="7.5" customHeight="1">
      <c r="B19" s="22"/>
      <c r="K19" s="25"/>
    </row>
    <row r="20" spans="2:11" s="6" customFormat="1" ht="15" customHeight="1">
      <c r="B20" s="22"/>
      <c r="D20" s="18" t="s">
        <v>36</v>
      </c>
      <c r="I20" s="18" t="s">
        <v>30</v>
      </c>
      <c r="J20" s="16" t="s">
        <v>37</v>
      </c>
      <c r="K20" s="25"/>
    </row>
    <row r="21" spans="2:11" s="6" customFormat="1" ht="18.75" customHeight="1">
      <c r="B21" s="22"/>
      <c r="E21" s="16" t="s">
        <v>38</v>
      </c>
      <c r="I21" s="18" t="s">
        <v>33</v>
      </c>
      <c r="J21" s="16" t="s">
        <v>39</v>
      </c>
      <c r="K21" s="25"/>
    </row>
    <row r="22" spans="2:11" s="6" customFormat="1" ht="7.5" customHeight="1">
      <c r="B22" s="22"/>
      <c r="K22" s="25"/>
    </row>
    <row r="23" spans="2:11" s="6" customFormat="1" ht="15" customHeight="1">
      <c r="B23" s="22"/>
      <c r="D23" s="18" t="s">
        <v>41</v>
      </c>
      <c r="K23" s="25"/>
    </row>
    <row r="24" spans="2:11" s="83" customFormat="1" ht="84.75" customHeight="1">
      <c r="B24" s="84"/>
      <c r="E24" s="292" t="s">
        <v>42</v>
      </c>
      <c r="F24" s="298"/>
      <c r="G24" s="298"/>
      <c r="H24" s="298"/>
      <c r="K24" s="85"/>
    </row>
    <row r="25" spans="2:11" s="6" customFormat="1" ht="7.5" customHeight="1">
      <c r="B25" s="22"/>
      <c r="K25" s="25"/>
    </row>
    <row r="26" spans="2:11" s="6" customFormat="1" ht="7.5" customHeight="1">
      <c r="B26" s="22"/>
      <c r="D26" s="46"/>
      <c r="E26" s="46"/>
      <c r="F26" s="46"/>
      <c r="G26" s="46"/>
      <c r="H26" s="46"/>
      <c r="I26" s="46"/>
      <c r="J26" s="46"/>
      <c r="K26" s="86"/>
    </row>
    <row r="27" spans="2:11" s="6" customFormat="1" ht="26.25" customHeight="1">
      <c r="B27" s="22"/>
      <c r="D27" s="87" t="s">
        <v>43</v>
      </c>
      <c r="J27" s="56">
        <f>ROUND($J$77,2)</f>
        <v>0</v>
      </c>
      <c r="K27" s="25"/>
    </row>
    <row r="28" spans="2:11" s="6" customFormat="1" ht="7.5" customHeight="1">
      <c r="B28" s="22"/>
      <c r="D28" s="46"/>
      <c r="E28" s="46"/>
      <c r="F28" s="46"/>
      <c r="G28" s="46"/>
      <c r="H28" s="46"/>
      <c r="I28" s="46"/>
      <c r="J28" s="46"/>
      <c r="K28" s="86"/>
    </row>
    <row r="29" spans="2:11" s="6" customFormat="1" ht="15" customHeight="1">
      <c r="B29" s="22"/>
      <c r="F29" s="26" t="s">
        <v>45</v>
      </c>
      <c r="I29" s="26" t="s">
        <v>44</v>
      </c>
      <c r="J29" s="26" t="s">
        <v>46</v>
      </c>
      <c r="K29" s="25"/>
    </row>
    <row r="30" spans="2:11" s="6" customFormat="1" ht="15" customHeight="1">
      <c r="B30" s="22"/>
      <c r="D30" s="28" t="s">
        <v>47</v>
      </c>
      <c r="E30" s="28" t="s">
        <v>48</v>
      </c>
      <c r="F30" s="88">
        <f>ROUND(SUM($BE$77:$BE$116),2)</f>
        <v>0</v>
      </c>
      <c r="I30" s="89">
        <v>0.21</v>
      </c>
      <c r="J30" s="88">
        <f>ROUND(SUM($BE$77:$BE$116)*$I$30,2)</f>
        <v>0</v>
      </c>
      <c r="K30" s="25"/>
    </row>
    <row r="31" spans="2:11" s="6" customFormat="1" ht="15" customHeight="1">
      <c r="B31" s="22"/>
      <c r="E31" s="28" t="s">
        <v>49</v>
      </c>
      <c r="F31" s="88">
        <f>ROUND(SUM($BF$77:$BF$116),2)</f>
        <v>0</v>
      </c>
      <c r="I31" s="89">
        <v>0.15</v>
      </c>
      <c r="J31" s="88">
        <f>ROUND(SUM($BF$77:$BF$116)*$I$31,2)</f>
        <v>0</v>
      </c>
      <c r="K31" s="25"/>
    </row>
    <row r="32" spans="2:11" s="6" customFormat="1" ht="15" customHeight="1" hidden="1">
      <c r="B32" s="22"/>
      <c r="E32" s="28" t="s">
        <v>50</v>
      </c>
      <c r="F32" s="88">
        <f>ROUND(SUM($BG$77:$BG$116),2)</f>
        <v>0</v>
      </c>
      <c r="I32" s="89">
        <v>0.21</v>
      </c>
      <c r="J32" s="88">
        <v>0</v>
      </c>
      <c r="K32" s="25"/>
    </row>
    <row r="33" spans="2:11" s="6" customFormat="1" ht="15" customHeight="1" hidden="1">
      <c r="B33" s="22"/>
      <c r="E33" s="28" t="s">
        <v>51</v>
      </c>
      <c r="F33" s="88">
        <f>ROUND(SUM($BH$77:$BH$116),2)</f>
        <v>0</v>
      </c>
      <c r="I33" s="89">
        <v>0.15</v>
      </c>
      <c r="J33" s="88">
        <v>0</v>
      </c>
      <c r="K33" s="25"/>
    </row>
    <row r="34" spans="2:11" s="6" customFormat="1" ht="15" customHeight="1" hidden="1">
      <c r="B34" s="22"/>
      <c r="E34" s="28" t="s">
        <v>52</v>
      </c>
      <c r="F34" s="88">
        <f>ROUND(SUM($BI$77:$BI$116),2)</f>
        <v>0</v>
      </c>
      <c r="I34" s="89">
        <v>0</v>
      </c>
      <c r="J34" s="88">
        <v>0</v>
      </c>
      <c r="K34" s="25"/>
    </row>
    <row r="35" spans="2:11" s="6" customFormat="1" ht="7.5" customHeight="1">
      <c r="B35" s="22"/>
      <c r="K35" s="25"/>
    </row>
    <row r="36" spans="2:11" s="6" customFormat="1" ht="26.25" customHeight="1">
      <c r="B36" s="22"/>
      <c r="C36" s="30"/>
      <c r="D36" s="31" t="s">
        <v>53</v>
      </c>
      <c r="E36" s="32"/>
      <c r="F36" s="32"/>
      <c r="G36" s="90" t="s">
        <v>54</v>
      </c>
      <c r="H36" s="33" t="s">
        <v>55</v>
      </c>
      <c r="I36" s="32"/>
      <c r="J36" s="34">
        <f>ROUND(SUM($J$27:$J$34),2)</f>
        <v>0</v>
      </c>
      <c r="K36" s="91"/>
    </row>
    <row r="37" spans="2:11" s="6" customFormat="1" ht="15" customHeight="1">
      <c r="B37" s="36"/>
      <c r="C37" s="37"/>
      <c r="D37" s="37"/>
      <c r="E37" s="37"/>
      <c r="F37" s="37"/>
      <c r="G37" s="37"/>
      <c r="H37" s="37"/>
      <c r="I37" s="37"/>
      <c r="J37" s="37"/>
      <c r="K37" s="38"/>
    </row>
    <row r="41" spans="2:11" s="6" customFormat="1" ht="7.5" customHeight="1">
      <c r="B41" s="39"/>
      <c r="C41" s="40"/>
      <c r="D41" s="40"/>
      <c r="E41" s="40"/>
      <c r="F41" s="40"/>
      <c r="G41" s="40"/>
      <c r="H41" s="40"/>
      <c r="I41" s="40"/>
      <c r="J41" s="40"/>
      <c r="K41" s="92"/>
    </row>
    <row r="42" spans="2:11" s="6" customFormat="1" ht="37.5" customHeight="1">
      <c r="B42" s="22"/>
      <c r="C42" s="11" t="s">
        <v>115</v>
      </c>
      <c r="K42" s="25"/>
    </row>
    <row r="43" spans="2:11" s="6" customFormat="1" ht="7.5" customHeight="1">
      <c r="B43" s="22"/>
      <c r="K43" s="25"/>
    </row>
    <row r="44" spans="2:11" s="6" customFormat="1" ht="15" customHeight="1">
      <c r="B44" s="22"/>
      <c r="C44" s="18" t="s">
        <v>17</v>
      </c>
      <c r="K44" s="25"/>
    </row>
    <row r="45" spans="2:11" s="6" customFormat="1" ht="16.5" customHeight="1">
      <c r="B45" s="22"/>
      <c r="E45" s="297" t="str">
        <f>$E$7</f>
        <v>II/118 Příbram - Hluboš</v>
      </c>
      <c r="F45" s="280"/>
      <c r="G45" s="280"/>
      <c r="H45" s="280"/>
      <c r="K45" s="25"/>
    </row>
    <row r="46" spans="2:11" s="6" customFormat="1" ht="15" customHeight="1">
      <c r="B46" s="22"/>
      <c r="C46" s="18" t="s">
        <v>113</v>
      </c>
      <c r="K46" s="25"/>
    </row>
    <row r="47" spans="2:11" s="6" customFormat="1" ht="19.5" customHeight="1">
      <c r="B47" s="22"/>
      <c r="E47" s="279" t="str">
        <f>$E$9</f>
        <v>SO.401 - SO.401 - Přeložka sdělovacího vedení</v>
      </c>
      <c r="F47" s="280"/>
      <c r="G47" s="280"/>
      <c r="H47" s="280"/>
      <c r="K47" s="25"/>
    </row>
    <row r="48" spans="2:11" s="6" customFormat="1" ht="7.5" customHeight="1">
      <c r="B48" s="22"/>
      <c r="K48" s="25"/>
    </row>
    <row r="49" spans="2:11" s="6" customFormat="1" ht="18.75" customHeight="1">
      <c r="B49" s="22"/>
      <c r="C49" s="18" t="s">
        <v>23</v>
      </c>
      <c r="F49" s="16" t="str">
        <f>$F$12</f>
        <v>Příbram</v>
      </c>
      <c r="I49" s="18" t="s">
        <v>25</v>
      </c>
      <c r="J49" s="45" t="str">
        <f>IF($J$12="","",$J$12)</f>
        <v>05.02.2014</v>
      </c>
      <c r="K49" s="25"/>
    </row>
    <row r="50" spans="2:11" s="6" customFormat="1" ht="7.5" customHeight="1">
      <c r="B50" s="22"/>
      <c r="K50" s="25"/>
    </row>
    <row r="51" spans="2:11" s="6" customFormat="1" ht="15.75" customHeight="1">
      <c r="B51" s="22"/>
      <c r="C51" s="18" t="s">
        <v>29</v>
      </c>
      <c r="F51" s="16" t="str">
        <f>$E$15</f>
        <v>Středočeský kraj</v>
      </c>
      <c r="I51" s="18" t="s">
        <v>36</v>
      </c>
      <c r="J51" s="16" t="str">
        <f>$E$21</f>
        <v>CR Project s.r.o.</v>
      </c>
      <c r="K51" s="25"/>
    </row>
    <row r="52" spans="2:11" s="6" customFormat="1" ht="15" customHeight="1">
      <c r="B52" s="22"/>
      <c r="C52" s="18" t="s">
        <v>34</v>
      </c>
      <c r="F52" s="16">
        <f>IF($E$18="","",$E$18)</f>
      </c>
      <c r="K52" s="25"/>
    </row>
    <row r="53" spans="2:11" s="6" customFormat="1" ht="11.25" customHeight="1">
      <c r="B53" s="22"/>
      <c r="K53" s="25"/>
    </row>
    <row r="54" spans="2:11" s="6" customFormat="1" ht="30" customHeight="1">
      <c r="B54" s="22"/>
      <c r="C54" s="93" t="s">
        <v>116</v>
      </c>
      <c r="D54" s="30"/>
      <c r="E54" s="30"/>
      <c r="F54" s="30"/>
      <c r="G54" s="30"/>
      <c r="H54" s="30"/>
      <c r="I54" s="30"/>
      <c r="J54" s="94" t="s">
        <v>117</v>
      </c>
      <c r="K54" s="35"/>
    </row>
    <row r="55" spans="2:11" s="6" customFormat="1" ht="11.25" customHeight="1">
      <c r="B55" s="22"/>
      <c r="K55" s="25"/>
    </row>
    <row r="56" spans="2:47" s="6" customFormat="1" ht="30" customHeight="1">
      <c r="B56" s="22"/>
      <c r="C56" s="55" t="s">
        <v>118</v>
      </c>
      <c r="J56" s="56">
        <f>ROUND($J$77,2)</f>
        <v>0</v>
      </c>
      <c r="K56" s="25"/>
      <c r="AU56" s="6" t="s">
        <v>119</v>
      </c>
    </row>
    <row r="57" spans="2:11" s="62" customFormat="1" ht="25.5" customHeight="1">
      <c r="B57" s="95"/>
      <c r="D57" s="96" t="s">
        <v>1219</v>
      </c>
      <c r="E57" s="96"/>
      <c r="F57" s="96"/>
      <c r="G57" s="96"/>
      <c r="H57" s="96"/>
      <c r="I57" s="96"/>
      <c r="J57" s="97">
        <f>ROUND($J$78,2)</f>
        <v>0</v>
      </c>
      <c r="K57" s="98"/>
    </row>
    <row r="58" spans="2:11" s="6" customFormat="1" ht="22.5" customHeight="1">
      <c r="B58" s="22"/>
      <c r="K58" s="25"/>
    </row>
    <row r="59" spans="2:11" s="6" customFormat="1" ht="7.5" customHeight="1">
      <c r="B59" s="36"/>
      <c r="C59" s="37"/>
      <c r="D59" s="37"/>
      <c r="E59" s="37"/>
      <c r="F59" s="37"/>
      <c r="G59" s="37"/>
      <c r="H59" s="37"/>
      <c r="I59" s="37"/>
      <c r="J59" s="37"/>
      <c r="K59" s="38"/>
    </row>
    <row r="63" spans="2:12" s="6" customFormat="1" ht="7.5" customHeight="1">
      <c r="B63" s="39"/>
      <c r="C63" s="40"/>
      <c r="D63" s="40"/>
      <c r="E63" s="40"/>
      <c r="F63" s="40"/>
      <c r="G63" s="40"/>
      <c r="H63" s="40"/>
      <c r="I63" s="40"/>
      <c r="J63" s="40"/>
      <c r="K63" s="40"/>
      <c r="L63" s="22"/>
    </row>
    <row r="64" spans="2:12" s="6" customFormat="1" ht="37.5" customHeight="1">
      <c r="B64" s="22"/>
      <c r="C64" s="11" t="s">
        <v>123</v>
      </c>
      <c r="L64" s="22"/>
    </row>
    <row r="65" spans="2:12" s="6" customFormat="1" ht="7.5" customHeight="1">
      <c r="B65" s="22"/>
      <c r="L65" s="22"/>
    </row>
    <row r="66" spans="2:12" s="6" customFormat="1" ht="15" customHeight="1">
      <c r="B66" s="22"/>
      <c r="C66" s="18" t="s">
        <v>17</v>
      </c>
      <c r="L66" s="22"/>
    </row>
    <row r="67" spans="2:12" s="6" customFormat="1" ht="16.5" customHeight="1">
      <c r="B67" s="22"/>
      <c r="E67" s="297" t="str">
        <f>$E$7</f>
        <v>II/118 Příbram - Hluboš</v>
      </c>
      <c r="F67" s="280"/>
      <c r="G67" s="280"/>
      <c r="H67" s="280"/>
      <c r="L67" s="22"/>
    </row>
    <row r="68" spans="2:12" s="6" customFormat="1" ht="15" customHeight="1">
      <c r="B68" s="22"/>
      <c r="C68" s="18" t="s">
        <v>113</v>
      </c>
      <c r="L68" s="22"/>
    </row>
    <row r="69" spans="2:12" s="6" customFormat="1" ht="19.5" customHeight="1">
      <c r="B69" s="22"/>
      <c r="E69" s="279" t="str">
        <f>$E$9</f>
        <v>SO.401 - SO.401 - Přeložka sdělovacího vedení</v>
      </c>
      <c r="F69" s="280"/>
      <c r="G69" s="280"/>
      <c r="H69" s="280"/>
      <c r="L69" s="22"/>
    </row>
    <row r="70" spans="2:12" s="6" customFormat="1" ht="7.5" customHeight="1">
      <c r="B70" s="22"/>
      <c r="L70" s="22"/>
    </row>
    <row r="71" spans="2:12" s="6" customFormat="1" ht="18.75" customHeight="1">
      <c r="B71" s="22"/>
      <c r="C71" s="18" t="s">
        <v>23</v>
      </c>
      <c r="F71" s="16" t="str">
        <f>$F$12</f>
        <v>Příbram</v>
      </c>
      <c r="I71" s="18" t="s">
        <v>25</v>
      </c>
      <c r="J71" s="45" t="str">
        <f>IF($J$12="","",$J$12)</f>
        <v>05.02.2014</v>
      </c>
      <c r="L71" s="22"/>
    </row>
    <row r="72" spans="2:12" s="6" customFormat="1" ht="7.5" customHeight="1">
      <c r="B72" s="22"/>
      <c r="L72" s="22"/>
    </row>
    <row r="73" spans="2:12" s="6" customFormat="1" ht="15.75" customHeight="1">
      <c r="B73" s="22"/>
      <c r="C73" s="18" t="s">
        <v>29</v>
      </c>
      <c r="F73" s="16" t="str">
        <f>$E$15</f>
        <v>Středočeský kraj</v>
      </c>
      <c r="I73" s="18" t="s">
        <v>36</v>
      </c>
      <c r="J73" s="16" t="str">
        <f>$E$21</f>
        <v>CR Project s.r.o.</v>
      </c>
      <c r="L73" s="22"/>
    </row>
    <row r="74" spans="2:12" s="6" customFormat="1" ht="15" customHeight="1">
      <c r="B74" s="22"/>
      <c r="C74" s="18" t="s">
        <v>34</v>
      </c>
      <c r="F74" s="16">
        <f>IF($E$18="","",$E$18)</f>
      </c>
      <c r="L74" s="22"/>
    </row>
    <row r="75" spans="2:12" s="6" customFormat="1" ht="11.25" customHeight="1">
      <c r="B75" s="22"/>
      <c r="L75" s="22"/>
    </row>
    <row r="76" spans="2:20" s="103" customFormat="1" ht="30" customHeight="1">
      <c r="B76" s="104"/>
      <c r="C76" s="105" t="s">
        <v>124</v>
      </c>
      <c r="D76" s="106" t="s">
        <v>62</v>
      </c>
      <c r="E76" s="106" t="s">
        <v>58</v>
      </c>
      <c r="F76" s="106" t="s">
        <v>125</v>
      </c>
      <c r="G76" s="106" t="s">
        <v>126</v>
      </c>
      <c r="H76" s="106" t="s">
        <v>127</v>
      </c>
      <c r="I76" s="106" t="s">
        <v>128</v>
      </c>
      <c r="J76" s="106" t="s">
        <v>129</v>
      </c>
      <c r="K76" s="107" t="s">
        <v>130</v>
      </c>
      <c r="L76" s="104"/>
      <c r="M76" s="50" t="s">
        <v>131</v>
      </c>
      <c r="N76" s="51" t="s">
        <v>47</v>
      </c>
      <c r="O76" s="51" t="s">
        <v>132</v>
      </c>
      <c r="P76" s="51" t="s">
        <v>133</v>
      </c>
      <c r="Q76" s="51" t="s">
        <v>134</v>
      </c>
      <c r="R76" s="51" t="s">
        <v>135</v>
      </c>
      <c r="S76" s="51" t="s">
        <v>136</v>
      </c>
      <c r="T76" s="52" t="s">
        <v>137</v>
      </c>
    </row>
    <row r="77" spans="2:63" s="6" customFormat="1" ht="30" customHeight="1">
      <c r="B77" s="22"/>
      <c r="C77" s="55" t="s">
        <v>118</v>
      </c>
      <c r="J77" s="108">
        <f>$BK$77</f>
        <v>0</v>
      </c>
      <c r="L77" s="22"/>
      <c r="M77" s="54"/>
      <c r="N77" s="46"/>
      <c r="O77" s="46"/>
      <c r="P77" s="109">
        <f>$P$78</f>
        <v>0</v>
      </c>
      <c r="Q77" s="46"/>
      <c r="R77" s="109">
        <f>$R$78</f>
        <v>0</v>
      </c>
      <c r="S77" s="46"/>
      <c r="T77" s="110">
        <f>$T$78</f>
        <v>0</v>
      </c>
      <c r="AT77" s="6" t="s">
        <v>76</v>
      </c>
      <c r="AU77" s="6" t="s">
        <v>119</v>
      </c>
      <c r="BK77" s="111">
        <f>$BK$78</f>
        <v>0</v>
      </c>
    </row>
    <row r="78" spans="2:63" s="112" customFormat="1" ht="37.5" customHeight="1">
      <c r="B78" s="113"/>
      <c r="D78" s="114" t="s">
        <v>76</v>
      </c>
      <c r="E78" s="115" t="s">
        <v>378</v>
      </c>
      <c r="F78" s="115" t="s">
        <v>1220</v>
      </c>
      <c r="J78" s="116">
        <f>$BK$78</f>
        <v>0</v>
      </c>
      <c r="L78" s="113"/>
      <c r="M78" s="117"/>
      <c r="P78" s="118">
        <f>SUM($P$79:$P$116)</f>
        <v>0</v>
      </c>
      <c r="R78" s="118">
        <f>SUM($R$79:$R$116)</f>
        <v>0</v>
      </c>
      <c r="T78" s="119">
        <f>SUM($T$79:$T$116)</f>
        <v>0</v>
      </c>
      <c r="AR78" s="114" t="s">
        <v>153</v>
      </c>
      <c r="AT78" s="114" t="s">
        <v>76</v>
      </c>
      <c r="AU78" s="114" t="s">
        <v>77</v>
      </c>
      <c r="AY78" s="114" t="s">
        <v>140</v>
      </c>
      <c r="BK78" s="120">
        <f>SUM($BK$79:$BK$116)</f>
        <v>0</v>
      </c>
    </row>
    <row r="79" spans="2:65" s="6" customFormat="1" ht="15.75" customHeight="1">
      <c r="B79" s="22"/>
      <c r="C79" s="167" t="s">
        <v>22</v>
      </c>
      <c r="D79" s="167" t="s">
        <v>378</v>
      </c>
      <c r="E79" s="168" t="s">
        <v>1221</v>
      </c>
      <c r="F79" s="169" t="s">
        <v>1222</v>
      </c>
      <c r="G79" s="170" t="s">
        <v>401</v>
      </c>
      <c r="H79" s="171">
        <v>1150</v>
      </c>
      <c r="I79" s="172"/>
      <c r="J79" s="173">
        <f>ROUND($I$79*$H$79,2)</f>
        <v>0</v>
      </c>
      <c r="K79" s="169"/>
      <c r="L79" s="174"/>
      <c r="M79" s="175"/>
      <c r="N79" s="176" t="s">
        <v>48</v>
      </c>
      <c r="Q79" s="132">
        <v>0</v>
      </c>
      <c r="R79" s="132">
        <f>$Q$79*$H$79</f>
        <v>0</v>
      </c>
      <c r="S79" s="132">
        <v>0</v>
      </c>
      <c r="T79" s="133">
        <f>$S$79*$H$79</f>
        <v>0</v>
      </c>
      <c r="AR79" s="83" t="s">
        <v>1223</v>
      </c>
      <c r="AT79" s="83" t="s">
        <v>378</v>
      </c>
      <c r="AU79" s="83" t="s">
        <v>22</v>
      </c>
      <c r="AY79" s="6" t="s">
        <v>140</v>
      </c>
      <c r="BE79" s="134">
        <f>IF($N$79="základní",$J$79,0)</f>
        <v>0</v>
      </c>
      <c r="BF79" s="134">
        <f>IF($N$79="snížená",$J$79,0)</f>
        <v>0</v>
      </c>
      <c r="BG79" s="134">
        <f>IF($N$79="zákl. přenesená",$J$79,0)</f>
        <v>0</v>
      </c>
      <c r="BH79" s="134">
        <f>IF($N$79="sníž. přenesená",$J$79,0)</f>
        <v>0</v>
      </c>
      <c r="BI79" s="134">
        <f>IF($N$79="nulová",$J$79,0)</f>
        <v>0</v>
      </c>
      <c r="BJ79" s="83" t="s">
        <v>22</v>
      </c>
      <c r="BK79" s="134">
        <f>ROUND($I$79*$H$79,2)</f>
        <v>0</v>
      </c>
      <c r="BL79" s="83" t="s">
        <v>633</v>
      </c>
      <c r="BM79" s="83" t="s">
        <v>22</v>
      </c>
    </row>
    <row r="80" spans="2:65" s="6" customFormat="1" ht="15.75" customHeight="1">
      <c r="B80" s="22"/>
      <c r="C80" s="170" t="s">
        <v>85</v>
      </c>
      <c r="D80" s="170" t="s">
        <v>378</v>
      </c>
      <c r="E80" s="168" t="s">
        <v>1224</v>
      </c>
      <c r="F80" s="169" t="s">
        <v>1225</v>
      </c>
      <c r="G80" s="170" t="s">
        <v>401</v>
      </c>
      <c r="H80" s="171">
        <v>40</v>
      </c>
      <c r="I80" s="172"/>
      <c r="J80" s="173">
        <f>ROUND($I$80*$H$80,2)</f>
        <v>0</v>
      </c>
      <c r="K80" s="169"/>
      <c r="L80" s="174"/>
      <c r="M80" s="175"/>
      <c r="N80" s="176" t="s">
        <v>48</v>
      </c>
      <c r="Q80" s="132">
        <v>0</v>
      </c>
      <c r="R80" s="132">
        <f>$Q$80*$H$80</f>
        <v>0</v>
      </c>
      <c r="S80" s="132">
        <v>0</v>
      </c>
      <c r="T80" s="133">
        <f>$S$80*$H$80</f>
        <v>0</v>
      </c>
      <c r="AR80" s="83" t="s">
        <v>1223</v>
      </c>
      <c r="AT80" s="83" t="s">
        <v>378</v>
      </c>
      <c r="AU80" s="83" t="s">
        <v>22</v>
      </c>
      <c r="AY80" s="83" t="s">
        <v>140</v>
      </c>
      <c r="BE80" s="134">
        <f>IF($N$80="základní",$J$80,0)</f>
        <v>0</v>
      </c>
      <c r="BF80" s="134">
        <f>IF($N$80="snížená",$J$80,0)</f>
        <v>0</v>
      </c>
      <c r="BG80" s="134">
        <f>IF($N$80="zákl. přenesená",$J$80,0)</f>
        <v>0</v>
      </c>
      <c r="BH80" s="134">
        <f>IF($N$80="sníž. přenesená",$J$80,0)</f>
        <v>0</v>
      </c>
      <c r="BI80" s="134">
        <f>IF($N$80="nulová",$J$80,0)</f>
        <v>0</v>
      </c>
      <c r="BJ80" s="83" t="s">
        <v>22</v>
      </c>
      <c r="BK80" s="134">
        <f>ROUND($I$80*$H$80,2)</f>
        <v>0</v>
      </c>
      <c r="BL80" s="83" t="s">
        <v>633</v>
      </c>
      <c r="BM80" s="83" t="s">
        <v>85</v>
      </c>
    </row>
    <row r="81" spans="2:65" s="6" customFormat="1" ht="15.75" customHeight="1">
      <c r="B81" s="22"/>
      <c r="C81" s="170" t="s">
        <v>153</v>
      </c>
      <c r="D81" s="170" t="s">
        <v>378</v>
      </c>
      <c r="E81" s="168" t="s">
        <v>1226</v>
      </c>
      <c r="F81" s="169" t="s">
        <v>1227</v>
      </c>
      <c r="G81" s="170" t="s">
        <v>1228</v>
      </c>
      <c r="H81" s="171">
        <v>30</v>
      </c>
      <c r="I81" s="172"/>
      <c r="J81" s="173">
        <f>ROUND($I$81*$H$81,2)</f>
        <v>0</v>
      </c>
      <c r="K81" s="169"/>
      <c r="L81" s="174"/>
      <c r="M81" s="175"/>
      <c r="N81" s="176" t="s">
        <v>48</v>
      </c>
      <c r="Q81" s="132">
        <v>0</v>
      </c>
      <c r="R81" s="132">
        <f>$Q$81*$H$81</f>
        <v>0</v>
      </c>
      <c r="S81" s="132">
        <v>0</v>
      </c>
      <c r="T81" s="133">
        <f>$S$81*$H$81</f>
        <v>0</v>
      </c>
      <c r="AR81" s="83" t="s">
        <v>1223</v>
      </c>
      <c r="AT81" s="83" t="s">
        <v>378</v>
      </c>
      <c r="AU81" s="83" t="s">
        <v>22</v>
      </c>
      <c r="AY81" s="83" t="s">
        <v>140</v>
      </c>
      <c r="BE81" s="134">
        <f>IF($N$81="základní",$J$81,0)</f>
        <v>0</v>
      </c>
      <c r="BF81" s="134">
        <f>IF($N$81="snížená",$J$81,0)</f>
        <v>0</v>
      </c>
      <c r="BG81" s="134">
        <f>IF($N$81="zákl. přenesená",$J$81,0)</f>
        <v>0</v>
      </c>
      <c r="BH81" s="134">
        <f>IF($N$81="sníž. přenesená",$J$81,0)</f>
        <v>0</v>
      </c>
      <c r="BI81" s="134">
        <f>IF($N$81="nulová",$J$81,0)</f>
        <v>0</v>
      </c>
      <c r="BJ81" s="83" t="s">
        <v>22</v>
      </c>
      <c r="BK81" s="134">
        <f>ROUND($I$81*$H$81,2)</f>
        <v>0</v>
      </c>
      <c r="BL81" s="83" t="s">
        <v>633</v>
      </c>
      <c r="BM81" s="83" t="s">
        <v>153</v>
      </c>
    </row>
    <row r="82" spans="2:65" s="6" customFormat="1" ht="15.75" customHeight="1">
      <c r="B82" s="22"/>
      <c r="C82" s="126" t="s">
        <v>143</v>
      </c>
      <c r="D82" s="126" t="s">
        <v>144</v>
      </c>
      <c r="E82" s="124" t="s">
        <v>1221</v>
      </c>
      <c r="F82" s="125" t="s">
        <v>1229</v>
      </c>
      <c r="G82" s="126" t="s">
        <v>1228</v>
      </c>
      <c r="H82" s="127">
        <v>30</v>
      </c>
      <c r="I82" s="128"/>
      <c r="J82" s="129">
        <f>ROUND($I$82*$H$82,2)</f>
        <v>0</v>
      </c>
      <c r="K82" s="125"/>
      <c r="L82" s="22"/>
      <c r="M82" s="130"/>
      <c r="N82" s="131" t="s">
        <v>48</v>
      </c>
      <c r="Q82" s="132">
        <v>0</v>
      </c>
      <c r="R82" s="132">
        <f>$Q$82*$H$82</f>
        <v>0</v>
      </c>
      <c r="S82" s="132">
        <v>0</v>
      </c>
      <c r="T82" s="133">
        <f>$S$82*$H$82</f>
        <v>0</v>
      </c>
      <c r="AR82" s="83" t="s">
        <v>633</v>
      </c>
      <c r="AT82" s="83" t="s">
        <v>144</v>
      </c>
      <c r="AU82" s="83" t="s">
        <v>22</v>
      </c>
      <c r="AY82" s="83" t="s">
        <v>140</v>
      </c>
      <c r="BE82" s="134">
        <f>IF($N$82="základní",$J$82,0)</f>
        <v>0</v>
      </c>
      <c r="BF82" s="134">
        <f>IF($N$82="snížená",$J$82,0)</f>
        <v>0</v>
      </c>
      <c r="BG82" s="134">
        <f>IF($N$82="zákl. přenesená",$J$82,0)</f>
        <v>0</v>
      </c>
      <c r="BH82" s="134">
        <f>IF($N$82="sníž. přenesená",$J$82,0)</f>
        <v>0</v>
      </c>
      <c r="BI82" s="134">
        <f>IF($N$82="nulová",$J$82,0)</f>
        <v>0</v>
      </c>
      <c r="BJ82" s="83" t="s">
        <v>22</v>
      </c>
      <c r="BK82" s="134">
        <f>ROUND($I$82*$H$82,2)</f>
        <v>0</v>
      </c>
      <c r="BL82" s="83" t="s">
        <v>633</v>
      </c>
      <c r="BM82" s="83" t="s">
        <v>143</v>
      </c>
    </row>
    <row r="83" spans="2:65" s="6" customFormat="1" ht="15.75" customHeight="1">
      <c r="B83" s="22"/>
      <c r="C83" s="170" t="s">
        <v>160</v>
      </c>
      <c r="D83" s="170" t="s">
        <v>378</v>
      </c>
      <c r="E83" s="168" t="s">
        <v>1230</v>
      </c>
      <c r="F83" s="169" t="s">
        <v>1231</v>
      </c>
      <c r="G83" s="170" t="s">
        <v>1228</v>
      </c>
      <c r="H83" s="171">
        <v>60</v>
      </c>
      <c r="I83" s="172"/>
      <c r="J83" s="173">
        <f>ROUND($I$83*$H$83,2)</f>
        <v>0</v>
      </c>
      <c r="K83" s="169"/>
      <c r="L83" s="174"/>
      <c r="M83" s="175"/>
      <c r="N83" s="176" t="s">
        <v>48</v>
      </c>
      <c r="Q83" s="132">
        <v>0</v>
      </c>
      <c r="R83" s="132">
        <f>$Q$83*$H$83</f>
        <v>0</v>
      </c>
      <c r="S83" s="132">
        <v>0</v>
      </c>
      <c r="T83" s="133">
        <f>$S$83*$H$83</f>
        <v>0</v>
      </c>
      <c r="AR83" s="83" t="s">
        <v>1223</v>
      </c>
      <c r="AT83" s="83" t="s">
        <v>378</v>
      </c>
      <c r="AU83" s="83" t="s">
        <v>22</v>
      </c>
      <c r="AY83" s="83" t="s">
        <v>140</v>
      </c>
      <c r="BE83" s="134">
        <f>IF($N$83="základní",$J$83,0)</f>
        <v>0</v>
      </c>
      <c r="BF83" s="134">
        <f>IF($N$83="snížená",$J$83,0)</f>
        <v>0</v>
      </c>
      <c r="BG83" s="134">
        <f>IF($N$83="zákl. přenesená",$J$83,0)</f>
        <v>0</v>
      </c>
      <c r="BH83" s="134">
        <f>IF($N$83="sníž. přenesená",$J$83,0)</f>
        <v>0</v>
      </c>
      <c r="BI83" s="134">
        <f>IF($N$83="nulová",$J$83,0)</f>
        <v>0</v>
      </c>
      <c r="BJ83" s="83" t="s">
        <v>22</v>
      </c>
      <c r="BK83" s="134">
        <f>ROUND($I$83*$H$83,2)</f>
        <v>0</v>
      </c>
      <c r="BL83" s="83" t="s">
        <v>633</v>
      </c>
      <c r="BM83" s="83" t="s">
        <v>160</v>
      </c>
    </row>
    <row r="84" spans="2:65" s="6" customFormat="1" ht="15.75" customHeight="1">
      <c r="B84" s="22"/>
      <c r="C84" s="126" t="s">
        <v>164</v>
      </c>
      <c r="D84" s="126" t="s">
        <v>144</v>
      </c>
      <c r="E84" s="124" t="s">
        <v>1224</v>
      </c>
      <c r="F84" s="125" t="s">
        <v>1232</v>
      </c>
      <c r="G84" s="126" t="s">
        <v>1228</v>
      </c>
      <c r="H84" s="127">
        <v>60</v>
      </c>
      <c r="I84" s="128"/>
      <c r="J84" s="129">
        <f>ROUND($I$84*$H$84,2)</f>
        <v>0</v>
      </c>
      <c r="K84" s="125"/>
      <c r="L84" s="22"/>
      <c r="M84" s="130"/>
      <c r="N84" s="131" t="s">
        <v>48</v>
      </c>
      <c r="Q84" s="132">
        <v>0</v>
      </c>
      <c r="R84" s="132">
        <f>$Q$84*$H$84</f>
        <v>0</v>
      </c>
      <c r="S84" s="132">
        <v>0</v>
      </c>
      <c r="T84" s="133">
        <f>$S$84*$H$84</f>
        <v>0</v>
      </c>
      <c r="AR84" s="83" t="s">
        <v>633</v>
      </c>
      <c r="AT84" s="83" t="s">
        <v>144</v>
      </c>
      <c r="AU84" s="83" t="s">
        <v>22</v>
      </c>
      <c r="AY84" s="83" t="s">
        <v>140</v>
      </c>
      <c r="BE84" s="134">
        <f>IF($N$84="základní",$J$84,0)</f>
        <v>0</v>
      </c>
      <c r="BF84" s="134">
        <f>IF($N$84="snížená",$J$84,0)</f>
        <v>0</v>
      </c>
      <c r="BG84" s="134">
        <f>IF($N$84="zákl. přenesená",$J$84,0)</f>
        <v>0</v>
      </c>
      <c r="BH84" s="134">
        <f>IF($N$84="sníž. přenesená",$J$84,0)</f>
        <v>0</v>
      </c>
      <c r="BI84" s="134">
        <f>IF($N$84="nulová",$J$84,0)</f>
        <v>0</v>
      </c>
      <c r="BJ84" s="83" t="s">
        <v>22</v>
      </c>
      <c r="BK84" s="134">
        <f>ROUND($I$84*$H$84,2)</f>
        <v>0</v>
      </c>
      <c r="BL84" s="83" t="s">
        <v>633</v>
      </c>
      <c r="BM84" s="83" t="s">
        <v>164</v>
      </c>
    </row>
    <row r="85" spans="2:65" s="6" customFormat="1" ht="15.75" customHeight="1">
      <c r="B85" s="22"/>
      <c r="C85" s="170" t="s">
        <v>168</v>
      </c>
      <c r="D85" s="170" t="s">
        <v>378</v>
      </c>
      <c r="E85" s="168" t="s">
        <v>1233</v>
      </c>
      <c r="F85" s="169" t="s">
        <v>1234</v>
      </c>
      <c r="G85" s="170" t="s">
        <v>1228</v>
      </c>
      <c r="H85" s="171">
        <v>2</v>
      </c>
      <c r="I85" s="172"/>
      <c r="J85" s="173">
        <f>ROUND($I$85*$H$85,2)</f>
        <v>0</v>
      </c>
      <c r="K85" s="169"/>
      <c r="L85" s="174"/>
      <c r="M85" s="175"/>
      <c r="N85" s="176" t="s">
        <v>48</v>
      </c>
      <c r="Q85" s="132">
        <v>0</v>
      </c>
      <c r="R85" s="132">
        <f>$Q$85*$H$85</f>
        <v>0</v>
      </c>
      <c r="S85" s="132">
        <v>0</v>
      </c>
      <c r="T85" s="133">
        <f>$S$85*$H$85</f>
        <v>0</v>
      </c>
      <c r="AR85" s="83" t="s">
        <v>1223</v>
      </c>
      <c r="AT85" s="83" t="s">
        <v>378</v>
      </c>
      <c r="AU85" s="83" t="s">
        <v>22</v>
      </c>
      <c r="AY85" s="83" t="s">
        <v>140</v>
      </c>
      <c r="BE85" s="134">
        <f>IF($N$85="základní",$J$85,0)</f>
        <v>0</v>
      </c>
      <c r="BF85" s="134">
        <f>IF($N$85="snížená",$J$85,0)</f>
        <v>0</v>
      </c>
      <c r="BG85" s="134">
        <f>IF($N$85="zákl. přenesená",$J$85,0)</f>
        <v>0</v>
      </c>
      <c r="BH85" s="134">
        <f>IF($N$85="sníž. přenesená",$J$85,0)</f>
        <v>0</v>
      </c>
      <c r="BI85" s="134">
        <f>IF($N$85="nulová",$J$85,0)</f>
        <v>0</v>
      </c>
      <c r="BJ85" s="83" t="s">
        <v>22</v>
      </c>
      <c r="BK85" s="134">
        <f>ROUND($I$85*$H$85,2)</f>
        <v>0</v>
      </c>
      <c r="BL85" s="83" t="s">
        <v>633</v>
      </c>
      <c r="BM85" s="83" t="s">
        <v>168</v>
      </c>
    </row>
    <row r="86" spans="2:65" s="6" customFormat="1" ht="15.75" customHeight="1">
      <c r="B86" s="22"/>
      <c r="C86" s="126" t="s">
        <v>172</v>
      </c>
      <c r="D86" s="126" t="s">
        <v>144</v>
      </c>
      <c r="E86" s="124" t="s">
        <v>1226</v>
      </c>
      <c r="F86" s="125" t="s">
        <v>1235</v>
      </c>
      <c r="G86" s="126" t="s">
        <v>1228</v>
      </c>
      <c r="H86" s="127">
        <v>2</v>
      </c>
      <c r="I86" s="128"/>
      <c r="J86" s="129">
        <f>ROUND($I$86*$H$86,2)</f>
        <v>0</v>
      </c>
      <c r="K86" s="125"/>
      <c r="L86" s="22"/>
      <c r="M86" s="130"/>
      <c r="N86" s="131" t="s">
        <v>48</v>
      </c>
      <c r="Q86" s="132">
        <v>0</v>
      </c>
      <c r="R86" s="132">
        <f>$Q$86*$H$86</f>
        <v>0</v>
      </c>
      <c r="S86" s="132">
        <v>0</v>
      </c>
      <c r="T86" s="133">
        <f>$S$86*$H$86</f>
        <v>0</v>
      </c>
      <c r="AR86" s="83" t="s">
        <v>633</v>
      </c>
      <c r="AT86" s="83" t="s">
        <v>144</v>
      </c>
      <c r="AU86" s="83" t="s">
        <v>22</v>
      </c>
      <c r="AY86" s="83" t="s">
        <v>140</v>
      </c>
      <c r="BE86" s="134">
        <f>IF($N$86="základní",$J$86,0)</f>
        <v>0</v>
      </c>
      <c r="BF86" s="134">
        <f>IF($N$86="snížená",$J$86,0)</f>
        <v>0</v>
      </c>
      <c r="BG86" s="134">
        <f>IF($N$86="zákl. přenesená",$J$86,0)</f>
        <v>0</v>
      </c>
      <c r="BH86" s="134">
        <f>IF($N$86="sníž. přenesená",$J$86,0)</f>
        <v>0</v>
      </c>
      <c r="BI86" s="134">
        <f>IF($N$86="nulová",$J$86,0)</f>
        <v>0</v>
      </c>
      <c r="BJ86" s="83" t="s">
        <v>22</v>
      </c>
      <c r="BK86" s="134">
        <f>ROUND($I$86*$H$86,2)</f>
        <v>0</v>
      </c>
      <c r="BL86" s="83" t="s">
        <v>633</v>
      </c>
      <c r="BM86" s="83" t="s">
        <v>172</v>
      </c>
    </row>
    <row r="87" spans="2:65" s="6" customFormat="1" ht="15.75" customHeight="1">
      <c r="B87" s="22"/>
      <c r="C87" s="170" t="s">
        <v>176</v>
      </c>
      <c r="D87" s="170" t="s">
        <v>378</v>
      </c>
      <c r="E87" s="168" t="s">
        <v>1236</v>
      </c>
      <c r="F87" s="169" t="s">
        <v>1237</v>
      </c>
      <c r="G87" s="170" t="s">
        <v>1228</v>
      </c>
      <c r="H87" s="171">
        <v>1</v>
      </c>
      <c r="I87" s="172"/>
      <c r="J87" s="173">
        <f>ROUND($I$87*$H$87,2)</f>
        <v>0</v>
      </c>
      <c r="K87" s="169"/>
      <c r="L87" s="174"/>
      <c r="M87" s="175"/>
      <c r="N87" s="176" t="s">
        <v>48</v>
      </c>
      <c r="Q87" s="132">
        <v>0</v>
      </c>
      <c r="R87" s="132">
        <f>$Q$87*$H$87</f>
        <v>0</v>
      </c>
      <c r="S87" s="132">
        <v>0</v>
      </c>
      <c r="T87" s="133">
        <f>$S$87*$H$87</f>
        <v>0</v>
      </c>
      <c r="AR87" s="83" t="s">
        <v>1223</v>
      </c>
      <c r="AT87" s="83" t="s">
        <v>378</v>
      </c>
      <c r="AU87" s="83" t="s">
        <v>22</v>
      </c>
      <c r="AY87" s="83" t="s">
        <v>140</v>
      </c>
      <c r="BE87" s="134">
        <f>IF($N$87="základní",$J$87,0)</f>
        <v>0</v>
      </c>
      <c r="BF87" s="134">
        <f>IF($N$87="snížená",$J$87,0)</f>
        <v>0</v>
      </c>
      <c r="BG87" s="134">
        <f>IF($N$87="zákl. přenesená",$J$87,0)</f>
        <v>0</v>
      </c>
      <c r="BH87" s="134">
        <f>IF($N$87="sníž. přenesená",$J$87,0)</f>
        <v>0</v>
      </c>
      <c r="BI87" s="134">
        <f>IF($N$87="nulová",$J$87,0)</f>
        <v>0</v>
      </c>
      <c r="BJ87" s="83" t="s">
        <v>22</v>
      </c>
      <c r="BK87" s="134">
        <f>ROUND($I$87*$H$87,2)</f>
        <v>0</v>
      </c>
      <c r="BL87" s="83" t="s">
        <v>633</v>
      </c>
      <c r="BM87" s="83" t="s">
        <v>176</v>
      </c>
    </row>
    <row r="88" spans="2:65" s="6" customFormat="1" ht="15.75" customHeight="1">
      <c r="B88" s="22"/>
      <c r="C88" s="126" t="s">
        <v>27</v>
      </c>
      <c r="D88" s="126" t="s">
        <v>144</v>
      </c>
      <c r="E88" s="124" t="s">
        <v>1230</v>
      </c>
      <c r="F88" s="125" t="s">
        <v>1238</v>
      </c>
      <c r="G88" s="126" t="s">
        <v>1228</v>
      </c>
      <c r="H88" s="127">
        <v>1</v>
      </c>
      <c r="I88" s="128"/>
      <c r="J88" s="129">
        <f>ROUND($I$88*$H$88,2)</f>
        <v>0</v>
      </c>
      <c r="K88" s="125"/>
      <c r="L88" s="22"/>
      <c r="M88" s="130"/>
      <c r="N88" s="131" t="s">
        <v>48</v>
      </c>
      <c r="Q88" s="132">
        <v>0</v>
      </c>
      <c r="R88" s="132">
        <f>$Q$88*$H$88</f>
        <v>0</v>
      </c>
      <c r="S88" s="132">
        <v>0</v>
      </c>
      <c r="T88" s="133">
        <f>$S$88*$H$88</f>
        <v>0</v>
      </c>
      <c r="AR88" s="83" t="s">
        <v>633</v>
      </c>
      <c r="AT88" s="83" t="s">
        <v>144</v>
      </c>
      <c r="AU88" s="83" t="s">
        <v>22</v>
      </c>
      <c r="AY88" s="83" t="s">
        <v>140</v>
      </c>
      <c r="BE88" s="134">
        <f>IF($N$88="základní",$J$88,0)</f>
        <v>0</v>
      </c>
      <c r="BF88" s="134">
        <f>IF($N$88="snížená",$J$88,0)</f>
        <v>0</v>
      </c>
      <c r="BG88" s="134">
        <f>IF($N$88="zákl. přenesená",$J$88,0)</f>
        <v>0</v>
      </c>
      <c r="BH88" s="134">
        <f>IF($N$88="sníž. přenesená",$J$88,0)</f>
        <v>0</v>
      </c>
      <c r="BI88" s="134">
        <f>IF($N$88="nulová",$J$88,0)</f>
        <v>0</v>
      </c>
      <c r="BJ88" s="83" t="s">
        <v>22</v>
      </c>
      <c r="BK88" s="134">
        <f>ROUND($I$88*$H$88,2)</f>
        <v>0</v>
      </c>
      <c r="BL88" s="83" t="s">
        <v>633</v>
      </c>
      <c r="BM88" s="83" t="s">
        <v>27</v>
      </c>
    </row>
    <row r="89" spans="2:65" s="6" customFormat="1" ht="15.75" customHeight="1">
      <c r="B89" s="22"/>
      <c r="C89" s="170" t="s">
        <v>185</v>
      </c>
      <c r="D89" s="170" t="s">
        <v>378</v>
      </c>
      <c r="E89" s="168" t="s">
        <v>1239</v>
      </c>
      <c r="F89" s="169" t="s">
        <v>1240</v>
      </c>
      <c r="G89" s="170" t="s">
        <v>1228</v>
      </c>
      <c r="H89" s="171">
        <v>2</v>
      </c>
      <c r="I89" s="172"/>
      <c r="J89" s="173">
        <f>ROUND($I$89*$H$89,2)</f>
        <v>0</v>
      </c>
      <c r="K89" s="169"/>
      <c r="L89" s="174"/>
      <c r="M89" s="175"/>
      <c r="N89" s="176" t="s">
        <v>48</v>
      </c>
      <c r="Q89" s="132">
        <v>0</v>
      </c>
      <c r="R89" s="132">
        <f>$Q$89*$H$89</f>
        <v>0</v>
      </c>
      <c r="S89" s="132">
        <v>0</v>
      </c>
      <c r="T89" s="133">
        <f>$S$89*$H$89</f>
        <v>0</v>
      </c>
      <c r="AR89" s="83" t="s">
        <v>1223</v>
      </c>
      <c r="AT89" s="83" t="s">
        <v>378</v>
      </c>
      <c r="AU89" s="83" t="s">
        <v>22</v>
      </c>
      <c r="AY89" s="83" t="s">
        <v>140</v>
      </c>
      <c r="BE89" s="134">
        <f>IF($N$89="základní",$J$89,0)</f>
        <v>0</v>
      </c>
      <c r="BF89" s="134">
        <f>IF($N$89="snížená",$J$89,0)</f>
        <v>0</v>
      </c>
      <c r="BG89" s="134">
        <f>IF($N$89="zákl. přenesená",$J$89,0)</f>
        <v>0</v>
      </c>
      <c r="BH89" s="134">
        <f>IF($N$89="sníž. přenesená",$J$89,0)</f>
        <v>0</v>
      </c>
      <c r="BI89" s="134">
        <f>IF($N$89="nulová",$J$89,0)</f>
        <v>0</v>
      </c>
      <c r="BJ89" s="83" t="s">
        <v>22</v>
      </c>
      <c r="BK89" s="134">
        <f>ROUND($I$89*$H$89,2)</f>
        <v>0</v>
      </c>
      <c r="BL89" s="83" t="s">
        <v>633</v>
      </c>
      <c r="BM89" s="83" t="s">
        <v>185</v>
      </c>
    </row>
    <row r="90" spans="2:65" s="6" customFormat="1" ht="15.75" customHeight="1">
      <c r="B90" s="22"/>
      <c r="C90" s="126" t="s">
        <v>348</v>
      </c>
      <c r="D90" s="126" t="s">
        <v>144</v>
      </c>
      <c r="E90" s="124" t="s">
        <v>1233</v>
      </c>
      <c r="F90" s="125" t="s">
        <v>1241</v>
      </c>
      <c r="G90" s="126" t="s">
        <v>1228</v>
      </c>
      <c r="H90" s="127">
        <v>2</v>
      </c>
      <c r="I90" s="128"/>
      <c r="J90" s="129">
        <f>ROUND($I$90*$H$90,2)</f>
        <v>0</v>
      </c>
      <c r="K90" s="125"/>
      <c r="L90" s="22"/>
      <c r="M90" s="130"/>
      <c r="N90" s="131" t="s">
        <v>48</v>
      </c>
      <c r="Q90" s="132">
        <v>0</v>
      </c>
      <c r="R90" s="132">
        <f>$Q$90*$H$90</f>
        <v>0</v>
      </c>
      <c r="S90" s="132">
        <v>0</v>
      </c>
      <c r="T90" s="133">
        <f>$S$90*$H$90</f>
        <v>0</v>
      </c>
      <c r="AR90" s="83" t="s">
        <v>633</v>
      </c>
      <c r="AT90" s="83" t="s">
        <v>144</v>
      </c>
      <c r="AU90" s="83" t="s">
        <v>22</v>
      </c>
      <c r="AY90" s="83" t="s">
        <v>140</v>
      </c>
      <c r="BE90" s="134">
        <f>IF($N$90="základní",$J$90,0)</f>
        <v>0</v>
      </c>
      <c r="BF90" s="134">
        <f>IF($N$90="snížená",$J$90,0)</f>
        <v>0</v>
      </c>
      <c r="BG90" s="134">
        <f>IF($N$90="zákl. přenesená",$J$90,0)</f>
        <v>0</v>
      </c>
      <c r="BH90" s="134">
        <f>IF($N$90="sníž. přenesená",$J$90,0)</f>
        <v>0</v>
      </c>
      <c r="BI90" s="134">
        <f>IF($N$90="nulová",$J$90,0)</f>
        <v>0</v>
      </c>
      <c r="BJ90" s="83" t="s">
        <v>22</v>
      </c>
      <c r="BK90" s="134">
        <f>ROUND($I$90*$H$90,2)</f>
        <v>0</v>
      </c>
      <c r="BL90" s="83" t="s">
        <v>633</v>
      </c>
      <c r="BM90" s="83" t="s">
        <v>348</v>
      </c>
    </row>
    <row r="91" spans="2:65" s="6" customFormat="1" ht="15.75" customHeight="1">
      <c r="B91" s="22"/>
      <c r="C91" s="170" t="s">
        <v>355</v>
      </c>
      <c r="D91" s="170" t="s">
        <v>378</v>
      </c>
      <c r="E91" s="168" t="s">
        <v>1242</v>
      </c>
      <c r="F91" s="169" t="s">
        <v>1243</v>
      </c>
      <c r="G91" s="170" t="s">
        <v>1228</v>
      </c>
      <c r="H91" s="171">
        <v>2</v>
      </c>
      <c r="I91" s="172"/>
      <c r="J91" s="173">
        <f>ROUND($I$91*$H$91,2)</f>
        <v>0</v>
      </c>
      <c r="K91" s="169"/>
      <c r="L91" s="174"/>
      <c r="M91" s="175"/>
      <c r="N91" s="176" t="s">
        <v>48</v>
      </c>
      <c r="Q91" s="132">
        <v>0</v>
      </c>
      <c r="R91" s="132">
        <f>$Q$91*$H$91</f>
        <v>0</v>
      </c>
      <c r="S91" s="132">
        <v>0</v>
      </c>
      <c r="T91" s="133">
        <f>$S$91*$H$91</f>
        <v>0</v>
      </c>
      <c r="AR91" s="83" t="s">
        <v>1223</v>
      </c>
      <c r="AT91" s="83" t="s">
        <v>378</v>
      </c>
      <c r="AU91" s="83" t="s">
        <v>22</v>
      </c>
      <c r="AY91" s="83" t="s">
        <v>140</v>
      </c>
      <c r="BE91" s="134">
        <f>IF($N$91="základní",$J$91,0)</f>
        <v>0</v>
      </c>
      <c r="BF91" s="134">
        <f>IF($N$91="snížená",$J$91,0)</f>
        <v>0</v>
      </c>
      <c r="BG91" s="134">
        <f>IF($N$91="zákl. přenesená",$J$91,0)</f>
        <v>0</v>
      </c>
      <c r="BH91" s="134">
        <f>IF($N$91="sníž. přenesená",$J$91,0)</f>
        <v>0</v>
      </c>
      <c r="BI91" s="134">
        <f>IF($N$91="nulová",$J$91,0)</f>
        <v>0</v>
      </c>
      <c r="BJ91" s="83" t="s">
        <v>22</v>
      </c>
      <c r="BK91" s="134">
        <f>ROUND($I$91*$H$91,2)</f>
        <v>0</v>
      </c>
      <c r="BL91" s="83" t="s">
        <v>633</v>
      </c>
      <c r="BM91" s="83" t="s">
        <v>355</v>
      </c>
    </row>
    <row r="92" spans="2:65" s="6" customFormat="1" ht="15.75" customHeight="1">
      <c r="B92" s="22"/>
      <c r="C92" s="126" t="s">
        <v>190</v>
      </c>
      <c r="D92" s="126" t="s">
        <v>144</v>
      </c>
      <c r="E92" s="124" t="s">
        <v>1236</v>
      </c>
      <c r="F92" s="125" t="s">
        <v>1244</v>
      </c>
      <c r="G92" s="126" t="s">
        <v>1228</v>
      </c>
      <c r="H92" s="127">
        <v>2</v>
      </c>
      <c r="I92" s="128"/>
      <c r="J92" s="129">
        <f>ROUND($I$92*$H$92,2)</f>
        <v>0</v>
      </c>
      <c r="K92" s="125"/>
      <c r="L92" s="22"/>
      <c r="M92" s="130"/>
      <c r="N92" s="131" t="s">
        <v>48</v>
      </c>
      <c r="Q92" s="132">
        <v>0</v>
      </c>
      <c r="R92" s="132">
        <f>$Q$92*$H$92</f>
        <v>0</v>
      </c>
      <c r="S92" s="132">
        <v>0</v>
      </c>
      <c r="T92" s="133">
        <f>$S$92*$H$92</f>
        <v>0</v>
      </c>
      <c r="AR92" s="83" t="s">
        <v>633</v>
      </c>
      <c r="AT92" s="83" t="s">
        <v>144</v>
      </c>
      <c r="AU92" s="83" t="s">
        <v>22</v>
      </c>
      <c r="AY92" s="83" t="s">
        <v>140</v>
      </c>
      <c r="BE92" s="134">
        <f>IF($N$92="základní",$J$92,0)</f>
        <v>0</v>
      </c>
      <c r="BF92" s="134">
        <f>IF($N$92="snížená",$J$92,0)</f>
        <v>0</v>
      </c>
      <c r="BG92" s="134">
        <f>IF($N$92="zákl. přenesená",$J$92,0)</f>
        <v>0</v>
      </c>
      <c r="BH92" s="134">
        <f>IF($N$92="sníž. přenesená",$J$92,0)</f>
        <v>0</v>
      </c>
      <c r="BI92" s="134">
        <f>IF($N$92="nulová",$J$92,0)</f>
        <v>0</v>
      </c>
      <c r="BJ92" s="83" t="s">
        <v>22</v>
      </c>
      <c r="BK92" s="134">
        <f>ROUND($I$92*$H$92,2)</f>
        <v>0</v>
      </c>
      <c r="BL92" s="83" t="s">
        <v>633</v>
      </c>
      <c r="BM92" s="83" t="s">
        <v>190</v>
      </c>
    </row>
    <row r="93" spans="2:65" s="6" customFormat="1" ht="15.75" customHeight="1">
      <c r="B93" s="22"/>
      <c r="C93" s="126" t="s">
        <v>9</v>
      </c>
      <c r="D93" s="126" t="s">
        <v>144</v>
      </c>
      <c r="E93" s="124" t="s">
        <v>1245</v>
      </c>
      <c r="F93" s="125" t="s">
        <v>1246</v>
      </c>
      <c r="G93" s="126" t="s">
        <v>401</v>
      </c>
      <c r="H93" s="127">
        <v>1170</v>
      </c>
      <c r="I93" s="128"/>
      <c r="J93" s="129">
        <f>ROUND($I$93*$H$93,2)</f>
        <v>0</v>
      </c>
      <c r="K93" s="125"/>
      <c r="L93" s="22"/>
      <c r="M93" s="130"/>
      <c r="N93" s="131" t="s">
        <v>48</v>
      </c>
      <c r="Q93" s="132">
        <v>0</v>
      </c>
      <c r="R93" s="132">
        <f>$Q$93*$H$93</f>
        <v>0</v>
      </c>
      <c r="S93" s="132">
        <v>0</v>
      </c>
      <c r="T93" s="133">
        <f>$S$93*$H$93</f>
        <v>0</v>
      </c>
      <c r="AR93" s="83" t="s">
        <v>633</v>
      </c>
      <c r="AT93" s="83" t="s">
        <v>144</v>
      </c>
      <c r="AU93" s="83" t="s">
        <v>22</v>
      </c>
      <c r="AY93" s="83" t="s">
        <v>140</v>
      </c>
      <c r="BE93" s="134">
        <f>IF($N$93="základní",$J$93,0)</f>
        <v>0</v>
      </c>
      <c r="BF93" s="134">
        <f>IF($N$93="snížená",$J$93,0)</f>
        <v>0</v>
      </c>
      <c r="BG93" s="134">
        <f>IF($N$93="zákl. přenesená",$J$93,0)</f>
        <v>0</v>
      </c>
      <c r="BH93" s="134">
        <f>IF($N$93="sníž. přenesená",$J$93,0)</f>
        <v>0</v>
      </c>
      <c r="BI93" s="134">
        <f>IF($N$93="nulová",$J$93,0)</f>
        <v>0</v>
      </c>
      <c r="BJ93" s="83" t="s">
        <v>22</v>
      </c>
      <c r="BK93" s="134">
        <f>ROUND($I$93*$H$93,2)</f>
        <v>0</v>
      </c>
      <c r="BL93" s="83" t="s">
        <v>633</v>
      </c>
      <c r="BM93" s="83" t="s">
        <v>9</v>
      </c>
    </row>
    <row r="94" spans="2:65" s="6" customFormat="1" ht="15.75" customHeight="1">
      <c r="B94" s="22"/>
      <c r="C94" s="126" t="s">
        <v>369</v>
      </c>
      <c r="D94" s="126" t="s">
        <v>144</v>
      </c>
      <c r="E94" s="124" t="s">
        <v>1247</v>
      </c>
      <c r="F94" s="125" t="s">
        <v>1248</v>
      </c>
      <c r="G94" s="126" t="s">
        <v>401</v>
      </c>
      <c r="H94" s="127">
        <v>20</v>
      </c>
      <c r="I94" s="128"/>
      <c r="J94" s="129">
        <f>ROUND($I$94*$H$94,2)</f>
        <v>0</v>
      </c>
      <c r="K94" s="125"/>
      <c r="L94" s="22"/>
      <c r="M94" s="130"/>
      <c r="N94" s="131" t="s">
        <v>48</v>
      </c>
      <c r="Q94" s="132">
        <v>0</v>
      </c>
      <c r="R94" s="132">
        <f>$Q$94*$H$94</f>
        <v>0</v>
      </c>
      <c r="S94" s="132">
        <v>0</v>
      </c>
      <c r="T94" s="133">
        <f>$S$94*$H$94</f>
        <v>0</v>
      </c>
      <c r="AR94" s="83" t="s">
        <v>633</v>
      </c>
      <c r="AT94" s="83" t="s">
        <v>144</v>
      </c>
      <c r="AU94" s="83" t="s">
        <v>22</v>
      </c>
      <c r="AY94" s="83" t="s">
        <v>140</v>
      </c>
      <c r="BE94" s="134">
        <f>IF($N$94="základní",$J$94,0)</f>
        <v>0</v>
      </c>
      <c r="BF94" s="134">
        <f>IF($N$94="snížená",$J$94,0)</f>
        <v>0</v>
      </c>
      <c r="BG94" s="134">
        <f>IF($N$94="zákl. přenesená",$J$94,0)</f>
        <v>0</v>
      </c>
      <c r="BH94" s="134">
        <f>IF($N$94="sníž. přenesená",$J$94,0)</f>
        <v>0</v>
      </c>
      <c r="BI94" s="134">
        <f>IF($N$94="nulová",$J$94,0)</f>
        <v>0</v>
      </c>
      <c r="BJ94" s="83" t="s">
        <v>22</v>
      </c>
      <c r="BK94" s="134">
        <f>ROUND($I$94*$H$94,2)</f>
        <v>0</v>
      </c>
      <c r="BL94" s="83" t="s">
        <v>633</v>
      </c>
      <c r="BM94" s="83" t="s">
        <v>369</v>
      </c>
    </row>
    <row r="95" spans="2:65" s="6" customFormat="1" ht="15.75" customHeight="1">
      <c r="B95" s="22"/>
      <c r="C95" s="126" t="s">
        <v>374</v>
      </c>
      <c r="D95" s="126" t="s">
        <v>144</v>
      </c>
      <c r="E95" s="124" t="s">
        <v>1239</v>
      </c>
      <c r="F95" s="125" t="s">
        <v>1249</v>
      </c>
      <c r="G95" s="126" t="s">
        <v>1228</v>
      </c>
      <c r="H95" s="127">
        <v>2</v>
      </c>
      <c r="I95" s="128"/>
      <c r="J95" s="129">
        <f>ROUND($I$95*$H$95,2)</f>
        <v>0</v>
      </c>
      <c r="K95" s="125"/>
      <c r="L95" s="22"/>
      <c r="M95" s="130"/>
      <c r="N95" s="131" t="s">
        <v>48</v>
      </c>
      <c r="Q95" s="132">
        <v>0</v>
      </c>
      <c r="R95" s="132">
        <f>$Q$95*$H$95</f>
        <v>0</v>
      </c>
      <c r="S95" s="132">
        <v>0</v>
      </c>
      <c r="T95" s="133">
        <f>$S$95*$H$95</f>
        <v>0</v>
      </c>
      <c r="AR95" s="83" t="s">
        <v>633</v>
      </c>
      <c r="AT95" s="83" t="s">
        <v>144</v>
      </c>
      <c r="AU95" s="83" t="s">
        <v>22</v>
      </c>
      <c r="AY95" s="83" t="s">
        <v>140</v>
      </c>
      <c r="BE95" s="134">
        <f>IF($N$95="základní",$J$95,0)</f>
        <v>0</v>
      </c>
      <c r="BF95" s="134">
        <f>IF($N$95="snížená",$J$95,0)</f>
        <v>0</v>
      </c>
      <c r="BG95" s="134">
        <f>IF($N$95="zákl. přenesená",$J$95,0)</f>
        <v>0</v>
      </c>
      <c r="BH95" s="134">
        <f>IF($N$95="sníž. přenesená",$J$95,0)</f>
        <v>0</v>
      </c>
      <c r="BI95" s="134">
        <f>IF($N$95="nulová",$J$95,0)</f>
        <v>0</v>
      </c>
      <c r="BJ95" s="83" t="s">
        <v>22</v>
      </c>
      <c r="BK95" s="134">
        <f>ROUND($I$95*$H$95,2)</f>
        <v>0</v>
      </c>
      <c r="BL95" s="83" t="s">
        <v>633</v>
      </c>
      <c r="BM95" s="83" t="s">
        <v>374</v>
      </c>
    </row>
    <row r="96" spans="2:65" s="6" customFormat="1" ht="15.75" customHeight="1">
      <c r="B96" s="22"/>
      <c r="C96" s="170" t="s">
        <v>377</v>
      </c>
      <c r="D96" s="170" t="s">
        <v>378</v>
      </c>
      <c r="E96" s="168" t="s">
        <v>1250</v>
      </c>
      <c r="F96" s="169" t="s">
        <v>1251</v>
      </c>
      <c r="G96" s="170" t="s">
        <v>1228</v>
      </c>
      <c r="H96" s="171">
        <v>2</v>
      </c>
      <c r="I96" s="172"/>
      <c r="J96" s="173">
        <f>ROUND($I$96*$H$96,2)</f>
        <v>0</v>
      </c>
      <c r="K96" s="169"/>
      <c r="L96" s="174"/>
      <c r="M96" s="175"/>
      <c r="N96" s="176" t="s">
        <v>48</v>
      </c>
      <c r="Q96" s="132">
        <v>0</v>
      </c>
      <c r="R96" s="132">
        <f>$Q$96*$H$96</f>
        <v>0</v>
      </c>
      <c r="S96" s="132">
        <v>0</v>
      </c>
      <c r="T96" s="133">
        <f>$S$96*$H$96</f>
        <v>0</v>
      </c>
      <c r="AR96" s="83" t="s">
        <v>1223</v>
      </c>
      <c r="AT96" s="83" t="s">
        <v>378</v>
      </c>
      <c r="AU96" s="83" t="s">
        <v>22</v>
      </c>
      <c r="AY96" s="83" t="s">
        <v>140</v>
      </c>
      <c r="BE96" s="134">
        <f>IF($N$96="základní",$J$96,0)</f>
        <v>0</v>
      </c>
      <c r="BF96" s="134">
        <f>IF($N$96="snížená",$J$96,0)</f>
        <v>0</v>
      </c>
      <c r="BG96" s="134">
        <f>IF($N$96="zákl. přenesená",$J$96,0)</f>
        <v>0</v>
      </c>
      <c r="BH96" s="134">
        <f>IF($N$96="sníž. přenesená",$J$96,0)</f>
        <v>0</v>
      </c>
      <c r="BI96" s="134">
        <f>IF($N$96="nulová",$J$96,0)</f>
        <v>0</v>
      </c>
      <c r="BJ96" s="83" t="s">
        <v>22</v>
      </c>
      <c r="BK96" s="134">
        <f>ROUND($I$96*$H$96,2)</f>
        <v>0</v>
      </c>
      <c r="BL96" s="83" t="s">
        <v>633</v>
      </c>
      <c r="BM96" s="83" t="s">
        <v>377</v>
      </c>
    </row>
    <row r="97" spans="2:65" s="6" customFormat="1" ht="15.75" customHeight="1">
      <c r="B97" s="22"/>
      <c r="C97" s="126" t="s">
        <v>386</v>
      </c>
      <c r="D97" s="126" t="s">
        <v>144</v>
      </c>
      <c r="E97" s="124" t="s">
        <v>1242</v>
      </c>
      <c r="F97" s="125" t="s">
        <v>1252</v>
      </c>
      <c r="G97" s="126" t="s">
        <v>1228</v>
      </c>
      <c r="H97" s="127">
        <v>2</v>
      </c>
      <c r="I97" s="128"/>
      <c r="J97" s="129">
        <f>ROUND($I$97*$H$97,2)</f>
        <v>0</v>
      </c>
      <c r="K97" s="125"/>
      <c r="L97" s="22"/>
      <c r="M97" s="130"/>
      <c r="N97" s="131" t="s">
        <v>48</v>
      </c>
      <c r="Q97" s="132">
        <v>0</v>
      </c>
      <c r="R97" s="132">
        <f>$Q$97*$H$97</f>
        <v>0</v>
      </c>
      <c r="S97" s="132">
        <v>0</v>
      </c>
      <c r="T97" s="133">
        <f>$S$97*$H$97</f>
        <v>0</v>
      </c>
      <c r="AR97" s="83" t="s">
        <v>633</v>
      </c>
      <c r="AT97" s="83" t="s">
        <v>144</v>
      </c>
      <c r="AU97" s="83" t="s">
        <v>22</v>
      </c>
      <c r="AY97" s="83" t="s">
        <v>140</v>
      </c>
      <c r="BE97" s="134">
        <f>IF($N$97="základní",$J$97,0)</f>
        <v>0</v>
      </c>
      <c r="BF97" s="134">
        <f>IF($N$97="snížená",$J$97,0)</f>
        <v>0</v>
      </c>
      <c r="BG97" s="134">
        <f>IF($N$97="zákl. přenesená",$J$97,0)</f>
        <v>0</v>
      </c>
      <c r="BH97" s="134">
        <f>IF($N$97="sníž. přenesená",$J$97,0)</f>
        <v>0</v>
      </c>
      <c r="BI97" s="134">
        <f>IF($N$97="nulová",$J$97,0)</f>
        <v>0</v>
      </c>
      <c r="BJ97" s="83" t="s">
        <v>22</v>
      </c>
      <c r="BK97" s="134">
        <f>ROUND($I$97*$H$97,2)</f>
        <v>0</v>
      </c>
      <c r="BL97" s="83" t="s">
        <v>633</v>
      </c>
      <c r="BM97" s="83" t="s">
        <v>386</v>
      </c>
    </row>
    <row r="98" spans="2:65" s="6" customFormat="1" ht="15.75" customHeight="1">
      <c r="B98" s="22"/>
      <c r="C98" s="126" t="s">
        <v>391</v>
      </c>
      <c r="D98" s="126" t="s">
        <v>144</v>
      </c>
      <c r="E98" s="124" t="s">
        <v>1250</v>
      </c>
      <c r="F98" s="125" t="s">
        <v>1253</v>
      </c>
      <c r="G98" s="126" t="s">
        <v>401</v>
      </c>
      <c r="H98" s="127">
        <v>90</v>
      </c>
      <c r="I98" s="128"/>
      <c r="J98" s="129">
        <f>ROUND($I$98*$H$98,2)</f>
        <v>0</v>
      </c>
      <c r="K98" s="125"/>
      <c r="L98" s="22"/>
      <c r="M98" s="130"/>
      <c r="N98" s="131" t="s">
        <v>48</v>
      </c>
      <c r="Q98" s="132">
        <v>0</v>
      </c>
      <c r="R98" s="132">
        <f>$Q$98*$H$98</f>
        <v>0</v>
      </c>
      <c r="S98" s="132">
        <v>0</v>
      </c>
      <c r="T98" s="133">
        <f>$S$98*$H$98</f>
        <v>0</v>
      </c>
      <c r="AR98" s="83" t="s">
        <v>633</v>
      </c>
      <c r="AT98" s="83" t="s">
        <v>144</v>
      </c>
      <c r="AU98" s="83" t="s">
        <v>22</v>
      </c>
      <c r="AY98" s="83" t="s">
        <v>140</v>
      </c>
      <c r="BE98" s="134">
        <f>IF($N$98="základní",$J$98,0)</f>
        <v>0</v>
      </c>
      <c r="BF98" s="134">
        <f>IF($N$98="snížená",$J$98,0)</f>
        <v>0</v>
      </c>
      <c r="BG98" s="134">
        <f>IF($N$98="zákl. přenesená",$J$98,0)</f>
        <v>0</v>
      </c>
      <c r="BH98" s="134">
        <f>IF($N$98="sníž. přenesená",$J$98,0)</f>
        <v>0</v>
      </c>
      <c r="BI98" s="134">
        <f>IF($N$98="nulová",$J$98,0)</f>
        <v>0</v>
      </c>
      <c r="BJ98" s="83" t="s">
        <v>22</v>
      </c>
      <c r="BK98" s="134">
        <f>ROUND($I$98*$H$98,2)</f>
        <v>0</v>
      </c>
      <c r="BL98" s="83" t="s">
        <v>633</v>
      </c>
      <c r="BM98" s="83" t="s">
        <v>391</v>
      </c>
    </row>
    <row r="99" spans="2:65" s="6" customFormat="1" ht="15.75" customHeight="1">
      <c r="B99" s="22"/>
      <c r="C99" s="126" t="s">
        <v>8</v>
      </c>
      <c r="D99" s="126" t="s">
        <v>144</v>
      </c>
      <c r="E99" s="124" t="s">
        <v>1254</v>
      </c>
      <c r="F99" s="125" t="s">
        <v>1255</v>
      </c>
      <c r="G99" s="126" t="s">
        <v>1228</v>
      </c>
      <c r="H99" s="127">
        <v>2</v>
      </c>
      <c r="I99" s="128"/>
      <c r="J99" s="129">
        <f>ROUND($I$99*$H$99,2)</f>
        <v>0</v>
      </c>
      <c r="K99" s="125"/>
      <c r="L99" s="22"/>
      <c r="M99" s="130"/>
      <c r="N99" s="131" t="s">
        <v>48</v>
      </c>
      <c r="Q99" s="132">
        <v>0</v>
      </c>
      <c r="R99" s="132">
        <f>$Q$99*$H$99</f>
        <v>0</v>
      </c>
      <c r="S99" s="132">
        <v>0</v>
      </c>
      <c r="T99" s="133">
        <f>$S$99*$H$99</f>
        <v>0</v>
      </c>
      <c r="AR99" s="83" t="s">
        <v>633</v>
      </c>
      <c r="AT99" s="83" t="s">
        <v>144</v>
      </c>
      <c r="AU99" s="83" t="s">
        <v>22</v>
      </c>
      <c r="AY99" s="83" t="s">
        <v>140</v>
      </c>
      <c r="BE99" s="134">
        <f>IF($N$99="základní",$J$99,0)</f>
        <v>0</v>
      </c>
      <c r="BF99" s="134">
        <f>IF($N$99="snížená",$J$99,0)</f>
        <v>0</v>
      </c>
      <c r="BG99" s="134">
        <f>IF($N$99="zákl. přenesená",$J$99,0)</f>
        <v>0</v>
      </c>
      <c r="BH99" s="134">
        <f>IF($N$99="sníž. přenesená",$J$99,0)</f>
        <v>0</v>
      </c>
      <c r="BI99" s="134">
        <f>IF($N$99="nulová",$J$99,0)</f>
        <v>0</v>
      </c>
      <c r="BJ99" s="83" t="s">
        <v>22</v>
      </c>
      <c r="BK99" s="134">
        <f>ROUND($I$99*$H$99,2)</f>
        <v>0</v>
      </c>
      <c r="BL99" s="83" t="s">
        <v>633</v>
      </c>
      <c r="BM99" s="83" t="s">
        <v>8</v>
      </c>
    </row>
    <row r="100" spans="2:65" s="6" customFormat="1" ht="15.75" customHeight="1">
      <c r="B100" s="22"/>
      <c r="C100" s="170" t="s">
        <v>407</v>
      </c>
      <c r="D100" s="170" t="s">
        <v>378</v>
      </c>
      <c r="E100" s="168" t="s">
        <v>1254</v>
      </c>
      <c r="F100" s="169" t="s">
        <v>1256</v>
      </c>
      <c r="G100" s="170" t="s">
        <v>1228</v>
      </c>
      <c r="H100" s="171">
        <v>2</v>
      </c>
      <c r="I100" s="172"/>
      <c r="J100" s="173">
        <f>ROUND($I$100*$H$100,2)</f>
        <v>0</v>
      </c>
      <c r="K100" s="169"/>
      <c r="L100" s="174"/>
      <c r="M100" s="175"/>
      <c r="N100" s="176" t="s">
        <v>48</v>
      </c>
      <c r="Q100" s="132">
        <v>0</v>
      </c>
      <c r="R100" s="132">
        <f>$Q$100*$H$100</f>
        <v>0</v>
      </c>
      <c r="S100" s="132">
        <v>0</v>
      </c>
      <c r="T100" s="133">
        <f>$S$100*$H$100</f>
        <v>0</v>
      </c>
      <c r="AR100" s="83" t="s">
        <v>1223</v>
      </c>
      <c r="AT100" s="83" t="s">
        <v>378</v>
      </c>
      <c r="AU100" s="83" t="s">
        <v>22</v>
      </c>
      <c r="AY100" s="83" t="s">
        <v>140</v>
      </c>
      <c r="BE100" s="134">
        <f>IF($N$100="základní",$J$100,0)</f>
        <v>0</v>
      </c>
      <c r="BF100" s="134">
        <f>IF($N$100="snížená",$J$100,0)</f>
        <v>0</v>
      </c>
      <c r="BG100" s="134">
        <f>IF($N$100="zákl. přenesená",$J$100,0)</f>
        <v>0</v>
      </c>
      <c r="BH100" s="134">
        <f>IF($N$100="sníž. přenesená",$J$100,0)</f>
        <v>0</v>
      </c>
      <c r="BI100" s="134">
        <f>IF($N$100="nulová",$J$100,0)</f>
        <v>0</v>
      </c>
      <c r="BJ100" s="83" t="s">
        <v>22</v>
      </c>
      <c r="BK100" s="134">
        <f>ROUND($I$100*$H$100,2)</f>
        <v>0</v>
      </c>
      <c r="BL100" s="83" t="s">
        <v>633</v>
      </c>
      <c r="BM100" s="83" t="s">
        <v>407</v>
      </c>
    </row>
    <row r="101" spans="2:65" s="6" customFormat="1" ht="15.75" customHeight="1">
      <c r="B101" s="22"/>
      <c r="C101" s="126" t="s">
        <v>412</v>
      </c>
      <c r="D101" s="126" t="s">
        <v>144</v>
      </c>
      <c r="E101" s="124" t="s">
        <v>1257</v>
      </c>
      <c r="F101" s="125" t="s">
        <v>1258</v>
      </c>
      <c r="G101" s="126" t="s">
        <v>1228</v>
      </c>
      <c r="H101" s="127">
        <v>2</v>
      </c>
      <c r="I101" s="128"/>
      <c r="J101" s="129">
        <f>ROUND($I$101*$H$101,2)</f>
        <v>0</v>
      </c>
      <c r="K101" s="125"/>
      <c r="L101" s="22"/>
      <c r="M101" s="130"/>
      <c r="N101" s="131" t="s">
        <v>48</v>
      </c>
      <c r="Q101" s="132">
        <v>0</v>
      </c>
      <c r="R101" s="132">
        <f>$Q$101*$H$101</f>
        <v>0</v>
      </c>
      <c r="S101" s="132">
        <v>0</v>
      </c>
      <c r="T101" s="133">
        <f>$S$101*$H$101</f>
        <v>0</v>
      </c>
      <c r="AR101" s="83" t="s">
        <v>633</v>
      </c>
      <c r="AT101" s="83" t="s">
        <v>144</v>
      </c>
      <c r="AU101" s="83" t="s">
        <v>22</v>
      </c>
      <c r="AY101" s="83" t="s">
        <v>140</v>
      </c>
      <c r="BE101" s="134">
        <f>IF($N$101="základní",$J$101,0)</f>
        <v>0</v>
      </c>
      <c r="BF101" s="134">
        <f>IF($N$101="snížená",$J$101,0)</f>
        <v>0</v>
      </c>
      <c r="BG101" s="134">
        <f>IF($N$101="zákl. přenesená",$J$101,0)</f>
        <v>0</v>
      </c>
      <c r="BH101" s="134">
        <f>IF($N$101="sníž. přenesená",$J$101,0)</f>
        <v>0</v>
      </c>
      <c r="BI101" s="134">
        <f>IF($N$101="nulová",$J$101,0)</f>
        <v>0</v>
      </c>
      <c r="BJ101" s="83" t="s">
        <v>22</v>
      </c>
      <c r="BK101" s="134">
        <f>ROUND($I$101*$H$101,2)</f>
        <v>0</v>
      </c>
      <c r="BL101" s="83" t="s">
        <v>633</v>
      </c>
      <c r="BM101" s="83" t="s">
        <v>412</v>
      </c>
    </row>
    <row r="102" spans="2:65" s="6" customFormat="1" ht="15.75" customHeight="1">
      <c r="B102" s="22"/>
      <c r="C102" s="170" t="s">
        <v>417</v>
      </c>
      <c r="D102" s="170" t="s">
        <v>378</v>
      </c>
      <c r="E102" s="168" t="s">
        <v>1257</v>
      </c>
      <c r="F102" s="169" t="s">
        <v>1259</v>
      </c>
      <c r="G102" s="170" t="s">
        <v>401</v>
      </c>
      <c r="H102" s="171">
        <v>1190</v>
      </c>
      <c r="I102" s="172"/>
      <c r="J102" s="173">
        <f>ROUND($I$102*$H$102,2)</f>
        <v>0</v>
      </c>
      <c r="K102" s="169"/>
      <c r="L102" s="174"/>
      <c r="M102" s="175"/>
      <c r="N102" s="176" t="s">
        <v>48</v>
      </c>
      <c r="Q102" s="132">
        <v>0</v>
      </c>
      <c r="R102" s="132">
        <f>$Q$102*$H$102</f>
        <v>0</v>
      </c>
      <c r="S102" s="132">
        <v>0</v>
      </c>
      <c r="T102" s="133">
        <f>$S$102*$H$102</f>
        <v>0</v>
      </c>
      <c r="AR102" s="83" t="s">
        <v>1223</v>
      </c>
      <c r="AT102" s="83" t="s">
        <v>378</v>
      </c>
      <c r="AU102" s="83" t="s">
        <v>22</v>
      </c>
      <c r="AY102" s="83" t="s">
        <v>140</v>
      </c>
      <c r="BE102" s="134">
        <f>IF($N$102="základní",$J$102,0)</f>
        <v>0</v>
      </c>
      <c r="BF102" s="134">
        <f>IF($N$102="snížená",$J$102,0)</f>
        <v>0</v>
      </c>
      <c r="BG102" s="134">
        <f>IF($N$102="zákl. přenesená",$J$102,0)</f>
        <v>0</v>
      </c>
      <c r="BH102" s="134">
        <f>IF($N$102="sníž. přenesená",$J$102,0)</f>
        <v>0</v>
      </c>
      <c r="BI102" s="134">
        <f>IF($N$102="nulová",$J$102,0)</f>
        <v>0</v>
      </c>
      <c r="BJ102" s="83" t="s">
        <v>22</v>
      </c>
      <c r="BK102" s="134">
        <f>ROUND($I$102*$H$102,2)</f>
        <v>0</v>
      </c>
      <c r="BL102" s="83" t="s">
        <v>633</v>
      </c>
      <c r="BM102" s="83" t="s">
        <v>417</v>
      </c>
    </row>
    <row r="103" spans="2:65" s="6" customFormat="1" ht="15.75" customHeight="1">
      <c r="B103" s="22"/>
      <c r="C103" s="126" t="s">
        <v>425</v>
      </c>
      <c r="D103" s="126" t="s">
        <v>144</v>
      </c>
      <c r="E103" s="124" t="s">
        <v>1260</v>
      </c>
      <c r="F103" s="125" t="s">
        <v>1261</v>
      </c>
      <c r="G103" s="126" t="s">
        <v>401</v>
      </c>
      <c r="H103" s="127">
        <v>1190</v>
      </c>
      <c r="I103" s="128"/>
      <c r="J103" s="129">
        <f>ROUND($I$103*$H$103,2)</f>
        <v>0</v>
      </c>
      <c r="K103" s="125"/>
      <c r="L103" s="22"/>
      <c r="M103" s="130"/>
      <c r="N103" s="131" t="s">
        <v>48</v>
      </c>
      <c r="Q103" s="132">
        <v>0</v>
      </c>
      <c r="R103" s="132">
        <f>$Q$103*$H$103</f>
        <v>0</v>
      </c>
      <c r="S103" s="132">
        <v>0</v>
      </c>
      <c r="T103" s="133">
        <f>$S$103*$H$103</f>
        <v>0</v>
      </c>
      <c r="AR103" s="83" t="s">
        <v>633</v>
      </c>
      <c r="AT103" s="83" t="s">
        <v>144</v>
      </c>
      <c r="AU103" s="83" t="s">
        <v>22</v>
      </c>
      <c r="AY103" s="83" t="s">
        <v>140</v>
      </c>
      <c r="BE103" s="134">
        <f>IF($N$103="základní",$J$103,0)</f>
        <v>0</v>
      </c>
      <c r="BF103" s="134">
        <f>IF($N$103="snížená",$J$103,0)</f>
        <v>0</v>
      </c>
      <c r="BG103" s="134">
        <f>IF($N$103="zákl. přenesená",$J$103,0)</f>
        <v>0</v>
      </c>
      <c r="BH103" s="134">
        <f>IF($N$103="sníž. přenesená",$J$103,0)</f>
        <v>0</v>
      </c>
      <c r="BI103" s="134">
        <f>IF($N$103="nulová",$J$103,0)</f>
        <v>0</v>
      </c>
      <c r="BJ103" s="83" t="s">
        <v>22</v>
      </c>
      <c r="BK103" s="134">
        <f>ROUND($I$103*$H$103,2)</f>
        <v>0</v>
      </c>
      <c r="BL103" s="83" t="s">
        <v>633</v>
      </c>
      <c r="BM103" s="83" t="s">
        <v>425</v>
      </c>
    </row>
    <row r="104" spans="2:65" s="6" customFormat="1" ht="15.75" customHeight="1">
      <c r="B104" s="22"/>
      <c r="C104" s="170" t="s">
        <v>430</v>
      </c>
      <c r="D104" s="170" t="s">
        <v>378</v>
      </c>
      <c r="E104" s="168" t="s">
        <v>1262</v>
      </c>
      <c r="F104" s="169" t="s">
        <v>1263</v>
      </c>
      <c r="G104" s="170" t="s">
        <v>1228</v>
      </c>
      <c r="H104" s="171">
        <v>4</v>
      </c>
      <c r="I104" s="172"/>
      <c r="J104" s="173">
        <f>ROUND($I$104*$H$104,2)</f>
        <v>0</v>
      </c>
      <c r="K104" s="169"/>
      <c r="L104" s="174"/>
      <c r="M104" s="175"/>
      <c r="N104" s="176" t="s">
        <v>48</v>
      </c>
      <c r="Q104" s="132">
        <v>0</v>
      </c>
      <c r="R104" s="132">
        <f>$Q$104*$H$104</f>
        <v>0</v>
      </c>
      <c r="S104" s="132">
        <v>0</v>
      </c>
      <c r="T104" s="133">
        <f>$S$104*$H$104</f>
        <v>0</v>
      </c>
      <c r="AR104" s="83" t="s">
        <v>1223</v>
      </c>
      <c r="AT104" s="83" t="s">
        <v>378</v>
      </c>
      <c r="AU104" s="83" t="s">
        <v>22</v>
      </c>
      <c r="AY104" s="83" t="s">
        <v>140</v>
      </c>
      <c r="BE104" s="134">
        <f>IF($N$104="základní",$J$104,0)</f>
        <v>0</v>
      </c>
      <c r="BF104" s="134">
        <f>IF($N$104="snížená",$J$104,0)</f>
        <v>0</v>
      </c>
      <c r="BG104" s="134">
        <f>IF($N$104="zákl. přenesená",$J$104,0)</f>
        <v>0</v>
      </c>
      <c r="BH104" s="134">
        <f>IF($N$104="sníž. přenesená",$J$104,0)</f>
        <v>0</v>
      </c>
      <c r="BI104" s="134">
        <f>IF($N$104="nulová",$J$104,0)</f>
        <v>0</v>
      </c>
      <c r="BJ104" s="83" t="s">
        <v>22</v>
      </c>
      <c r="BK104" s="134">
        <f>ROUND($I$104*$H$104,2)</f>
        <v>0</v>
      </c>
      <c r="BL104" s="83" t="s">
        <v>633</v>
      </c>
      <c r="BM104" s="83" t="s">
        <v>430</v>
      </c>
    </row>
    <row r="105" spans="2:65" s="6" customFormat="1" ht="15.75" customHeight="1">
      <c r="B105" s="22"/>
      <c r="C105" s="126" t="s">
        <v>438</v>
      </c>
      <c r="D105" s="126" t="s">
        <v>144</v>
      </c>
      <c r="E105" s="124" t="s">
        <v>1262</v>
      </c>
      <c r="F105" s="125" t="s">
        <v>1264</v>
      </c>
      <c r="G105" s="126" t="s">
        <v>1228</v>
      </c>
      <c r="H105" s="127">
        <v>4</v>
      </c>
      <c r="I105" s="128"/>
      <c r="J105" s="129">
        <f>ROUND($I$105*$H$105,2)</f>
        <v>0</v>
      </c>
      <c r="K105" s="125"/>
      <c r="L105" s="22"/>
      <c r="M105" s="130"/>
      <c r="N105" s="131" t="s">
        <v>48</v>
      </c>
      <c r="Q105" s="132">
        <v>0</v>
      </c>
      <c r="R105" s="132">
        <f>$Q$105*$H$105</f>
        <v>0</v>
      </c>
      <c r="S105" s="132">
        <v>0</v>
      </c>
      <c r="T105" s="133">
        <f>$S$105*$H$105</f>
        <v>0</v>
      </c>
      <c r="AR105" s="83" t="s">
        <v>633</v>
      </c>
      <c r="AT105" s="83" t="s">
        <v>144</v>
      </c>
      <c r="AU105" s="83" t="s">
        <v>22</v>
      </c>
      <c r="AY105" s="83" t="s">
        <v>140</v>
      </c>
      <c r="BE105" s="134">
        <f>IF($N$105="základní",$J$105,0)</f>
        <v>0</v>
      </c>
      <c r="BF105" s="134">
        <f>IF($N$105="snížená",$J$105,0)</f>
        <v>0</v>
      </c>
      <c r="BG105" s="134">
        <f>IF($N$105="zákl. přenesená",$J$105,0)</f>
        <v>0</v>
      </c>
      <c r="BH105" s="134">
        <f>IF($N$105="sníž. přenesená",$J$105,0)</f>
        <v>0</v>
      </c>
      <c r="BI105" s="134">
        <f>IF($N$105="nulová",$J$105,0)</f>
        <v>0</v>
      </c>
      <c r="BJ105" s="83" t="s">
        <v>22</v>
      </c>
      <c r="BK105" s="134">
        <f>ROUND($I$105*$H$105,2)</f>
        <v>0</v>
      </c>
      <c r="BL105" s="83" t="s">
        <v>633</v>
      </c>
      <c r="BM105" s="83" t="s">
        <v>438</v>
      </c>
    </row>
    <row r="106" spans="2:65" s="6" customFormat="1" ht="15.75" customHeight="1">
      <c r="B106" s="22"/>
      <c r="C106" s="126" t="s">
        <v>443</v>
      </c>
      <c r="D106" s="126" t="s">
        <v>144</v>
      </c>
      <c r="E106" s="124" t="s">
        <v>1265</v>
      </c>
      <c r="F106" s="125" t="s">
        <v>1266</v>
      </c>
      <c r="G106" s="126" t="s">
        <v>401</v>
      </c>
      <c r="H106" s="127">
        <v>1190</v>
      </c>
      <c r="I106" s="128"/>
      <c r="J106" s="129">
        <f>ROUND($I$106*$H$106,2)</f>
        <v>0</v>
      </c>
      <c r="K106" s="125"/>
      <c r="L106" s="22"/>
      <c r="M106" s="130"/>
      <c r="N106" s="131" t="s">
        <v>48</v>
      </c>
      <c r="Q106" s="132">
        <v>0</v>
      </c>
      <c r="R106" s="132">
        <f>$Q$106*$H$106</f>
        <v>0</v>
      </c>
      <c r="S106" s="132">
        <v>0</v>
      </c>
      <c r="T106" s="133">
        <f>$S$106*$H$106</f>
        <v>0</v>
      </c>
      <c r="AR106" s="83" t="s">
        <v>633</v>
      </c>
      <c r="AT106" s="83" t="s">
        <v>144</v>
      </c>
      <c r="AU106" s="83" t="s">
        <v>22</v>
      </c>
      <c r="AY106" s="83" t="s">
        <v>140</v>
      </c>
      <c r="BE106" s="134">
        <f>IF($N$106="základní",$J$106,0)</f>
        <v>0</v>
      </c>
      <c r="BF106" s="134">
        <f>IF($N$106="snížená",$J$106,0)</f>
        <v>0</v>
      </c>
      <c r="BG106" s="134">
        <f>IF($N$106="zákl. přenesená",$J$106,0)</f>
        <v>0</v>
      </c>
      <c r="BH106" s="134">
        <f>IF($N$106="sníž. přenesená",$J$106,0)</f>
        <v>0</v>
      </c>
      <c r="BI106" s="134">
        <f>IF($N$106="nulová",$J$106,0)</f>
        <v>0</v>
      </c>
      <c r="BJ106" s="83" t="s">
        <v>22</v>
      </c>
      <c r="BK106" s="134">
        <f>ROUND($I$106*$H$106,2)</f>
        <v>0</v>
      </c>
      <c r="BL106" s="83" t="s">
        <v>633</v>
      </c>
      <c r="BM106" s="83" t="s">
        <v>443</v>
      </c>
    </row>
    <row r="107" spans="2:65" s="6" customFormat="1" ht="15.75" customHeight="1">
      <c r="B107" s="22"/>
      <c r="C107" s="126" t="s">
        <v>447</v>
      </c>
      <c r="D107" s="126" t="s">
        <v>144</v>
      </c>
      <c r="E107" s="124" t="s">
        <v>1267</v>
      </c>
      <c r="F107" s="125" t="s">
        <v>1268</v>
      </c>
      <c r="G107" s="126" t="s">
        <v>1228</v>
      </c>
      <c r="H107" s="127">
        <v>2</v>
      </c>
      <c r="I107" s="128"/>
      <c r="J107" s="129">
        <f>ROUND($I$107*$H$107,2)</f>
        <v>0</v>
      </c>
      <c r="K107" s="125"/>
      <c r="L107" s="22"/>
      <c r="M107" s="130"/>
      <c r="N107" s="131" t="s">
        <v>48</v>
      </c>
      <c r="Q107" s="132">
        <v>0</v>
      </c>
      <c r="R107" s="132">
        <f>$Q$107*$H$107</f>
        <v>0</v>
      </c>
      <c r="S107" s="132">
        <v>0</v>
      </c>
      <c r="T107" s="133">
        <f>$S$107*$H$107</f>
        <v>0</v>
      </c>
      <c r="AR107" s="83" t="s">
        <v>633</v>
      </c>
      <c r="AT107" s="83" t="s">
        <v>144</v>
      </c>
      <c r="AU107" s="83" t="s">
        <v>22</v>
      </c>
      <c r="AY107" s="83" t="s">
        <v>140</v>
      </c>
      <c r="BE107" s="134">
        <f>IF($N$107="základní",$J$107,0)</f>
        <v>0</v>
      </c>
      <c r="BF107" s="134">
        <f>IF($N$107="snížená",$J$107,0)</f>
        <v>0</v>
      </c>
      <c r="BG107" s="134">
        <f>IF($N$107="zákl. přenesená",$J$107,0)</f>
        <v>0</v>
      </c>
      <c r="BH107" s="134">
        <f>IF($N$107="sníž. přenesená",$J$107,0)</f>
        <v>0</v>
      </c>
      <c r="BI107" s="134">
        <f>IF($N$107="nulová",$J$107,0)</f>
        <v>0</v>
      </c>
      <c r="BJ107" s="83" t="s">
        <v>22</v>
      </c>
      <c r="BK107" s="134">
        <f>ROUND($I$107*$H$107,2)</f>
        <v>0</v>
      </c>
      <c r="BL107" s="83" t="s">
        <v>633</v>
      </c>
      <c r="BM107" s="83" t="s">
        <v>447</v>
      </c>
    </row>
    <row r="108" spans="2:65" s="6" customFormat="1" ht="15.75" customHeight="1">
      <c r="B108" s="22"/>
      <c r="C108" s="126" t="s">
        <v>451</v>
      </c>
      <c r="D108" s="126" t="s">
        <v>144</v>
      </c>
      <c r="E108" s="124" t="s">
        <v>1269</v>
      </c>
      <c r="F108" s="125" t="s">
        <v>1270</v>
      </c>
      <c r="G108" s="126" t="s">
        <v>401</v>
      </c>
      <c r="H108" s="127">
        <v>1170</v>
      </c>
      <c r="I108" s="128"/>
      <c r="J108" s="129">
        <f>ROUND($I$108*$H$108,2)</f>
        <v>0</v>
      </c>
      <c r="K108" s="125"/>
      <c r="L108" s="22"/>
      <c r="M108" s="130"/>
      <c r="N108" s="131" t="s">
        <v>48</v>
      </c>
      <c r="Q108" s="132">
        <v>0</v>
      </c>
      <c r="R108" s="132">
        <f>$Q$108*$H$108</f>
        <v>0</v>
      </c>
      <c r="S108" s="132">
        <v>0</v>
      </c>
      <c r="T108" s="133">
        <f>$S$108*$H$108</f>
        <v>0</v>
      </c>
      <c r="AR108" s="83" t="s">
        <v>633</v>
      </c>
      <c r="AT108" s="83" t="s">
        <v>144</v>
      </c>
      <c r="AU108" s="83" t="s">
        <v>22</v>
      </c>
      <c r="AY108" s="83" t="s">
        <v>140</v>
      </c>
      <c r="BE108" s="134">
        <f>IF($N$108="základní",$J$108,0)</f>
        <v>0</v>
      </c>
      <c r="BF108" s="134">
        <f>IF($N$108="snížená",$J$108,0)</f>
        <v>0</v>
      </c>
      <c r="BG108" s="134">
        <f>IF($N$108="zákl. přenesená",$J$108,0)</f>
        <v>0</v>
      </c>
      <c r="BH108" s="134">
        <f>IF($N$108="sníž. přenesená",$J$108,0)</f>
        <v>0</v>
      </c>
      <c r="BI108" s="134">
        <f>IF($N$108="nulová",$J$108,0)</f>
        <v>0</v>
      </c>
      <c r="BJ108" s="83" t="s">
        <v>22</v>
      </c>
      <c r="BK108" s="134">
        <f>ROUND($I$108*$H$108,2)</f>
        <v>0</v>
      </c>
      <c r="BL108" s="83" t="s">
        <v>633</v>
      </c>
      <c r="BM108" s="83" t="s">
        <v>451</v>
      </c>
    </row>
    <row r="109" spans="2:65" s="6" customFormat="1" ht="27" customHeight="1">
      <c r="B109" s="22"/>
      <c r="C109" s="126" t="s">
        <v>459</v>
      </c>
      <c r="D109" s="126" t="s">
        <v>144</v>
      </c>
      <c r="E109" s="124" t="s">
        <v>1271</v>
      </c>
      <c r="F109" s="125" t="s">
        <v>1272</v>
      </c>
      <c r="G109" s="126" t="s">
        <v>401</v>
      </c>
      <c r="H109" s="127">
        <v>1170</v>
      </c>
      <c r="I109" s="128"/>
      <c r="J109" s="129">
        <f>ROUND($I$109*$H$109,2)</f>
        <v>0</v>
      </c>
      <c r="K109" s="125"/>
      <c r="L109" s="22"/>
      <c r="M109" s="130"/>
      <c r="N109" s="131" t="s">
        <v>48</v>
      </c>
      <c r="Q109" s="132">
        <v>0</v>
      </c>
      <c r="R109" s="132">
        <f>$Q$109*$H$109</f>
        <v>0</v>
      </c>
      <c r="S109" s="132">
        <v>0</v>
      </c>
      <c r="T109" s="133">
        <f>$S$109*$H$109</f>
        <v>0</v>
      </c>
      <c r="AR109" s="83" t="s">
        <v>633</v>
      </c>
      <c r="AT109" s="83" t="s">
        <v>144</v>
      </c>
      <c r="AU109" s="83" t="s">
        <v>22</v>
      </c>
      <c r="AY109" s="83" t="s">
        <v>140</v>
      </c>
      <c r="BE109" s="134">
        <f>IF($N$109="základní",$J$109,0)</f>
        <v>0</v>
      </c>
      <c r="BF109" s="134">
        <f>IF($N$109="snížená",$J$109,0)</f>
        <v>0</v>
      </c>
      <c r="BG109" s="134">
        <f>IF($N$109="zákl. přenesená",$J$109,0)</f>
        <v>0</v>
      </c>
      <c r="BH109" s="134">
        <f>IF($N$109="sníž. přenesená",$J$109,0)</f>
        <v>0</v>
      </c>
      <c r="BI109" s="134">
        <f>IF($N$109="nulová",$J$109,0)</f>
        <v>0</v>
      </c>
      <c r="BJ109" s="83" t="s">
        <v>22</v>
      </c>
      <c r="BK109" s="134">
        <f>ROUND($I$109*$H$109,2)</f>
        <v>0</v>
      </c>
      <c r="BL109" s="83" t="s">
        <v>633</v>
      </c>
      <c r="BM109" s="83" t="s">
        <v>459</v>
      </c>
    </row>
    <row r="110" spans="2:65" s="6" customFormat="1" ht="15.75" customHeight="1">
      <c r="B110" s="22"/>
      <c r="C110" s="126" t="s">
        <v>464</v>
      </c>
      <c r="D110" s="126" t="s">
        <v>144</v>
      </c>
      <c r="E110" s="124" t="s">
        <v>1273</v>
      </c>
      <c r="F110" s="125" t="s">
        <v>1274</v>
      </c>
      <c r="G110" s="126" t="s">
        <v>283</v>
      </c>
      <c r="H110" s="127">
        <v>11.5</v>
      </c>
      <c r="I110" s="128"/>
      <c r="J110" s="129">
        <f>ROUND($I$110*$H$110,2)</f>
        <v>0</v>
      </c>
      <c r="K110" s="125"/>
      <c r="L110" s="22"/>
      <c r="M110" s="130"/>
      <c r="N110" s="131" t="s">
        <v>48</v>
      </c>
      <c r="Q110" s="132">
        <v>0</v>
      </c>
      <c r="R110" s="132">
        <f>$Q$110*$H$110</f>
        <v>0</v>
      </c>
      <c r="S110" s="132">
        <v>0</v>
      </c>
      <c r="T110" s="133">
        <f>$S$110*$H$110</f>
        <v>0</v>
      </c>
      <c r="AR110" s="83" t="s">
        <v>633</v>
      </c>
      <c r="AT110" s="83" t="s">
        <v>144</v>
      </c>
      <c r="AU110" s="83" t="s">
        <v>22</v>
      </c>
      <c r="AY110" s="83" t="s">
        <v>140</v>
      </c>
      <c r="BE110" s="134">
        <f>IF($N$110="základní",$J$110,0)</f>
        <v>0</v>
      </c>
      <c r="BF110" s="134">
        <f>IF($N$110="snížená",$J$110,0)</f>
        <v>0</v>
      </c>
      <c r="BG110" s="134">
        <f>IF($N$110="zákl. přenesená",$J$110,0)</f>
        <v>0</v>
      </c>
      <c r="BH110" s="134">
        <f>IF($N$110="sníž. přenesená",$J$110,0)</f>
        <v>0</v>
      </c>
      <c r="BI110" s="134">
        <f>IF($N$110="nulová",$J$110,0)</f>
        <v>0</v>
      </c>
      <c r="BJ110" s="83" t="s">
        <v>22</v>
      </c>
      <c r="BK110" s="134">
        <f>ROUND($I$110*$H$110,2)</f>
        <v>0</v>
      </c>
      <c r="BL110" s="83" t="s">
        <v>633</v>
      </c>
      <c r="BM110" s="83" t="s">
        <v>464</v>
      </c>
    </row>
    <row r="111" spans="2:65" s="6" customFormat="1" ht="15.75" customHeight="1">
      <c r="B111" s="22"/>
      <c r="C111" s="126" t="s">
        <v>469</v>
      </c>
      <c r="D111" s="126" t="s">
        <v>144</v>
      </c>
      <c r="E111" s="124" t="s">
        <v>1275</v>
      </c>
      <c r="F111" s="125" t="s">
        <v>1276</v>
      </c>
      <c r="G111" s="126" t="s">
        <v>914</v>
      </c>
      <c r="H111" s="127">
        <v>20</v>
      </c>
      <c r="I111" s="128"/>
      <c r="J111" s="129">
        <f>ROUND($I$111*$H$111,2)</f>
        <v>0</v>
      </c>
      <c r="K111" s="125"/>
      <c r="L111" s="22"/>
      <c r="M111" s="130"/>
      <c r="N111" s="131" t="s">
        <v>48</v>
      </c>
      <c r="Q111" s="132">
        <v>0</v>
      </c>
      <c r="R111" s="132">
        <f>$Q$111*$H$111</f>
        <v>0</v>
      </c>
      <c r="S111" s="132">
        <v>0</v>
      </c>
      <c r="T111" s="133">
        <f>$S$111*$H$111</f>
        <v>0</v>
      </c>
      <c r="AR111" s="83" t="s">
        <v>633</v>
      </c>
      <c r="AT111" s="83" t="s">
        <v>144</v>
      </c>
      <c r="AU111" s="83" t="s">
        <v>22</v>
      </c>
      <c r="AY111" s="83" t="s">
        <v>140</v>
      </c>
      <c r="BE111" s="134">
        <f>IF($N$111="základní",$J$111,0)</f>
        <v>0</v>
      </c>
      <c r="BF111" s="134">
        <f>IF($N$111="snížená",$J$111,0)</f>
        <v>0</v>
      </c>
      <c r="BG111" s="134">
        <f>IF($N$111="zákl. přenesená",$J$111,0)</f>
        <v>0</v>
      </c>
      <c r="BH111" s="134">
        <f>IF($N$111="sníž. přenesená",$J$111,0)</f>
        <v>0</v>
      </c>
      <c r="BI111" s="134">
        <f>IF($N$111="nulová",$J$111,0)</f>
        <v>0</v>
      </c>
      <c r="BJ111" s="83" t="s">
        <v>22</v>
      </c>
      <c r="BK111" s="134">
        <f>ROUND($I$111*$H$111,2)</f>
        <v>0</v>
      </c>
      <c r="BL111" s="83" t="s">
        <v>633</v>
      </c>
      <c r="BM111" s="83" t="s">
        <v>469</v>
      </c>
    </row>
    <row r="112" spans="2:65" s="6" customFormat="1" ht="15.75" customHeight="1">
      <c r="B112" s="22"/>
      <c r="C112" s="126" t="s">
        <v>475</v>
      </c>
      <c r="D112" s="126" t="s">
        <v>144</v>
      </c>
      <c r="E112" s="124" t="s">
        <v>1277</v>
      </c>
      <c r="F112" s="125" t="s">
        <v>1278</v>
      </c>
      <c r="G112" s="126" t="s">
        <v>914</v>
      </c>
      <c r="H112" s="127">
        <v>20</v>
      </c>
      <c r="I112" s="128"/>
      <c r="J112" s="129">
        <f>ROUND($I$112*$H$112,2)</f>
        <v>0</v>
      </c>
      <c r="K112" s="125"/>
      <c r="L112" s="22"/>
      <c r="M112" s="130"/>
      <c r="N112" s="131" t="s">
        <v>48</v>
      </c>
      <c r="Q112" s="132">
        <v>0</v>
      </c>
      <c r="R112" s="132">
        <f>$Q$112*$H$112</f>
        <v>0</v>
      </c>
      <c r="S112" s="132">
        <v>0</v>
      </c>
      <c r="T112" s="133">
        <f>$S$112*$H$112</f>
        <v>0</v>
      </c>
      <c r="AR112" s="83" t="s">
        <v>633</v>
      </c>
      <c r="AT112" s="83" t="s">
        <v>144</v>
      </c>
      <c r="AU112" s="83" t="s">
        <v>22</v>
      </c>
      <c r="AY112" s="83" t="s">
        <v>140</v>
      </c>
      <c r="BE112" s="134">
        <f>IF($N$112="základní",$J$112,0)</f>
        <v>0</v>
      </c>
      <c r="BF112" s="134">
        <f>IF($N$112="snížená",$J$112,0)</f>
        <v>0</v>
      </c>
      <c r="BG112" s="134">
        <f>IF($N$112="zákl. přenesená",$J$112,0)</f>
        <v>0</v>
      </c>
      <c r="BH112" s="134">
        <f>IF($N$112="sníž. přenesená",$J$112,0)</f>
        <v>0</v>
      </c>
      <c r="BI112" s="134">
        <f>IF($N$112="nulová",$J$112,0)</f>
        <v>0</v>
      </c>
      <c r="BJ112" s="83" t="s">
        <v>22</v>
      </c>
      <c r="BK112" s="134">
        <f>ROUND($I$112*$H$112,2)</f>
        <v>0</v>
      </c>
      <c r="BL112" s="83" t="s">
        <v>633</v>
      </c>
      <c r="BM112" s="83" t="s">
        <v>475</v>
      </c>
    </row>
    <row r="113" spans="2:65" s="6" customFormat="1" ht="15.75" customHeight="1">
      <c r="B113" s="22"/>
      <c r="C113" s="126" t="s">
        <v>480</v>
      </c>
      <c r="D113" s="126" t="s">
        <v>144</v>
      </c>
      <c r="E113" s="124" t="s">
        <v>1279</v>
      </c>
      <c r="F113" s="125" t="s">
        <v>1280</v>
      </c>
      <c r="G113" s="126" t="s">
        <v>914</v>
      </c>
      <c r="H113" s="127">
        <v>15</v>
      </c>
      <c r="I113" s="128"/>
      <c r="J113" s="129">
        <f>ROUND($I$113*$H$113,2)</f>
        <v>0</v>
      </c>
      <c r="K113" s="125"/>
      <c r="L113" s="22"/>
      <c r="M113" s="130"/>
      <c r="N113" s="131" t="s">
        <v>48</v>
      </c>
      <c r="Q113" s="132">
        <v>0</v>
      </c>
      <c r="R113" s="132">
        <f>$Q$113*$H$113</f>
        <v>0</v>
      </c>
      <c r="S113" s="132">
        <v>0</v>
      </c>
      <c r="T113" s="133">
        <f>$S$113*$H$113</f>
        <v>0</v>
      </c>
      <c r="AR113" s="83" t="s">
        <v>633</v>
      </c>
      <c r="AT113" s="83" t="s">
        <v>144</v>
      </c>
      <c r="AU113" s="83" t="s">
        <v>22</v>
      </c>
      <c r="AY113" s="83" t="s">
        <v>140</v>
      </c>
      <c r="BE113" s="134">
        <f>IF($N$113="základní",$J$113,0)</f>
        <v>0</v>
      </c>
      <c r="BF113" s="134">
        <f>IF($N$113="snížená",$J$113,0)</f>
        <v>0</v>
      </c>
      <c r="BG113" s="134">
        <f>IF($N$113="zákl. přenesená",$J$113,0)</f>
        <v>0</v>
      </c>
      <c r="BH113" s="134">
        <f>IF($N$113="sníž. přenesená",$J$113,0)</f>
        <v>0</v>
      </c>
      <c r="BI113" s="134">
        <f>IF($N$113="nulová",$J$113,0)</f>
        <v>0</v>
      </c>
      <c r="BJ113" s="83" t="s">
        <v>22</v>
      </c>
      <c r="BK113" s="134">
        <f>ROUND($I$113*$H$113,2)</f>
        <v>0</v>
      </c>
      <c r="BL113" s="83" t="s">
        <v>633</v>
      </c>
      <c r="BM113" s="83" t="s">
        <v>480</v>
      </c>
    </row>
    <row r="114" spans="2:65" s="6" customFormat="1" ht="15.75" customHeight="1">
      <c r="B114" s="22"/>
      <c r="C114" s="126" t="s">
        <v>485</v>
      </c>
      <c r="D114" s="126" t="s">
        <v>144</v>
      </c>
      <c r="E114" s="124" t="s">
        <v>1281</v>
      </c>
      <c r="F114" s="125" t="s">
        <v>1282</v>
      </c>
      <c r="G114" s="126" t="s">
        <v>1283</v>
      </c>
      <c r="H114" s="127">
        <v>25</v>
      </c>
      <c r="I114" s="128"/>
      <c r="J114" s="129">
        <f>ROUND($I$114*$H$114,2)</f>
        <v>0</v>
      </c>
      <c r="K114" s="125"/>
      <c r="L114" s="22"/>
      <c r="M114" s="130"/>
      <c r="N114" s="131" t="s">
        <v>48</v>
      </c>
      <c r="Q114" s="132">
        <v>0</v>
      </c>
      <c r="R114" s="132">
        <f>$Q$114*$H$114</f>
        <v>0</v>
      </c>
      <c r="S114" s="132">
        <v>0</v>
      </c>
      <c r="T114" s="133">
        <f>$S$114*$H$114</f>
        <v>0</v>
      </c>
      <c r="AR114" s="83" t="s">
        <v>633</v>
      </c>
      <c r="AT114" s="83" t="s">
        <v>144</v>
      </c>
      <c r="AU114" s="83" t="s">
        <v>22</v>
      </c>
      <c r="AY114" s="83" t="s">
        <v>140</v>
      </c>
      <c r="BE114" s="134">
        <f>IF($N$114="základní",$J$114,0)</f>
        <v>0</v>
      </c>
      <c r="BF114" s="134">
        <f>IF($N$114="snížená",$J$114,0)</f>
        <v>0</v>
      </c>
      <c r="BG114" s="134">
        <f>IF($N$114="zákl. přenesená",$J$114,0)</f>
        <v>0</v>
      </c>
      <c r="BH114" s="134">
        <f>IF($N$114="sníž. přenesená",$J$114,0)</f>
        <v>0</v>
      </c>
      <c r="BI114" s="134">
        <f>IF($N$114="nulová",$J$114,0)</f>
        <v>0</v>
      </c>
      <c r="BJ114" s="83" t="s">
        <v>22</v>
      </c>
      <c r="BK114" s="134">
        <f>ROUND($I$114*$H$114,2)</f>
        <v>0</v>
      </c>
      <c r="BL114" s="83" t="s">
        <v>633</v>
      </c>
      <c r="BM114" s="83" t="s">
        <v>485</v>
      </c>
    </row>
    <row r="115" spans="2:65" s="6" customFormat="1" ht="15.75" customHeight="1">
      <c r="B115" s="22"/>
      <c r="C115" s="126" t="s">
        <v>490</v>
      </c>
      <c r="D115" s="126" t="s">
        <v>144</v>
      </c>
      <c r="E115" s="124" t="s">
        <v>1284</v>
      </c>
      <c r="F115" s="125" t="s">
        <v>1285</v>
      </c>
      <c r="G115" s="126" t="s">
        <v>401</v>
      </c>
      <c r="H115" s="127">
        <v>1150</v>
      </c>
      <c r="I115" s="128"/>
      <c r="J115" s="129">
        <f>ROUND($I$115*$H$115,2)</f>
        <v>0</v>
      </c>
      <c r="K115" s="125"/>
      <c r="L115" s="22"/>
      <c r="M115" s="130"/>
      <c r="N115" s="131" t="s">
        <v>48</v>
      </c>
      <c r="Q115" s="132">
        <v>0</v>
      </c>
      <c r="R115" s="132">
        <f>$Q$115*$H$115</f>
        <v>0</v>
      </c>
      <c r="S115" s="132">
        <v>0</v>
      </c>
      <c r="T115" s="133">
        <f>$S$115*$H$115</f>
        <v>0</v>
      </c>
      <c r="AR115" s="83" t="s">
        <v>633</v>
      </c>
      <c r="AT115" s="83" t="s">
        <v>144</v>
      </c>
      <c r="AU115" s="83" t="s">
        <v>22</v>
      </c>
      <c r="AY115" s="83" t="s">
        <v>140</v>
      </c>
      <c r="BE115" s="134">
        <f>IF($N$115="základní",$J$115,0)</f>
        <v>0</v>
      </c>
      <c r="BF115" s="134">
        <f>IF($N$115="snížená",$J$115,0)</f>
        <v>0</v>
      </c>
      <c r="BG115" s="134">
        <f>IF($N$115="zákl. přenesená",$J$115,0)</f>
        <v>0</v>
      </c>
      <c r="BH115" s="134">
        <f>IF($N$115="sníž. přenesená",$J$115,0)</f>
        <v>0</v>
      </c>
      <c r="BI115" s="134">
        <f>IF($N$115="nulová",$J$115,0)</f>
        <v>0</v>
      </c>
      <c r="BJ115" s="83" t="s">
        <v>22</v>
      </c>
      <c r="BK115" s="134">
        <f>ROUND($I$115*$H$115,2)</f>
        <v>0</v>
      </c>
      <c r="BL115" s="83" t="s">
        <v>633</v>
      </c>
      <c r="BM115" s="83" t="s">
        <v>490</v>
      </c>
    </row>
    <row r="116" spans="2:65" s="6" customFormat="1" ht="15.75" customHeight="1">
      <c r="B116" s="22"/>
      <c r="C116" s="126" t="s">
        <v>495</v>
      </c>
      <c r="D116" s="126" t="s">
        <v>144</v>
      </c>
      <c r="E116" s="124" t="s">
        <v>1286</v>
      </c>
      <c r="F116" s="125" t="s">
        <v>1287</v>
      </c>
      <c r="G116" s="126" t="s">
        <v>1228</v>
      </c>
      <c r="H116" s="127">
        <v>2</v>
      </c>
      <c r="I116" s="128"/>
      <c r="J116" s="129">
        <f>ROUND($I$116*$H$116,2)</f>
        <v>0</v>
      </c>
      <c r="K116" s="125"/>
      <c r="L116" s="22"/>
      <c r="M116" s="130"/>
      <c r="N116" s="135" t="s">
        <v>48</v>
      </c>
      <c r="O116" s="136"/>
      <c r="P116" s="136"/>
      <c r="Q116" s="137">
        <v>0</v>
      </c>
      <c r="R116" s="137">
        <f>$Q$116*$H$116</f>
        <v>0</v>
      </c>
      <c r="S116" s="137">
        <v>0</v>
      </c>
      <c r="T116" s="138">
        <f>$S$116*$H$116</f>
        <v>0</v>
      </c>
      <c r="AR116" s="83" t="s">
        <v>633</v>
      </c>
      <c r="AT116" s="83" t="s">
        <v>144</v>
      </c>
      <c r="AU116" s="83" t="s">
        <v>22</v>
      </c>
      <c r="AY116" s="83" t="s">
        <v>140</v>
      </c>
      <c r="BE116" s="134">
        <f>IF($N$116="základní",$J$116,0)</f>
        <v>0</v>
      </c>
      <c r="BF116" s="134">
        <f>IF($N$116="snížená",$J$116,0)</f>
        <v>0</v>
      </c>
      <c r="BG116" s="134">
        <f>IF($N$116="zákl. přenesená",$J$116,0)</f>
        <v>0</v>
      </c>
      <c r="BH116" s="134">
        <f>IF($N$116="sníž. přenesená",$J$116,0)</f>
        <v>0</v>
      </c>
      <c r="BI116" s="134">
        <f>IF($N$116="nulová",$J$116,0)</f>
        <v>0</v>
      </c>
      <c r="BJ116" s="83" t="s">
        <v>22</v>
      </c>
      <c r="BK116" s="134">
        <f>ROUND($I$116*$H$116,2)</f>
        <v>0</v>
      </c>
      <c r="BL116" s="83" t="s">
        <v>633</v>
      </c>
      <c r="BM116" s="83" t="s">
        <v>495</v>
      </c>
    </row>
    <row r="117" spans="2:12" s="6" customFormat="1" ht="7.5" customHeight="1"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22"/>
    </row>
    <row r="332" s="2" customFormat="1" ht="14.25" customHeight="1"/>
  </sheetData>
  <sheetProtection/>
  <autoFilter ref="C76:K76"/>
  <mergeCells count="9">
    <mergeCell ref="E69:H69"/>
    <mergeCell ref="G1:H1"/>
    <mergeCell ref="L2:V2"/>
    <mergeCell ref="E7:H7"/>
    <mergeCell ref="E9:H9"/>
    <mergeCell ref="E24:H24"/>
    <mergeCell ref="E45:H45"/>
    <mergeCell ref="E47:H47"/>
    <mergeCell ref="E67:H67"/>
  </mergeCells>
  <hyperlinks>
    <hyperlink ref="F1:G1" location="C2" tooltip="Krycí list soupisu" display="1) Krycí list soupisu"/>
    <hyperlink ref="G1:H1" location="C54" tooltip="Rekapitulace" display="2) Rekapitulace"/>
    <hyperlink ref="J1" location="C76" tooltip="Soupis prací" display="3) Soupis prací"/>
    <hyperlink ref="L1:V1" location="'Rekapitulace stavby'!C2" tooltip="Rekapitulace stavby" display="Rekapitulace stavby"/>
  </hyperlinks>
  <printOptions/>
  <pageMargins left="0.5905511811023623" right="0.5905511811023623" top="0.5905511811023623" bottom="0.5905511811023623" header="0" footer="0"/>
  <pageSetup fitToHeight="0" fitToWidth="1" horizontalDpi="600" verticalDpi="600" orientation="portrait" paperSize="9" scale="64" r:id="rId2"/>
  <headerFooter alignWithMargins="0"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3"/>
  <sheetViews>
    <sheetView showGridLines="0" tabSelected="1" zoomScalePageLayoutView="0" workbookViewId="0" topLeftCell="A1">
      <pane ySplit="1" topLeftCell="A2" activePane="bottomLeft" state="frozen"/>
      <selection pane="topLeft" activeCell="E20" sqref="E20:AN20"/>
      <selection pane="bottomLeft" activeCell="E20" sqref="E20:AN20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180"/>
      <c r="C1" s="180"/>
      <c r="D1" s="179" t="s">
        <v>1</v>
      </c>
      <c r="E1" s="180"/>
      <c r="F1" s="181" t="s">
        <v>1425</v>
      </c>
      <c r="G1" s="296" t="s">
        <v>1426</v>
      </c>
      <c r="H1" s="296"/>
      <c r="I1" s="180"/>
      <c r="J1" s="181" t="s">
        <v>1427</v>
      </c>
      <c r="K1" s="179" t="s">
        <v>111</v>
      </c>
      <c r="L1" s="181" t="s">
        <v>1428</v>
      </c>
      <c r="M1" s="181"/>
      <c r="N1" s="181"/>
      <c r="O1" s="181"/>
      <c r="P1" s="181"/>
      <c r="Q1" s="181"/>
      <c r="R1" s="181"/>
      <c r="S1" s="181"/>
      <c r="T1" s="181"/>
      <c r="U1" s="177"/>
      <c r="V1" s="177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61" t="s">
        <v>6</v>
      </c>
      <c r="M2" s="262"/>
      <c r="N2" s="262"/>
      <c r="O2" s="262"/>
      <c r="P2" s="262"/>
      <c r="Q2" s="262"/>
      <c r="R2" s="262"/>
      <c r="S2" s="262"/>
      <c r="T2" s="262"/>
      <c r="U2" s="262"/>
      <c r="V2" s="262"/>
      <c r="AT2" s="2" t="s">
        <v>110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85</v>
      </c>
    </row>
    <row r="4" spans="2:46" s="2" customFormat="1" ht="37.5" customHeight="1">
      <c r="B4" s="10"/>
      <c r="D4" s="11" t="s">
        <v>112</v>
      </c>
      <c r="K4" s="12"/>
      <c r="M4" s="13" t="s">
        <v>11</v>
      </c>
      <c r="AT4" s="2" t="s">
        <v>4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8" t="s">
        <v>17</v>
      </c>
      <c r="K6" s="12"/>
    </row>
    <row r="7" spans="2:11" s="2" customFormat="1" ht="15.75" customHeight="1">
      <c r="B7" s="10"/>
      <c r="E7" s="297" t="str">
        <f>'Rekapitulace stavby'!$K$6</f>
        <v>II/118 Příbram - Hluboš</v>
      </c>
      <c r="F7" s="262"/>
      <c r="G7" s="262"/>
      <c r="H7" s="262"/>
      <c r="K7" s="12"/>
    </row>
    <row r="8" spans="2:11" s="6" customFormat="1" ht="15.75" customHeight="1">
      <c r="B8" s="22"/>
      <c r="D8" s="18" t="s">
        <v>113</v>
      </c>
      <c r="K8" s="25"/>
    </row>
    <row r="9" spans="2:11" s="6" customFormat="1" ht="37.5" customHeight="1">
      <c r="B9" s="22"/>
      <c r="E9" s="279" t="s">
        <v>1288</v>
      </c>
      <c r="F9" s="280"/>
      <c r="G9" s="280"/>
      <c r="H9" s="280"/>
      <c r="K9" s="25"/>
    </row>
    <row r="10" spans="2:11" s="6" customFormat="1" ht="14.25" customHeight="1">
      <c r="B10" s="22"/>
      <c r="K10" s="25"/>
    </row>
    <row r="11" spans="2:11" s="6" customFormat="1" ht="15" customHeight="1">
      <c r="B11" s="22"/>
      <c r="D11" s="18" t="s">
        <v>20</v>
      </c>
      <c r="F11" s="16"/>
      <c r="I11" s="18" t="s">
        <v>21</v>
      </c>
      <c r="J11" s="16"/>
      <c r="K11" s="25"/>
    </row>
    <row r="12" spans="2:11" s="6" customFormat="1" ht="15" customHeight="1">
      <c r="B12" s="22"/>
      <c r="D12" s="18" t="s">
        <v>23</v>
      </c>
      <c r="F12" s="16" t="s">
        <v>24</v>
      </c>
      <c r="I12" s="18" t="s">
        <v>25</v>
      </c>
      <c r="J12" s="45" t="str">
        <f>'Rekapitulace stavby'!$AN$8</f>
        <v>05.02.2014</v>
      </c>
      <c r="K12" s="25"/>
    </row>
    <row r="13" spans="2:11" s="6" customFormat="1" ht="12" customHeight="1">
      <c r="B13" s="22"/>
      <c r="K13" s="25"/>
    </row>
    <row r="14" spans="2:11" s="6" customFormat="1" ht="15" customHeight="1">
      <c r="B14" s="22"/>
      <c r="D14" s="18" t="s">
        <v>29</v>
      </c>
      <c r="I14" s="18" t="s">
        <v>30</v>
      </c>
      <c r="J14" s="16" t="s">
        <v>31</v>
      </c>
      <c r="K14" s="25"/>
    </row>
    <row r="15" spans="2:11" s="6" customFormat="1" ht="18.75" customHeight="1">
      <c r="B15" s="22"/>
      <c r="E15" s="16" t="s">
        <v>32</v>
      </c>
      <c r="I15" s="18" t="s">
        <v>33</v>
      </c>
      <c r="J15" s="16"/>
      <c r="K15" s="25"/>
    </row>
    <row r="16" spans="2:11" s="6" customFormat="1" ht="7.5" customHeight="1">
      <c r="B16" s="22"/>
      <c r="K16" s="25"/>
    </row>
    <row r="17" spans="2:11" s="6" customFormat="1" ht="15" customHeight="1">
      <c r="B17" s="22"/>
      <c r="D17" s="18" t="s">
        <v>34</v>
      </c>
      <c r="I17" s="18" t="s">
        <v>30</v>
      </c>
      <c r="J17" s="16">
        <f>IF('Rekapitulace stavby'!$AN$13="Vyplň údaj","",IF('Rekapitulace stavby'!$AN$13="","",'Rekapitulace stavby'!$AN$13))</f>
      </c>
      <c r="K17" s="25"/>
    </row>
    <row r="18" spans="2:11" s="6" customFormat="1" ht="18.75" customHeight="1">
      <c r="B18" s="22"/>
      <c r="E18" s="16">
        <f>IF('Rekapitulace stavby'!$E$14="Vyplň údaj","",IF('Rekapitulace stavby'!$E$14="","",'Rekapitulace stavby'!$E$14))</f>
      </c>
      <c r="I18" s="18" t="s">
        <v>33</v>
      </c>
      <c r="J18" s="16">
        <f>IF('Rekapitulace stavby'!$AN$14="Vyplň údaj","",IF('Rekapitulace stavby'!$AN$14="","",'Rekapitulace stavby'!$AN$14))</f>
      </c>
      <c r="K18" s="25"/>
    </row>
    <row r="19" spans="2:11" s="6" customFormat="1" ht="7.5" customHeight="1">
      <c r="B19" s="22"/>
      <c r="K19" s="25"/>
    </row>
    <row r="20" spans="2:11" s="6" customFormat="1" ht="15" customHeight="1">
      <c r="B20" s="22"/>
      <c r="D20" s="18" t="s">
        <v>36</v>
      </c>
      <c r="I20" s="18" t="s">
        <v>30</v>
      </c>
      <c r="J20" s="16" t="s">
        <v>37</v>
      </c>
      <c r="K20" s="25"/>
    </row>
    <row r="21" spans="2:11" s="6" customFormat="1" ht="18.75" customHeight="1">
      <c r="B21" s="22"/>
      <c r="E21" s="16" t="s">
        <v>38</v>
      </c>
      <c r="I21" s="18" t="s">
        <v>33</v>
      </c>
      <c r="J21" s="16" t="s">
        <v>39</v>
      </c>
      <c r="K21" s="25"/>
    </row>
    <row r="22" spans="2:11" s="6" customFormat="1" ht="7.5" customHeight="1">
      <c r="B22" s="22"/>
      <c r="K22" s="25"/>
    </row>
    <row r="23" spans="2:11" s="6" customFormat="1" ht="15" customHeight="1">
      <c r="B23" s="22"/>
      <c r="D23" s="18" t="s">
        <v>41</v>
      </c>
      <c r="K23" s="25"/>
    </row>
    <row r="24" spans="2:11" s="83" customFormat="1" ht="84.75" customHeight="1">
      <c r="B24" s="84"/>
      <c r="E24" s="292" t="s">
        <v>42</v>
      </c>
      <c r="F24" s="298"/>
      <c r="G24" s="298"/>
      <c r="H24" s="298"/>
      <c r="K24" s="85"/>
    </row>
    <row r="25" spans="2:11" s="6" customFormat="1" ht="7.5" customHeight="1">
      <c r="B25" s="22"/>
      <c r="K25" s="25"/>
    </row>
    <row r="26" spans="2:11" s="6" customFormat="1" ht="7.5" customHeight="1">
      <c r="B26" s="22"/>
      <c r="D26" s="46"/>
      <c r="E26" s="46"/>
      <c r="F26" s="46"/>
      <c r="G26" s="46"/>
      <c r="H26" s="46"/>
      <c r="I26" s="46"/>
      <c r="J26" s="46"/>
      <c r="K26" s="86"/>
    </row>
    <row r="27" spans="2:11" s="6" customFormat="1" ht="26.25" customHeight="1">
      <c r="B27" s="22"/>
      <c r="D27" s="87" t="s">
        <v>43</v>
      </c>
      <c r="J27" s="56">
        <f>ROUND($J$83,2)</f>
        <v>0</v>
      </c>
      <c r="K27" s="25"/>
    </row>
    <row r="28" spans="2:11" s="6" customFormat="1" ht="7.5" customHeight="1">
      <c r="B28" s="22"/>
      <c r="D28" s="46"/>
      <c r="E28" s="46"/>
      <c r="F28" s="46"/>
      <c r="G28" s="46"/>
      <c r="H28" s="46"/>
      <c r="I28" s="46"/>
      <c r="J28" s="46"/>
      <c r="K28" s="86"/>
    </row>
    <row r="29" spans="2:11" s="6" customFormat="1" ht="15" customHeight="1">
      <c r="B29" s="22"/>
      <c r="F29" s="26" t="s">
        <v>45</v>
      </c>
      <c r="I29" s="26" t="s">
        <v>44</v>
      </c>
      <c r="J29" s="26" t="s">
        <v>46</v>
      </c>
      <c r="K29" s="25"/>
    </row>
    <row r="30" spans="2:11" s="6" customFormat="1" ht="15" customHeight="1">
      <c r="B30" s="22"/>
      <c r="D30" s="28" t="s">
        <v>47</v>
      </c>
      <c r="E30" s="28" t="s">
        <v>48</v>
      </c>
      <c r="F30" s="88">
        <f>ROUND(SUM($BE$83:$BE$162),2)</f>
        <v>0</v>
      </c>
      <c r="I30" s="89">
        <v>0.21</v>
      </c>
      <c r="J30" s="88">
        <f>ROUND(SUM($BE$83:$BE$162)*$I$30,2)</f>
        <v>0</v>
      </c>
      <c r="K30" s="25"/>
    </row>
    <row r="31" spans="2:11" s="6" customFormat="1" ht="15" customHeight="1">
      <c r="B31" s="22"/>
      <c r="E31" s="28" t="s">
        <v>49</v>
      </c>
      <c r="F31" s="88">
        <f>ROUND(SUM($BF$83:$BF$162),2)</f>
        <v>0</v>
      </c>
      <c r="I31" s="89">
        <v>0.15</v>
      </c>
      <c r="J31" s="88">
        <f>ROUND(SUM($BF$83:$BF$162)*$I$31,2)</f>
        <v>0</v>
      </c>
      <c r="K31" s="25"/>
    </row>
    <row r="32" spans="2:11" s="6" customFormat="1" ht="15" customHeight="1" hidden="1">
      <c r="B32" s="22"/>
      <c r="E32" s="28" t="s">
        <v>50</v>
      </c>
      <c r="F32" s="88">
        <f>ROUND(SUM($BG$83:$BG$162),2)</f>
        <v>0</v>
      </c>
      <c r="I32" s="89">
        <v>0.21</v>
      </c>
      <c r="J32" s="88">
        <v>0</v>
      </c>
      <c r="K32" s="25"/>
    </row>
    <row r="33" spans="2:11" s="6" customFormat="1" ht="15" customHeight="1" hidden="1">
      <c r="B33" s="22"/>
      <c r="E33" s="28" t="s">
        <v>51</v>
      </c>
      <c r="F33" s="88">
        <f>ROUND(SUM($BH$83:$BH$162),2)</f>
        <v>0</v>
      </c>
      <c r="I33" s="89">
        <v>0.15</v>
      </c>
      <c r="J33" s="88">
        <v>0</v>
      </c>
      <c r="K33" s="25"/>
    </row>
    <row r="34" spans="2:11" s="6" customFormat="1" ht="15" customHeight="1" hidden="1">
      <c r="B34" s="22"/>
      <c r="E34" s="28" t="s">
        <v>52</v>
      </c>
      <c r="F34" s="88">
        <f>ROUND(SUM($BI$83:$BI$162),2)</f>
        <v>0</v>
      </c>
      <c r="I34" s="89">
        <v>0</v>
      </c>
      <c r="J34" s="88">
        <v>0</v>
      </c>
      <c r="K34" s="25"/>
    </row>
    <row r="35" spans="2:11" s="6" customFormat="1" ht="7.5" customHeight="1">
      <c r="B35" s="22"/>
      <c r="K35" s="25"/>
    </row>
    <row r="36" spans="2:11" s="6" customFormat="1" ht="26.25" customHeight="1">
      <c r="B36" s="22"/>
      <c r="C36" s="30"/>
      <c r="D36" s="31" t="s">
        <v>53</v>
      </c>
      <c r="E36" s="32"/>
      <c r="F36" s="32"/>
      <c r="G36" s="90" t="s">
        <v>54</v>
      </c>
      <c r="H36" s="33" t="s">
        <v>55</v>
      </c>
      <c r="I36" s="32"/>
      <c r="J36" s="34">
        <f>ROUND(SUM($J$27:$J$34),2)</f>
        <v>0</v>
      </c>
      <c r="K36" s="91"/>
    </row>
    <row r="37" spans="2:11" s="6" customFormat="1" ht="15" customHeight="1">
      <c r="B37" s="36"/>
      <c r="C37" s="37"/>
      <c r="D37" s="37"/>
      <c r="E37" s="37"/>
      <c r="F37" s="37"/>
      <c r="G37" s="37"/>
      <c r="H37" s="37"/>
      <c r="I37" s="37"/>
      <c r="J37" s="37"/>
      <c r="K37" s="38"/>
    </row>
    <row r="41" spans="2:11" s="6" customFormat="1" ht="7.5" customHeight="1">
      <c r="B41" s="39"/>
      <c r="C41" s="40"/>
      <c r="D41" s="40"/>
      <c r="E41" s="40"/>
      <c r="F41" s="40"/>
      <c r="G41" s="40"/>
      <c r="H41" s="40"/>
      <c r="I41" s="40"/>
      <c r="J41" s="40"/>
      <c r="K41" s="92"/>
    </row>
    <row r="42" spans="2:11" s="6" customFormat="1" ht="37.5" customHeight="1">
      <c r="B42" s="22"/>
      <c r="C42" s="11" t="s">
        <v>115</v>
      </c>
      <c r="K42" s="25"/>
    </row>
    <row r="43" spans="2:11" s="6" customFormat="1" ht="7.5" customHeight="1">
      <c r="B43" s="22"/>
      <c r="K43" s="25"/>
    </row>
    <row r="44" spans="2:11" s="6" customFormat="1" ht="15" customHeight="1">
      <c r="B44" s="22"/>
      <c r="C44" s="18" t="s">
        <v>17</v>
      </c>
      <c r="K44" s="25"/>
    </row>
    <row r="45" spans="2:11" s="6" customFormat="1" ht="16.5" customHeight="1">
      <c r="B45" s="22"/>
      <c r="E45" s="297" t="str">
        <f>$E$7</f>
        <v>II/118 Příbram - Hluboš</v>
      </c>
      <c r="F45" s="280"/>
      <c r="G45" s="280"/>
      <c r="H45" s="280"/>
      <c r="K45" s="25"/>
    </row>
    <row r="46" spans="2:11" s="6" customFormat="1" ht="15" customHeight="1">
      <c r="B46" s="22"/>
      <c r="C46" s="18" t="s">
        <v>113</v>
      </c>
      <c r="K46" s="25"/>
    </row>
    <row r="47" spans="2:11" s="6" customFormat="1" ht="19.5" customHeight="1">
      <c r="B47" s="22"/>
      <c r="E47" s="279" t="str">
        <f>$E$9</f>
        <v>SO.801 - SO.801 - Vegetační úpravy</v>
      </c>
      <c r="F47" s="280"/>
      <c r="G47" s="280"/>
      <c r="H47" s="280"/>
      <c r="K47" s="25"/>
    </row>
    <row r="48" spans="2:11" s="6" customFormat="1" ht="7.5" customHeight="1">
      <c r="B48" s="22"/>
      <c r="K48" s="25"/>
    </row>
    <row r="49" spans="2:11" s="6" customFormat="1" ht="18.75" customHeight="1">
      <c r="B49" s="22"/>
      <c r="C49" s="18" t="s">
        <v>23</v>
      </c>
      <c r="F49" s="16" t="str">
        <f>$F$12</f>
        <v>Příbram</v>
      </c>
      <c r="I49" s="18" t="s">
        <v>25</v>
      </c>
      <c r="J49" s="45" t="str">
        <f>IF($J$12="","",$J$12)</f>
        <v>05.02.2014</v>
      </c>
      <c r="K49" s="25"/>
    </row>
    <row r="50" spans="2:11" s="6" customFormat="1" ht="7.5" customHeight="1">
      <c r="B50" s="22"/>
      <c r="K50" s="25"/>
    </row>
    <row r="51" spans="2:11" s="6" customFormat="1" ht="15.75" customHeight="1">
      <c r="B51" s="22"/>
      <c r="C51" s="18" t="s">
        <v>29</v>
      </c>
      <c r="F51" s="16" t="str">
        <f>$E$15</f>
        <v>Středočeský kraj</v>
      </c>
      <c r="I51" s="18" t="s">
        <v>36</v>
      </c>
      <c r="J51" s="16" t="str">
        <f>$E$21</f>
        <v>CR Project s.r.o.</v>
      </c>
      <c r="K51" s="25"/>
    </row>
    <row r="52" spans="2:11" s="6" customFormat="1" ht="15" customHeight="1">
      <c r="B52" s="22"/>
      <c r="C52" s="18" t="s">
        <v>34</v>
      </c>
      <c r="F52" s="16">
        <f>IF($E$18="","",$E$18)</f>
      </c>
      <c r="K52" s="25"/>
    </row>
    <row r="53" spans="2:11" s="6" customFormat="1" ht="11.25" customHeight="1">
      <c r="B53" s="22"/>
      <c r="K53" s="25"/>
    </row>
    <row r="54" spans="2:11" s="6" customFormat="1" ht="30" customHeight="1">
      <c r="B54" s="22"/>
      <c r="C54" s="93" t="s">
        <v>116</v>
      </c>
      <c r="D54" s="30"/>
      <c r="E54" s="30"/>
      <c r="F54" s="30"/>
      <c r="G54" s="30"/>
      <c r="H54" s="30"/>
      <c r="I54" s="30"/>
      <c r="J54" s="94" t="s">
        <v>117</v>
      </c>
      <c r="K54" s="35"/>
    </row>
    <row r="55" spans="2:11" s="6" customFormat="1" ht="11.25" customHeight="1">
      <c r="B55" s="22"/>
      <c r="K55" s="25"/>
    </row>
    <row r="56" spans="2:47" s="6" customFormat="1" ht="30" customHeight="1">
      <c r="B56" s="22"/>
      <c r="C56" s="55" t="s">
        <v>118</v>
      </c>
      <c r="J56" s="56">
        <f>ROUND($J$83,2)</f>
        <v>0</v>
      </c>
      <c r="K56" s="25"/>
      <c r="AU56" s="6" t="s">
        <v>119</v>
      </c>
    </row>
    <row r="57" spans="2:11" s="62" customFormat="1" ht="25.5" customHeight="1">
      <c r="B57" s="95"/>
      <c r="D57" s="96" t="s">
        <v>120</v>
      </c>
      <c r="E57" s="96"/>
      <c r="F57" s="96"/>
      <c r="G57" s="96"/>
      <c r="H57" s="96"/>
      <c r="I57" s="96"/>
      <c r="J57" s="97">
        <f>ROUND($J$84,2)</f>
        <v>0</v>
      </c>
      <c r="K57" s="98"/>
    </row>
    <row r="58" spans="2:11" s="71" customFormat="1" ht="21" customHeight="1">
      <c r="B58" s="99"/>
      <c r="D58" s="100" t="s">
        <v>252</v>
      </c>
      <c r="E58" s="100"/>
      <c r="F58" s="100"/>
      <c r="G58" s="100"/>
      <c r="H58" s="100"/>
      <c r="I58" s="100"/>
      <c r="J58" s="101">
        <f>ROUND($J$85,2)</f>
        <v>0</v>
      </c>
      <c r="K58" s="102"/>
    </row>
    <row r="59" spans="2:11" s="71" customFormat="1" ht="15.75" customHeight="1">
      <c r="B59" s="99"/>
      <c r="D59" s="100" t="s">
        <v>1289</v>
      </c>
      <c r="E59" s="100"/>
      <c r="F59" s="100"/>
      <c r="G59" s="100"/>
      <c r="H59" s="100"/>
      <c r="I59" s="100"/>
      <c r="J59" s="101">
        <f>ROUND($J$86,2)</f>
        <v>0</v>
      </c>
      <c r="K59" s="102"/>
    </row>
    <row r="60" spans="2:11" s="71" customFormat="1" ht="15.75" customHeight="1">
      <c r="B60" s="99"/>
      <c r="D60" s="100" t="s">
        <v>1290</v>
      </c>
      <c r="E60" s="100"/>
      <c r="F60" s="100"/>
      <c r="G60" s="100"/>
      <c r="H60" s="100"/>
      <c r="I60" s="100"/>
      <c r="J60" s="101">
        <f>ROUND($J$106,2)</f>
        <v>0</v>
      </c>
      <c r="K60" s="102"/>
    </row>
    <row r="61" spans="2:11" s="71" customFormat="1" ht="15.75" customHeight="1">
      <c r="B61" s="99"/>
      <c r="D61" s="100" t="s">
        <v>1291</v>
      </c>
      <c r="E61" s="100"/>
      <c r="F61" s="100"/>
      <c r="G61" s="100"/>
      <c r="H61" s="100"/>
      <c r="I61" s="100"/>
      <c r="J61" s="101">
        <f>ROUND($J$135,2)</f>
        <v>0</v>
      </c>
      <c r="K61" s="102"/>
    </row>
    <row r="62" spans="2:11" s="71" customFormat="1" ht="15.75" customHeight="1">
      <c r="B62" s="99"/>
      <c r="D62" s="100" t="s">
        <v>1292</v>
      </c>
      <c r="E62" s="100"/>
      <c r="F62" s="100"/>
      <c r="G62" s="100"/>
      <c r="H62" s="100"/>
      <c r="I62" s="100"/>
      <c r="J62" s="101">
        <f>ROUND($J$155,2)</f>
        <v>0</v>
      </c>
      <c r="K62" s="102"/>
    </row>
    <row r="63" spans="2:11" s="71" customFormat="1" ht="21" customHeight="1">
      <c r="B63" s="99"/>
      <c r="D63" s="100" t="s">
        <v>1293</v>
      </c>
      <c r="E63" s="100"/>
      <c r="F63" s="100"/>
      <c r="G63" s="100"/>
      <c r="H63" s="100"/>
      <c r="I63" s="100"/>
      <c r="J63" s="101">
        <f>ROUND($J$161,2)</f>
        <v>0</v>
      </c>
      <c r="K63" s="102"/>
    </row>
    <row r="64" spans="2:11" s="6" customFormat="1" ht="22.5" customHeight="1">
      <c r="B64" s="22"/>
      <c r="K64" s="25"/>
    </row>
    <row r="65" spans="2:11" s="6" customFormat="1" ht="7.5" customHeight="1">
      <c r="B65" s="36"/>
      <c r="C65" s="37"/>
      <c r="D65" s="37"/>
      <c r="E65" s="37"/>
      <c r="F65" s="37"/>
      <c r="G65" s="37"/>
      <c r="H65" s="37"/>
      <c r="I65" s="37"/>
      <c r="J65" s="37"/>
      <c r="K65" s="38"/>
    </row>
    <row r="69" spans="2:12" s="6" customFormat="1" ht="7.5" customHeight="1"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22"/>
    </row>
    <row r="70" spans="2:12" s="6" customFormat="1" ht="37.5" customHeight="1">
      <c r="B70" s="22"/>
      <c r="C70" s="11" t="s">
        <v>123</v>
      </c>
      <c r="L70" s="22"/>
    </row>
    <row r="71" spans="2:12" s="6" customFormat="1" ht="7.5" customHeight="1">
      <c r="B71" s="22"/>
      <c r="L71" s="22"/>
    </row>
    <row r="72" spans="2:12" s="6" customFormat="1" ht="15" customHeight="1">
      <c r="B72" s="22"/>
      <c r="C72" s="18" t="s">
        <v>17</v>
      </c>
      <c r="L72" s="22"/>
    </row>
    <row r="73" spans="2:12" s="6" customFormat="1" ht="16.5" customHeight="1">
      <c r="B73" s="22"/>
      <c r="E73" s="297" t="str">
        <f>$E$7</f>
        <v>II/118 Příbram - Hluboš</v>
      </c>
      <c r="F73" s="280"/>
      <c r="G73" s="280"/>
      <c r="H73" s="280"/>
      <c r="L73" s="22"/>
    </row>
    <row r="74" spans="2:12" s="6" customFormat="1" ht="15" customHeight="1">
      <c r="B74" s="22"/>
      <c r="C74" s="18" t="s">
        <v>113</v>
      </c>
      <c r="L74" s="22"/>
    </row>
    <row r="75" spans="2:12" s="6" customFormat="1" ht="19.5" customHeight="1">
      <c r="B75" s="22"/>
      <c r="E75" s="279" t="str">
        <f>$E$9</f>
        <v>SO.801 - SO.801 - Vegetační úpravy</v>
      </c>
      <c r="F75" s="280"/>
      <c r="G75" s="280"/>
      <c r="H75" s="280"/>
      <c r="L75" s="22"/>
    </row>
    <row r="76" spans="2:12" s="6" customFormat="1" ht="7.5" customHeight="1">
      <c r="B76" s="22"/>
      <c r="L76" s="22"/>
    </row>
    <row r="77" spans="2:12" s="6" customFormat="1" ht="18.75" customHeight="1">
      <c r="B77" s="22"/>
      <c r="C77" s="18" t="s">
        <v>23</v>
      </c>
      <c r="F77" s="16" t="str">
        <f>$F$12</f>
        <v>Příbram</v>
      </c>
      <c r="I77" s="18" t="s">
        <v>25</v>
      </c>
      <c r="J77" s="45" t="str">
        <f>IF($J$12="","",$J$12)</f>
        <v>05.02.2014</v>
      </c>
      <c r="L77" s="22"/>
    </row>
    <row r="78" spans="2:12" s="6" customFormat="1" ht="7.5" customHeight="1">
      <c r="B78" s="22"/>
      <c r="L78" s="22"/>
    </row>
    <row r="79" spans="2:12" s="6" customFormat="1" ht="15.75" customHeight="1">
      <c r="B79" s="22"/>
      <c r="C79" s="18" t="s">
        <v>29</v>
      </c>
      <c r="F79" s="16" t="str">
        <f>$E$15</f>
        <v>Středočeský kraj</v>
      </c>
      <c r="I79" s="18" t="s">
        <v>36</v>
      </c>
      <c r="J79" s="16" t="str">
        <f>$E$21</f>
        <v>CR Project s.r.o.</v>
      </c>
      <c r="L79" s="22"/>
    </row>
    <row r="80" spans="2:12" s="6" customFormat="1" ht="15" customHeight="1">
      <c r="B80" s="22"/>
      <c r="C80" s="18" t="s">
        <v>34</v>
      </c>
      <c r="F80" s="16">
        <f>IF($E$18="","",$E$18)</f>
      </c>
      <c r="L80" s="22"/>
    </row>
    <row r="81" spans="2:12" s="6" customFormat="1" ht="11.25" customHeight="1">
      <c r="B81" s="22"/>
      <c r="L81" s="22"/>
    </row>
    <row r="82" spans="2:20" s="103" customFormat="1" ht="30" customHeight="1">
      <c r="B82" s="104"/>
      <c r="C82" s="105" t="s">
        <v>124</v>
      </c>
      <c r="D82" s="106" t="s">
        <v>62</v>
      </c>
      <c r="E82" s="106" t="s">
        <v>58</v>
      </c>
      <c r="F82" s="106" t="s">
        <v>125</v>
      </c>
      <c r="G82" s="106" t="s">
        <v>126</v>
      </c>
      <c r="H82" s="106" t="s">
        <v>127</v>
      </c>
      <c r="I82" s="106" t="s">
        <v>128</v>
      </c>
      <c r="J82" s="106" t="s">
        <v>129</v>
      </c>
      <c r="K82" s="107" t="s">
        <v>130</v>
      </c>
      <c r="L82" s="104"/>
      <c r="M82" s="50" t="s">
        <v>131</v>
      </c>
      <c r="N82" s="51" t="s">
        <v>47</v>
      </c>
      <c r="O82" s="51" t="s">
        <v>132</v>
      </c>
      <c r="P82" s="51" t="s">
        <v>133</v>
      </c>
      <c r="Q82" s="51" t="s">
        <v>134</v>
      </c>
      <c r="R82" s="51" t="s">
        <v>135</v>
      </c>
      <c r="S82" s="51" t="s">
        <v>136</v>
      </c>
      <c r="T82" s="52" t="s">
        <v>137</v>
      </c>
    </row>
    <row r="83" spans="2:63" s="6" customFormat="1" ht="30" customHeight="1">
      <c r="B83" s="22"/>
      <c r="C83" s="55" t="s">
        <v>118</v>
      </c>
      <c r="J83" s="108">
        <f>$BK$83</f>
        <v>0</v>
      </c>
      <c r="L83" s="22"/>
      <c r="M83" s="54"/>
      <c r="N83" s="46"/>
      <c r="O83" s="46"/>
      <c r="P83" s="109">
        <f>$P$84</f>
        <v>0</v>
      </c>
      <c r="Q83" s="46"/>
      <c r="R83" s="109">
        <f>$R$84</f>
        <v>58.273340000000005</v>
      </c>
      <c r="S83" s="46"/>
      <c r="T83" s="110">
        <f>$T$84</f>
        <v>0</v>
      </c>
      <c r="AT83" s="6" t="s">
        <v>76</v>
      </c>
      <c r="AU83" s="6" t="s">
        <v>119</v>
      </c>
      <c r="BK83" s="111">
        <f>$BK$84</f>
        <v>0</v>
      </c>
    </row>
    <row r="84" spans="2:63" s="112" customFormat="1" ht="37.5" customHeight="1">
      <c r="B84" s="113"/>
      <c r="D84" s="114" t="s">
        <v>76</v>
      </c>
      <c r="E84" s="115" t="s">
        <v>138</v>
      </c>
      <c r="F84" s="115" t="s">
        <v>139</v>
      </c>
      <c r="J84" s="116">
        <f>$BK$84</f>
        <v>0</v>
      </c>
      <c r="L84" s="113"/>
      <c r="M84" s="117"/>
      <c r="P84" s="118">
        <f>$P$85+$P$161</f>
        <v>0</v>
      </c>
      <c r="R84" s="118">
        <f>$R$85+$R$161</f>
        <v>58.273340000000005</v>
      </c>
      <c r="T84" s="119">
        <f>$T$85+$T$161</f>
        <v>0</v>
      </c>
      <c r="AR84" s="114" t="s">
        <v>22</v>
      </c>
      <c r="AT84" s="114" t="s">
        <v>76</v>
      </c>
      <c r="AU84" s="114" t="s">
        <v>77</v>
      </c>
      <c r="AY84" s="114" t="s">
        <v>140</v>
      </c>
      <c r="BK84" s="120">
        <f>$BK$85+$BK$161</f>
        <v>0</v>
      </c>
    </row>
    <row r="85" spans="2:63" s="112" customFormat="1" ht="21" customHeight="1">
      <c r="B85" s="113"/>
      <c r="D85" s="114" t="s">
        <v>76</v>
      </c>
      <c r="E85" s="121" t="s">
        <v>22</v>
      </c>
      <c r="F85" s="121" t="s">
        <v>278</v>
      </c>
      <c r="J85" s="122">
        <f>$BK$85</f>
        <v>0</v>
      </c>
      <c r="L85" s="113"/>
      <c r="M85" s="117"/>
      <c r="P85" s="118">
        <f>$P$86+$P$106+$P$135+$P$155</f>
        <v>0</v>
      </c>
      <c r="R85" s="118">
        <f>$R$86+$R$106+$R$135+$R$155</f>
        <v>58.273340000000005</v>
      </c>
      <c r="T85" s="119">
        <f>$T$86+$T$106+$T$135+$T$155</f>
        <v>0</v>
      </c>
      <c r="AR85" s="114" t="s">
        <v>22</v>
      </c>
      <c r="AT85" s="114" t="s">
        <v>76</v>
      </c>
      <c r="AU85" s="114" t="s">
        <v>22</v>
      </c>
      <c r="AY85" s="114" t="s">
        <v>140</v>
      </c>
      <c r="BK85" s="120">
        <f>$BK$86+$BK$106+$BK$135+$BK$155</f>
        <v>0</v>
      </c>
    </row>
    <row r="86" spans="2:63" s="112" customFormat="1" ht="15.75" customHeight="1">
      <c r="B86" s="113"/>
      <c r="D86" s="114" t="s">
        <v>76</v>
      </c>
      <c r="E86" s="121" t="s">
        <v>902</v>
      </c>
      <c r="F86" s="121" t="s">
        <v>1294</v>
      </c>
      <c r="J86" s="122">
        <f>$BK$86</f>
        <v>0</v>
      </c>
      <c r="L86" s="113"/>
      <c r="M86" s="117"/>
      <c r="P86" s="118">
        <f>SUM($P$87:$P$105)</f>
        <v>0</v>
      </c>
      <c r="R86" s="118">
        <f>SUM($R$87:$R$105)</f>
        <v>0</v>
      </c>
      <c r="T86" s="119">
        <f>SUM($T$87:$T$105)</f>
        <v>0</v>
      </c>
      <c r="AR86" s="114" t="s">
        <v>22</v>
      </c>
      <c r="AT86" s="114" t="s">
        <v>76</v>
      </c>
      <c r="AU86" s="114" t="s">
        <v>85</v>
      </c>
      <c r="AY86" s="114" t="s">
        <v>140</v>
      </c>
      <c r="BK86" s="120">
        <f>SUM($BK$87:$BK$105)</f>
        <v>0</v>
      </c>
    </row>
    <row r="87" spans="2:65" s="6" customFormat="1" ht="15.75" customHeight="1">
      <c r="B87" s="22"/>
      <c r="C87" s="123" t="s">
        <v>22</v>
      </c>
      <c r="D87" s="123" t="s">
        <v>144</v>
      </c>
      <c r="E87" s="124" t="s">
        <v>302</v>
      </c>
      <c r="F87" s="125" t="s">
        <v>303</v>
      </c>
      <c r="G87" s="126" t="s">
        <v>283</v>
      </c>
      <c r="H87" s="127">
        <v>9051</v>
      </c>
      <c r="I87" s="128"/>
      <c r="J87" s="129">
        <f>ROUND($I$87*$H$87,2)</f>
        <v>0</v>
      </c>
      <c r="K87" s="125" t="s">
        <v>215</v>
      </c>
      <c r="L87" s="22"/>
      <c r="M87" s="130"/>
      <c r="N87" s="131" t="s">
        <v>48</v>
      </c>
      <c r="Q87" s="132">
        <v>0</v>
      </c>
      <c r="R87" s="132">
        <f>$Q$87*$H$87</f>
        <v>0</v>
      </c>
      <c r="S87" s="132">
        <v>0</v>
      </c>
      <c r="T87" s="133">
        <f>$S$87*$H$87</f>
        <v>0</v>
      </c>
      <c r="AR87" s="83" t="s">
        <v>143</v>
      </c>
      <c r="AT87" s="83" t="s">
        <v>144</v>
      </c>
      <c r="AU87" s="83" t="s">
        <v>153</v>
      </c>
      <c r="AY87" s="6" t="s">
        <v>140</v>
      </c>
      <c r="BE87" s="134">
        <f>IF($N$87="základní",$J$87,0)</f>
        <v>0</v>
      </c>
      <c r="BF87" s="134">
        <f>IF($N$87="snížená",$J$87,0)</f>
        <v>0</v>
      </c>
      <c r="BG87" s="134">
        <f>IF($N$87="zákl. přenesená",$J$87,0)</f>
        <v>0</v>
      </c>
      <c r="BH87" s="134">
        <f>IF($N$87="sníž. přenesená",$J$87,0)</f>
        <v>0</v>
      </c>
      <c r="BI87" s="134">
        <f>IF($N$87="nulová",$J$87,0)</f>
        <v>0</v>
      </c>
      <c r="BJ87" s="83" t="s">
        <v>22</v>
      </c>
      <c r="BK87" s="134">
        <f>ROUND($I$87*$H$87,2)</f>
        <v>0</v>
      </c>
      <c r="BL87" s="83" t="s">
        <v>143</v>
      </c>
      <c r="BM87" s="83" t="s">
        <v>1295</v>
      </c>
    </row>
    <row r="88" spans="2:51" s="6" customFormat="1" ht="15.75" customHeight="1">
      <c r="B88" s="145"/>
      <c r="D88" s="140" t="s">
        <v>220</v>
      </c>
      <c r="E88" s="148"/>
      <c r="F88" s="148" t="s">
        <v>1296</v>
      </c>
      <c r="H88" s="149">
        <v>9051</v>
      </c>
      <c r="L88" s="145"/>
      <c r="M88" s="150"/>
      <c r="T88" s="151"/>
      <c r="AT88" s="147" t="s">
        <v>220</v>
      </c>
      <c r="AU88" s="147" t="s">
        <v>153</v>
      </c>
      <c r="AV88" s="147" t="s">
        <v>85</v>
      </c>
      <c r="AW88" s="147" t="s">
        <v>119</v>
      </c>
      <c r="AX88" s="147" t="s">
        <v>22</v>
      </c>
      <c r="AY88" s="147" t="s">
        <v>140</v>
      </c>
    </row>
    <row r="89" spans="2:65" s="6" customFormat="1" ht="15.75" customHeight="1">
      <c r="B89" s="22"/>
      <c r="C89" s="123" t="s">
        <v>85</v>
      </c>
      <c r="D89" s="123" t="s">
        <v>144</v>
      </c>
      <c r="E89" s="124" t="s">
        <v>1297</v>
      </c>
      <c r="F89" s="125" t="s">
        <v>1298</v>
      </c>
      <c r="G89" s="126" t="s">
        <v>283</v>
      </c>
      <c r="H89" s="127">
        <v>18102</v>
      </c>
      <c r="I89" s="128"/>
      <c r="J89" s="129">
        <f>ROUND($I$89*$H$89,2)</f>
        <v>0</v>
      </c>
      <c r="K89" s="125" t="s">
        <v>215</v>
      </c>
      <c r="L89" s="22"/>
      <c r="M89" s="130"/>
      <c r="N89" s="131" t="s">
        <v>48</v>
      </c>
      <c r="Q89" s="132">
        <v>0</v>
      </c>
      <c r="R89" s="132">
        <f>$Q$89*$H$89</f>
        <v>0</v>
      </c>
      <c r="S89" s="132">
        <v>0</v>
      </c>
      <c r="T89" s="133">
        <f>$S$89*$H$89</f>
        <v>0</v>
      </c>
      <c r="AR89" s="83" t="s">
        <v>143</v>
      </c>
      <c r="AT89" s="83" t="s">
        <v>144</v>
      </c>
      <c r="AU89" s="83" t="s">
        <v>153</v>
      </c>
      <c r="AY89" s="6" t="s">
        <v>140</v>
      </c>
      <c r="BE89" s="134">
        <f>IF($N$89="základní",$J$89,0)</f>
        <v>0</v>
      </c>
      <c r="BF89" s="134">
        <f>IF($N$89="snížená",$J$89,0)</f>
        <v>0</v>
      </c>
      <c r="BG89" s="134">
        <f>IF($N$89="zákl. přenesená",$J$89,0)</f>
        <v>0</v>
      </c>
      <c r="BH89" s="134">
        <f>IF($N$89="sníž. přenesená",$J$89,0)</f>
        <v>0</v>
      </c>
      <c r="BI89" s="134">
        <f>IF($N$89="nulová",$J$89,0)</f>
        <v>0</v>
      </c>
      <c r="BJ89" s="83" t="s">
        <v>22</v>
      </c>
      <c r="BK89" s="134">
        <f>ROUND($I$89*$H$89,2)</f>
        <v>0</v>
      </c>
      <c r="BL89" s="83" t="s">
        <v>143</v>
      </c>
      <c r="BM89" s="83" t="s">
        <v>1299</v>
      </c>
    </row>
    <row r="90" spans="2:51" s="6" customFormat="1" ht="27" customHeight="1">
      <c r="B90" s="139"/>
      <c r="D90" s="140" t="s">
        <v>220</v>
      </c>
      <c r="E90" s="141"/>
      <c r="F90" s="141" t="s">
        <v>1300</v>
      </c>
      <c r="H90" s="142"/>
      <c r="L90" s="139"/>
      <c r="M90" s="143"/>
      <c r="T90" s="144"/>
      <c r="AT90" s="142" t="s">
        <v>220</v>
      </c>
      <c r="AU90" s="142" t="s">
        <v>153</v>
      </c>
      <c r="AV90" s="142" t="s">
        <v>22</v>
      </c>
      <c r="AW90" s="142" t="s">
        <v>119</v>
      </c>
      <c r="AX90" s="142" t="s">
        <v>77</v>
      </c>
      <c r="AY90" s="142" t="s">
        <v>140</v>
      </c>
    </row>
    <row r="91" spans="2:51" s="6" customFormat="1" ht="15.75" customHeight="1">
      <c r="B91" s="145"/>
      <c r="D91" s="146" t="s">
        <v>220</v>
      </c>
      <c r="E91" s="147"/>
      <c r="F91" s="148" t="s">
        <v>1301</v>
      </c>
      <c r="H91" s="149">
        <v>18102</v>
      </c>
      <c r="L91" s="145"/>
      <c r="M91" s="150"/>
      <c r="T91" s="151"/>
      <c r="AT91" s="147" t="s">
        <v>220</v>
      </c>
      <c r="AU91" s="147" t="s">
        <v>153</v>
      </c>
      <c r="AV91" s="147" t="s">
        <v>85</v>
      </c>
      <c r="AW91" s="147" t="s">
        <v>119</v>
      </c>
      <c r="AX91" s="147" t="s">
        <v>22</v>
      </c>
      <c r="AY91" s="147" t="s">
        <v>140</v>
      </c>
    </row>
    <row r="92" spans="2:65" s="6" customFormat="1" ht="15.75" customHeight="1">
      <c r="B92" s="22"/>
      <c r="C92" s="123" t="s">
        <v>153</v>
      </c>
      <c r="D92" s="123" t="s">
        <v>144</v>
      </c>
      <c r="E92" s="124" t="s">
        <v>281</v>
      </c>
      <c r="F92" s="125" t="s">
        <v>282</v>
      </c>
      <c r="G92" s="126" t="s">
        <v>283</v>
      </c>
      <c r="H92" s="127">
        <v>9051</v>
      </c>
      <c r="I92" s="128"/>
      <c r="J92" s="129">
        <f>ROUND($I$92*$H$92,2)</f>
        <v>0</v>
      </c>
      <c r="K92" s="125" t="s">
        <v>215</v>
      </c>
      <c r="L92" s="22"/>
      <c r="M92" s="130"/>
      <c r="N92" s="131" t="s">
        <v>48</v>
      </c>
      <c r="Q92" s="132">
        <v>0</v>
      </c>
      <c r="R92" s="132">
        <f>$Q$92*$H$92</f>
        <v>0</v>
      </c>
      <c r="S92" s="132">
        <v>0</v>
      </c>
      <c r="T92" s="133">
        <f>$S$92*$H$92</f>
        <v>0</v>
      </c>
      <c r="AR92" s="83" t="s">
        <v>143</v>
      </c>
      <c r="AT92" s="83" t="s">
        <v>144</v>
      </c>
      <c r="AU92" s="83" t="s">
        <v>153</v>
      </c>
      <c r="AY92" s="6" t="s">
        <v>140</v>
      </c>
      <c r="BE92" s="134">
        <f>IF($N$92="základní",$J$92,0)</f>
        <v>0</v>
      </c>
      <c r="BF92" s="134">
        <f>IF($N$92="snížená",$J$92,0)</f>
        <v>0</v>
      </c>
      <c r="BG92" s="134">
        <f>IF($N$92="zákl. přenesená",$J$92,0)</f>
        <v>0</v>
      </c>
      <c r="BH92" s="134">
        <f>IF($N$92="sníž. přenesená",$J$92,0)</f>
        <v>0</v>
      </c>
      <c r="BI92" s="134">
        <f>IF($N$92="nulová",$J$92,0)</f>
        <v>0</v>
      </c>
      <c r="BJ92" s="83" t="s">
        <v>22</v>
      </c>
      <c r="BK92" s="134">
        <f>ROUND($I$92*$H$92,2)</f>
        <v>0</v>
      </c>
      <c r="BL92" s="83" t="s">
        <v>143</v>
      </c>
      <c r="BM92" s="83" t="s">
        <v>1302</v>
      </c>
    </row>
    <row r="93" spans="2:51" s="6" customFormat="1" ht="15.75" customHeight="1">
      <c r="B93" s="145"/>
      <c r="D93" s="140" t="s">
        <v>220</v>
      </c>
      <c r="E93" s="148"/>
      <c r="F93" s="148" t="s">
        <v>1303</v>
      </c>
      <c r="H93" s="149">
        <v>7005</v>
      </c>
      <c r="L93" s="145"/>
      <c r="M93" s="150"/>
      <c r="T93" s="151"/>
      <c r="AT93" s="147" t="s">
        <v>220</v>
      </c>
      <c r="AU93" s="147" t="s">
        <v>153</v>
      </c>
      <c r="AV93" s="147" t="s">
        <v>85</v>
      </c>
      <c r="AW93" s="147" t="s">
        <v>119</v>
      </c>
      <c r="AX93" s="147" t="s">
        <v>77</v>
      </c>
      <c r="AY93" s="147" t="s">
        <v>140</v>
      </c>
    </row>
    <row r="94" spans="2:51" s="6" customFormat="1" ht="15.75" customHeight="1">
      <c r="B94" s="145"/>
      <c r="D94" s="146" t="s">
        <v>220</v>
      </c>
      <c r="E94" s="147"/>
      <c r="F94" s="148" t="s">
        <v>1304</v>
      </c>
      <c r="H94" s="149">
        <v>2046</v>
      </c>
      <c r="L94" s="145"/>
      <c r="M94" s="150"/>
      <c r="T94" s="151"/>
      <c r="AT94" s="147" t="s">
        <v>220</v>
      </c>
      <c r="AU94" s="147" t="s">
        <v>153</v>
      </c>
      <c r="AV94" s="147" t="s">
        <v>85</v>
      </c>
      <c r="AW94" s="147" t="s">
        <v>119</v>
      </c>
      <c r="AX94" s="147" t="s">
        <v>77</v>
      </c>
      <c r="AY94" s="147" t="s">
        <v>140</v>
      </c>
    </row>
    <row r="95" spans="2:51" s="6" customFormat="1" ht="15.75" customHeight="1">
      <c r="B95" s="161"/>
      <c r="D95" s="146" t="s">
        <v>220</v>
      </c>
      <c r="E95" s="162"/>
      <c r="F95" s="163" t="s">
        <v>293</v>
      </c>
      <c r="H95" s="164">
        <v>9051</v>
      </c>
      <c r="L95" s="161"/>
      <c r="M95" s="165"/>
      <c r="T95" s="166"/>
      <c r="AT95" s="162" t="s">
        <v>220</v>
      </c>
      <c r="AU95" s="162" t="s">
        <v>153</v>
      </c>
      <c r="AV95" s="162" t="s">
        <v>143</v>
      </c>
      <c r="AW95" s="162" t="s">
        <v>119</v>
      </c>
      <c r="AX95" s="162" t="s">
        <v>22</v>
      </c>
      <c r="AY95" s="162" t="s">
        <v>140</v>
      </c>
    </row>
    <row r="96" spans="2:65" s="6" customFormat="1" ht="15.75" customHeight="1">
      <c r="B96" s="22"/>
      <c r="C96" s="123" t="s">
        <v>143</v>
      </c>
      <c r="D96" s="123" t="s">
        <v>144</v>
      </c>
      <c r="E96" s="124" t="s">
        <v>294</v>
      </c>
      <c r="F96" s="125" t="s">
        <v>295</v>
      </c>
      <c r="G96" s="126" t="s">
        <v>283</v>
      </c>
      <c r="H96" s="127">
        <v>11097</v>
      </c>
      <c r="I96" s="128"/>
      <c r="J96" s="129">
        <f>ROUND($I$96*$H$96,2)</f>
        <v>0</v>
      </c>
      <c r="K96" s="125" t="s">
        <v>215</v>
      </c>
      <c r="L96" s="22"/>
      <c r="M96" s="130"/>
      <c r="N96" s="131" t="s">
        <v>48</v>
      </c>
      <c r="Q96" s="132">
        <v>0</v>
      </c>
      <c r="R96" s="132">
        <f>$Q$96*$H$96</f>
        <v>0</v>
      </c>
      <c r="S96" s="132">
        <v>0</v>
      </c>
      <c r="T96" s="133">
        <f>$S$96*$H$96</f>
        <v>0</v>
      </c>
      <c r="AR96" s="83" t="s">
        <v>143</v>
      </c>
      <c r="AT96" s="83" t="s">
        <v>144</v>
      </c>
      <c r="AU96" s="83" t="s">
        <v>153</v>
      </c>
      <c r="AY96" s="6" t="s">
        <v>140</v>
      </c>
      <c r="BE96" s="134">
        <f>IF($N$96="základní",$J$96,0)</f>
        <v>0</v>
      </c>
      <c r="BF96" s="134">
        <f>IF($N$96="snížená",$J$96,0)</f>
        <v>0</v>
      </c>
      <c r="BG96" s="134">
        <f>IF($N$96="zákl. přenesená",$J$96,0)</f>
        <v>0</v>
      </c>
      <c r="BH96" s="134">
        <f>IF($N$96="sníž. přenesená",$J$96,0)</f>
        <v>0</v>
      </c>
      <c r="BI96" s="134">
        <f>IF($N$96="nulová",$J$96,0)</f>
        <v>0</v>
      </c>
      <c r="BJ96" s="83" t="s">
        <v>22</v>
      </c>
      <c r="BK96" s="134">
        <f>ROUND($I$96*$H$96,2)</f>
        <v>0</v>
      </c>
      <c r="BL96" s="83" t="s">
        <v>143</v>
      </c>
      <c r="BM96" s="83" t="s">
        <v>1305</v>
      </c>
    </row>
    <row r="97" spans="2:51" s="6" customFormat="1" ht="15.75" customHeight="1">
      <c r="B97" s="145"/>
      <c r="D97" s="140" t="s">
        <v>220</v>
      </c>
      <c r="E97" s="148"/>
      <c r="F97" s="148" t="s">
        <v>1306</v>
      </c>
      <c r="H97" s="149">
        <v>9051</v>
      </c>
      <c r="L97" s="145"/>
      <c r="M97" s="150"/>
      <c r="T97" s="151"/>
      <c r="AT97" s="147" t="s">
        <v>220</v>
      </c>
      <c r="AU97" s="147" t="s">
        <v>153</v>
      </c>
      <c r="AV97" s="147" t="s">
        <v>85</v>
      </c>
      <c r="AW97" s="147" t="s">
        <v>119</v>
      </c>
      <c r="AX97" s="147" t="s">
        <v>77</v>
      </c>
      <c r="AY97" s="147" t="s">
        <v>140</v>
      </c>
    </row>
    <row r="98" spans="2:51" s="6" customFormat="1" ht="15.75" customHeight="1">
      <c r="B98" s="145"/>
      <c r="D98" s="146" t="s">
        <v>220</v>
      </c>
      <c r="E98" s="147"/>
      <c r="F98" s="148" t="s">
        <v>1307</v>
      </c>
      <c r="H98" s="149">
        <v>2046</v>
      </c>
      <c r="L98" s="145"/>
      <c r="M98" s="150"/>
      <c r="T98" s="151"/>
      <c r="AT98" s="147" t="s">
        <v>220</v>
      </c>
      <c r="AU98" s="147" t="s">
        <v>153</v>
      </c>
      <c r="AV98" s="147" t="s">
        <v>85</v>
      </c>
      <c r="AW98" s="147" t="s">
        <v>119</v>
      </c>
      <c r="AX98" s="147" t="s">
        <v>77</v>
      </c>
      <c r="AY98" s="147" t="s">
        <v>140</v>
      </c>
    </row>
    <row r="99" spans="2:51" s="6" customFormat="1" ht="15.75" customHeight="1">
      <c r="B99" s="161"/>
      <c r="D99" s="146" t="s">
        <v>220</v>
      </c>
      <c r="E99" s="162"/>
      <c r="F99" s="163" t="s">
        <v>293</v>
      </c>
      <c r="H99" s="164">
        <v>11097</v>
      </c>
      <c r="L99" s="161"/>
      <c r="M99" s="165"/>
      <c r="T99" s="166"/>
      <c r="AT99" s="162" t="s">
        <v>220</v>
      </c>
      <c r="AU99" s="162" t="s">
        <v>153</v>
      </c>
      <c r="AV99" s="162" t="s">
        <v>143</v>
      </c>
      <c r="AW99" s="162" t="s">
        <v>119</v>
      </c>
      <c r="AX99" s="162" t="s">
        <v>22</v>
      </c>
      <c r="AY99" s="162" t="s">
        <v>140</v>
      </c>
    </row>
    <row r="100" spans="2:65" s="6" customFormat="1" ht="15.75" customHeight="1">
      <c r="B100" s="22"/>
      <c r="C100" s="123" t="s">
        <v>160</v>
      </c>
      <c r="D100" s="123" t="s">
        <v>144</v>
      </c>
      <c r="E100" s="124" t="s">
        <v>307</v>
      </c>
      <c r="F100" s="125" t="s">
        <v>1308</v>
      </c>
      <c r="G100" s="126" t="s">
        <v>283</v>
      </c>
      <c r="H100" s="127">
        <v>7005</v>
      </c>
      <c r="I100" s="128"/>
      <c r="J100" s="129">
        <f>ROUND($I$100*$H$100,2)</f>
        <v>0</v>
      </c>
      <c r="K100" s="125"/>
      <c r="L100" s="22"/>
      <c r="M100" s="130"/>
      <c r="N100" s="131" t="s">
        <v>48</v>
      </c>
      <c r="Q100" s="132">
        <v>0</v>
      </c>
      <c r="R100" s="132">
        <f>$Q$100*$H$100</f>
        <v>0</v>
      </c>
      <c r="S100" s="132">
        <v>0</v>
      </c>
      <c r="T100" s="133">
        <f>$S$100*$H$100</f>
        <v>0</v>
      </c>
      <c r="AR100" s="83" t="s">
        <v>143</v>
      </c>
      <c r="AT100" s="83" t="s">
        <v>144</v>
      </c>
      <c r="AU100" s="83" t="s">
        <v>153</v>
      </c>
      <c r="AY100" s="6" t="s">
        <v>140</v>
      </c>
      <c r="BE100" s="134">
        <f>IF($N$100="základní",$J$100,0)</f>
        <v>0</v>
      </c>
      <c r="BF100" s="134">
        <f>IF($N$100="snížená",$J$100,0)</f>
        <v>0</v>
      </c>
      <c r="BG100" s="134">
        <f>IF($N$100="zákl. přenesená",$J$100,0)</f>
        <v>0</v>
      </c>
      <c r="BH100" s="134">
        <f>IF($N$100="sníž. přenesená",$J$100,0)</f>
        <v>0</v>
      </c>
      <c r="BI100" s="134">
        <f>IF($N$100="nulová",$J$100,0)</f>
        <v>0</v>
      </c>
      <c r="BJ100" s="83" t="s">
        <v>22</v>
      </c>
      <c r="BK100" s="134">
        <f>ROUND($I$100*$H$100,2)</f>
        <v>0</v>
      </c>
      <c r="BL100" s="83" t="s">
        <v>143</v>
      </c>
      <c r="BM100" s="83" t="s">
        <v>1309</v>
      </c>
    </row>
    <row r="101" spans="2:51" s="6" customFormat="1" ht="15.75" customHeight="1">
      <c r="B101" s="145"/>
      <c r="D101" s="140" t="s">
        <v>220</v>
      </c>
      <c r="E101" s="148"/>
      <c r="F101" s="148" t="s">
        <v>1310</v>
      </c>
      <c r="H101" s="149">
        <v>6795</v>
      </c>
      <c r="L101" s="145"/>
      <c r="M101" s="150"/>
      <c r="T101" s="151"/>
      <c r="AT101" s="147" t="s">
        <v>220</v>
      </c>
      <c r="AU101" s="147" t="s">
        <v>153</v>
      </c>
      <c r="AV101" s="147" t="s">
        <v>85</v>
      </c>
      <c r="AW101" s="147" t="s">
        <v>119</v>
      </c>
      <c r="AX101" s="147" t="s">
        <v>77</v>
      </c>
      <c r="AY101" s="147" t="s">
        <v>140</v>
      </c>
    </row>
    <row r="102" spans="2:51" s="6" customFormat="1" ht="15.75" customHeight="1">
      <c r="B102" s="145"/>
      <c r="D102" s="146" t="s">
        <v>220</v>
      </c>
      <c r="E102" s="147"/>
      <c r="F102" s="148" t="s">
        <v>1311</v>
      </c>
      <c r="H102" s="149">
        <v>210</v>
      </c>
      <c r="L102" s="145"/>
      <c r="M102" s="150"/>
      <c r="T102" s="151"/>
      <c r="AT102" s="147" t="s">
        <v>220</v>
      </c>
      <c r="AU102" s="147" t="s">
        <v>153</v>
      </c>
      <c r="AV102" s="147" t="s">
        <v>85</v>
      </c>
      <c r="AW102" s="147" t="s">
        <v>119</v>
      </c>
      <c r="AX102" s="147" t="s">
        <v>77</v>
      </c>
      <c r="AY102" s="147" t="s">
        <v>140</v>
      </c>
    </row>
    <row r="103" spans="2:51" s="6" customFormat="1" ht="15.75" customHeight="1">
      <c r="B103" s="161"/>
      <c r="D103" s="146" t="s">
        <v>220</v>
      </c>
      <c r="E103" s="162"/>
      <c r="F103" s="163" t="s">
        <v>293</v>
      </c>
      <c r="H103" s="164">
        <v>7005</v>
      </c>
      <c r="L103" s="161"/>
      <c r="M103" s="165"/>
      <c r="T103" s="166"/>
      <c r="AT103" s="162" t="s">
        <v>220</v>
      </c>
      <c r="AU103" s="162" t="s">
        <v>153</v>
      </c>
      <c r="AV103" s="162" t="s">
        <v>143</v>
      </c>
      <c r="AW103" s="162" t="s">
        <v>119</v>
      </c>
      <c r="AX103" s="162" t="s">
        <v>22</v>
      </c>
      <c r="AY103" s="162" t="s">
        <v>140</v>
      </c>
    </row>
    <row r="104" spans="2:65" s="6" customFormat="1" ht="15.75" customHeight="1">
      <c r="B104" s="22"/>
      <c r="C104" s="123" t="s">
        <v>164</v>
      </c>
      <c r="D104" s="123" t="s">
        <v>144</v>
      </c>
      <c r="E104" s="124" t="s">
        <v>1312</v>
      </c>
      <c r="F104" s="125" t="s">
        <v>1313</v>
      </c>
      <c r="G104" s="126" t="s">
        <v>283</v>
      </c>
      <c r="H104" s="127">
        <v>7005</v>
      </c>
      <c r="I104" s="128"/>
      <c r="J104" s="129">
        <f>ROUND($I$104*$H$104,2)</f>
        <v>0</v>
      </c>
      <c r="K104" s="125"/>
      <c r="L104" s="22"/>
      <c r="M104" s="130"/>
      <c r="N104" s="131" t="s">
        <v>48</v>
      </c>
      <c r="Q104" s="132">
        <v>0</v>
      </c>
      <c r="R104" s="132">
        <f>$Q$104*$H$104</f>
        <v>0</v>
      </c>
      <c r="S104" s="132">
        <v>0</v>
      </c>
      <c r="T104" s="133">
        <f>$S$104*$H$104</f>
        <v>0</v>
      </c>
      <c r="AR104" s="83" t="s">
        <v>143</v>
      </c>
      <c r="AT104" s="83" t="s">
        <v>144</v>
      </c>
      <c r="AU104" s="83" t="s">
        <v>153</v>
      </c>
      <c r="AY104" s="6" t="s">
        <v>140</v>
      </c>
      <c r="BE104" s="134">
        <f>IF($N$104="základní",$J$104,0)</f>
        <v>0</v>
      </c>
      <c r="BF104" s="134">
        <f>IF($N$104="snížená",$J$104,0)</f>
        <v>0</v>
      </c>
      <c r="BG104" s="134">
        <f>IF($N$104="zákl. přenesená",$J$104,0)</f>
        <v>0</v>
      </c>
      <c r="BH104" s="134">
        <f>IF($N$104="sníž. přenesená",$J$104,0)</f>
        <v>0</v>
      </c>
      <c r="BI104" s="134">
        <f>IF($N$104="nulová",$J$104,0)</f>
        <v>0</v>
      </c>
      <c r="BJ104" s="83" t="s">
        <v>22</v>
      </c>
      <c r="BK104" s="134">
        <f>ROUND($I$104*$H$104,2)</f>
        <v>0</v>
      </c>
      <c r="BL104" s="83" t="s">
        <v>143</v>
      </c>
      <c r="BM104" s="83" t="s">
        <v>1314</v>
      </c>
    </row>
    <row r="105" spans="2:51" s="6" customFormat="1" ht="15.75" customHeight="1">
      <c r="B105" s="145"/>
      <c r="D105" s="140" t="s">
        <v>220</v>
      </c>
      <c r="E105" s="148"/>
      <c r="F105" s="148" t="s">
        <v>1315</v>
      </c>
      <c r="H105" s="149">
        <v>7005</v>
      </c>
      <c r="L105" s="145"/>
      <c r="M105" s="150"/>
      <c r="T105" s="151"/>
      <c r="AT105" s="147" t="s">
        <v>220</v>
      </c>
      <c r="AU105" s="147" t="s">
        <v>153</v>
      </c>
      <c r="AV105" s="147" t="s">
        <v>85</v>
      </c>
      <c r="AW105" s="147" t="s">
        <v>119</v>
      </c>
      <c r="AX105" s="147" t="s">
        <v>22</v>
      </c>
      <c r="AY105" s="147" t="s">
        <v>140</v>
      </c>
    </row>
    <row r="106" spans="2:63" s="112" customFormat="1" ht="23.25" customHeight="1">
      <c r="B106" s="113"/>
      <c r="D106" s="114" t="s">
        <v>76</v>
      </c>
      <c r="E106" s="121" t="s">
        <v>910</v>
      </c>
      <c r="F106" s="121" t="s">
        <v>1316</v>
      </c>
      <c r="J106" s="122">
        <f>$BK$106</f>
        <v>0</v>
      </c>
      <c r="L106" s="113"/>
      <c r="M106" s="117"/>
      <c r="P106" s="118">
        <f>SUM($P$107:$P$134)</f>
        <v>0</v>
      </c>
      <c r="R106" s="118">
        <f>SUM($R$107:$R$134)</f>
        <v>0.026490000000000003</v>
      </c>
      <c r="T106" s="119">
        <f>SUM($T$107:$T$134)</f>
        <v>0</v>
      </c>
      <c r="AR106" s="114" t="s">
        <v>22</v>
      </c>
      <c r="AT106" s="114" t="s">
        <v>76</v>
      </c>
      <c r="AU106" s="114" t="s">
        <v>85</v>
      </c>
      <c r="AY106" s="114" t="s">
        <v>140</v>
      </c>
      <c r="BK106" s="120">
        <f>SUM($BK$107:$BK$134)</f>
        <v>0</v>
      </c>
    </row>
    <row r="107" spans="2:65" s="6" customFormat="1" ht="15.75" customHeight="1">
      <c r="B107" s="22"/>
      <c r="C107" s="123" t="s">
        <v>168</v>
      </c>
      <c r="D107" s="123" t="s">
        <v>144</v>
      </c>
      <c r="E107" s="124" t="s">
        <v>1317</v>
      </c>
      <c r="F107" s="125" t="s">
        <v>1318</v>
      </c>
      <c r="G107" s="126" t="s">
        <v>283</v>
      </c>
      <c r="H107" s="127">
        <v>8841</v>
      </c>
      <c r="I107" s="128"/>
      <c r="J107" s="129">
        <f>ROUND($I$107*$H$107,2)</f>
        <v>0</v>
      </c>
      <c r="K107" s="125" t="s">
        <v>215</v>
      </c>
      <c r="L107" s="22"/>
      <c r="M107" s="130"/>
      <c r="N107" s="131" t="s">
        <v>48</v>
      </c>
      <c r="Q107" s="132">
        <v>0</v>
      </c>
      <c r="R107" s="132">
        <f>$Q$107*$H$107</f>
        <v>0</v>
      </c>
      <c r="S107" s="132">
        <v>0</v>
      </c>
      <c r="T107" s="133">
        <f>$S$107*$H$107</f>
        <v>0</v>
      </c>
      <c r="AR107" s="83" t="s">
        <v>143</v>
      </c>
      <c r="AT107" s="83" t="s">
        <v>144</v>
      </c>
      <c r="AU107" s="83" t="s">
        <v>153</v>
      </c>
      <c r="AY107" s="6" t="s">
        <v>140</v>
      </c>
      <c r="BE107" s="134">
        <f>IF($N$107="základní",$J$107,0)</f>
        <v>0</v>
      </c>
      <c r="BF107" s="134">
        <f>IF($N$107="snížená",$J$107,0)</f>
        <v>0</v>
      </c>
      <c r="BG107" s="134">
        <f>IF($N$107="zákl. přenesená",$J$107,0)</f>
        <v>0</v>
      </c>
      <c r="BH107" s="134">
        <f>IF($N$107="sníž. přenesená",$J$107,0)</f>
        <v>0</v>
      </c>
      <c r="BI107" s="134">
        <f>IF($N$107="nulová",$J$107,0)</f>
        <v>0</v>
      </c>
      <c r="BJ107" s="83" t="s">
        <v>22</v>
      </c>
      <c r="BK107" s="134">
        <f>ROUND($I$107*$H$107,2)</f>
        <v>0</v>
      </c>
      <c r="BL107" s="83" t="s">
        <v>143</v>
      </c>
      <c r="BM107" s="83" t="s">
        <v>1319</v>
      </c>
    </row>
    <row r="108" spans="2:51" s="6" customFormat="1" ht="15.75" customHeight="1">
      <c r="B108" s="145"/>
      <c r="D108" s="140" t="s">
        <v>220</v>
      </c>
      <c r="E108" s="148"/>
      <c r="F108" s="148" t="s">
        <v>1320</v>
      </c>
      <c r="H108" s="149">
        <v>8841</v>
      </c>
      <c r="L108" s="145"/>
      <c r="M108" s="150"/>
      <c r="T108" s="151"/>
      <c r="AT108" s="147" t="s">
        <v>220</v>
      </c>
      <c r="AU108" s="147" t="s">
        <v>153</v>
      </c>
      <c r="AV108" s="147" t="s">
        <v>85</v>
      </c>
      <c r="AW108" s="147" t="s">
        <v>119</v>
      </c>
      <c r="AX108" s="147" t="s">
        <v>22</v>
      </c>
      <c r="AY108" s="147" t="s">
        <v>140</v>
      </c>
    </row>
    <row r="109" spans="2:65" s="6" customFormat="1" ht="15.75" customHeight="1">
      <c r="B109" s="22"/>
      <c r="C109" s="123" t="s">
        <v>172</v>
      </c>
      <c r="D109" s="123" t="s">
        <v>144</v>
      </c>
      <c r="E109" s="124" t="s">
        <v>1321</v>
      </c>
      <c r="F109" s="125" t="s">
        <v>1322</v>
      </c>
      <c r="G109" s="126" t="s">
        <v>319</v>
      </c>
      <c r="H109" s="127">
        <v>210</v>
      </c>
      <c r="I109" s="128"/>
      <c r="J109" s="129">
        <f>ROUND($I$109*$H$109,2)</f>
        <v>0</v>
      </c>
      <c r="K109" s="125" t="s">
        <v>215</v>
      </c>
      <c r="L109" s="22"/>
      <c r="M109" s="130"/>
      <c r="N109" s="131" t="s">
        <v>48</v>
      </c>
      <c r="Q109" s="132">
        <v>0</v>
      </c>
      <c r="R109" s="132">
        <f>$Q$109*$H$109</f>
        <v>0</v>
      </c>
      <c r="S109" s="132">
        <v>0</v>
      </c>
      <c r="T109" s="133">
        <f>$S$109*$H$109</f>
        <v>0</v>
      </c>
      <c r="AR109" s="83" t="s">
        <v>143</v>
      </c>
      <c r="AT109" s="83" t="s">
        <v>144</v>
      </c>
      <c r="AU109" s="83" t="s">
        <v>153</v>
      </c>
      <c r="AY109" s="6" t="s">
        <v>140</v>
      </c>
      <c r="BE109" s="134">
        <f>IF($N$109="základní",$J$109,0)</f>
        <v>0</v>
      </c>
      <c r="BF109" s="134">
        <f>IF($N$109="snížená",$J$109,0)</f>
        <v>0</v>
      </c>
      <c r="BG109" s="134">
        <f>IF($N$109="zákl. přenesená",$J$109,0)</f>
        <v>0</v>
      </c>
      <c r="BH109" s="134">
        <f>IF($N$109="sníž. přenesená",$J$109,0)</f>
        <v>0</v>
      </c>
      <c r="BI109" s="134">
        <f>IF($N$109="nulová",$J$109,0)</f>
        <v>0</v>
      </c>
      <c r="BJ109" s="83" t="s">
        <v>22</v>
      </c>
      <c r="BK109" s="134">
        <f>ROUND($I$109*$H$109,2)</f>
        <v>0</v>
      </c>
      <c r="BL109" s="83" t="s">
        <v>143</v>
      </c>
      <c r="BM109" s="83" t="s">
        <v>1323</v>
      </c>
    </row>
    <row r="110" spans="2:51" s="6" customFormat="1" ht="15.75" customHeight="1">
      <c r="B110" s="145"/>
      <c r="D110" s="140" t="s">
        <v>220</v>
      </c>
      <c r="E110" s="148"/>
      <c r="F110" s="148" t="s">
        <v>1324</v>
      </c>
      <c r="H110" s="149">
        <v>210</v>
      </c>
      <c r="L110" s="145"/>
      <c r="M110" s="150"/>
      <c r="T110" s="151"/>
      <c r="AT110" s="147" t="s">
        <v>220</v>
      </c>
      <c r="AU110" s="147" t="s">
        <v>153</v>
      </c>
      <c r="AV110" s="147" t="s">
        <v>85</v>
      </c>
      <c r="AW110" s="147" t="s">
        <v>119</v>
      </c>
      <c r="AX110" s="147" t="s">
        <v>22</v>
      </c>
      <c r="AY110" s="147" t="s">
        <v>140</v>
      </c>
    </row>
    <row r="111" spans="2:65" s="6" customFormat="1" ht="15.75" customHeight="1">
      <c r="B111" s="22"/>
      <c r="C111" s="123" t="s">
        <v>176</v>
      </c>
      <c r="D111" s="123" t="s">
        <v>144</v>
      </c>
      <c r="E111" s="124" t="s">
        <v>1325</v>
      </c>
      <c r="F111" s="125" t="s">
        <v>1326</v>
      </c>
      <c r="G111" s="126" t="s">
        <v>319</v>
      </c>
      <c r="H111" s="127">
        <v>1700</v>
      </c>
      <c r="I111" s="128"/>
      <c r="J111" s="129">
        <f>ROUND($I$111*$H$111,2)</f>
        <v>0</v>
      </c>
      <c r="K111" s="125" t="s">
        <v>215</v>
      </c>
      <c r="L111" s="22"/>
      <c r="M111" s="130"/>
      <c r="N111" s="131" t="s">
        <v>48</v>
      </c>
      <c r="Q111" s="132">
        <v>0</v>
      </c>
      <c r="R111" s="132">
        <f>$Q$111*$H$111</f>
        <v>0</v>
      </c>
      <c r="S111" s="132">
        <v>0</v>
      </c>
      <c r="T111" s="133">
        <f>$S$111*$H$111</f>
        <v>0</v>
      </c>
      <c r="AR111" s="83" t="s">
        <v>143</v>
      </c>
      <c r="AT111" s="83" t="s">
        <v>144</v>
      </c>
      <c r="AU111" s="83" t="s">
        <v>153</v>
      </c>
      <c r="AY111" s="6" t="s">
        <v>140</v>
      </c>
      <c r="BE111" s="134">
        <f>IF($N$111="základní",$J$111,0)</f>
        <v>0</v>
      </c>
      <c r="BF111" s="134">
        <f>IF($N$111="snížená",$J$111,0)</f>
        <v>0</v>
      </c>
      <c r="BG111" s="134">
        <f>IF($N$111="zákl. přenesená",$J$111,0)</f>
        <v>0</v>
      </c>
      <c r="BH111" s="134">
        <f>IF($N$111="sníž. přenesená",$J$111,0)</f>
        <v>0</v>
      </c>
      <c r="BI111" s="134">
        <f>IF($N$111="nulová",$J$111,0)</f>
        <v>0</v>
      </c>
      <c r="BJ111" s="83" t="s">
        <v>22</v>
      </c>
      <c r="BK111" s="134">
        <f>ROUND($I$111*$H$111,2)</f>
        <v>0</v>
      </c>
      <c r="BL111" s="83" t="s">
        <v>143</v>
      </c>
      <c r="BM111" s="83" t="s">
        <v>1327</v>
      </c>
    </row>
    <row r="112" spans="2:51" s="6" customFormat="1" ht="15.75" customHeight="1">
      <c r="B112" s="145"/>
      <c r="D112" s="140" t="s">
        <v>220</v>
      </c>
      <c r="E112" s="148"/>
      <c r="F112" s="148" t="s">
        <v>1328</v>
      </c>
      <c r="H112" s="149">
        <v>1700</v>
      </c>
      <c r="L112" s="145"/>
      <c r="M112" s="150"/>
      <c r="T112" s="151"/>
      <c r="AT112" s="147" t="s">
        <v>220</v>
      </c>
      <c r="AU112" s="147" t="s">
        <v>153</v>
      </c>
      <c r="AV112" s="147" t="s">
        <v>85</v>
      </c>
      <c r="AW112" s="147" t="s">
        <v>119</v>
      </c>
      <c r="AX112" s="147" t="s">
        <v>22</v>
      </c>
      <c r="AY112" s="147" t="s">
        <v>140</v>
      </c>
    </row>
    <row r="113" spans="2:65" s="6" customFormat="1" ht="15.75" customHeight="1">
      <c r="B113" s="22"/>
      <c r="C113" s="123" t="s">
        <v>27</v>
      </c>
      <c r="D113" s="123" t="s">
        <v>144</v>
      </c>
      <c r="E113" s="124" t="s">
        <v>1329</v>
      </c>
      <c r="F113" s="125" t="s">
        <v>1330</v>
      </c>
      <c r="G113" s="126" t="s">
        <v>197</v>
      </c>
      <c r="H113" s="127">
        <v>54</v>
      </c>
      <c r="I113" s="128"/>
      <c r="J113" s="129">
        <f>ROUND($I$113*$H$113,2)</f>
        <v>0</v>
      </c>
      <c r="K113" s="125" t="s">
        <v>215</v>
      </c>
      <c r="L113" s="22"/>
      <c r="M113" s="130"/>
      <c r="N113" s="131" t="s">
        <v>48</v>
      </c>
      <c r="Q113" s="132">
        <v>0</v>
      </c>
      <c r="R113" s="132">
        <f>$Q$113*$H$113</f>
        <v>0</v>
      </c>
      <c r="S113" s="132">
        <v>0</v>
      </c>
      <c r="T113" s="133">
        <f>$S$113*$H$113</f>
        <v>0</v>
      </c>
      <c r="AR113" s="83" t="s">
        <v>143</v>
      </c>
      <c r="AT113" s="83" t="s">
        <v>144</v>
      </c>
      <c r="AU113" s="83" t="s">
        <v>153</v>
      </c>
      <c r="AY113" s="6" t="s">
        <v>140</v>
      </c>
      <c r="BE113" s="134">
        <f>IF($N$113="základní",$J$113,0)</f>
        <v>0</v>
      </c>
      <c r="BF113" s="134">
        <f>IF($N$113="snížená",$J$113,0)</f>
        <v>0</v>
      </c>
      <c r="BG113" s="134">
        <f>IF($N$113="zákl. přenesená",$J$113,0)</f>
        <v>0</v>
      </c>
      <c r="BH113" s="134">
        <f>IF($N$113="sníž. přenesená",$J$113,0)</f>
        <v>0</v>
      </c>
      <c r="BI113" s="134">
        <f>IF($N$113="nulová",$J$113,0)</f>
        <v>0</v>
      </c>
      <c r="BJ113" s="83" t="s">
        <v>22</v>
      </c>
      <c r="BK113" s="134">
        <f>ROUND($I$113*$H$113,2)</f>
        <v>0</v>
      </c>
      <c r="BL113" s="83" t="s">
        <v>143</v>
      </c>
      <c r="BM113" s="83" t="s">
        <v>1331</v>
      </c>
    </row>
    <row r="114" spans="2:65" s="6" customFormat="1" ht="15.75" customHeight="1">
      <c r="B114" s="22"/>
      <c r="C114" s="126" t="s">
        <v>185</v>
      </c>
      <c r="D114" s="126" t="s">
        <v>144</v>
      </c>
      <c r="E114" s="124" t="s">
        <v>1332</v>
      </c>
      <c r="F114" s="125" t="s">
        <v>1333</v>
      </c>
      <c r="G114" s="126" t="s">
        <v>197</v>
      </c>
      <c r="H114" s="127">
        <v>43</v>
      </c>
      <c r="I114" s="128"/>
      <c r="J114" s="129">
        <f>ROUND($I$114*$H$114,2)</f>
        <v>0</v>
      </c>
      <c r="K114" s="125" t="s">
        <v>215</v>
      </c>
      <c r="L114" s="22"/>
      <c r="M114" s="130"/>
      <c r="N114" s="131" t="s">
        <v>48</v>
      </c>
      <c r="Q114" s="132">
        <v>0</v>
      </c>
      <c r="R114" s="132">
        <f>$Q$114*$H$114</f>
        <v>0</v>
      </c>
      <c r="S114" s="132">
        <v>0</v>
      </c>
      <c r="T114" s="133">
        <f>$S$114*$H$114</f>
        <v>0</v>
      </c>
      <c r="AR114" s="83" t="s">
        <v>143</v>
      </c>
      <c r="AT114" s="83" t="s">
        <v>144</v>
      </c>
      <c r="AU114" s="83" t="s">
        <v>153</v>
      </c>
      <c r="AY114" s="83" t="s">
        <v>140</v>
      </c>
      <c r="BE114" s="134">
        <f>IF($N$114="základní",$J$114,0)</f>
        <v>0</v>
      </c>
      <c r="BF114" s="134">
        <f>IF($N$114="snížená",$J$114,0)</f>
        <v>0</v>
      </c>
      <c r="BG114" s="134">
        <f>IF($N$114="zákl. přenesená",$J$114,0)</f>
        <v>0</v>
      </c>
      <c r="BH114" s="134">
        <f>IF($N$114="sníž. přenesená",$J$114,0)</f>
        <v>0</v>
      </c>
      <c r="BI114" s="134">
        <f>IF($N$114="nulová",$J$114,0)</f>
        <v>0</v>
      </c>
      <c r="BJ114" s="83" t="s">
        <v>22</v>
      </c>
      <c r="BK114" s="134">
        <f>ROUND($I$114*$H$114,2)</f>
        <v>0</v>
      </c>
      <c r="BL114" s="83" t="s">
        <v>143</v>
      </c>
      <c r="BM114" s="83" t="s">
        <v>1334</v>
      </c>
    </row>
    <row r="115" spans="2:65" s="6" customFormat="1" ht="15.75" customHeight="1">
      <c r="B115" s="22"/>
      <c r="C115" s="126" t="s">
        <v>348</v>
      </c>
      <c r="D115" s="126" t="s">
        <v>144</v>
      </c>
      <c r="E115" s="124" t="s">
        <v>1335</v>
      </c>
      <c r="F115" s="125" t="s">
        <v>1336</v>
      </c>
      <c r="G115" s="126" t="s">
        <v>197</v>
      </c>
      <c r="H115" s="127">
        <v>35</v>
      </c>
      <c r="I115" s="128"/>
      <c r="J115" s="129">
        <f>ROUND($I$115*$H$115,2)</f>
        <v>0</v>
      </c>
      <c r="K115" s="125" t="s">
        <v>215</v>
      </c>
      <c r="L115" s="22"/>
      <c r="M115" s="130"/>
      <c r="N115" s="131" t="s">
        <v>48</v>
      </c>
      <c r="Q115" s="132">
        <v>0</v>
      </c>
      <c r="R115" s="132">
        <f>$Q$115*$H$115</f>
        <v>0</v>
      </c>
      <c r="S115" s="132">
        <v>0</v>
      </c>
      <c r="T115" s="133">
        <f>$S$115*$H$115</f>
        <v>0</v>
      </c>
      <c r="AR115" s="83" t="s">
        <v>143</v>
      </c>
      <c r="AT115" s="83" t="s">
        <v>144</v>
      </c>
      <c r="AU115" s="83" t="s">
        <v>153</v>
      </c>
      <c r="AY115" s="83" t="s">
        <v>140</v>
      </c>
      <c r="BE115" s="134">
        <f>IF($N$115="základní",$J$115,0)</f>
        <v>0</v>
      </c>
      <c r="BF115" s="134">
        <f>IF($N$115="snížená",$J$115,0)</f>
        <v>0</v>
      </c>
      <c r="BG115" s="134">
        <f>IF($N$115="zákl. přenesená",$J$115,0)</f>
        <v>0</v>
      </c>
      <c r="BH115" s="134">
        <f>IF($N$115="sníž. přenesená",$J$115,0)</f>
        <v>0</v>
      </c>
      <c r="BI115" s="134">
        <f>IF($N$115="nulová",$J$115,0)</f>
        <v>0</v>
      </c>
      <c r="BJ115" s="83" t="s">
        <v>22</v>
      </c>
      <c r="BK115" s="134">
        <f>ROUND($I$115*$H$115,2)</f>
        <v>0</v>
      </c>
      <c r="BL115" s="83" t="s">
        <v>143</v>
      </c>
      <c r="BM115" s="83" t="s">
        <v>1337</v>
      </c>
    </row>
    <row r="116" spans="2:65" s="6" customFormat="1" ht="15.75" customHeight="1">
      <c r="B116" s="22"/>
      <c r="C116" s="126" t="s">
        <v>355</v>
      </c>
      <c r="D116" s="126" t="s">
        <v>144</v>
      </c>
      <c r="E116" s="124" t="s">
        <v>1338</v>
      </c>
      <c r="F116" s="125" t="s">
        <v>1339</v>
      </c>
      <c r="G116" s="126" t="s">
        <v>197</v>
      </c>
      <c r="H116" s="127">
        <v>4</v>
      </c>
      <c r="I116" s="128"/>
      <c r="J116" s="129">
        <f>ROUND($I$116*$H$116,2)</f>
        <v>0</v>
      </c>
      <c r="K116" s="125" t="s">
        <v>215</v>
      </c>
      <c r="L116" s="22"/>
      <c r="M116" s="130"/>
      <c r="N116" s="131" t="s">
        <v>48</v>
      </c>
      <c r="Q116" s="132">
        <v>0</v>
      </c>
      <c r="R116" s="132">
        <f>$Q$116*$H$116</f>
        <v>0</v>
      </c>
      <c r="S116" s="132">
        <v>0</v>
      </c>
      <c r="T116" s="133">
        <f>$S$116*$H$116</f>
        <v>0</v>
      </c>
      <c r="AR116" s="83" t="s">
        <v>143</v>
      </c>
      <c r="AT116" s="83" t="s">
        <v>144</v>
      </c>
      <c r="AU116" s="83" t="s">
        <v>153</v>
      </c>
      <c r="AY116" s="83" t="s">
        <v>140</v>
      </c>
      <c r="BE116" s="134">
        <f>IF($N$116="základní",$J$116,0)</f>
        <v>0</v>
      </c>
      <c r="BF116" s="134">
        <f>IF($N$116="snížená",$J$116,0)</f>
        <v>0</v>
      </c>
      <c r="BG116" s="134">
        <f>IF($N$116="zákl. přenesená",$J$116,0)</f>
        <v>0</v>
      </c>
      <c r="BH116" s="134">
        <f>IF($N$116="sníž. přenesená",$J$116,0)</f>
        <v>0</v>
      </c>
      <c r="BI116" s="134">
        <f>IF($N$116="nulová",$J$116,0)</f>
        <v>0</v>
      </c>
      <c r="BJ116" s="83" t="s">
        <v>22</v>
      </c>
      <c r="BK116" s="134">
        <f>ROUND($I$116*$H$116,2)</f>
        <v>0</v>
      </c>
      <c r="BL116" s="83" t="s">
        <v>143</v>
      </c>
      <c r="BM116" s="83" t="s">
        <v>1340</v>
      </c>
    </row>
    <row r="117" spans="2:65" s="6" customFormat="1" ht="15.75" customHeight="1">
      <c r="B117" s="22"/>
      <c r="C117" s="126" t="s">
        <v>190</v>
      </c>
      <c r="D117" s="126" t="s">
        <v>144</v>
      </c>
      <c r="E117" s="124" t="s">
        <v>1341</v>
      </c>
      <c r="F117" s="125" t="s">
        <v>1342</v>
      </c>
      <c r="G117" s="126" t="s">
        <v>197</v>
      </c>
      <c r="H117" s="127">
        <v>89</v>
      </c>
      <c r="I117" s="128"/>
      <c r="J117" s="129">
        <f>ROUND($I$117*$H$117,2)</f>
        <v>0</v>
      </c>
      <c r="K117" s="125" t="s">
        <v>215</v>
      </c>
      <c r="L117" s="22"/>
      <c r="M117" s="130"/>
      <c r="N117" s="131" t="s">
        <v>48</v>
      </c>
      <c r="Q117" s="132">
        <v>0</v>
      </c>
      <c r="R117" s="132">
        <f>$Q$117*$H$117</f>
        <v>0</v>
      </c>
      <c r="S117" s="132">
        <v>0</v>
      </c>
      <c r="T117" s="133">
        <f>$S$117*$H$117</f>
        <v>0</v>
      </c>
      <c r="AR117" s="83" t="s">
        <v>143</v>
      </c>
      <c r="AT117" s="83" t="s">
        <v>144</v>
      </c>
      <c r="AU117" s="83" t="s">
        <v>153</v>
      </c>
      <c r="AY117" s="83" t="s">
        <v>140</v>
      </c>
      <c r="BE117" s="134">
        <f>IF($N$117="základní",$J$117,0)</f>
        <v>0</v>
      </c>
      <c r="BF117" s="134">
        <f>IF($N$117="snížená",$J$117,0)</f>
        <v>0</v>
      </c>
      <c r="BG117" s="134">
        <f>IF($N$117="zákl. přenesená",$J$117,0)</f>
        <v>0</v>
      </c>
      <c r="BH117" s="134">
        <f>IF($N$117="sníž. přenesená",$J$117,0)</f>
        <v>0</v>
      </c>
      <c r="BI117" s="134">
        <f>IF($N$117="nulová",$J$117,0)</f>
        <v>0</v>
      </c>
      <c r="BJ117" s="83" t="s">
        <v>22</v>
      </c>
      <c r="BK117" s="134">
        <f>ROUND($I$117*$H$117,2)</f>
        <v>0</v>
      </c>
      <c r="BL117" s="83" t="s">
        <v>143</v>
      </c>
      <c r="BM117" s="83" t="s">
        <v>1343</v>
      </c>
    </row>
    <row r="118" spans="2:65" s="6" customFormat="1" ht="15.75" customHeight="1">
      <c r="B118" s="22"/>
      <c r="C118" s="126" t="s">
        <v>9</v>
      </c>
      <c r="D118" s="126" t="s">
        <v>144</v>
      </c>
      <c r="E118" s="124" t="s">
        <v>1344</v>
      </c>
      <c r="F118" s="125" t="s">
        <v>1345</v>
      </c>
      <c r="G118" s="126" t="s">
        <v>197</v>
      </c>
      <c r="H118" s="127">
        <v>24</v>
      </c>
      <c r="I118" s="128"/>
      <c r="J118" s="129">
        <f>ROUND($I$118*$H$118,2)</f>
        <v>0</v>
      </c>
      <c r="K118" s="125" t="s">
        <v>215</v>
      </c>
      <c r="L118" s="22"/>
      <c r="M118" s="130"/>
      <c r="N118" s="131" t="s">
        <v>48</v>
      </c>
      <c r="Q118" s="132">
        <v>0</v>
      </c>
      <c r="R118" s="132">
        <f>$Q$118*$H$118</f>
        <v>0</v>
      </c>
      <c r="S118" s="132">
        <v>0</v>
      </c>
      <c r="T118" s="133">
        <f>$S$118*$H$118</f>
        <v>0</v>
      </c>
      <c r="AR118" s="83" t="s">
        <v>143</v>
      </c>
      <c r="AT118" s="83" t="s">
        <v>144</v>
      </c>
      <c r="AU118" s="83" t="s">
        <v>153</v>
      </c>
      <c r="AY118" s="83" t="s">
        <v>140</v>
      </c>
      <c r="BE118" s="134">
        <f>IF($N$118="základní",$J$118,0)</f>
        <v>0</v>
      </c>
      <c r="BF118" s="134">
        <f>IF($N$118="snížená",$J$118,0)</f>
        <v>0</v>
      </c>
      <c r="BG118" s="134">
        <f>IF($N$118="zákl. přenesená",$J$118,0)</f>
        <v>0</v>
      </c>
      <c r="BH118" s="134">
        <f>IF($N$118="sníž. přenesená",$J$118,0)</f>
        <v>0</v>
      </c>
      <c r="BI118" s="134">
        <f>IF($N$118="nulová",$J$118,0)</f>
        <v>0</v>
      </c>
      <c r="BJ118" s="83" t="s">
        <v>22</v>
      </c>
      <c r="BK118" s="134">
        <f>ROUND($I$118*$H$118,2)</f>
        <v>0</v>
      </c>
      <c r="BL118" s="83" t="s">
        <v>143</v>
      </c>
      <c r="BM118" s="83" t="s">
        <v>1346</v>
      </c>
    </row>
    <row r="119" spans="2:65" s="6" customFormat="1" ht="15.75" customHeight="1">
      <c r="B119" s="22"/>
      <c r="C119" s="126" t="s">
        <v>369</v>
      </c>
      <c r="D119" s="126" t="s">
        <v>144</v>
      </c>
      <c r="E119" s="124" t="s">
        <v>1347</v>
      </c>
      <c r="F119" s="125" t="s">
        <v>1348</v>
      </c>
      <c r="G119" s="126" t="s">
        <v>197</v>
      </c>
      <c r="H119" s="127">
        <v>17</v>
      </c>
      <c r="I119" s="128"/>
      <c r="J119" s="129">
        <f>ROUND($I$119*$H$119,2)</f>
        <v>0</v>
      </c>
      <c r="K119" s="125" t="s">
        <v>215</v>
      </c>
      <c r="L119" s="22"/>
      <c r="M119" s="130"/>
      <c r="N119" s="131" t="s">
        <v>48</v>
      </c>
      <c r="Q119" s="132">
        <v>0</v>
      </c>
      <c r="R119" s="132">
        <f>$Q$119*$H$119</f>
        <v>0</v>
      </c>
      <c r="S119" s="132">
        <v>0</v>
      </c>
      <c r="T119" s="133">
        <f>$S$119*$H$119</f>
        <v>0</v>
      </c>
      <c r="AR119" s="83" t="s">
        <v>143</v>
      </c>
      <c r="AT119" s="83" t="s">
        <v>144</v>
      </c>
      <c r="AU119" s="83" t="s">
        <v>153</v>
      </c>
      <c r="AY119" s="83" t="s">
        <v>140</v>
      </c>
      <c r="BE119" s="134">
        <f>IF($N$119="základní",$J$119,0)</f>
        <v>0</v>
      </c>
      <c r="BF119" s="134">
        <f>IF($N$119="snížená",$J$119,0)</f>
        <v>0</v>
      </c>
      <c r="BG119" s="134">
        <f>IF($N$119="zákl. přenesená",$J$119,0)</f>
        <v>0</v>
      </c>
      <c r="BH119" s="134">
        <f>IF($N$119="sníž. přenesená",$J$119,0)</f>
        <v>0</v>
      </c>
      <c r="BI119" s="134">
        <f>IF($N$119="nulová",$J$119,0)</f>
        <v>0</v>
      </c>
      <c r="BJ119" s="83" t="s">
        <v>22</v>
      </c>
      <c r="BK119" s="134">
        <f>ROUND($I$119*$H$119,2)</f>
        <v>0</v>
      </c>
      <c r="BL119" s="83" t="s">
        <v>143</v>
      </c>
      <c r="BM119" s="83" t="s">
        <v>1349</v>
      </c>
    </row>
    <row r="120" spans="2:65" s="6" customFormat="1" ht="15.75" customHeight="1">
      <c r="B120" s="22"/>
      <c r="C120" s="126" t="s">
        <v>374</v>
      </c>
      <c r="D120" s="126" t="s">
        <v>144</v>
      </c>
      <c r="E120" s="124" t="s">
        <v>1350</v>
      </c>
      <c r="F120" s="125" t="s">
        <v>1351</v>
      </c>
      <c r="G120" s="126" t="s">
        <v>197</v>
      </c>
      <c r="H120" s="127">
        <v>1</v>
      </c>
      <c r="I120" s="128"/>
      <c r="J120" s="129">
        <f>ROUND($I$120*$H$120,2)</f>
        <v>0</v>
      </c>
      <c r="K120" s="125" t="s">
        <v>215</v>
      </c>
      <c r="L120" s="22"/>
      <c r="M120" s="130"/>
      <c r="N120" s="131" t="s">
        <v>48</v>
      </c>
      <c r="Q120" s="132">
        <v>0</v>
      </c>
      <c r="R120" s="132">
        <f>$Q$120*$H$120</f>
        <v>0</v>
      </c>
      <c r="S120" s="132">
        <v>0</v>
      </c>
      <c r="T120" s="133">
        <f>$S$120*$H$120</f>
        <v>0</v>
      </c>
      <c r="AR120" s="83" t="s">
        <v>143</v>
      </c>
      <c r="AT120" s="83" t="s">
        <v>144</v>
      </c>
      <c r="AU120" s="83" t="s">
        <v>153</v>
      </c>
      <c r="AY120" s="83" t="s">
        <v>140</v>
      </c>
      <c r="BE120" s="134">
        <f>IF($N$120="základní",$J$120,0)</f>
        <v>0</v>
      </c>
      <c r="BF120" s="134">
        <f>IF($N$120="snížená",$J$120,0)</f>
        <v>0</v>
      </c>
      <c r="BG120" s="134">
        <f>IF($N$120="zákl. přenesená",$J$120,0)</f>
        <v>0</v>
      </c>
      <c r="BH120" s="134">
        <f>IF($N$120="sníž. přenesená",$J$120,0)</f>
        <v>0</v>
      </c>
      <c r="BI120" s="134">
        <f>IF($N$120="nulová",$J$120,0)</f>
        <v>0</v>
      </c>
      <c r="BJ120" s="83" t="s">
        <v>22</v>
      </c>
      <c r="BK120" s="134">
        <f>ROUND($I$120*$H$120,2)</f>
        <v>0</v>
      </c>
      <c r="BL120" s="83" t="s">
        <v>143</v>
      </c>
      <c r="BM120" s="83" t="s">
        <v>1352</v>
      </c>
    </row>
    <row r="121" spans="2:65" s="6" customFormat="1" ht="15.75" customHeight="1">
      <c r="B121" s="22"/>
      <c r="C121" s="126" t="s">
        <v>377</v>
      </c>
      <c r="D121" s="126" t="s">
        <v>144</v>
      </c>
      <c r="E121" s="124" t="s">
        <v>1353</v>
      </c>
      <c r="F121" s="125" t="s">
        <v>1354</v>
      </c>
      <c r="G121" s="126" t="s">
        <v>197</v>
      </c>
      <c r="H121" s="127">
        <v>143</v>
      </c>
      <c r="I121" s="128"/>
      <c r="J121" s="129">
        <f>ROUND($I$121*$H$121,2)</f>
        <v>0</v>
      </c>
      <c r="K121" s="125" t="s">
        <v>215</v>
      </c>
      <c r="L121" s="22"/>
      <c r="M121" s="130"/>
      <c r="N121" s="131" t="s">
        <v>48</v>
      </c>
      <c r="Q121" s="132">
        <v>8E-05</v>
      </c>
      <c r="R121" s="132">
        <f>$Q$121*$H$121</f>
        <v>0.01144</v>
      </c>
      <c r="S121" s="132">
        <v>0</v>
      </c>
      <c r="T121" s="133">
        <f>$S$121*$H$121</f>
        <v>0</v>
      </c>
      <c r="AR121" s="83" t="s">
        <v>143</v>
      </c>
      <c r="AT121" s="83" t="s">
        <v>144</v>
      </c>
      <c r="AU121" s="83" t="s">
        <v>153</v>
      </c>
      <c r="AY121" s="83" t="s">
        <v>140</v>
      </c>
      <c r="BE121" s="134">
        <f>IF($N$121="základní",$J$121,0)</f>
        <v>0</v>
      </c>
      <c r="BF121" s="134">
        <f>IF($N$121="snížená",$J$121,0)</f>
        <v>0</v>
      </c>
      <c r="BG121" s="134">
        <f>IF($N$121="zákl. přenesená",$J$121,0)</f>
        <v>0</v>
      </c>
      <c r="BH121" s="134">
        <f>IF($N$121="sníž. přenesená",$J$121,0)</f>
        <v>0</v>
      </c>
      <c r="BI121" s="134">
        <f>IF($N$121="nulová",$J$121,0)</f>
        <v>0</v>
      </c>
      <c r="BJ121" s="83" t="s">
        <v>22</v>
      </c>
      <c r="BK121" s="134">
        <f>ROUND($I$121*$H$121,2)</f>
        <v>0</v>
      </c>
      <c r="BL121" s="83" t="s">
        <v>143</v>
      </c>
      <c r="BM121" s="83" t="s">
        <v>1355</v>
      </c>
    </row>
    <row r="122" spans="2:51" s="6" customFormat="1" ht="15.75" customHeight="1">
      <c r="B122" s="145"/>
      <c r="D122" s="140" t="s">
        <v>220</v>
      </c>
      <c r="E122" s="148"/>
      <c r="F122" s="148" t="s">
        <v>1356</v>
      </c>
      <c r="H122" s="149">
        <v>143</v>
      </c>
      <c r="L122" s="145"/>
      <c r="M122" s="150"/>
      <c r="T122" s="151"/>
      <c r="AT122" s="147" t="s">
        <v>220</v>
      </c>
      <c r="AU122" s="147" t="s">
        <v>153</v>
      </c>
      <c r="AV122" s="147" t="s">
        <v>85</v>
      </c>
      <c r="AW122" s="147" t="s">
        <v>119</v>
      </c>
      <c r="AX122" s="147" t="s">
        <v>22</v>
      </c>
      <c r="AY122" s="147" t="s">
        <v>140</v>
      </c>
    </row>
    <row r="123" spans="2:65" s="6" customFormat="1" ht="15.75" customHeight="1">
      <c r="B123" s="22"/>
      <c r="C123" s="123" t="s">
        <v>386</v>
      </c>
      <c r="D123" s="123" t="s">
        <v>144</v>
      </c>
      <c r="E123" s="124" t="s">
        <v>1357</v>
      </c>
      <c r="F123" s="125" t="s">
        <v>1358</v>
      </c>
      <c r="G123" s="126" t="s">
        <v>197</v>
      </c>
      <c r="H123" s="127">
        <v>67</v>
      </c>
      <c r="I123" s="128"/>
      <c r="J123" s="129">
        <f>ROUND($I$123*$H$123,2)</f>
        <v>0</v>
      </c>
      <c r="K123" s="125" t="s">
        <v>215</v>
      </c>
      <c r="L123" s="22"/>
      <c r="M123" s="130"/>
      <c r="N123" s="131" t="s">
        <v>48</v>
      </c>
      <c r="Q123" s="132">
        <v>8E-05</v>
      </c>
      <c r="R123" s="132">
        <f>$Q$123*$H$123</f>
        <v>0.00536</v>
      </c>
      <c r="S123" s="132">
        <v>0</v>
      </c>
      <c r="T123" s="133">
        <f>$S$123*$H$123</f>
        <v>0</v>
      </c>
      <c r="AR123" s="83" t="s">
        <v>143</v>
      </c>
      <c r="AT123" s="83" t="s">
        <v>144</v>
      </c>
      <c r="AU123" s="83" t="s">
        <v>153</v>
      </c>
      <c r="AY123" s="6" t="s">
        <v>140</v>
      </c>
      <c r="BE123" s="134">
        <f>IF($N$123="základní",$J$123,0)</f>
        <v>0</v>
      </c>
      <c r="BF123" s="134">
        <f>IF($N$123="snížená",$J$123,0)</f>
        <v>0</v>
      </c>
      <c r="BG123" s="134">
        <f>IF($N$123="zákl. přenesená",$J$123,0)</f>
        <v>0</v>
      </c>
      <c r="BH123" s="134">
        <f>IF($N$123="sníž. přenesená",$J$123,0)</f>
        <v>0</v>
      </c>
      <c r="BI123" s="134">
        <f>IF($N$123="nulová",$J$123,0)</f>
        <v>0</v>
      </c>
      <c r="BJ123" s="83" t="s">
        <v>22</v>
      </c>
      <c r="BK123" s="134">
        <f>ROUND($I$123*$H$123,2)</f>
        <v>0</v>
      </c>
      <c r="BL123" s="83" t="s">
        <v>143</v>
      </c>
      <c r="BM123" s="83" t="s">
        <v>1359</v>
      </c>
    </row>
    <row r="124" spans="2:51" s="6" customFormat="1" ht="15.75" customHeight="1">
      <c r="B124" s="145"/>
      <c r="D124" s="140" t="s">
        <v>220</v>
      </c>
      <c r="E124" s="148"/>
      <c r="F124" s="148" t="s">
        <v>1360</v>
      </c>
      <c r="H124" s="149">
        <v>67</v>
      </c>
      <c r="L124" s="145"/>
      <c r="M124" s="150"/>
      <c r="T124" s="151"/>
      <c r="AT124" s="147" t="s">
        <v>220</v>
      </c>
      <c r="AU124" s="147" t="s">
        <v>153</v>
      </c>
      <c r="AV124" s="147" t="s">
        <v>85</v>
      </c>
      <c r="AW124" s="147" t="s">
        <v>119</v>
      </c>
      <c r="AX124" s="147" t="s">
        <v>22</v>
      </c>
      <c r="AY124" s="147" t="s">
        <v>140</v>
      </c>
    </row>
    <row r="125" spans="2:65" s="6" customFormat="1" ht="15.75" customHeight="1">
      <c r="B125" s="22"/>
      <c r="C125" s="123" t="s">
        <v>391</v>
      </c>
      <c r="D125" s="123" t="s">
        <v>144</v>
      </c>
      <c r="E125" s="124" t="s">
        <v>1361</v>
      </c>
      <c r="F125" s="125" t="s">
        <v>1362</v>
      </c>
      <c r="G125" s="126" t="s">
        <v>197</v>
      </c>
      <c r="H125" s="127">
        <v>52</v>
      </c>
      <c r="I125" s="128"/>
      <c r="J125" s="129">
        <f>ROUND($I$125*$H$125,2)</f>
        <v>0</v>
      </c>
      <c r="K125" s="125" t="s">
        <v>215</v>
      </c>
      <c r="L125" s="22"/>
      <c r="M125" s="130"/>
      <c r="N125" s="131" t="s">
        <v>48</v>
      </c>
      <c r="Q125" s="132">
        <v>0.00017</v>
      </c>
      <c r="R125" s="132">
        <f>$Q$125*$H$125</f>
        <v>0.00884</v>
      </c>
      <c r="S125" s="132">
        <v>0</v>
      </c>
      <c r="T125" s="133">
        <f>$S$125*$H$125</f>
        <v>0</v>
      </c>
      <c r="AR125" s="83" t="s">
        <v>143</v>
      </c>
      <c r="AT125" s="83" t="s">
        <v>144</v>
      </c>
      <c r="AU125" s="83" t="s">
        <v>153</v>
      </c>
      <c r="AY125" s="6" t="s">
        <v>140</v>
      </c>
      <c r="BE125" s="134">
        <f>IF($N$125="základní",$J$125,0)</f>
        <v>0</v>
      </c>
      <c r="BF125" s="134">
        <f>IF($N$125="snížená",$J$125,0)</f>
        <v>0</v>
      </c>
      <c r="BG125" s="134">
        <f>IF($N$125="zákl. přenesená",$J$125,0)</f>
        <v>0</v>
      </c>
      <c r="BH125" s="134">
        <f>IF($N$125="sníž. přenesená",$J$125,0)</f>
        <v>0</v>
      </c>
      <c r="BI125" s="134">
        <f>IF($N$125="nulová",$J$125,0)</f>
        <v>0</v>
      </c>
      <c r="BJ125" s="83" t="s">
        <v>22</v>
      </c>
      <c r="BK125" s="134">
        <f>ROUND($I$125*$H$125,2)</f>
        <v>0</v>
      </c>
      <c r="BL125" s="83" t="s">
        <v>143</v>
      </c>
      <c r="BM125" s="83" t="s">
        <v>1363</v>
      </c>
    </row>
    <row r="126" spans="2:51" s="6" customFormat="1" ht="15.75" customHeight="1">
      <c r="B126" s="145"/>
      <c r="D126" s="140" t="s">
        <v>220</v>
      </c>
      <c r="E126" s="148"/>
      <c r="F126" s="148" t="s">
        <v>1364</v>
      </c>
      <c r="H126" s="149">
        <v>52</v>
      </c>
      <c r="L126" s="145"/>
      <c r="M126" s="150"/>
      <c r="T126" s="151"/>
      <c r="AT126" s="147" t="s">
        <v>220</v>
      </c>
      <c r="AU126" s="147" t="s">
        <v>153</v>
      </c>
      <c r="AV126" s="147" t="s">
        <v>85</v>
      </c>
      <c r="AW126" s="147" t="s">
        <v>119</v>
      </c>
      <c r="AX126" s="147" t="s">
        <v>22</v>
      </c>
      <c r="AY126" s="147" t="s">
        <v>140</v>
      </c>
    </row>
    <row r="127" spans="2:65" s="6" customFormat="1" ht="15.75" customHeight="1">
      <c r="B127" s="22"/>
      <c r="C127" s="123" t="s">
        <v>8</v>
      </c>
      <c r="D127" s="123" t="s">
        <v>144</v>
      </c>
      <c r="E127" s="124" t="s">
        <v>1365</v>
      </c>
      <c r="F127" s="125" t="s">
        <v>1366</v>
      </c>
      <c r="G127" s="126" t="s">
        <v>197</v>
      </c>
      <c r="H127" s="127">
        <v>5</v>
      </c>
      <c r="I127" s="128"/>
      <c r="J127" s="129">
        <f>ROUND($I$127*$H$127,2)</f>
        <v>0</v>
      </c>
      <c r="K127" s="125" t="s">
        <v>215</v>
      </c>
      <c r="L127" s="22"/>
      <c r="M127" s="130"/>
      <c r="N127" s="131" t="s">
        <v>48</v>
      </c>
      <c r="Q127" s="132">
        <v>0.00017</v>
      </c>
      <c r="R127" s="132">
        <f>$Q$127*$H$127</f>
        <v>0.0008500000000000001</v>
      </c>
      <c r="S127" s="132">
        <v>0</v>
      </c>
      <c r="T127" s="133">
        <f>$S$127*$H$127</f>
        <v>0</v>
      </c>
      <c r="AR127" s="83" t="s">
        <v>143</v>
      </c>
      <c r="AT127" s="83" t="s">
        <v>144</v>
      </c>
      <c r="AU127" s="83" t="s">
        <v>153</v>
      </c>
      <c r="AY127" s="6" t="s">
        <v>140</v>
      </c>
      <c r="BE127" s="134">
        <f>IF($N$127="základní",$J$127,0)</f>
        <v>0</v>
      </c>
      <c r="BF127" s="134">
        <f>IF($N$127="snížená",$J$127,0)</f>
        <v>0</v>
      </c>
      <c r="BG127" s="134">
        <f>IF($N$127="zákl. přenesená",$J$127,0)</f>
        <v>0</v>
      </c>
      <c r="BH127" s="134">
        <f>IF($N$127="sníž. přenesená",$J$127,0)</f>
        <v>0</v>
      </c>
      <c r="BI127" s="134">
        <f>IF($N$127="nulová",$J$127,0)</f>
        <v>0</v>
      </c>
      <c r="BJ127" s="83" t="s">
        <v>22</v>
      </c>
      <c r="BK127" s="134">
        <f>ROUND($I$127*$H$127,2)</f>
        <v>0</v>
      </c>
      <c r="BL127" s="83" t="s">
        <v>143</v>
      </c>
      <c r="BM127" s="83" t="s">
        <v>1367</v>
      </c>
    </row>
    <row r="128" spans="2:51" s="6" customFormat="1" ht="15.75" customHeight="1">
      <c r="B128" s="145"/>
      <c r="D128" s="140" t="s">
        <v>220</v>
      </c>
      <c r="E128" s="148"/>
      <c r="F128" s="148" t="s">
        <v>1368</v>
      </c>
      <c r="H128" s="149">
        <v>5</v>
      </c>
      <c r="L128" s="145"/>
      <c r="M128" s="150"/>
      <c r="T128" s="151"/>
      <c r="AT128" s="147" t="s">
        <v>220</v>
      </c>
      <c r="AU128" s="147" t="s">
        <v>153</v>
      </c>
      <c r="AV128" s="147" t="s">
        <v>85</v>
      </c>
      <c r="AW128" s="147" t="s">
        <v>119</v>
      </c>
      <c r="AX128" s="147" t="s">
        <v>22</v>
      </c>
      <c r="AY128" s="147" t="s">
        <v>140</v>
      </c>
    </row>
    <row r="129" spans="2:65" s="6" customFormat="1" ht="15.75" customHeight="1">
      <c r="B129" s="22"/>
      <c r="C129" s="123" t="s">
        <v>407</v>
      </c>
      <c r="D129" s="123" t="s">
        <v>144</v>
      </c>
      <c r="E129" s="124" t="s">
        <v>1369</v>
      </c>
      <c r="F129" s="125" t="s">
        <v>1370</v>
      </c>
      <c r="G129" s="126" t="s">
        <v>197</v>
      </c>
      <c r="H129" s="127">
        <v>143</v>
      </c>
      <c r="I129" s="128"/>
      <c r="J129" s="129">
        <f>ROUND($I$129*$H$129,2)</f>
        <v>0</v>
      </c>
      <c r="K129" s="125" t="s">
        <v>215</v>
      </c>
      <c r="L129" s="22"/>
      <c r="M129" s="130"/>
      <c r="N129" s="131" t="s">
        <v>48</v>
      </c>
      <c r="Q129" s="132">
        <v>0</v>
      </c>
      <c r="R129" s="132">
        <f>$Q$129*$H$129</f>
        <v>0</v>
      </c>
      <c r="S129" s="132">
        <v>0</v>
      </c>
      <c r="T129" s="133">
        <f>$S$129*$H$129</f>
        <v>0</v>
      </c>
      <c r="AR129" s="83" t="s">
        <v>143</v>
      </c>
      <c r="AT129" s="83" t="s">
        <v>144</v>
      </c>
      <c r="AU129" s="83" t="s">
        <v>153</v>
      </c>
      <c r="AY129" s="6" t="s">
        <v>140</v>
      </c>
      <c r="BE129" s="134">
        <f>IF($N$129="základní",$J$129,0)</f>
        <v>0</v>
      </c>
      <c r="BF129" s="134">
        <f>IF($N$129="snížená",$J$129,0)</f>
        <v>0</v>
      </c>
      <c r="BG129" s="134">
        <f>IF($N$129="zákl. přenesená",$J$129,0)</f>
        <v>0</v>
      </c>
      <c r="BH129" s="134">
        <f>IF($N$129="sníž. přenesená",$J$129,0)</f>
        <v>0</v>
      </c>
      <c r="BI129" s="134">
        <f>IF($N$129="nulová",$J$129,0)</f>
        <v>0</v>
      </c>
      <c r="BJ129" s="83" t="s">
        <v>22</v>
      </c>
      <c r="BK129" s="134">
        <f>ROUND($I$129*$H$129,2)</f>
        <v>0</v>
      </c>
      <c r="BL129" s="83" t="s">
        <v>143</v>
      </c>
      <c r="BM129" s="83" t="s">
        <v>1371</v>
      </c>
    </row>
    <row r="130" spans="2:65" s="6" customFormat="1" ht="15.75" customHeight="1">
      <c r="B130" s="22"/>
      <c r="C130" s="126" t="s">
        <v>412</v>
      </c>
      <c r="D130" s="126" t="s">
        <v>144</v>
      </c>
      <c r="E130" s="124" t="s">
        <v>1372</v>
      </c>
      <c r="F130" s="125" t="s">
        <v>1373</v>
      </c>
      <c r="G130" s="126" t="s">
        <v>197</v>
      </c>
      <c r="H130" s="127">
        <v>67</v>
      </c>
      <c r="I130" s="128"/>
      <c r="J130" s="129">
        <f>ROUND($I$130*$H$130,2)</f>
        <v>0</v>
      </c>
      <c r="K130" s="125" t="s">
        <v>215</v>
      </c>
      <c r="L130" s="22"/>
      <c r="M130" s="130"/>
      <c r="N130" s="131" t="s">
        <v>48</v>
      </c>
      <c r="Q130" s="132">
        <v>0</v>
      </c>
      <c r="R130" s="132">
        <f>$Q$130*$H$130</f>
        <v>0</v>
      </c>
      <c r="S130" s="132">
        <v>0</v>
      </c>
      <c r="T130" s="133">
        <f>$S$130*$H$130</f>
        <v>0</v>
      </c>
      <c r="AR130" s="83" t="s">
        <v>143</v>
      </c>
      <c r="AT130" s="83" t="s">
        <v>144</v>
      </c>
      <c r="AU130" s="83" t="s">
        <v>153</v>
      </c>
      <c r="AY130" s="83" t="s">
        <v>140</v>
      </c>
      <c r="BE130" s="134">
        <f>IF($N$130="základní",$J$130,0)</f>
        <v>0</v>
      </c>
      <c r="BF130" s="134">
        <f>IF($N$130="snížená",$J$130,0)</f>
        <v>0</v>
      </c>
      <c r="BG130" s="134">
        <f>IF($N$130="zákl. přenesená",$J$130,0)</f>
        <v>0</v>
      </c>
      <c r="BH130" s="134">
        <f>IF($N$130="sníž. přenesená",$J$130,0)</f>
        <v>0</v>
      </c>
      <c r="BI130" s="134">
        <f>IF($N$130="nulová",$J$130,0)</f>
        <v>0</v>
      </c>
      <c r="BJ130" s="83" t="s">
        <v>22</v>
      </c>
      <c r="BK130" s="134">
        <f>ROUND($I$130*$H$130,2)</f>
        <v>0</v>
      </c>
      <c r="BL130" s="83" t="s">
        <v>143</v>
      </c>
      <c r="BM130" s="83" t="s">
        <v>1374</v>
      </c>
    </row>
    <row r="131" spans="2:65" s="6" customFormat="1" ht="15.75" customHeight="1">
      <c r="B131" s="22"/>
      <c r="C131" s="126" t="s">
        <v>417</v>
      </c>
      <c r="D131" s="126" t="s">
        <v>144</v>
      </c>
      <c r="E131" s="124" t="s">
        <v>1375</v>
      </c>
      <c r="F131" s="125" t="s">
        <v>1376</v>
      </c>
      <c r="G131" s="126" t="s">
        <v>197</v>
      </c>
      <c r="H131" s="127">
        <v>52</v>
      </c>
      <c r="I131" s="128"/>
      <c r="J131" s="129">
        <f>ROUND($I$131*$H$131,2)</f>
        <v>0</v>
      </c>
      <c r="K131" s="125" t="s">
        <v>215</v>
      </c>
      <c r="L131" s="22"/>
      <c r="M131" s="130"/>
      <c r="N131" s="131" t="s">
        <v>48</v>
      </c>
      <c r="Q131" s="132">
        <v>0</v>
      </c>
      <c r="R131" s="132">
        <f>$Q$131*$H$131</f>
        <v>0</v>
      </c>
      <c r="S131" s="132">
        <v>0</v>
      </c>
      <c r="T131" s="133">
        <f>$S$131*$H$131</f>
        <v>0</v>
      </c>
      <c r="AR131" s="83" t="s">
        <v>143</v>
      </c>
      <c r="AT131" s="83" t="s">
        <v>144</v>
      </c>
      <c r="AU131" s="83" t="s">
        <v>153</v>
      </c>
      <c r="AY131" s="83" t="s">
        <v>140</v>
      </c>
      <c r="BE131" s="134">
        <f>IF($N$131="základní",$J$131,0)</f>
        <v>0</v>
      </c>
      <c r="BF131" s="134">
        <f>IF($N$131="snížená",$J$131,0)</f>
        <v>0</v>
      </c>
      <c r="BG131" s="134">
        <f>IF($N$131="zákl. přenesená",$J$131,0)</f>
        <v>0</v>
      </c>
      <c r="BH131" s="134">
        <f>IF($N$131="sníž. přenesená",$J$131,0)</f>
        <v>0</v>
      </c>
      <c r="BI131" s="134">
        <f>IF($N$131="nulová",$J$131,0)</f>
        <v>0</v>
      </c>
      <c r="BJ131" s="83" t="s">
        <v>22</v>
      </c>
      <c r="BK131" s="134">
        <f>ROUND($I$131*$H$131,2)</f>
        <v>0</v>
      </c>
      <c r="BL131" s="83" t="s">
        <v>143</v>
      </c>
      <c r="BM131" s="83" t="s">
        <v>1377</v>
      </c>
    </row>
    <row r="132" spans="2:65" s="6" customFormat="1" ht="15.75" customHeight="1">
      <c r="B132" s="22"/>
      <c r="C132" s="126" t="s">
        <v>425</v>
      </c>
      <c r="D132" s="126" t="s">
        <v>144</v>
      </c>
      <c r="E132" s="124" t="s">
        <v>1378</v>
      </c>
      <c r="F132" s="125" t="s">
        <v>1376</v>
      </c>
      <c r="G132" s="126" t="s">
        <v>197</v>
      </c>
      <c r="H132" s="127">
        <v>5</v>
      </c>
      <c r="I132" s="128"/>
      <c r="J132" s="129">
        <f>ROUND($I$132*$H$132,2)</f>
        <v>0</v>
      </c>
      <c r="K132" s="125" t="s">
        <v>215</v>
      </c>
      <c r="L132" s="22"/>
      <c r="M132" s="130"/>
      <c r="N132" s="131" t="s">
        <v>48</v>
      </c>
      <c r="Q132" s="132">
        <v>0</v>
      </c>
      <c r="R132" s="132">
        <f>$Q$132*$H$132</f>
        <v>0</v>
      </c>
      <c r="S132" s="132">
        <v>0</v>
      </c>
      <c r="T132" s="133">
        <f>$S$132*$H$132</f>
        <v>0</v>
      </c>
      <c r="AR132" s="83" t="s">
        <v>143</v>
      </c>
      <c r="AT132" s="83" t="s">
        <v>144</v>
      </c>
      <c r="AU132" s="83" t="s">
        <v>153</v>
      </c>
      <c r="AY132" s="83" t="s">
        <v>140</v>
      </c>
      <c r="BE132" s="134">
        <f>IF($N$132="základní",$J$132,0)</f>
        <v>0</v>
      </c>
      <c r="BF132" s="134">
        <f>IF($N$132="snížená",$J$132,0)</f>
        <v>0</v>
      </c>
      <c r="BG132" s="134">
        <f>IF($N$132="zákl. přenesená",$J$132,0)</f>
        <v>0</v>
      </c>
      <c r="BH132" s="134">
        <f>IF($N$132="sníž. přenesená",$J$132,0)</f>
        <v>0</v>
      </c>
      <c r="BI132" s="134">
        <f>IF($N$132="nulová",$J$132,0)</f>
        <v>0</v>
      </c>
      <c r="BJ132" s="83" t="s">
        <v>22</v>
      </c>
      <c r="BK132" s="134">
        <f>ROUND($I$132*$H$132,2)</f>
        <v>0</v>
      </c>
      <c r="BL132" s="83" t="s">
        <v>143</v>
      </c>
      <c r="BM132" s="83" t="s">
        <v>1379</v>
      </c>
    </row>
    <row r="133" spans="2:65" s="6" customFormat="1" ht="15.75" customHeight="1">
      <c r="B133" s="22"/>
      <c r="C133" s="126" t="s">
        <v>430</v>
      </c>
      <c r="D133" s="126" t="s">
        <v>144</v>
      </c>
      <c r="E133" s="124" t="s">
        <v>1380</v>
      </c>
      <c r="F133" s="125" t="s">
        <v>1381</v>
      </c>
      <c r="G133" s="126" t="s">
        <v>283</v>
      </c>
      <c r="H133" s="127">
        <v>58.65</v>
      </c>
      <c r="I133" s="128"/>
      <c r="J133" s="129">
        <f>ROUND($I$133*$H$133,2)</f>
        <v>0</v>
      </c>
      <c r="K133" s="125" t="s">
        <v>215</v>
      </c>
      <c r="L133" s="22"/>
      <c r="M133" s="130"/>
      <c r="N133" s="131" t="s">
        <v>48</v>
      </c>
      <c r="Q133" s="132">
        <v>0</v>
      </c>
      <c r="R133" s="132">
        <f>$Q$133*$H$133</f>
        <v>0</v>
      </c>
      <c r="S133" s="132">
        <v>0</v>
      </c>
      <c r="T133" s="133">
        <f>$S$133*$H$133</f>
        <v>0</v>
      </c>
      <c r="AR133" s="83" t="s">
        <v>143</v>
      </c>
      <c r="AT133" s="83" t="s">
        <v>144</v>
      </c>
      <c r="AU133" s="83" t="s">
        <v>153</v>
      </c>
      <c r="AY133" s="83" t="s">
        <v>140</v>
      </c>
      <c r="BE133" s="134">
        <f>IF($N$133="základní",$J$133,0)</f>
        <v>0</v>
      </c>
      <c r="BF133" s="134">
        <f>IF($N$133="snížená",$J$133,0)</f>
        <v>0</v>
      </c>
      <c r="BG133" s="134">
        <f>IF($N$133="zákl. přenesená",$J$133,0)</f>
        <v>0</v>
      </c>
      <c r="BH133" s="134">
        <f>IF($N$133="sníž. přenesená",$J$133,0)</f>
        <v>0</v>
      </c>
      <c r="BI133" s="134">
        <f>IF($N$133="nulová",$J$133,0)</f>
        <v>0</v>
      </c>
      <c r="BJ133" s="83" t="s">
        <v>22</v>
      </c>
      <c r="BK133" s="134">
        <f>ROUND($I$133*$H$133,2)</f>
        <v>0</v>
      </c>
      <c r="BL133" s="83" t="s">
        <v>143</v>
      </c>
      <c r="BM133" s="83" t="s">
        <v>1382</v>
      </c>
    </row>
    <row r="134" spans="2:51" s="6" customFormat="1" ht="15.75" customHeight="1">
      <c r="B134" s="145"/>
      <c r="D134" s="140" t="s">
        <v>220</v>
      </c>
      <c r="E134" s="148"/>
      <c r="F134" s="148" t="s">
        <v>1383</v>
      </c>
      <c r="H134" s="149">
        <v>58.65</v>
      </c>
      <c r="L134" s="145"/>
      <c r="M134" s="150"/>
      <c r="T134" s="151"/>
      <c r="AT134" s="147" t="s">
        <v>220</v>
      </c>
      <c r="AU134" s="147" t="s">
        <v>153</v>
      </c>
      <c r="AV134" s="147" t="s">
        <v>85</v>
      </c>
      <c r="AW134" s="147" t="s">
        <v>119</v>
      </c>
      <c r="AX134" s="147" t="s">
        <v>22</v>
      </c>
      <c r="AY134" s="147" t="s">
        <v>140</v>
      </c>
    </row>
    <row r="135" spans="2:63" s="112" customFormat="1" ht="23.25" customHeight="1">
      <c r="B135" s="113"/>
      <c r="D135" s="114" t="s">
        <v>76</v>
      </c>
      <c r="E135" s="121" t="s">
        <v>959</v>
      </c>
      <c r="F135" s="121" t="s">
        <v>1384</v>
      </c>
      <c r="J135" s="122">
        <f>$BK$135</f>
        <v>0</v>
      </c>
      <c r="L135" s="113"/>
      <c r="M135" s="117"/>
      <c r="P135" s="118">
        <f>SUM($P$136:$P$154)</f>
        <v>0</v>
      </c>
      <c r="R135" s="118">
        <f>SUM($R$136:$R$154)</f>
        <v>55.955</v>
      </c>
      <c r="T135" s="119">
        <f>SUM($T$136:$T$154)</f>
        <v>0</v>
      </c>
      <c r="AR135" s="114" t="s">
        <v>22</v>
      </c>
      <c r="AT135" s="114" t="s">
        <v>76</v>
      </c>
      <c r="AU135" s="114" t="s">
        <v>85</v>
      </c>
      <c r="AY135" s="114" t="s">
        <v>140</v>
      </c>
      <c r="BK135" s="120">
        <f>SUM($BK$136:$BK$154)</f>
        <v>0</v>
      </c>
    </row>
    <row r="136" spans="2:65" s="6" customFormat="1" ht="15.75" customHeight="1">
      <c r="B136" s="22"/>
      <c r="C136" s="123" t="s">
        <v>438</v>
      </c>
      <c r="D136" s="123" t="s">
        <v>144</v>
      </c>
      <c r="E136" s="124" t="s">
        <v>1385</v>
      </c>
      <c r="F136" s="125" t="s">
        <v>1386</v>
      </c>
      <c r="G136" s="126" t="s">
        <v>319</v>
      </c>
      <c r="H136" s="127">
        <v>15500</v>
      </c>
      <c r="I136" s="128"/>
      <c r="J136" s="129">
        <f>ROUND($I$136*$H$136,2)</f>
        <v>0</v>
      </c>
      <c r="K136" s="125" t="s">
        <v>215</v>
      </c>
      <c r="L136" s="22"/>
      <c r="M136" s="130"/>
      <c r="N136" s="131" t="s">
        <v>48</v>
      </c>
      <c r="Q136" s="132">
        <v>0</v>
      </c>
      <c r="R136" s="132">
        <f>$Q$136*$H$136</f>
        <v>0</v>
      </c>
      <c r="S136" s="132">
        <v>0</v>
      </c>
      <c r="T136" s="133">
        <f>$S$136*$H$136</f>
        <v>0</v>
      </c>
      <c r="AR136" s="83" t="s">
        <v>143</v>
      </c>
      <c r="AT136" s="83" t="s">
        <v>144</v>
      </c>
      <c r="AU136" s="83" t="s">
        <v>153</v>
      </c>
      <c r="AY136" s="6" t="s">
        <v>140</v>
      </c>
      <c r="BE136" s="134">
        <f>IF($N$136="základní",$J$136,0)</f>
        <v>0</v>
      </c>
      <c r="BF136" s="134">
        <f>IF($N$136="snížená",$J$136,0)</f>
        <v>0</v>
      </c>
      <c r="BG136" s="134">
        <f>IF($N$136="zákl. přenesená",$J$136,0)</f>
        <v>0</v>
      </c>
      <c r="BH136" s="134">
        <f>IF($N$136="sníž. přenesená",$J$136,0)</f>
        <v>0</v>
      </c>
      <c r="BI136" s="134">
        <f>IF($N$136="nulová",$J$136,0)</f>
        <v>0</v>
      </c>
      <c r="BJ136" s="83" t="s">
        <v>22</v>
      </c>
      <c r="BK136" s="134">
        <f>ROUND($I$136*$H$136,2)</f>
        <v>0</v>
      </c>
      <c r="BL136" s="83" t="s">
        <v>143</v>
      </c>
      <c r="BM136" s="83" t="s">
        <v>1387</v>
      </c>
    </row>
    <row r="137" spans="2:51" s="6" customFormat="1" ht="15.75" customHeight="1">
      <c r="B137" s="145"/>
      <c r="D137" s="140" t="s">
        <v>220</v>
      </c>
      <c r="E137" s="148"/>
      <c r="F137" s="148" t="s">
        <v>1388</v>
      </c>
      <c r="H137" s="149">
        <v>12400</v>
      </c>
      <c r="L137" s="145"/>
      <c r="M137" s="150"/>
      <c r="T137" s="151"/>
      <c r="AT137" s="147" t="s">
        <v>220</v>
      </c>
      <c r="AU137" s="147" t="s">
        <v>153</v>
      </c>
      <c r="AV137" s="147" t="s">
        <v>85</v>
      </c>
      <c r="AW137" s="147" t="s">
        <v>119</v>
      </c>
      <c r="AX137" s="147" t="s">
        <v>77</v>
      </c>
      <c r="AY137" s="147" t="s">
        <v>140</v>
      </c>
    </row>
    <row r="138" spans="2:51" s="6" customFormat="1" ht="15.75" customHeight="1">
      <c r="B138" s="145"/>
      <c r="D138" s="146" t="s">
        <v>220</v>
      </c>
      <c r="E138" s="147"/>
      <c r="F138" s="148" t="s">
        <v>1389</v>
      </c>
      <c r="H138" s="149">
        <v>3100</v>
      </c>
      <c r="L138" s="145"/>
      <c r="M138" s="150"/>
      <c r="T138" s="151"/>
      <c r="AT138" s="147" t="s">
        <v>220</v>
      </c>
      <c r="AU138" s="147" t="s">
        <v>153</v>
      </c>
      <c r="AV138" s="147" t="s">
        <v>85</v>
      </c>
      <c r="AW138" s="147" t="s">
        <v>119</v>
      </c>
      <c r="AX138" s="147" t="s">
        <v>77</v>
      </c>
      <c r="AY138" s="147" t="s">
        <v>140</v>
      </c>
    </row>
    <row r="139" spans="2:51" s="6" customFormat="1" ht="15.75" customHeight="1">
      <c r="B139" s="161"/>
      <c r="D139" s="146" t="s">
        <v>220</v>
      </c>
      <c r="E139" s="162"/>
      <c r="F139" s="163" t="s">
        <v>293</v>
      </c>
      <c r="H139" s="164">
        <v>15500</v>
      </c>
      <c r="L139" s="161"/>
      <c r="M139" s="165"/>
      <c r="T139" s="166"/>
      <c r="AT139" s="162" t="s">
        <v>220</v>
      </c>
      <c r="AU139" s="162" t="s">
        <v>153</v>
      </c>
      <c r="AV139" s="162" t="s">
        <v>143</v>
      </c>
      <c r="AW139" s="162" t="s">
        <v>119</v>
      </c>
      <c r="AX139" s="162" t="s">
        <v>22</v>
      </c>
      <c r="AY139" s="162" t="s">
        <v>140</v>
      </c>
    </row>
    <row r="140" spans="2:65" s="6" customFormat="1" ht="15.75" customHeight="1">
      <c r="B140" s="22"/>
      <c r="C140" s="123" t="s">
        <v>443</v>
      </c>
      <c r="D140" s="123" t="s">
        <v>144</v>
      </c>
      <c r="E140" s="124" t="s">
        <v>1390</v>
      </c>
      <c r="F140" s="125" t="s">
        <v>1391</v>
      </c>
      <c r="G140" s="126" t="s">
        <v>319</v>
      </c>
      <c r="H140" s="127">
        <v>15500</v>
      </c>
      <c r="I140" s="128"/>
      <c r="J140" s="129">
        <f>ROUND($I$140*$H$140,2)</f>
        <v>0</v>
      </c>
      <c r="K140" s="125" t="s">
        <v>215</v>
      </c>
      <c r="L140" s="22"/>
      <c r="M140" s="130"/>
      <c r="N140" s="131" t="s">
        <v>48</v>
      </c>
      <c r="Q140" s="132">
        <v>0</v>
      </c>
      <c r="R140" s="132">
        <f>$Q$140*$H$140</f>
        <v>0</v>
      </c>
      <c r="S140" s="132">
        <v>0</v>
      </c>
      <c r="T140" s="133">
        <f>$S$140*$H$140</f>
        <v>0</v>
      </c>
      <c r="AR140" s="83" t="s">
        <v>143</v>
      </c>
      <c r="AT140" s="83" t="s">
        <v>144</v>
      </c>
      <c r="AU140" s="83" t="s">
        <v>153</v>
      </c>
      <c r="AY140" s="6" t="s">
        <v>140</v>
      </c>
      <c r="BE140" s="134">
        <f>IF($N$140="základní",$J$140,0)</f>
        <v>0</v>
      </c>
      <c r="BF140" s="134">
        <f>IF($N$140="snížená",$J$140,0)</f>
        <v>0</v>
      </c>
      <c r="BG140" s="134">
        <f>IF($N$140="zákl. přenesená",$J$140,0)</f>
        <v>0</v>
      </c>
      <c r="BH140" s="134">
        <f>IF($N$140="sníž. přenesená",$J$140,0)</f>
        <v>0</v>
      </c>
      <c r="BI140" s="134">
        <f>IF($N$140="nulová",$J$140,0)</f>
        <v>0</v>
      </c>
      <c r="BJ140" s="83" t="s">
        <v>22</v>
      </c>
      <c r="BK140" s="134">
        <f>ROUND($I$140*$H$140,2)</f>
        <v>0</v>
      </c>
      <c r="BL140" s="83" t="s">
        <v>143</v>
      </c>
      <c r="BM140" s="83" t="s">
        <v>1392</v>
      </c>
    </row>
    <row r="141" spans="2:51" s="6" customFormat="1" ht="15.75" customHeight="1">
      <c r="B141" s="145"/>
      <c r="D141" s="140" t="s">
        <v>220</v>
      </c>
      <c r="E141" s="148"/>
      <c r="F141" s="148" t="s">
        <v>1393</v>
      </c>
      <c r="H141" s="149">
        <v>15500</v>
      </c>
      <c r="L141" s="145"/>
      <c r="M141" s="150"/>
      <c r="T141" s="151"/>
      <c r="AT141" s="147" t="s">
        <v>220</v>
      </c>
      <c r="AU141" s="147" t="s">
        <v>153</v>
      </c>
      <c r="AV141" s="147" t="s">
        <v>85</v>
      </c>
      <c r="AW141" s="147" t="s">
        <v>119</v>
      </c>
      <c r="AX141" s="147" t="s">
        <v>22</v>
      </c>
      <c r="AY141" s="147" t="s">
        <v>140</v>
      </c>
    </row>
    <row r="142" spans="2:65" s="6" customFormat="1" ht="15.75" customHeight="1">
      <c r="B142" s="22"/>
      <c r="C142" s="123" t="s">
        <v>447</v>
      </c>
      <c r="D142" s="123" t="s">
        <v>144</v>
      </c>
      <c r="E142" s="124" t="s">
        <v>952</v>
      </c>
      <c r="F142" s="125" t="s">
        <v>953</v>
      </c>
      <c r="G142" s="126" t="s">
        <v>319</v>
      </c>
      <c r="H142" s="127">
        <v>14260</v>
      </c>
      <c r="I142" s="128"/>
      <c r="J142" s="129">
        <f>ROUND($I$142*$H$142,2)</f>
        <v>0</v>
      </c>
      <c r="K142" s="125" t="s">
        <v>215</v>
      </c>
      <c r="L142" s="22"/>
      <c r="M142" s="130"/>
      <c r="N142" s="131" t="s">
        <v>48</v>
      </c>
      <c r="Q142" s="132">
        <v>0</v>
      </c>
      <c r="R142" s="132">
        <f>$Q$142*$H$142</f>
        <v>0</v>
      </c>
      <c r="S142" s="132">
        <v>0</v>
      </c>
      <c r="T142" s="133">
        <f>$S$142*$H$142</f>
        <v>0</v>
      </c>
      <c r="AR142" s="83" t="s">
        <v>143</v>
      </c>
      <c r="AT142" s="83" t="s">
        <v>144</v>
      </c>
      <c r="AU142" s="83" t="s">
        <v>153</v>
      </c>
      <c r="AY142" s="6" t="s">
        <v>140</v>
      </c>
      <c r="BE142" s="134">
        <f>IF($N$142="základní",$J$142,0)</f>
        <v>0</v>
      </c>
      <c r="BF142" s="134">
        <f>IF($N$142="snížená",$J$142,0)</f>
        <v>0</v>
      </c>
      <c r="BG142" s="134">
        <f>IF($N$142="zákl. přenesená",$J$142,0)</f>
        <v>0</v>
      </c>
      <c r="BH142" s="134">
        <f>IF($N$142="sníž. přenesená",$J$142,0)</f>
        <v>0</v>
      </c>
      <c r="BI142" s="134">
        <f>IF($N$142="nulová",$J$142,0)</f>
        <v>0</v>
      </c>
      <c r="BJ142" s="83" t="s">
        <v>22</v>
      </c>
      <c r="BK142" s="134">
        <f>ROUND($I$142*$H$142,2)</f>
        <v>0</v>
      </c>
      <c r="BL142" s="83" t="s">
        <v>143</v>
      </c>
      <c r="BM142" s="83" t="s">
        <v>1394</v>
      </c>
    </row>
    <row r="143" spans="2:51" s="6" customFormat="1" ht="15.75" customHeight="1">
      <c r="B143" s="145"/>
      <c r="D143" s="140" t="s">
        <v>220</v>
      </c>
      <c r="E143" s="148"/>
      <c r="F143" s="148" t="s">
        <v>1395</v>
      </c>
      <c r="H143" s="149">
        <v>11160</v>
      </c>
      <c r="L143" s="145"/>
      <c r="M143" s="150"/>
      <c r="T143" s="151"/>
      <c r="AT143" s="147" t="s">
        <v>220</v>
      </c>
      <c r="AU143" s="147" t="s">
        <v>153</v>
      </c>
      <c r="AV143" s="147" t="s">
        <v>85</v>
      </c>
      <c r="AW143" s="147" t="s">
        <v>119</v>
      </c>
      <c r="AX143" s="147" t="s">
        <v>77</v>
      </c>
      <c r="AY143" s="147" t="s">
        <v>140</v>
      </c>
    </row>
    <row r="144" spans="2:51" s="6" customFormat="1" ht="15.75" customHeight="1">
      <c r="B144" s="145"/>
      <c r="D144" s="146" t="s">
        <v>220</v>
      </c>
      <c r="E144" s="147"/>
      <c r="F144" s="148" t="s">
        <v>1389</v>
      </c>
      <c r="H144" s="149">
        <v>3100</v>
      </c>
      <c r="L144" s="145"/>
      <c r="M144" s="150"/>
      <c r="T144" s="151"/>
      <c r="AT144" s="147" t="s">
        <v>220</v>
      </c>
      <c r="AU144" s="147" t="s">
        <v>153</v>
      </c>
      <c r="AV144" s="147" t="s">
        <v>85</v>
      </c>
      <c r="AW144" s="147" t="s">
        <v>119</v>
      </c>
      <c r="AX144" s="147" t="s">
        <v>77</v>
      </c>
      <c r="AY144" s="147" t="s">
        <v>140</v>
      </c>
    </row>
    <row r="145" spans="2:51" s="6" customFormat="1" ht="15.75" customHeight="1">
      <c r="B145" s="161"/>
      <c r="D145" s="146" t="s">
        <v>220</v>
      </c>
      <c r="E145" s="162"/>
      <c r="F145" s="163" t="s">
        <v>293</v>
      </c>
      <c r="H145" s="164">
        <v>14260</v>
      </c>
      <c r="L145" s="161"/>
      <c r="M145" s="165"/>
      <c r="T145" s="166"/>
      <c r="AT145" s="162" t="s">
        <v>220</v>
      </c>
      <c r="AU145" s="162" t="s">
        <v>153</v>
      </c>
      <c r="AV145" s="162" t="s">
        <v>143</v>
      </c>
      <c r="AW145" s="162" t="s">
        <v>119</v>
      </c>
      <c r="AX145" s="162" t="s">
        <v>22</v>
      </c>
      <c r="AY145" s="162" t="s">
        <v>140</v>
      </c>
    </row>
    <row r="146" spans="2:65" s="6" customFormat="1" ht="15.75" customHeight="1">
      <c r="B146" s="22"/>
      <c r="C146" s="123" t="s">
        <v>451</v>
      </c>
      <c r="D146" s="123" t="s">
        <v>144</v>
      </c>
      <c r="E146" s="124" t="s">
        <v>1396</v>
      </c>
      <c r="F146" s="125" t="s">
        <v>1397</v>
      </c>
      <c r="G146" s="126" t="s">
        <v>319</v>
      </c>
      <c r="H146" s="127">
        <v>1240</v>
      </c>
      <c r="I146" s="128"/>
      <c r="J146" s="129">
        <f>ROUND($I$146*$H$146,2)</f>
        <v>0</v>
      </c>
      <c r="K146" s="125" t="s">
        <v>215</v>
      </c>
      <c r="L146" s="22"/>
      <c r="M146" s="130"/>
      <c r="N146" s="131" t="s">
        <v>48</v>
      </c>
      <c r="Q146" s="132">
        <v>0</v>
      </c>
      <c r="R146" s="132">
        <f>$Q$146*$H$146</f>
        <v>0</v>
      </c>
      <c r="S146" s="132">
        <v>0</v>
      </c>
      <c r="T146" s="133">
        <f>$S$146*$H$146</f>
        <v>0</v>
      </c>
      <c r="AR146" s="83" t="s">
        <v>143</v>
      </c>
      <c r="AT146" s="83" t="s">
        <v>144</v>
      </c>
      <c r="AU146" s="83" t="s">
        <v>153</v>
      </c>
      <c r="AY146" s="6" t="s">
        <v>140</v>
      </c>
      <c r="BE146" s="134">
        <f>IF($N$146="základní",$J$146,0)</f>
        <v>0</v>
      </c>
      <c r="BF146" s="134">
        <f>IF($N$146="snížená",$J$146,0)</f>
        <v>0</v>
      </c>
      <c r="BG146" s="134">
        <f>IF($N$146="zákl. přenesená",$J$146,0)</f>
        <v>0</v>
      </c>
      <c r="BH146" s="134">
        <f>IF($N$146="sníž. přenesená",$J$146,0)</f>
        <v>0</v>
      </c>
      <c r="BI146" s="134">
        <f>IF($N$146="nulová",$J$146,0)</f>
        <v>0</v>
      </c>
      <c r="BJ146" s="83" t="s">
        <v>22</v>
      </c>
      <c r="BK146" s="134">
        <f>ROUND($I$146*$H$146,2)</f>
        <v>0</v>
      </c>
      <c r="BL146" s="83" t="s">
        <v>143</v>
      </c>
      <c r="BM146" s="83" t="s">
        <v>1398</v>
      </c>
    </row>
    <row r="147" spans="2:51" s="6" customFormat="1" ht="15.75" customHeight="1">
      <c r="B147" s="145"/>
      <c r="D147" s="140" t="s">
        <v>220</v>
      </c>
      <c r="E147" s="148"/>
      <c r="F147" s="148" t="s">
        <v>1399</v>
      </c>
      <c r="H147" s="149">
        <v>1240</v>
      </c>
      <c r="L147" s="145"/>
      <c r="M147" s="150"/>
      <c r="T147" s="151"/>
      <c r="AT147" s="147" t="s">
        <v>220</v>
      </c>
      <c r="AU147" s="147" t="s">
        <v>153</v>
      </c>
      <c r="AV147" s="147" t="s">
        <v>85</v>
      </c>
      <c r="AW147" s="147" t="s">
        <v>119</v>
      </c>
      <c r="AX147" s="147" t="s">
        <v>22</v>
      </c>
      <c r="AY147" s="147" t="s">
        <v>140</v>
      </c>
    </row>
    <row r="148" spans="2:65" s="6" customFormat="1" ht="15.75" customHeight="1">
      <c r="B148" s="22"/>
      <c r="C148" s="123" t="s">
        <v>459</v>
      </c>
      <c r="D148" s="123" t="s">
        <v>144</v>
      </c>
      <c r="E148" s="124" t="s">
        <v>954</v>
      </c>
      <c r="F148" s="125" t="s">
        <v>955</v>
      </c>
      <c r="G148" s="126" t="s">
        <v>319</v>
      </c>
      <c r="H148" s="127">
        <v>15500</v>
      </c>
      <c r="I148" s="128"/>
      <c r="J148" s="129">
        <f>ROUND($I$148*$H$148,2)</f>
        <v>0</v>
      </c>
      <c r="K148" s="125" t="s">
        <v>215</v>
      </c>
      <c r="L148" s="22"/>
      <c r="M148" s="130"/>
      <c r="N148" s="131" t="s">
        <v>48</v>
      </c>
      <c r="Q148" s="132">
        <v>0.00356</v>
      </c>
      <c r="R148" s="132">
        <f>$Q$148*$H$148</f>
        <v>55.18</v>
      </c>
      <c r="S148" s="132">
        <v>0</v>
      </c>
      <c r="T148" s="133">
        <f>$S$148*$H$148</f>
        <v>0</v>
      </c>
      <c r="AR148" s="83" t="s">
        <v>143</v>
      </c>
      <c r="AT148" s="83" t="s">
        <v>144</v>
      </c>
      <c r="AU148" s="83" t="s">
        <v>153</v>
      </c>
      <c r="AY148" s="6" t="s">
        <v>140</v>
      </c>
      <c r="BE148" s="134">
        <f>IF($N$148="základní",$J$148,0)</f>
        <v>0</v>
      </c>
      <c r="BF148" s="134">
        <f>IF($N$148="snížená",$J$148,0)</f>
        <v>0</v>
      </c>
      <c r="BG148" s="134">
        <f>IF($N$148="zákl. přenesená",$J$148,0)</f>
        <v>0</v>
      </c>
      <c r="BH148" s="134">
        <f>IF($N$148="sníž. přenesená",$J$148,0)</f>
        <v>0</v>
      </c>
      <c r="BI148" s="134">
        <f>IF($N$148="nulová",$J$148,0)</f>
        <v>0</v>
      </c>
      <c r="BJ148" s="83" t="s">
        <v>22</v>
      </c>
      <c r="BK148" s="134">
        <f>ROUND($I$148*$H$148,2)</f>
        <v>0</v>
      </c>
      <c r="BL148" s="83" t="s">
        <v>143</v>
      </c>
      <c r="BM148" s="83" t="s">
        <v>1400</v>
      </c>
    </row>
    <row r="149" spans="2:51" s="6" customFormat="1" ht="15.75" customHeight="1">
      <c r="B149" s="145"/>
      <c r="D149" s="140" t="s">
        <v>220</v>
      </c>
      <c r="E149" s="148"/>
      <c r="F149" s="148" t="s">
        <v>1393</v>
      </c>
      <c r="H149" s="149">
        <v>15500</v>
      </c>
      <c r="L149" s="145"/>
      <c r="M149" s="150"/>
      <c r="T149" s="151"/>
      <c r="AT149" s="147" t="s">
        <v>220</v>
      </c>
      <c r="AU149" s="147" t="s">
        <v>153</v>
      </c>
      <c r="AV149" s="147" t="s">
        <v>85</v>
      </c>
      <c r="AW149" s="147" t="s">
        <v>119</v>
      </c>
      <c r="AX149" s="147" t="s">
        <v>22</v>
      </c>
      <c r="AY149" s="147" t="s">
        <v>140</v>
      </c>
    </row>
    <row r="150" spans="2:65" s="6" customFormat="1" ht="15.75" customHeight="1">
      <c r="B150" s="22"/>
      <c r="C150" s="167" t="s">
        <v>464</v>
      </c>
      <c r="D150" s="167" t="s">
        <v>378</v>
      </c>
      <c r="E150" s="168" t="s">
        <v>956</v>
      </c>
      <c r="F150" s="169" t="s">
        <v>957</v>
      </c>
      <c r="G150" s="170" t="s">
        <v>958</v>
      </c>
      <c r="H150" s="171">
        <v>775</v>
      </c>
      <c r="I150" s="172"/>
      <c r="J150" s="173">
        <f>ROUND($I$150*$H$150,2)</f>
        <v>0</v>
      </c>
      <c r="K150" s="169" t="s">
        <v>215</v>
      </c>
      <c r="L150" s="174"/>
      <c r="M150" s="175"/>
      <c r="N150" s="176" t="s">
        <v>48</v>
      </c>
      <c r="Q150" s="132">
        <v>0.001</v>
      </c>
      <c r="R150" s="132">
        <f>$Q$150*$H$150</f>
        <v>0.775</v>
      </c>
      <c r="S150" s="132">
        <v>0</v>
      </c>
      <c r="T150" s="133">
        <f>$S$150*$H$150</f>
        <v>0</v>
      </c>
      <c r="AR150" s="83" t="s">
        <v>172</v>
      </c>
      <c r="AT150" s="83" t="s">
        <v>378</v>
      </c>
      <c r="AU150" s="83" t="s">
        <v>153</v>
      </c>
      <c r="AY150" s="6" t="s">
        <v>140</v>
      </c>
      <c r="BE150" s="134">
        <f>IF($N$150="základní",$J$150,0)</f>
        <v>0</v>
      </c>
      <c r="BF150" s="134">
        <f>IF($N$150="snížená",$J$150,0)</f>
        <v>0</v>
      </c>
      <c r="BG150" s="134">
        <f>IF($N$150="zákl. přenesená",$J$150,0)</f>
        <v>0</v>
      </c>
      <c r="BH150" s="134">
        <f>IF($N$150="sníž. přenesená",$J$150,0)</f>
        <v>0</v>
      </c>
      <c r="BI150" s="134">
        <f>IF($N$150="nulová",$J$150,0)</f>
        <v>0</v>
      </c>
      <c r="BJ150" s="83" t="s">
        <v>22</v>
      </c>
      <c r="BK150" s="134">
        <f>ROUND($I$150*$H$150,2)</f>
        <v>0</v>
      </c>
      <c r="BL150" s="83" t="s">
        <v>143</v>
      </c>
      <c r="BM150" s="83" t="s">
        <v>1401</v>
      </c>
    </row>
    <row r="151" spans="2:51" s="6" customFormat="1" ht="15.75" customHeight="1">
      <c r="B151" s="139"/>
      <c r="D151" s="140" t="s">
        <v>220</v>
      </c>
      <c r="E151" s="141"/>
      <c r="F151" s="141" t="s">
        <v>1402</v>
      </c>
      <c r="H151" s="142"/>
      <c r="L151" s="139"/>
      <c r="M151" s="143"/>
      <c r="T151" s="144"/>
      <c r="AT151" s="142" t="s">
        <v>220</v>
      </c>
      <c r="AU151" s="142" t="s">
        <v>153</v>
      </c>
      <c r="AV151" s="142" t="s">
        <v>22</v>
      </c>
      <c r="AW151" s="142" t="s">
        <v>119</v>
      </c>
      <c r="AX151" s="142" t="s">
        <v>77</v>
      </c>
      <c r="AY151" s="142" t="s">
        <v>140</v>
      </c>
    </row>
    <row r="152" spans="2:51" s="6" customFormat="1" ht="15.75" customHeight="1">
      <c r="B152" s="145"/>
      <c r="D152" s="146" t="s">
        <v>220</v>
      </c>
      <c r="E152" s="147"/>
      <c r="F152" s="148" t="s">
        <v>1403</v>
      </c>
      <c r="H152" s="149">
        <v>620</v>
      </c>
      <c r="L152" s="145"/>
      <c r="M152" s="150"/>
      <c r="T152" s="151"/>
      <c r="AT152" s="147" t="s">
        <v>220</v>
      </c>
      <c r="AU152" s="147" t="s">
        <v>153</v>
      </c>
      <c r="AV152" s="147" t="s">
        <v>85</v>
      </c>
      <c r="AW152" s="147" t="s">
        <v>119</v>
      </c>
      <c r="AX152" s="147" t="s">
        <v>77</v>
      </c>
      <c r="AY152" s="147" t="s">
        <v>140</v>
      </c>
    </row>
    <row r="153" spans="2:51" s="6" customFormat="1" ht="15.75" customHeight="1">
      <c r="B153" s="145"/>
      <c r="D153" s="146" t="s">
        <v>220</v>
      </c>
      <c r="E153" s="147"/>
      <c r="F153" s="148" t="s">
        <v>1404</v>
      </c>
      <c r="H153" s="149">
        <v>155</v>
      </c>
      <c r="L153" s="145"/>
      <c r="M153" s="150"/>
      <c r="T153" s="151"/>
      <c r="AT153" s="147" t="s">
        <v>220</v>
      </c>
      <c r="AU153" s="147" t="s">
        <v>153</v>
      </c>
      <c r="AV153" s="147" t="s">
        <v>85</v>
      </c>
      <c r="AW153" s="147" t="s">
        <v>119</v>
      </c>
      <c r="AX153" s="147" t="s">
        <v>77</v>
      </c>
      <c r="AY153" s="147" t="s">
        <v>140</v>
      </c>
    </row>
    <row r="154" spans="2:51" s="6" customFormat="1" ht="15.75" customHeight="1">
      <c r="B154" s="161"/>
      <c r="D154" s="146" t="s">
        <v>220</v>
      </c>
      <c r="E154" s="162"/>
      <c r="F154" s="163" t="s">
        <v>293</v>
      </c>
      <c r="H154" s="164">
        <v>775</v>
      </c>
      <c r="L154" s="161"/>
      <c r="M154" s="165"/>
      <c r="T154" s="166"/>
      <c r="AT154" s="162" t="s">
        <v>220</v>
      </c>
      <c r="AU154" s="162" t="s">
        <v>153</v>
      </c>
      <c r="AV154" s="162" t="s">
        <v>143</v>
      </c>
      <c r="AW154" s="162" t="s">
        <v>119</v>
      </c>
      <c r="AX154" s="162" t="s">
        <v>22</v>
      </c>
      <c r="AY154" s="162" t="s">
        <v>140</v>
      </c>
    </row>
    <row r="155" spans="2:63" s="112" customFormat="1" ht="23.25" customHeight="1">
      <c r="B155" s="113"/>
      <c r="D155" s="114" t="s">
        <v>76</v>
      </c>
      <c r="E155" s="121" t="s">
        <v>975</v>
      </c>
      <c r="F155" s="121" t="s">
        <v>1405</v>
      </c>
      <c r="J155" s="122">
        <f>$BK$155</f>
        <v>0</v>
      </c>
      <c r="L155" s="113"/>
      <c r="M155" s="117"/>
      <c r="P155" s="118">
        <f>SUM($P$156:$P$160)</f>
        <v>0</v>
      </c>
      <c r="R155" s="118">
        <f>SUM($R$156:$R$160)</f>
        <v>2.29185</v>
      </c>
      <c r="T155" s="119">
        <f>SUM($T$156:$T$160)</f>
        <v>0</v>
      </c>
      <c r="AR155" s="114" t="s">
        <v>22</v>
      </c>
      <c r="AT155" s="114" t="s">
        <v>76</v>
      </c>
      <c r="AU155" s="114" t="s">
        <v>85</v>
      </c>
      <c r="AY155" s="114" t="s">
        <v>140</v>
      </c>
      <c r="BK155" s="120">
        <f>SUM($BK$156:$BK$160)</f>
        <v>0</v>
      </c>
    </row>
    <row r="156" spans="2:65" s="6" customFormat="1" ht="15.75" customHeight="1">
      <c r="B156" s="22"/>
      <c r="C156" s="123" t="s">
        <v>469</v>
      </c>
      <c r="D156" s="123" t="s">
        <v>144</v>
      </c>
      <c r="E156" s="124" t="s">
        <v>1406</v>
      </c>
      <c r="F156" s="125" t="s">
        <v>1407</v>
      </c>
      <c r="G156" s="126" t="s">
        <v>197</v>
      </c>
      <c r="H156" s="127">
        <v>45</v>
      </c>
      <c r="I156" s="128"/>
      <c r="J156" s="129">
        <f>ROUND($I$156*$H$156,2)</f>
        <v>0</v>
      </c>
      <c r="K156" s="125" t="s">
        <v>215</v>
      </c>
      <c r="L156" s="22"/>
      <c r="M156" s="130"/>
      <c r="N156" s="131" t="s">
        <v>48</v>
      </c>
      <c r="Q156" s="132">
        <v>0</v>
      </c>
      <c r="R156" s="132">
        <f>$Q$156*$H$156</f>
        <v>0</v>
      </c>
      <c r="S156" s="132">
        <v>0</v>
      </c>
      <c r="T156" s="133">
        <f>$S$156*$H$156</f>
        <v>0</v>
      </c>
      <c r="AR156" s="83" t="s">
        <v>143</v>
      </c>
      <c r="AT156" s="83" t="s">
        <v>144</v>
      </c>
      <c r="AU156" s="83" t="s">
        <v>153</v>
      </c>
      <c r="AY156" s="6" t="s">
        <v>140</v>
      </c>
      <c r="BE156" s="134">
        <f>IF($N$156="základní",$J$156,0)</f>
        <v>0</v>
      </c>
      <c r="BF156" s="134">
        <f>IF($N$156="snížená",$J$156,0)</f>
        <v>0</v>
      </c>
      <c r="BG156" s="134">
        <f>IF($N$156="zákl. přenesená",$J$156,0)</f>
        <v>0</v>
      </c>
      <c r="BH156" s="134">
        <f>IF($N$156="sníž. přenesená",$J$156,0)</f>
        <v>0</v>
      </c>
      <c r="BI156" s="134">
        <f>IF($N$156="nulová",$J$156,0)</f>
        <v>0</v>
      </c>
      <c r="BJ156" s="83" t="s">
        <v>22</v>
      </c>
      <c r="BK156" s="134">
        <f>ROUND($I$156*$H$156,2)</f>
        <v>0</v>
      </c>
      <c r="BL156" s="83" t="s">
        <v>143</v>
      </c>
      <c r="BM156" s="83" t="s">
        <v>1408</v>
      </c>
    </row>
    <row r="157" spans="2:65" s="6" customFormat="1" ht="15.75" customHeight="1">
      <c r="B157" s="22"/>
      <c r="C157" s="126" t="s">
        <v>475</v>
      </c>
      <c r="D157" s="126" t="s">
        <v>144</v>
      </c>
      <c r="E157" s="124" t="s">
        <v>1409</v>
      </c>
      <c r="F157" s="125" t="s">
        <v>1410</v>
      </c>
      <c r="G157" s="126" t="s">
        <v>197</v>
      </c>
      <c r="H157" s="127">
        <v>45</v>
      </c>
      <c r="I157" s="128"/>
      <c r="J157" s="129">
        <f>ROUND($I$157*$H$157,2)</f>
        <v>0</v>
      </c>
      <c r="K157" s="125" t="s">
        <v>215</v>
      </c>
      <c r="L157" s="22"/>
      <c r="M157" s="130"/>
      <c r="N157" s="131" t="s">
        <v>48</v>
      </c>
      <c r="Q157" s="132">
        <v>0</v>
      </c>
      <c r="R157" s="132">
        <f>$Q$157*$H$157</f>
        <v>0</v>
      </c>
      <c r="S157" s="132">
        <v>0</v>
      </c>
      <c r="T157" s="133">
        <f>$S$157*$H$157</f>
        <v>0</v>
      </c>
      <c r="AR157" s="83" t="s">
        <v>143</v>
      </c>
      <c r="AT157" s="83" t="s">
        <v>144</v>
      </c>
      <c r="AU157" s="83" t="s">
        <v>153</v>
      </c>
      <c r="AY157" s="83" t="s">
        <v>140</v>
      </c>
      <c r="BE157" s="134">
        <f>IF($N$157="základní",$J$157,0)</f>
        <v>0</v>
      </c>
      <c r="BF157" s="134">
        <f>IF($N$157="snížená",$J$157,0)</f>
        <v>0</v>
      </c>
      <c r="BG157" s="134">
        <f>IF($N$157="zákl. přenesená",$J$157,0)</f>
        <v>0</v>
      </c>
      <c r="BH157" s="134">
        <f>IF($N$157="sníž. přenesená",$J$157,0)</f>
        <v>0</v>
      </c>
      <c r="BI157" s="134">
        <f>IF($N$157="nulová",$J$157,0)</f>
        <v>0</v>
      </c>
      <c r="BJ157" s="83" t="s">
        <v>22</v>
      </c>
      <c r="BK157" s="134">
        <f>ROUND($I$157*$H$157,2)</f>
        <v>0</v>
      </c>
      <c r="BL157" s="83" t="s">
        <v>143</v>
      </c>
      <c r="BM157" s="83" t="s">
        <v>1411</v>
      </c>
    </row>
    <row r="158" spans="2:65" s="6" customFormat="1" ht="15.75" customHeight="1">
      <c r="B158" s="22"/>
      <c r="C158" s="170" t="s">
        <v>480</v>
      </c>
      <c r="D158" s="170" t="s">
        <v>378</v>
      </c>
      <c r="E158" s="168" t="s">
        <v>1412</v>
      </c>
      <c r="F158" s="169" t="s">
        <v>1413</v>
      </c>
      <c r="G158" s="170" t="s">
        <v>197</v>
      </c>
      <c r="H158" s="171">
        <v>45</v>
      </c>
      <c r="I158" s="172"/>
      <c r="J158" s="173">
        <f>ROUND($I$158*$H$158,2)</f>
        <v>0</v>
      </c>
      <c r="K158" s="169"/>
      <c r="L158" s="174"/>
      <c r="M158" s="175"/>
      <c r="N158" s="176" t="s">
        <v>48</v>
      </c>
      <c r="Q158" s="132">
        <v>0.05</v>
      </c>
      <c r="R158" s="132">
        <f>$Q$158*$H$158</f>
        <v>2.25</v>
      </c>
      <c r="S158" s="132">
        <v>0</v>
      </c>
      <c r="T158" s="133">
        <f>$S$158*$H$158</f>
        <v>0</v>
      </c>
      <c r="AR158" s="83" t="s">
        <v>172</v>
      </c>
      <c r="AT158" s="83" t="s">
        <v>378</v>
      </c>
      <c r="AU158" s="83" t="s">
        <v>153</v>
      </c>
      <c r="AY158" s="83" t="s">
        <v>140</v>
      </c>
      <c r="BE158" s="134">
        <f>IF($N$158="základní",$J$158,0)</f>
        <v>0</v>
      </c>
      <c r="BF158" s="134">
        <f>IF($N$158="snížená",$J$158,0)</f>
        <v>0</v>
      </c>
      <c r="BG158" s="134">
        <f>IF($N$158="zákl. přenesená",$J$158,0)</f>
        <v>0</v>
      </c>
      <c r="BH158" s="134">
        <f>IF($N$158="sníž. přenesená",$J$158,0)</f>
        <v>0</v>
      </c>
      <c r="BI158" s="134">
        <f>IF($N$158="nulová",$J$158,0)</f>
        <v>0</v>
      </c>
      <c r="BJ158" s="83" t="s">
        <v>22</v>
      </c>
      <c r="BK158" s="134">
        <f>ROUND($I$158*$H$158,2)</f>
        <v>0</v>
      </c>
      <c r="BL158" s="83" t="s">
        <v>143</v>
      </c>
      <c r="BM158" s="83" t="s">
        <v>1414</v>
      </c>
    </row>
    <row r="159" spans="2:65" s="6" customFormat="1" ht="15.75" customHeight="1">
      <c r="B159" s="22"/>
      <c r="C159" s="126" t="s">
        <v>485</v>
      </c>
      <c r="D159" s="126" t="s">
        <v>144</v>
      </c>
      <c r="E159" s="124" t="s">
        <v>1415</v>
      </c>
      <c r="F159" s="125" t="s">
        <v>1416</v>
      </c>
      <c r="G159" s="126" t="s">
        <v>197</v>
      </c>
      <c r="H159" s="127">
        <v>135</v>
      </c>
      <c r="I159" s="128"/>
      <c r="J159" s="129">
        <f>ROUND($I$159*$H$159,2)</f>
        <v>0</v>
      </c>
      <c r="K159" s="125" t="s">
        <v>215</v>
      </c>
      <c r="L159" s="22"/>
      <c r="M159" s="130"/>
      <c r="N159" s="131" t="s">
        <v>48</v>
      </c>
      <c r="Q159" s="132">
        <v>0.00031</v>
      </c>
      <c r="R159" s="132">
        <f>$Q$159*$H$159</f>
        <v>0.04185</v>
      </c>
      <c r="S159" s="132">
        <v>0</v>
      </c>
      <c r="T159" s="133">
        <f>$S$159*$H$159</f>
        <v>0</v>
      </c>
      <c r="AR159" s="83" t="s">
        <v>143</v>
      </c>
      <c r="AT159" s="83" t="s">
        <v>144</v>
      </c>
      <c r="AU159" s="83" t="s">
        <v>153</v>
      </c>
      <c r="AY159" s="83" t="s">
        <v>140</v>
      </c>
      <c r="BE159" s="134">
        <f>IF($N$159="základní",$J$159,0)</f>
        <v>0</v>
      </c>
      <c r="BF159" s="134">
        <f>IF($N$159="snížená",$J$159,0)</f>
        <v>0</v>
      </c>
      <c r="BG159" s="134">
        <f>IF($N$159="zákl. přenesená",$J$159,0)</f>
        <v>0</v>
      </c>
      <c r="BH159" s="134">
        <f>IF($N$159="sníž. přenesená",$J$159,0)</f>
        <v>0</v>
      </c>
      <c r="BI159" s="134">
        <f>IF($N$159="nulová",$J$159,0)</f>
        <v>0</v>
      </c>
      <c r="BJ159" s="83" t="s">
        <v>22</v>
      </c>
      <c r="BK159" s="134">
        <f>ROUND($I$159*$H$159,2)</f>
        <v>0</v>
      </c>
      <c r="BL159" s="83" t="s">
        <v>143</v>
      </c>
      <c r="BM159" s="83" t="s">
        <v>1417</v>
      </c>
    </row>
    <row r="160" spans="2:51" s="6" customFormat="1" ht="15.75" customHeight="1">
      <c r="B160" s="145"/>
      <c r="D160" s="140" t="s">
        <v>220</v>
      </c>
      <c r="E160" s="148"/>
      <c r="F160" s="148" t="s">
        <v>1418</v>
      </c>
      <c r="H160" s="149">
        <v>135</v>
      </c>
      <c r="L160" s="145"/>
      <c r="M160" s="150"/>
      <c r="T160" s="151"/>
      <c r="AT160" s="147" t="s">
        <v>220</v>
      </c>
      <c r="AU160" s="147" t="s">
        <v>153</v>
      </c>
      <c r="AV160" s="147" t="s">
        <v>85</v>
      </c>
      <c r="AW160" s="147" t="s">
        <v>119</v>
      </c>
      <c r="AX160" s="147" t="s">
        <v>22</v>
      </c>
      <c r="AY160" s="147" t="s">
        <v>140</v>
      </c>
    </row>
    <row r="161" spans="2:63" s="112" customFormat="1" ht="30.75" customHeight="1">
      <c r="B161" s="113"/>
      <c r="D161" s="114" t="s">
        <v>76</v>
      </c>
      <c r="E161" s="121" t="s">
        <v>1033</v>
      </c>
      <c r="F161" s="121" t="s">
        <v>722</v>
      </c>
      <c r="J161" s="122">
        <f>$BK$161</f>
        <v>0</v>
      </c>
      <c r="L161" s="113"/>
      <c r="M161" s="117"/>
      <c r="P161" s="118">
        <f>$P$162</f>
        <v>0</v>
      </c>
      <c r="R161" s="118">
        <f>$R$162</f>
        <v>0</v>
      </c>
      <c r="T161" s="119">
        <f>$T$162</f>
        <v>0</v>
      </c>
      <c r="AR161" s="114" t="s">
        <v>22</v>
      </c>
      <c r="AT161" s="114" t="s">
        <v>76</v>
      </c>
      <c r="AU161" s="114" t="s">
        <v>22</v>
      </c>
      <c r="AY161" s="114" t="s">
        <v>140</v>
      </c>
      <c r="BK161" s="120">
        <f>$BK$162</f>
        <v>0</v>
      </c>
    </row>
    <row r="162" spans="2:65" s="6" customFormat="1" ht="15.75" customHeight="1">
      <c r="B162" s="22"/>
      <c r="C162" s="123" t="s">
        <v>490</v>
      </c>
      <c r="D162" s="123" t="s">
        <v>144</v>
      </c>
      <c r="E162" s="124" t="s">
        <v>1419</v>
      </c>
      <c r="F162" s="125" t="s">
        <v>1420</v>
      </c>
      <c r="G162" s="126" t="s">
        <v>313</v>
      </c>
      <c r="H162" s="127">
        <v>58.273</v>
      </c>
      <c r="I162" s="128"/>
      <c r="J162" s="129">
        <f>ROUND($I$162*$H$162,2)</f>
        <v>0</v>
      </c>
      <c r="K162" s="125" t="s">
        <v>215</v>
      </c>
      <c r="L162" s="22"/>
      <c r="M162" s="130"/>
      <c r="N162" s="135" t="s">
        <v>48</v>
      </c>
      <c r="O162" s="136"/>
      <c r="P162" s="136"/>
      <c r="Q162" s="137">
        <v>0</v>
      </c>
      <c r="R162" s="137">
        <f>$Q$162*$H$162</f>
        <v>0</v>
      </c>
      <c r="S162" s="137">
        <v>0</v>
      </c>
      <c r="T162" s="138">
        <f>$S$162*$H$162</f>
        <v>0</v>
      </c>
      <c r="AR162" s="83" t="s">
        <v>143</v>
      </c>
      <c r="AT162" s="83" t="s">
        <v>144</v>
      </c>
      <c r="AU162" s="83" t="s">
        <v>85</v>
      </c>
      <c r="AY162" s="6" t="s">
        <v>140</v>
      </c>
      <c r="BE162" s="134">
        <f>IF($N$162="základní",$J$162,0)</f>
        <v>0</v>
      </c>
      <c r="BF162" s="134">
        <f>IF($N$162="snížená",$J$162,0)</f>
        <v>0</v>
      </c>
      <c r="BG162" s="134">
        <f>IF($N$162="zákl. přenesená",$J$162,0)</f>
        <v>0</v>
      </c>
      <c r="BH162" s="134">
        <f>IF($N$162="sníž. přenesená",$J$162,0)</f>
        <v>0</v>
      </c>
      <c r="BI162" s="134">
        <f>IF($N$162="nulová",$J$162,0)</f>
        <v>0</v>
      </c>
      <c r="BJ162" s="83" t="s">
        <v>22</v>
      </c>
      <c r="BK162" s="134">
        <f>ROUND($I$162*$H$162,2)</f>
        <v>0</v>
      </c>
      <c r="BL162" s="83" t="s">
        <v>143</v>
      </c>
      <c r="BM162" s="83" t="s">
        <v>1421</v>
      </c>
    </row>
    <row r="163" spans="2:12" s="6" customFormat="1" ht="7.5" customHeight="1">
      <c r="B163" s="36"/>
      <c r="C163" s="37"/>
      <c r="D163" s="37"/>
      <c r="E163" s="37"/>
      <c r="F163" s="37"/>
      <c r="G163" s="37"/>
      <c r="H163" s="37"/>
      <c r="I163" s="37"/>
      <c r="J163" s="37"/>
      <c r="K163" s="37"/>
      <c r="L163" s="22"/>
    </row>
    <row r="332" s="2" customFormat="1" ht="14.25" customHeight="1"/>
  </sheetData>
  <sheetProtection/>
  <autoFilter ref="C82:K82"/>
  <mergeCells count="9">
    <mergeCell ref="E75:H75"/>
    <mergeCell ref="G1:H1"/>
    <mergeCell ref="L2:V2"/>
    <mergeCell ref="E7:H7"/>
    <mergeCell ref="E9:H9"/>
    <mergeCell ref="E24:H24"/>
    <mergeCell ref="E45:H45"/>
    <mergeCell ref="E47:H47"/>
    <mergeCell ref="E73:H73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905511811023623" right="0.5905511811023623" top="0.5905511811023623" bottom="0.5905511811023623" header="0" footer="0"/>
  <pageSetup fitToHeight="0" fitToWidth="1" horizontalDpi="600" verticalDpi="600" orientation="portrait" paperSize="9" scale="64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Josef Nentwich, CR PROJECT</cp:lastModifiedBy>
  <cp:lastPrinted>2014-04-15T10:50:35Z</cp:lastPrinted>
  <dcterms:modified xsi:type="dcterms:W3CDTF">2014-04-15T10:50:54Z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1075345843</vt:i4>
  </property>
  <property fmtid="{D5CDD505-2E9C-101B-9397-08002B2CF9AE}" pid="3" name="_EmailSubject">
    <vt:lpwstr>žádost o dodatečné informace k zadávací dokumentaci na VZ "II/118 Příbram - Hluboš -km 30,620 - 31,730"</vt:lpwstr>
  </property>
  <property fmtid="{D5CDD505-2E9C-101B-9397-08002B2CF9AE}" pid="4" name="_AuthorEmail">
    <vt:lpwstr>stehlikovav@kr-s.cz</vt:lpwstr>
  </property>
  <property fmtid="{D5CDD505-2E9C-101B-9397-08002B2CF9AE}" pid="5" name="_AuthorEmailDisplayName">
    <vt:lpwstr>Stehlíková Vladimíra</vt:lpwstr>
  </property>
</Properties>
</file>