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GZS - ZS a pomocné práce" sheetId="2" r:id="rId2"/>
    <sheet name="DIO - DIO - Dopravně-inže..." sheetId="3" r:id="rId3"/>
    <sheet name="SO.101 - SO.101 - Silnice" sheetId="4" r:id="rId4"/>
    <sheet name="SO.101.1 - SO.101.1 - Pro..." sheetId="5" r:id="rId5"/>
    <sheet name="SO.202 - SO.202 - Most ev..." sheetId="6" r:id="rId6"/>
    <sheet name="SO.251 - SO.251 - Gabióno..." sheetId="7" r:id="rId7"/>
    <sheet name="SO.401 - SO.401 - Přeložk..." sheetId="8" r:id="rId8"/>
    <sheet name="SO.801 - SO.801 - Vegetač..." sheetId="9" r:id="rId9"/>
    <sheet name="Pokyny pro vyplnění" sheetId="10" r:id="rId10"/>
  </sheets>
  <definedNames>
    <definedName name="_xlnm.Print_Titles" localSheetId="2">'DIO - DIO - Dopravně-inže...'!$74:$74</definedName>
    <definedName name="_xlnm.Print_Titles" localSheetId="1">'GZS - ZS a pomocné práce'!$71:$71</definedName>
    <definedName name="_xlnm.Print_Titles" localSheetId="0">'Rekapitulace stavby'!$48:$48</definedName>
    <definedName name="_xlnm.Print_Titles" localSheetId="3">'SO.101 - SO.101 - Silnice'!$95:$95</definedName>
    <definedName name="_xlnm.Print_Titles" localSheetId="4">'SO.101.1 - SO.101.1 - Pro...'!$85:$85</definedName>
    <definedName name="_xlnm.Print_Titles" localSheetId="5">'SO.202 - SO.202 - Most ev...'!$80:$80</definedName>
    <definedName name="_xlnm.Print_Titles" localSheetId="6">'SO.251 - SO.251 - Gabióno...'!$79:$79</definedName>
    <definedName name="_xlnm.Print_Titles" localSheetId="7">'SO.401 - SO.401 - Přeložk...'!$69:$69</definedName>
    <definedName name="_xlnm.Print_Titles" localSheetId="8">'SO.801 - SO.801 - Vegetač...'!$75:$75</definedName>
    <definedName name="_xlnm.Print_Area" localSheetId="2">'DIO - DIO - Dopravně-inže...'!$C$4:$P$34,'DIO - DIO - Dopravně-inže...'!$C$40:$Q$57,'DIO - DIO - Dopravně-inže...'!$C$63:$R$101</definedName>
    <definedName name="_xlnm.Print_Area" localSheetId="1">'GZS - ZS a pomocné práce'!$C$4:$P$33,'GZS - ZS a pomocné práce'!$C$39:$Q$55,'GZS - ZS a pomocné práce'!$C$61:$R$88</definedName>
    <definedName name="_xlnm.Print_Area" localSheetId="9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stavby'!$C$38:$AQ$60</definedName>
    <definedName name="_xlnm.Print_Area" localSheetId="3">'SO.101 - SO.101 - Silnice'!$C$4:$P$33,'SO.101 - SO.101 - Silnice'!$C$39:$Q$79,'SO.101 - SO.101 - Silnice'!$C$85:$R$323</definedName>
    <definedName name="_xlnm.Print_Area" localSheetId="4">'SO.101.1 - SO.101.1 - Pro...'!$C$4:$P$33,'SO.101.1 - SO.101.1 - Pro...'!$C$39:$Q$69,'SO.101.1 - SO.101.1 - Pro...'!$C$75:$R$193</definedName>
    <definedName name="_xlnm.Print_Area" localSheetId="5">'SO.202 - SO.202 - Most ev...'!$C$4:$P$33,'SO.202 - SO.202 - Most ev...'!$C$39:$Q$64,'SO.202 - SO.202 - Most ev...'!$C$70:$R$182</definedName>
    <definedName name="_xlnm.Print_Area" localSheetId="6">'SO.251 - SO.251 - Gabióno...'!$C$4:$P$33,'SO.251 - SO.251 - Gabióno...'!$C$39:$Q$63,'SO.251 - SO.251 - Gabióno...'!$C$69:$R$192</definedName>
    <definedName name="_xlnm.Print_Area" localSheetId="7">'SO.401 - SO.401 - Přeložk...'!$C$4:$P$33,'SO.401 - SO.401 - Přeložk...'!$C$39:$Q$53,'SO.401 - SO.401 - Přeložk...'!$C$59:$R$109</definedName>
    <definedName name="_xlnm.Print_Area" localSheetId="8">'SO.801 - SO.801 - Vegetač...'!$C$4:$P$33,'SO.801 - SO.801 - Vegetač...'!$C$39:$Q$59,'SO.801 - SO.801 - Vegetač...'!$C$65:$R$155</definedName>
  </definedNames>
  <calcPr fullCalcOnLoad="1"/>
</workbook>
</file>

<file path=xl/sharedStrings.xml><?xml version="1.0" encoding="utf-8"?>
<sst xmlns="http://schemas.openxmlformats.org/spreadsheetml/2006/main" count="8568" uniqueCount="1493">
  <si>
    <t>Export VZ</t>
  </si>
  <si>
    <t>List obsahuje:</t>
  </si>
  <si>
    <t>2.0</t>
  </si>
  <si>
    <t>False</t>
  </si>
  <si>
    <t>{0AD3B1AA-7AAF-49CB-AE55-353D3CF56D18}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</si>
  <si>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</si>
  <si>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</si>
  <si>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</si>
  <si>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</si>
  <si>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</si>
  <si>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</si>
  <si>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</si>
  <si>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</si>
  <si>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</si>
  <si>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</si>
  <si>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2006-120_C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</si>
  <si>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</si>
  <si>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</si>
  <si>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II/118 Příbram - Hluboš</t>
  </si>
  <si>
    <t>0,1</t>
  </si>
  <si>
    <t>KSO:</t>
  </si>
  <si>
    <t>CC-CZ:</t>
  </si>
  <si>
    <t>1</t>
  </si>
  <si>
    <t>Místo:</t>
  </si>
  <si>
    <t>Příbram</t>
  </si>
  <si>
    <t>Datum:</t>
  </si>
  <si>
    <t>05.02.2014</t>
  </si>
  <si>
    <t>10</t>
  </si>
  <si>
    <t>100</t>
  </si>
  <si>
    <t>Zadavatel:</t>
  </si>
  <si>
    <t>IČ:</t>
  </si>
  <si>
    <t>708 91 095</t>
  </si>
  <si>
    <t>Středočeský kraj</t>
  </si>
  <si>
    <t>DIČ:</t>
  </si>
  <si>
    <t>Uchazeč:</t>
  </si>
  <si>
    <t>Vyplň údaj</t>
  </si>
  <si>
    <t>Projektant:</t>
  </si>
  <si>
    <t>27086135</t>
  </si>
  <si>
    <t>CR Project s.r.o.</t>
  </si>
  <si>
    <t>CZ27086135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</si>
  <si>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</si>
  <si>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</si>
  <si>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</si>
  <si>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</si>
  <si>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</si>
  <si>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</si>
  <si>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</si>
  <si>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</si>
  <si>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</si>
  <si>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</si>
  <si>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</si>
  <si>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</si>
  <si>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</si>
  <si>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</si>
  <si>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</si>
  <si>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</si>
  <si>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</si>
  <si>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</si>
  <si>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</si>
  <si>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</si>
  <si>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</si>
  <si>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</si>
  <si>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</si>
  <si>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</si>
  <si>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</si>
  <si>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</si>
  <si>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</si>
  <si>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</si>
  <si>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</si>
  <si>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</si>
  <si>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</si>
  <si>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</si>
  <si>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</si>
  <si>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</si>
  <si>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</si>
  <si>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</si>
  <si>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</si>
  <si>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</si>
  <si>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</si>
  <si>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GZS</t>
  </si>
  <si>
    <t>ZS a pomocné práce</t>
  </si>
  <si>
    <t>STA</t>
  </si>
  <si>
    <t>{25C1151C-93ED-484F-91D0-899CA19D810F}</t>
  </si>
  <si>
    <t>2</t>
  </si>
  <si>
    <t>OBJ</t>
  </si>
  <si>
    <t>OBJ - Objízdné trasy</t>
  </si>
  <si>
    <t>{05E5A979-744C-40A8-8DDC-32890D1A7C20}</t>
  </si>
  <si>
    <t>DIO</t>
  </si>
  <si>
    <t>DIO - Dopravně-inženýrské opatření</t>
  </si>
  <si>
    <t>Soupis</t>
  </si>
  <si>
    <t>{D7748F1D-D71F-472B-99B3-62AF93CE3E07}</t>
  </si>
  <si>
    <t>SO.101</t>
  </si>
  <si>
    <t>SO.101 - Silnice</t>
  </si>
  <si>
    <t>{641264DB-ACDD-45D2-B4F0-F602CA1653B5}</t>
  </si>
  <si>
    <t>SO.101.1</t>
  </si>
  <si>
    <t>SO.101.1 - Propustky</t>
  </si>
  <si>
    <t>{5155803A-3106-4351-AC76-0E573146EEB3}</t>
  </si>
  <si>
    <t>SO.202</t>
  </si>
  <si>
    <t>SO.202 - Most ev. č. 118-007</t>
  </si>
  <si>
    <t>{6E906E11-9F0E-484E-A731-F46598F1FE8C}</t>
  </si>
  <si>
    <t>SO.251</t>
  </si>
  <si>
    <t>SO.251 - Gabiónové zdi</t>
  </si>
  <si>
    <t>{5570FED2-48C9-4F9B-8155-B7A16990A5A9}</t>
  </si>
  <si>
    <t>SO.401</t>
  </si>
  <si>
    <t>SO.401 - Přeložka sdělovacího vedení</t>
  </si>
  <si>
    <t>{3A7184E4-572D-44D8-B055-18FB617B866C}</t>
  </si>
  <si>
    <t>SO.801</t>
  </si>
  <si>
    <t>SO.801 - Vegetační úpravy</t>
  </si>
  <si>
    <t>{B02A85F1-C84F-411D-BEE4-49F3C41C41F0}</t>
  </si>
  <si>
    <t>Zpět na list:</t>
  </si>
  <si>
    <t>KRYCÍ LIST SOUPISU</t>
  </si>
  <si>
    <t>Objekt:</t>
  </si>
  <si>
    <t>GZS - ZS a pomocné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</si>
  <si>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</si>
  <si>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</si>
  <si>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</si>
  <si>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</si>
  <si>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</si>
  <si>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</si>
  <si>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002 - Zařízení staveniště</t>
  </si>
  <si>
    <t xml:space="preserve">    003 - Prelimináře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</si>
  <si>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</si>
  <si>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</si>
  <si>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</si>
  <si>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</si>
  <si>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</si>
  <si>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</si>
  <si>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</si>
  <si>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</si>
  <si>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</si>
  <si>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</si>
  <si>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</si>
  <si>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</si>
  <si>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</si>
  <si>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</si>
  <si>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</si>
  <si>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</si>
  <si>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4</t>
  </si>
  <si>
    <t>K</t>
  </si>
  <si>
    <t>0021</t>
  </si>
  <si>
    <t>Zřízení oplocení staveniště</t>
  </si>
  <si>
    <t>kpl</t>
  </si>
  <si>
    <t>1024</t>
  </si>
  <si>
    <t>-1251003949</t>
  </si>
  <si>
    <t>0022</t>
  </si>
  <si>
    <t>Údržba a pronájem oplocení staveniště</t>
  </si>
  <si>
    <t>1923212888</t>
  </si>
  <si>
    <t>3</t>
  </si>
  <si>
    <t>0023</t>
  </si>
  <si>
    <t>Odtsranění oplocení staveniště</t>
  </si>
  <si>
    <t>1209229874</t>
  </si>
  <si>
    <t>00241</t>
  </si>
  <si>
    <t>Zřízení sociálního zázemí staveniště</t>
  </si>
  <si>
    <t>2024480177</t>
  </si>
  <si>
    <t>5</t>
  </si>
  <si>
    <t>00242</t>
  </si>
  <si>
    <t>Údržba a pronájem sociálního zázemí staveniště</t>
  </si>
  <si>
    <t>1027084245</t>
  </si>
  <si>
    <t>6</t>
  </si>
  <si>
    <t>00243</t>
  </si>
  <si>
    <t>Odstranění sociálního zázemí staveniště</t>
  </si>
  <si>
    <t>-1989843075</t>
  </si>
  <si>
    <t>7</t>
  </si>
  <si>
    <t>00251</t>
  </si>
  <si>
    <t>Zřízení přípojek IS případně náhradních zdrojů</t>
  </si>
  <si>
    <t>228459069</t>
  </si>
  <si>
    <t>8</t>
  </si>
  <si>
    <t>00252</t>
  </si>
  <si>
    <t>Odstranění přípojek IS případně náhradních zdrojů</t>
  </si>
  <si>
    <t>-755995235</t>
  </si>
  <si>
    <t>9</t>
  </si>
  <si>
    <t>00261</t>
  </si>
  <si>
    <t>Zřízení zpevněných skladových ploch</t>
  </si>
  <si>
    <t>863557405</t>
  </si>
  <si>
    <t>00262</t>
  </si>
  <si>
    <t>Odstranění zpevněných skladových ploch</t>
  </si>
  <si>
    <t>224079991</t>
  </si>
  <si>
    <t>11</t>
  </si>
  <si>
    <t>0014</t>
  </si>
  <si>
    <t>Realizační dokumentace stavby</t>
  </si>
  <si>
    <t>8192</t>
  </si>
  <si>
    <t>20820022</t>
  </si>
  <si>
    <t>14</t>
  </si>
  <si>
    <t>001d</t>
  </si>
  <si>
    <t>Vytyčení stavby</t>
  </si>
  <si>
    <t>262144</t>
  </si>
  <si>
    <t>-96770556</t>
  </si>
  <si>
    <t>001g</t>
  </si>
  <si>
    <t>Zkoušky pro určení míry zhutnění a únosnosti pláně</t>
  </si>
  <si>
    <t>kus</t>
  </si>
  <si>
    <t>1535946152</t>
  </si>
  <si>
    <t>OBJ - OBJ - Objízdné trasy</t>
  </si>
  <si>
    <t>Soupis:</t>
  </si>
  <si>
    <t>DIO - DIO - Dopravně-inženýrské opatření</t>
  </si>
  <si>
    <t>DIO - Dopravně inženýrské opatření</t>
  </si>
  <si>
    <t xml:space="preserve">    00 - DIO - Ostatní náklady</t>
  </si>
  <si>
    <t xml:space="preserve">    DIO_00 - DIO - Objízdná trasa</t>
  </si>
  <si>
    <t>001</t>
  </si>
  <si>
    <t>Inženýrská činnost a práce spojené s projednáním a zřízením DIO</t>
  </si>
  <si>
    <t>-1948249651</t>
  </si>
  <si>
    <t>913121112</t>
  </si>
  <si>
    <t>Montáž a demontáž dočasné dopravní značky kompletní velkoplošné</t>
  </si>
  <si>
    <t>CS ÚRS 2013 02</t>
  </si>
  <si>
    <t>-636996461</t>
  </si>
  <si>
    <t>913121212</t>
  </si>
  <si>
    <t>Příplatek k dočasné dopravní značce kompletní velkoplošné za první a ZKD den použití</t>
  </si>
  <si>
    <t>1743279886</t>
  </si>
  <si>
    <t>Předpokládaná doba sestavy - 12 měsíců  (370 dnů)</t>
  </si>
  <si>
    <t>VV</t>
  </si>
  <si>
    <t>14*370</t>
  </si>
  <si>
    <t>913121111</t>
  </si>
  <si>
    <t>Montáž a demontáž dočasné dopravní značky kompletní základní</t>
  </si>
  <si>
    <t>-1740027470</t>
  </si>
  <si>
    <t>913121211</t>
  </si>
  <si>
    <t>Příplatek k dočasné dopravní značce kompletní základní za první a ZKD den použití</t>
  </si>
  <si>
    <t>423525466</t>
  </si>
  <si>
    <t>26*370</t>
  </si>
  <si>
    <t>913221112</t>
  </si>
  <si>
    <t>Montáž a demontáž dočasné dopravní zábrany Z2 světelné šířky 2,5 m s 5 světly</t>
  </si>
  <si>
    <t>-1855558846</t>
  </si>
  <si>
    <t>913211212</t>
  </si>
  <si>
    <t>Příplatek k dočasné dopravní zábraně Z2 reflexní 2,5 m za první a ZKD den použití</t>
  </si>
  <si>
    <t>1965073608</t>
  </si>
  <si>
    <t>2*370</t>
  </si>
  <si>
    <t>913911113</t>
  </si>
  <si>
    <t>Montáž a demontáž akumulátoru dočasného dopravního značení olověného 12 V/180 Ah</t>
  </si>
  <si>
    <t>-1240431848</t>
  </si>
  <si>
    <t>2 "- pro Z2"</t>
  </si>
  <si>
    <t>913911213</t>
  </si>
  <si>
    <t>Příplatek k dočasnému akumulátor 12V/180 Ah za první a ZKD den použití</t>
  </si>
  <si>
    <t>897753726</t>
  </si>
  <si>
    <t>2*370 "- pro Z2"</t>
  </si>
  <si>
    <t>913911122</t>
  </si>
  <si>
    <t>Montáž a demontáž dočasného zásobníku ocelového na akumulátor a řídící jednotku</t>
  </si>
  <si>
    <t>-1322833669</t>
  </si>
  <si>
    <t>913911222</t>
  </si>
  <si>
    <t>Příplatek k dočasnému ocelovému zásobníku na akumulátor za první a ZKD den použití</t>
  </si>
  <si>
    <t>-1833197637</t>
  </si>
  <si>
    <t>SO.101 - SO.101 - Silnice</t>
  </si>
  <si>
    <t xml:space="preserve">    1 - Zemní práce</t>
  </si>
  <si>
    <t xml:space="preserve">      R10 - Společné zemní práce</t>
  </si>
  <si>
    <t xml:space="preserve">      R11 - Zemní práce pro komunikace</t>
  </si>
  <si>
    <t xml:space="preserve">      R13 - Zemní práce pro odvodnění komunikací</t>
  </si>
  <si>
    <t xml:space="preserve">      R16 - Zemní práce pro trubní propustky</t>
  </si>
  <si>
    <t xml:space="preserve">      R19 - Ochranna zeleně</t>
  </si>
  <si>
    <t xml:space="preserve">    2 - Zakládání</t>
  </si>
  <si>
    <t xml:space="preserve">      R21 - Ochrany sítí</t>
  </si>
  <si>
    <t xml:space="preserve">    3 - Svislé a kompletní konstrukce</t>
  </si>
  <si>
    <t xml:space="preserve">      R36 - Propustky</t>
  </si>
  <si>
    <t xml:space="preserve">    4 - Vodorovné konstrukce</t>
  </si>
  <si>
    <t xml:space="preserve">      R43 - Zadláždění svahů</t>
  </si>
  <si>
    <t xml:space="preserve">    5 - Komunikace</t>
  </si>
  <si>
    <t xml:space="preserve">      R51 - Podkladní vrstvy</t>
  </si>
  <si>
    <t xml:space="preserve">      R52 - Komunikace pro aut. dop. - asfalt</t>
  </si>
  <si>
    <t xml:space="preserve">    8 - Trubní vedení</t>
  </si>
  <si>
    <t xml:space="preserve">      R88 - Drenážní potrubí</t>
  </si>
  <si>
    <t xml:space="preserve">    9 - Ostatní konstrukce a práce-bourání</t>
  </si>
  <si>
    <t xml:space="preserve">      R90 - Společné práce pro bourání a konstrukce</t>
  </si>
  <si>
    <t xml:space="preserve">      R91 - Osazení obrub a linek</t>
  </si>
  <si>
    <t xml:space="preserve">      R92 - Bezpečnostní prvky komunikací</t>
  </si>
  <si>
    <t xml:space="preserve">      R96 - Bourání povrchů komunikací</t>
  </si>
  <si>
    <t xml:space="preserve">      R97 - Ostatní bourací práce</t>
  </si>
  <si>
    <t xml:space="preserve">      R98 - Vodorovné dopravní značení</t>
  </si>
  <si>
    <t xml:space="preserve">      R99 - Svislé dopravní značení</t>
  </si>
  <si>
    <t xml:space="preserve">      99 - Přesun hmot</t>
  </si>
  <si>
    <t>167101102</t>
  </si>
  <si>
    <t>Nakládání výkopku z hornin tř. 1 až 4 přes 100 m3</t>
  </si>
  <si>
    <t>m3</t>
  </si>
  <si>
    <t>-1516052709</t>
  </si>
  <si>
    <t>Nakládání na mezideponii pro odvoz na skládku</t>
  </si>
  <si>
    <t>19080,0-12410,0 "- z komunikace"</t>
  </si>
  <si>
    <t>108,000 "- z drenáže"</t>
  </si>
  <si>
    <t>111,600 "- z propustků"</t>
  </si>
  <si>
    <t>Celkem odvoz na skládku</t>
  </si>
  <si>
    <t>Nakládání pro dovoz z mezideponie na místo použití:</t>
  </si>
  <si>
    <t>12410,000 "- pro komunikace"</t>
  </si>
  <si>
    <t>Celkem zpětný dovoz z mezideponie</t>
  </si>
  <si>
    <t>Součet</t>
  </si>
  <si>
    <t>162401101</t>
  </si>
  <si>
    <t>Vodorovné přemístění do 1500 m výkopku/sypaniny z horniny tř. 1 až 4</t>
  </si>
  <si>
    <t>332255137</t>
  </si>
  <si>
    <t>Odvoz materiálu na mezideponii:</t>
  </si>
  <si>
    <t>19080,000 "- z komunikace"</t>
  </si>
  <si>
    <t>Celkem odvoz na mezideponii</t>
  </si>
  <si>
    <t>Dovoz materiálu z mezideponie na místo použití:</t>
  </si>
  <si>
    <t>12410,0 "- pro komunikace"</t>
  </si>
  <si>
    <t>171201201</t>
  </si>
  <si>
    <t>Uložení sypaniny na skládky</t>
  </si>
  <si>
    <t>-522217598</t>
  </si>
  <si>
    <t>Na mezideponii:</t>
  </si>
  <si>
    <t>19080,0 "- z komunikace"</t>
  </si>
  <si>
    <t>162701R05</t>
  </si>
  <si>
    <t>Vodorovné přemístění na skládku výkopku z horniny tř. 1 až 4</t>
  </si>
  <si>
    <t>-504495005</t>
  </si>
  <si>
    <t>Z mezideponie na skládku:</t>
  </si>
  <si>
    <t>171201211</t>
  </si>
  <si>
    <t>Poplatek za uložení odpadu ze sypaniny na skládce (skládkovné)</t>
  </si>
  <si>
    <t>t</t>
  </si>
  <si>
    <t>-174532542</t>
  </si>
  <si>
    <t>Uvažovaná hmotnost 1,65 t/m3</t>
  </si>
  <si>
    <t>6889,600*1,65</t>
  </si>
  <si>
    <t>181951102</t>
  </si>
  <si>
    <t>Úprava pláně v hornině tř. 1 až 4 se zhutněním</t>
  </si>
  <si>
    <t>m2</t>
  </si>
  <si>
    <t>64186246</t>
  </si>
  <si>
    <t>Komunikace pro aut. dopravu ABS- asfalt:</t>
  </si>
  <si>
    <t>(49,0+117,0+97,0+46,0)*1,12</t>
  </si>
  <si>
    <t>Komunikace pro aut. dopravu AKMS - asfalt:</t>
  </si>
  <si>
    <t>(9390,0+25,0+30,0)*1,12</t>
  </si>
  <si>
    <t>Odvodňovací vrstva pláně do příkopů</t>
  </si>
  <si>
    <t>2*1080,0*1,40</t>
  </si>
  <si>
    <t>122202204</t>
  </si>
  <si>
    <t>Odkopávky a prokopávky nezapažené pro silnice objemu přes 5000 m3 v hornině tř. 3</t>
  </si>
  <si>
    <t>1367353025</t>
  </si>
  <si>
    <t>122202209</t>
  </si>
  <si>
    <t>Příplatek k odkopávkám a prokopávkám pro silnice v hornině tř. 3 za lepivost</t>
  </si>
  <si>
    <t>-977936511</t>
  </si>
  <si>
    <t>19080,000 "- Viz. pol. č. 122202204 - Odkopávky pro silnice ve tř.3"</t>
  </si>
  <si>
    <t>120001101</t>
  </si>
  <si>
    <t>Příplatek za ztížení vykopávky v blízkosti podzemního vedení</t>
  </si>
  <si>
    <t>-1326300195</t>
  </si>
  <si>
    <t>171101111</t>
  </si>
  <si>
    <t>Uložení sypaniny z hornin nesoudržných sypkých s vlhkostí l(d) 0,9 v aktivní zóně</t>
  </si>
  <si>
    <t>1033344049</t>
  </si>
  <si>
    <t>132201102</t>
  </si>
  <si>
    <t>Hloubení rýh š do 600 mm v hornině tř. 3 objemu přes 100 m3</t>
  </si>
  <si>
    <t>-697770129</t>
  </si>
  <si>
    <t>0,45*240,0 "- pro drenáže"</t>
  </si>
  <si>
    <t>12</t>
  </si>
  <si>
    <t>132201109</t>
  </si>
  <si>
    <t>Příplatek za lepivost k hloubení rýh š do 600 mm v hornině tř. 3</t>
  </si>
  <si>
    <t>1100520978</t>
  </si>
  <si>
    <t>108,000 "- Viz. pol. č. 132201102 - Hloubení rýh š. do 600 mm ve tř.3"</t>
  </si>
  <si>
    <t>13</t>
  </si>
  <si>
    <t>131201101</t>
  </si>
  <si>
    <t>Hloubení jam nezapažených v hornině tř. 3 objemu do 100 m3</t>
  </si>
  <si>
    <t>-2059164754</t>
  </si>
  <si>
    <t>Uvažováno s 80,0% ve tř. 3 a 20,0% ve tř. 4</t>
  </si>
  <si>
    <t>0,80*6,20*(9,0+9,0) "- hospodářské sjezdy"</t>
  </si>
  <si>
    <t>131201109</t>
  </si>
  <si>
    <t>Příplatek za lepivost u hloubení jam nezapažených v hornině tř. 3</t>
  </si>
  <si>
    <t>-924791273</t>
  </si>
  <si>
    <t>89,280 "- Viz. pol. č. 131201101 - Hloubení jam nezapažených ve tř. 3"</t>
  </si>
  <si>
    <t>131301101</t>
  </si>
  <si>
    <t>Hloubení jam nezapažených v hornině tř. 4 objemu do 100 m3</t>
  </si>
  <si>
    <t>-539512631</t>
  </si>
  <si>
    <t>0,20*6,20*(9,0+9,0) "- hospodářské sjezdy"</t>
  </si>
  <si>
    <t>16</t>
  </si>
  <si>
    <t>161101103</t>
  </si>
  <si>
    <t>Svislé přemístění výkopku z horniny tř. 1 až 4 hl výkopu do 6 m</t>
  </si>
  <si>
    <t>868811833</t>
  </si>
  <si>
    <t>6,20*(9,0+9,0) "- hospodářské sjezdy"</t>
  </si>
  <si>
    <t>17</t>
  </si>
  <si>
    <t>1821388082</t>
  </si>
  <si>
    <t>3,20*(9,0+9,0) "- hospodářské sjezdy"</t>
  </si>
  <si>
    <t>18</t>
  </si>
  <si>
    <t>M</t>
  </si>
  <si>
    <t>583441970</t>
  </si>
  <si>
    <t>štěrkodrť frakce 0-63</t>
  </si>
  <si>
    <t>-656996524</t>
  </si>
  <si>
    <t>Uvažovaná spotřeba 2,05 t/m3</t>
  </si>
  <si>
    <t>3,20*(9,0+9,0)*2,050 "- hospodářské sjezdy"</t>
  </si>
  <si>
    <t>19</t>
  </si>
  <si>
    <t>184807111</t>
  </si>
  <si>
    <t>Zřízení ochrany stromu bedněním</t>
  </si>
  <si>
    <t>-1992806191</t>
  </si>
  <si>
    <t>16*PI*0,8*2,5</t>
  </si>
  <si>
    <t>20</t>
  </si>
  <si>
    <t>184807112</t>
  </si>
  <si>
    <t>Odstranění ochrany stromu bedněním</t>
  </si>
  <si>
    <t>-1528306996</t>
  </si>
  <si>
    <t>100,531 "- Viz. pol. č. 184807111 - zřízení ochrany stromu bedněním"</t>
  </si>
  <si>
    <t>723150R71</t>
  </si>
  <si>
    <t>Uložení kabelu do podélně půlené chráničky D 108x4 mm včetně dodání materiálu, zpětného zapískování a zapáskování</t>
  </si>
  <si>
    <t>m</t>
  </si>
  <si>
    <t>-1611653768</t>
  </si>
  <si>
    <t>700,0 "- kabely NN a SLP"</t>
  </si>
  <si>
    <t>22</t>
  </si>
  <si>
    <t>919521013</t>
  </si>
  <si>
    <t>Zřízení propustků z trub betonových DN 400</t>
  </si>
  <si>
    <t>-1142845721</t>
  </si>
  <si>
    <t>9,0+9,0 "- hospodářské sjezdy"</t>
  </si>
  <si>
    <t>23</t>
  </si>
  <si>
    <t>592225460</t>
  </si>
  <si>
    <t>trouba hrdlová přímá železobet. s integrovaným těsněním TZH-Q 400/2500 integro 40 x 250 x 7,5 cm</t>
  </si>
  <si>
    <t>-1540391616</t>
  </si>
  <si>
    <t>4+4 "- hospodářské sjezdy"</t>
  </si>
  <si>
    <t>24</t>
  </si>
  <si>
    <t>919535555</t>
  </si>
  <si>
    <t>Obetonování trubního propustku betonem prostým</t>
  </si>
  <si>
    <t>905062056</t>
  </si>
  <si>
    <t>0,65*(9,0+9,0) "- hospodářské sjezdy"</t>
  </si>
  <si>
    <t>25</t>
  </si>
  <si>
    <t>465513R57</t>
  </si>
  <si>
    <t>Dlažba svahu u opěr a koryta vodoteče z upraveného lomového žulového kamene LK 20 do lože C 25/30</t>
  </si>
  <si>
    <t>-732727601</t>
  </si>
  <si>
    <t>2*2*11,0 "- hospodářské sjezdy"</t>
  </si>
  <si>
    <t>26</t>
  </si>
  <si>
    <t>564231111</t>
  </si>
  <si>
    <t>Podklad nebo podsyp ze štěrkopísku ŠP tl 100 mm</t>
  </si>
  <si>
    <t>-804487799</t>
  </si>
  <si>
    <t>2*2*11,0*1,05 "- hospodářské sjezdy"</t>
  </si>
  <si>
    <t>27</t>
  </si>
  <si>
    <t>564851111</t>
  </si>
  <si>
    <t>Podklad ze štěrkodrtě ŠD tl 150 mm</t>
  </si>
  <si>
    <t>1909057015</t>
  </si>
  <si>
    <t>(49,0+117,0+97,0+46,0)*1,05+(49,0+117,0+97,0+46,0)*1,12</t>
  </si>
  <si>
    <t>28</t>
  </si>
  <si>
    <t>564871111</t>
  </si>
  <si>
    <t>Podklad ze štěrkodrtě ŠD tl 250 mm</t>
  </si>
  <si>
    <t>-764428809</t>
  </si>
  <si>
    <t>29</t>
  </si>
  <si>
    <t>564831111</t>
  </si>
  <si>
    <t>Podklad ze štěrkodrtě ŠD tl 100 mm</t>
  </si>
  <si>
    <t>-1635098652</t>
  </si>
  <si>
    <t>30</t>
  </si>
  <si>
    <t>564671111</t>
  </si>
  <si>
    <t>Podklad z kameniva hrubého drceného vel. 63-125 mm tl 250 mm</t>
  </si>
  <si>
    <t>2048625360</t>
  </si>
  <si>
    <t>Lokální výměna podloží do 40% plochy - 2 vrstvy:</t>
  </si>
  <si>
    <t>2*(9445,0+309,0)*1,12*0,40</t>
  </si>
  <si>
    <t>31</t>
  </si>
  <si>
    <t>576133221</t>
  </si>
  <si>
    <t>Asfaltový koberec mastixový SMA 11 (AKMS) tl 40 mm š přes 3 m</t>
  </si>
  <si>
    <t>-280156023</t>
  </si>
  <si>
    <t>9390,0+25,0+30,0</t>
  </si>
  <si>
    <t>32</t>
  </si>
  <si>
    <t>577134111</t>
  </si>
  <si>
    <t>Asfaltový beton vrstva obrusná ACO 11 (ABS) tř. I tl 40 mm š do 3 m z nemodifikovaného asfaltu</t>
  </si>
  <si>
    <t>-871053667</t>
  </si>
  <si>
    <t>49,0+117,0+97,0+46,0</t>
  </si>
  <si>
    <t>33</t>
  </si>
  <si>
    <t>573231111</t>
  </si>
  <si>
    <t>Postřik živičný spojovací ze silniční emulze v množství do 0,7 kg/m2</t>
  </si>
  <si>
    <t>1974036267</t>
  </si>
  <si>
    <t>2*(9390,0+25,0+30,0) "- 2 vrstvy"</t>
  </si>
  <si>
    <t>49,0+117,0+97,0+46,0 "- 1 vrstva"</t>
  </si>
  <si>
    <t>34</t>
  </si>
  <si>
    <t>577166121</t>
  </si>
  <si>
    <t>Asfaltový beton vrstva ložní ACL 22 (ABVH) tl 70 mm š přes 3 m z nemodifikovaného asfaltu</t>
  </si>
  <si>
    <t>-1613354030</t>
  </si>
  <si>
    <t>(9390,0+25,0+30,0)*1,02</t>
  </si>
  <si>
    <t>35</t>
  </si>
  <si>
    <t>565145121</t>
  </si>
  <si>
    <t>Asfaltový beton vrstva podkladní ACP 16 (obalované kamenivo OKS) tl 60 mm š přes 3 m</t>
  </si>
  <si>
    <t>603001721</t>
  </si>
  <si>
    <t>(9390,0+25,0+30,0)*1,05</t>
  </si>
  <si>
    <t>36</t>
  </si>
  <si>
    <t>565155121</t>
  </si>
  <si>
    <t>Asfaltový beton vrstva podkladní ACP 16 (obalované kamenivo OKS) tl 70 mm š přes 3 m</t>
  </si>
  <si>
    <t>-458290522</t>
  </si>
  <si>
    <t>(49,0+117,0+97,0+46,0)*1,02</t>
  </si>
  <si>
    <t>37</t>
  </si>
  <si>
    <t>919721282</t>
  </si>
  <si>
    <t>Geomříž pro vyztužení stávajícího asfaltového povrchu z PP s geotextilií</t>
  </si>
  <si>
    <t>-1141824452</t>
  </si>
  <si>
    <t>8,50*35,0 "- nad propustky"</t>
  </si>
  <si>
    <t>38</t>
  </si>
  <si>
    <t>573111112</t>
  </si>
  <si>
    <t>Postřik živičný infiltrační s posypem z asfaltu množství 1 kg/m2</t>
  </si>
  <si>
    <t>-1558170947</t>
  </si>
  <si>
    <t>39</t>
  </si>
  <si>
    <t>567132112</t>
  </si>
  <si>
    <t>Podklad z kameniva zpevněného cementem KSC I tl 170 mm</t>
  </si>
  <si>
    <t>2038386370</t>
  </si>
  <si>
    <t>(9390,0+25,0+30,0)*1,08</t>
  </si>
  <si>
    <t>40</t>
  </si>
  <si>
    <t>569851111</t>
  </si>
  <si>
    <t>Zpevnění krajnic štěrkodrtí tl 150 mm</t>
  </si>
  <si>
    <t>-642244738</t>
  </si>
  <si>
    <t>19,0+49,0+66,0+306,0+63,0+755,0+758,0+515,0</t>
  </si>
  <si>
    <t>41</t>
  </si>
  <si>
    <t>212572111</t>
  </si>
  <si>
    <t>Lože pro trativody ze štěrkopísku tříděného</t>
  </si>
  <si>
    <t>980771086</t>
  </si>
  <si>
    <t>Uvažovaná spotřeba 0,03 m3/bm potrubí</t>
  </si>
  <si>
    <t>0,03*(40,0+33,0+25,0+136,0)</t>
  </si>
  <si>
    <t>42</t>
  </si>
  <si>
    <t>212755215</t>
  </si>
  <si>
    <t>Trativody z drenážních trubek plastových flexibilních D 130 mm bez lože</t>
  </si>
  <si>
    <t>-396309511</t>
  </si>
  <si>
    <t>40,0+33,0+25,0+136,0</t>
  </si>
  <si>
    <t>43</t>
  </si>
  <si>
    <t>211531111</t>
  </si>
  <si>
    <t>Výplň odvodňovacích žeber nebo trativodů kamenivem hrubým drceným frakce 16 až 63 mm</t>
  </si>
  <si>
    <t>-1965804962</t>
  </si>
  <si>
    <t>Uvažovaná spotřeba 0,34 m3/bm potrubí</t>
  </si>
  <si>
    <t>0,34*(40,0+33,0+25,0+136,0)</t>
  </si>
  <si>
    <t>44</t>
  </si>
  <si>
    <t>211971121</t>
  </si>
  <si>
    <t>Zřízení opláštění žeber nebo trativodů geotextilií v rýze nebo zářezu sklonu přes 1:2 š do 2,5 m</t>
  </si>
  <si>
    <t>-897485120</t>
  </si>
  <si>
    <t>Uvažovaná spotřeba 2,25 m2/bm potrubí</t>
  </si>
  <si>
    <t>2,25*(40,0+33,0+25,0+136,0)</t>
  </si>
  <si>
    <t>45</t>
  </si>
  <si>
    <t>693111440</t>
  </si>
  <si>
    <t>textilie GEOFILTEX 63 63/25 250 g/m2 do š 8,8 m</t>
  </si>
  <si>
    <t>317971814</t>
  </si>
  <si>
    <t>Uvažován překryv 200 mm</t>
  </si>
  <si>
    <t>2,45*(40,0+33,0+25,0+136,0)</t>
  </si>
  <si>
    <t>46</t>
  </si>
  <si>
    <t>894811232</t>
  </si>
  <si>
    <t>Revizní šachta z PVC systém RV typ pravý/přímý/levý, DN 400/160 tlak 12,5 t hl od 1110 do 1480 mm</t>
  </si>
  <si>
    <t>1590313561</t>
  </si>
  <si>
    <t>47</t>
  </si>
  <si>
    <t>320101112</t>
  </si>
  <si>
    <t>Osazení betonových a železobetonových prefabrikátů hmotnosti nad 1000 do 5000 kg</t>
  </si>
  <si>
    <t>-1249552221</t>
  </si>
  <si>
    <t>5*1,0*1,35*0,75 "- Vyústění drenáže"</t>
  </si>
  <si>
    <t>48</t>
  </si>
  <si>
    <t>592238R10</t>
  </si>
  <si>
    <t>výtokový prefabrikovaný ŽB objekt 1000/1350/750 mm pro potrubí DN150</t>
  </si>
  <si>
    <t>-143645610</t>
  </si>
  <si>
    <t>49</t>
  </si>
  <si>
    <t>891315111</t>
  </si>
  <si>
    <t>Montáž koncových klapek hrdlových DN 150</t>
  </si>
  <si>
    <t>1034329620</t>
  </si>
  <si>
    <t>5 "- Vyústění drenáže"</t>
  </si>
  <si>
    <t>50</t>
  </si>
  <si>
    <t>422840R50</t>
  </si>
  <si>
    <t>klapka zpětná koncová z ŠL L55 067 601 DN150</t>
  </si>
  <si>
    <t>-1611443967</t>
  </si>
  <si>
    <t>51</t>
  </si>
  <si>
    <t>919735113</t>
  </si>
  <si>
    <t>Řezání stávajícího živičného krytu hl do 150 mm</t>
  </si>
  <si>
    <t>1235102714</t>
  </si>
  <si>
    <t>4*6,0+3,0+2,50 "- Napojení na stávající povrchy kom. pro aut. dopravu"</t>
  </si>
  <si>
    <t>52</t>
  </si>
  <si>
    <t>919112223</t>
  </si>
  <si>
    <t>Řezání spár pro vytvoření komůrky š 15 mm hl 30 mm pro těsnící zálivku v živičném krytu</t>
  </si>
  <si>
    <t>1205904648</t>
  </si>
  <si>
    <t>4*6,0+3,0+2,50+1085,0 "- Napojení na stávající povrchy a středová spára kom. pro aut. dopravu"</t>
  </si>
  <si>
    <t>53</t>
  </si>
  <si>
    <t>919121223</t>
  </si>
  <si>
    <t>Těsnění spár zálivkou za studena pro komůrky š 15 mm hl 30 mm bez těsnicího profilu</t>
  </si>
  <si>
    <t>1342205183</t>
  </si>
  <si>
    <t>54</t>
  </si>
  <si>
    <t>938908R11</t>
  </si>
  <si>
    <t>Uklid stavby po výstavbě saponátovým roztokem a zametením</t>
  </si>
  <si>
    <t>-1707215488</t>
  </si>
  <si>
    <t>1x během výstavby a 1x po výstavbě</t>
  </si>
  <si>
    <t>2*9754,000 "- Komunikace pro aut. dopravu - asfalt"</t>
  </si>
  <si>
    <t>2*1000,0 "- Ostatní okolní plochy"</t>
  </si>
  <si>
    <t>55</t>
  </si>
  <si>
    <t>935112211</t>
  </si>
  <si>
    <t>Osazení příkopového žlabu do betonu tl 100 mm z betonových tvárnic š 800 mm</t>
  </si>
  <si>
    <t>936818012</t>
  </si>
  <si>
    <t>39,0+16,0+10,0+6,0+16,0+128,0</t>
  </si>
  <si>
    <t>56</t>
  </si>
  <si>
    <t>592275140</t>
  </si>
  <si>
    <t>žlabovka betonová TBM 1/65-33 33x63x15 cm</t>
  </si>
  <si>
    <t>-458286356</t>
  </si>
  <si>
    <t>(39,0+16,0+10,0+6,0+16,0+128,0)*3</t>
  </si>
  <si>
    <t>"Ztratné 2,0% -" 645,000*0,02</t>
  </si>
  <si>
    <t>57</t>
  </si>
  <si>
    <t>966005311</t>
  </si>
  <si>
    <t>Rozebrání a odstranění silničního svodidla s jednou pásnicí</t>
  </si>
  <si>
    <t>-948170916</t>
  </si>
  <si>
    <t>300,0+302,0+20,0+40,0+(14,0*4)</t>
  </si>
  <si>
    <t>58</t>
  </si>
  <si>
    <t>911331111</t>
  </si>
  <si>
    <t>Svodidlo ocelové jednostranné zádržnosti N2 typ JSNH4/N2 se zaberaněním sloupků do 2 m</t>
  </si>
  <si>
    <t>1070861329</t>
  </si>
  <si>
    <t>165,0+68,0+72,0+145,0+129,0+232,0+68,0+98,0</t>
  </si>
  <si>
    <t>59</t>
  </si>
  <si>
    <t>553915120</t>
  </si>
  <si>
    <t>svodidlový systém JSNH4 sestava 4 metry JSNH4/N2 sloupky po 2 m</t>
  </si>
  <si>
    <t>682581057</t>
  </si>
  <si>
    <t>60</t>
  </si>
  <si>
    <t>911331412</t>
  </si>
  <si>
    <t>Náběh ocelového svodidla jednostranný délky do 12 m se zaberaněním sloupků do 2 m</t>
  </si>
  <si>
    <t>-979760599</t>
  </si>
  <si>
    <t>2*8*9,0</t>
  </si>
  <si>
    <t>61</t>
  </si>
  <si>
    <t>553915140</t>
  </si>
  <si>
    <t>svodidlový systém JSNH4 dlouhý náběh JSNH4/N2 - sestava 12 m</t>
  </si>
  <si>
    <t>1871123024</t>
  </si>
  <si>
    <t>62</t>
  </si>
  <si>
    <t>912221111</t>
  </si>
  <si>
    <t>Montáž směrového sloupku silničního ocelového pružného zinkovaného ručním beraněním</t>
  </si>
  <si>
    <t>910273014</t>
  </si>
  <si>
    <t>63</t>
  </si>
  <si>
    <t>404451650</t>
  </si>
  <si>
    <t>sloupek směrový silniční ocelový GS-SF 800</t>
  </si>
  <si>
    <t>1817373100</t>
  </si>
  <si>
    <t>64</t>
  </si>
  <si>
    <t>912211121</t>
  </si>
  <si>
    <t>Montáž směrového sloupku z plastických hmot na svodidlo</t>
  </si>
  <si>
    <t>-1970386705</t>
  </si>
  <si>
    <t>65</t>
  </si>
  <si>
    <t>404451610</t>
  </si>
  <si>
    <t>sloupek svodidlový plastový s odrazovými skly s kovovým držákem</t>
  </si>
  <si>
    <t>1602484247</t>
  </si>
  <si>
    <t>66</t>
  </si>
  <si>
    <t>113154435</t>
  </si>
  <si>
    <t>Frézování živičného krytu tl 200 mm pruh š 2 m pl přes 10000 m2 bez překážek v trase</t>
  </si>
  <si>
    <t>1950253058</t>
  </si>
  <si>
    <t>9020,0+25,0+30,0</t>
  </si>
  <si>
    <t>67</t>
  </si>
  <si>
    <t>113107242</t>
  </si>
  <si>
    <t>Odstranění podkladu pl přes 200 m2 živičných tl 100 mm</t>
  </si>
  <si>
    <t>-1710143056</t>
  </si>
  <si>
    <t>9020,0+25,0+30,0 "- Dočištění po frézování"</t>
  </si>
  <si>
    <t>68</t>
  </si>
  <si>
    <t>113107232</t>
  </si>
  <si>
    <t>Odstranění podkladu pl přes 200 m2 z betonu prostého tl 300 mm</t>
  </si>
  <si>
    <t>2074698476</t>
  </si>
  <si>
    <t>9020,0+25,0+30,0 "- Podkladní vrstva pod asfaltem kom. pro aut. dopravu"</t>
  </si>
  <si>
    <t>69</t>
  </si>
  <si>
    <t>113107223</t>
  </si>
  <si>
    <t>Odstranění podkladu pl přes 200 m2 z kameniva drceného tl 300 mm</t>
  </si>
  <si>
    <t>-1699299010</t>
  </si>
  <si>
    <t>70</t>
  </si>
  <si>
    <t>113107231</t>
  </si>
  <si>
    <t>Odstranění podkladu pl přes 200 m2 z betonu prostého tl 150 mm</t>
  </si>
  <si>
    <t>-1223212177</t>
  </si>
  <si>
    <t>185,0 "- Obrusná vrstva"</t>
  </si>
  <si>
    <t>71</t>
  </si>
  <si>
    <t>113107211</t>
  </si>
  <si>
    <t>Odstranění podkladu pl přes 200 m2 z kameniva těženého tl 100 mm</t>
  </si>
  <si>
    <t>-175779787</t>
  </si>
  <si>
    <t>185,0 "- Podklad po betonem"</t>
  </si>
  <si>
    <t>72</t>
  </si>
  <si>
    <t>966006132</t>
  </si>
  <si>
    <t>Odstranění značek dopravních nebo orientačních se sloupky s betonovými patkami</t>
  </si>
  <si>
    <t>1568012159</t>
  </si>
  <si>
    <t>73</t>
  </si>
  <si>
    <t>961044111</t>
  </si>
  <si>
    <t>Bourání základů z betonu prostého</t>
  </si>
  <si>
    <t>1905736096</t>
  </si>
  <si>
    <t>36,20 "- Drobné kosntrukce (základy čekáren, schodiště, betonové objekty odvodnění)"</t>
  </si>
  <si>
    <t>74</t>
  </si>
  <si>
    <t>915611111</t>
  </si>
  <si>
    <t>Předznačení vodorovného liniového značení</t>
  </si>
  <si>
    <t>-1819567450</t>
  </si>
  <si>
    <t>1085,000 "- čára š. 125 mm"</t>
  </si>
  <si>
    <t>2180,000 "- čára š. 250 mm"</t>
  </si>
  <si>
    <t>75</t>
  </si>
  <si>
    <t>915211112</t>
  </si>
  <si>
    <t>Vodorovné dopravní značení retroreflexním bílým plastem dělící čáry souvislé šířky 125 mm</t>
  </si>
  <si>
    <t>-1264732251</t>
  </si>
  <si>
    <t>76</t>
  </si>
  <si>
    <t>915221112</t>
  </si>
  <si>
    <t>Vodorovné dopravní značení bílým plastem vodící čáry šířky 250 mm retroreflexní</t>
  </si>
  <si>
    <t>307963151</t>
  </si>
  <si>
    <t>1098,0+1082,0</t>
  </si>
  <si>
    <t>77</t>
  </si>
  <si>
    <t>914511112</t>
  </si>
  <si>
    <t>Montáž sloupku dopravních značek délky do 3,5 m s betonovým základem a patkou</t>
  </si>
  <si>
    <t>-2144863786</t>
  </si>
  <si>
    <t>3 "- pro 1 značku na 1 sloupek"</t>
  </si>
  <si>
    <t>78</t>
  </si>
  <si>
    <t>404459R00</t>
  </si>
  <si>
    <t>sloupek k silničním dopravním značkám pozinkovaný D 70 mm</t>
  </si>
  <si>
    <t>-751991859</t>
  </si>
  <si>
    <t>Uvažovaná podchodná výška - 2,5 m</t>
  </si>
  <si>
    <t>(2,5+0,5+0,5)*3 "- pro 1 značku na 1 sloupek"</t>
  </si>
  <si>
    <t>79</t>
  </si>
  <si>
    <t>914111111</t>
  </si>
  <si>
    <t>Montáž svislé dopravní značky do velikosti 1 m2 objímkami na sloupek nebo konzolu</t>
  </si>
  <si>
    <t>1232332051</t>
  </si>
  <si>
    <t>80</t>
  </si>
  <si>
    <t>404440520</t>
  </si>
  <si>
    <t>značka dopravní svislá STOP FeZn NK P6 700 mm</t>
  </si>
  <si>
    <t>-1614848614</t>
  </si>
  <si>
    <t>81</t>
  </si>
  <si>
    <t>979082218</t>
  </si>
  <si>
    <t>Vodorovná doprava suti a vybouraných hmot na skládku</t>
  </si>
  <si>
    <t>-16613634</t>
  </si>
  <si>
    <t>82</t>
  </si>
  <si>
    <t>979093111</t>
  </si>
  <si>
    <t>Uložení suti na skládku s hrubým urovnáním bez zhutnění</t>
  </si>
  <si>
    <t>-932619572</t>
  </si>
  <si>
    <t>83</t>
  </si>
  <si>
    <t>979099146</t>
  </si>
  <si>
    <t>Poplatek za uložení stavebního odpadu z komunikací na skládce (skládkovné)</t>
  </si>
  <si>
    <t>1878347878</t>
  </si>
  <si>
    <t>84</t>
  </si>
  <si>
    <t>998225111</t>
  </si>
  <si>
    <t>Přesun hmot pro pozemní komunikace s krytem z kamene, monolitickým betonovým nebo živičným</t>
  </si>
  <si>
    <t>1114571191</t>
  </si>
  <si>
    <t>SO.101.1 - SO.101.1 - Propustky</t>
  </si>
  <si>
    <t xml:space="preserve">      R25 - Podkladní konstrukce</t>
  </si>
  <si>
    <t xml:space="preserve">      R41 - Podkladní betonová deska</t>
  </si>
  <si>
    <t xml:space="preserve">      R43 - Zadláždění koryta vodoteče</t>
  </si>
  <si>
    <t xml:space="preserve">    7 - Izolace</t>
  </si>
  <si>
    <t xml:space="preserve">      R72 - Hydroizolace</t>
  </si>
  <si>
    <t xml:space="preserve">      R92 - Bourání propustku</t>
  </si>
  <si>
    <t xml:space="preserve">      R98 - Lešení a pomocné konstrukce při výstavbě</t>
  </si>
  <si>
    <t>770044856</t>
  </si>
  <si>
    <t>Pro dovoz z mezideponie na skládku:</t>
  </si>
  <si>
    <t>179,800 "- z propustků"</t>
  </si>
  <si>
    <t>833789434</t>
  </si>
  <si>
    <t>Dovoz na mezideponii:</t>
  </si>
  <si>
    <t>-1860985946</t>
  </si>
  <si>
    <t>1943560854</t>
  </si>
  <si>
    <t>-1326393714</t>
  </si>
  <si>
    <t>Uvažovaná hmotnost 1,60 t/m3</t>
  </si>
  <si>
    <t>179,800*1,60 "- z propustků"</t>
  </si>
  <si>
    <t>111212352</t>
  </si>
  <si>
    <t>Odstranění nevhodných dřevin do 100 m2 nad 1m s odstraněním pařezů ve svahu do 1:2</t>
  </si>
  <si>
    <t>1148315145</t>
  </si>
  <si>
    <t>Vyčištění okolí opěrné zdi od křovin a travin</t>
  </si>
  <si>
    <t>80,0 "- Propustek km 0,165 22"</t>
  </si>
  <si>
    <t>131201103</t>
  </si>
  <si>
    <t>Hloubení jam nezapažených v hornině tř. 3 objemu do 5000 m3</t>
  </si>
  <si>
    <t>633792799</t>
  </si>
  <si>
    <t>0,80*12,40*14,50 "- Propustek km 0,165 22"</t>
  </si>
  <si>
    <t>-2055265242</t>
  </si>
  <si>
    <t>143,840 "- viz. pol. č. 131201103 - Hloubení jam tř.3 do 5000 m3"</t>
  </si>
  <si>
    <t>131301102</t>
  </si>
  <si>
    <t>Hloubení jam nezapažených v hornině tř. 4 objemu do 1000 m3</t>
  </si>
  <si>
    <t>-321615545</t>
  </si>
  <si>
    <t>0,20*12,40*14,50 "- Propustek km 0,165 22"</t>
  </si>
  <si>
    <t>-1062595458</t>
  </si>
  <si>
    <t>12,40*14,50 "- Propustek km 0,165 22"</t>
  </si>
  <si>
    <t>1752894135</t>
  </si>
  <si>
    <t>6,80*15,50  "- Propustek km 0,165 22"</t>
  </si>
  <si>
    <t>-1977683099</t>
  </si>
  <si>
    <t>6,80*15,50*2,050 "- Propustek km 0,165 22"</t>
  </si>
  <si>
    <t>181111122</t>
  </si>
  <si>
    <t>Plošná úprava terénu do 500 m2 zemina tř 1 až 4 nerovnosti do +/- 150 mm ve svahu do 1:2</t>
  </si>
  <si>
    <t>-1079430343</t>
  </si>
  <si>
    <t>Úprava pod propustkem</t>
  </si>
  <si>
    <t>6,0*8,0+6,0*10,0 "- Propustek km 0,165 22"</t>
  </si>
  <si>
    <t>Úprava pláně v zářezech v hornině tř. 1 až 4 se zhutněním</t>
  </si>
  <si>
    <t>-746076743</t>
  </si>
  <si>
    <t>3,10*16,20 "- Propustek km 0,165 22"</t>
  </si>
  <si>
    <t>452311131</t>
  </si>
  <si>
    <t>Podkladní desky z betonu prostého tř. C 12/15 otevřený výkop</t>
  </si>
  <si>
    <t>1113227179</t>
  </si>
  <si>
    <t>0,10*3,10*16,20 "- Propustek km 0,165 22"</t>
  </si>
  <si>
    <t>919521019</t>
  </si>
  <si>
    <t>Zřízení propustků z trub betonových DN 1000</t>
  </si>
  <si>
    <t>-1064644669</t>
  </si>
  <si>
    <t>15,20 "- Propustek km 0,165 22"</t>
  </si>
  <si>
    <t>592211R70</t>
  </si>
  <si>
    <t>trouba železobetonová patková DN1000 D100x110x17/19 cm</t>
  </si>
  <si>
    <t>1315249474</t>
  </si>
  <si>
    <t>12 "- Propustek km 0,165 22"</t>
  </si>
  <si>
    <t>592211R75</t>
  </si>
  <si>
    <t>šikmá výtoková trouba železobetonová patková DN1000 D100x165/75x17/19 cm</t>
  </si>
  <si>
    <t>1353325818</t>
  </si>
  <si>
    <t>2 "- Propustek km 0,165 22"</t>
  </si>
  <si>
    <t>-1984165322</t>
  </si>
  <si>
    <t>2*0,11*15,20 "- Propustek km 0,165 22"</t>
  </si>
  <si>
    <t>273321118</t>
  </si>
  <si>
    <t>Základové desky ze ŽB C 30/37</t>
  </si>
  <si>
    <t>1859837619</t>
  </si>
  <si>
    <t>Beton C30/37 XF3+XA2</t>
  </si>
  <si>
    <t>0,25*2,50*15,70 "- Propustek km 0,165 22"</t>
  </si>
  <si>
    <t>273354111</t>
  </si>
  <si>
    <t>Bednění základových desek - zřízení</t>
  </si>
  <si>
    <t>-1550932160</t>
  </si>
  <si>
    <t>základová deska propustku</t>
  </si>
  <si>
    <t>0,25*2*(2,50+15,70) "- Propustek km 0,165 22"</t>
  </si>
  <si>
    <t>273354211</t>
  </si>
  <si>
    <t>Bednění základových desek - odstranění</t>
  </si>
  <si>
    <t>-2068220611</t>
  </si>
  <si>
    <t>9,100 "- viz. pol. č. 273354111 - bednění základových desek"</t>
  </si>
  <si>
    <t>273361821</t>
  </si>
  <si>
    <t>Výztuž základových desek betonářskou ocelí 10 505 (R)</t>
  </si>
  <si>
    <t>73997414</t>
  </si>
  <si>
    <t>Uvažovaná spotřeba oceli 0,220 t/m3 betonu</t>
  </si>
  <si>
    <t>0,25*2,50*15,70*0,220 "- Propustek km 0,165 22"</t>
  </si>
  <si>
    <t>274313711</t>
  </si>
  <si>
    <t>Základové pásy z betonu tř. C 20/25</t>
  </si>
  <si>
    <t>-2069163408</t>
  </si>
  <si>
    <t>0,30*0,70*(14,50+16,0) "- Propustek km 0,165 22"</t>
  </si>
  <si>
    <t>274351215</t>
  </si>
  <si>
    <t>Zřízení bednění stěn základových pasů</t>
  </si>
  <si>
    <t>-1351909008</t>
  </si>
  <si>
    <t>2*0,70*(14,50+16,0) "- Propustek km 0,165 22"</t>
  </si>
  <si>
    <t>274351216</t>
  </si>
  <si>
    <t>Odstranění bednění stěn základových pasů</t>
  </si>
  <si>
    <t>-1117325147</t>
  </si>
  <si>
    <t>42,700 "- Viz. pol. č. 274351215 - Zřízení bednění základových pasů"</t>
  </si>
  <si>
    <t>1060648705</t>
  </si>
  <si>
    <t>12,0+14,0 "- Propustek km 0,165 22"</t>
  </si>
  <si>
    <t>-1012374325</t>
  </si>
  <si>
    <t>(12,0+14,0)*1,05 "- Propustek km 0,165 22"</t>
  </si>
  <si>
    <t>711112002</t>
  </si>
  <si>
    <t>Provedení izolace proti zemní vlhkosti svislé za studena lakem asfaltovým</t>
  </si>
  <si>
    <t>-613132957</t>
  </si>
  <si>
    <t>0,25*2*(2,50+15,70)+2,50*15,70+4,55*16,20 "- Propustek km 0,165 22"</t>
  </si>
  <si>
    <t>111613R21</t>
  </si>
  <si>
    <t>asfalt stavebně-izolační</t>
  </si>
  <si>
    <t>452344795</t>
  </si>
  <si>
    <t>Uvažovaná spotřeba 0,0035 t/m2</t>
  </si>
  <si>
    <t>122,060*0,0035 "- viz. pol. č. 711112001 Provedení svislé izolace proti zem. vlhkosti - svilslé"</t>
  </si>
  <si>
    <t>962052211</t>
  </si>
  <si>
    <t>Bourání zdiva nadzákladového ze ŽB přes 1 m3</t>
  </si>
  <si>
    <t>950583430</t>
  </si>
  <si>
    <t>Čela propustků</t>
  </si>
  <si>
    <t>2*3,50*2,50*0,70 "- Propustek km 0,165 22"</t>
  </si>
  <si>
    <t>966008114</t>
  </si>
  <si>
    <t>Bourání trubního propustku do DN 1200</t>
  </si>
  <si>
    <t>1039989829</t>
  </si>
  <si>
    <t>12,0 "- Propustek km 0,165 22"</t>
  </si>
  <si>
    <t>421953011</t>
  </si>
  <si>
    <t>Dřevěné mostní podlahy dočasné z fošen a hranolů - výroba</t>
  </si>
  <si>
    <t>1019452245</t>
  </si>
  <si>
    <t>1,5*10,0 " - Pomocné plošiny při budování propustků"</t>
  </si>
  <si>
    <t>421953112</t>
  </si>
  <si>
    <t>Dřevěné mostní podlahy dočasné z fošen a hranolů - zřízení</t>
  </si>
  <si>
    <t>119174849</t>
  </si>
  <si>
    <t>421953211</t>
  </si>
  <si>
    <t>Dřevěné mostní podlahy dočasné z fošen a hranolů - odstranění</t>
  </si>
  <si>
    <t>1783617048</t>
  </si>
  <si>
    <t>15,000 "- Viz. pol. č. 421953111 - Dřevěné podlahy dočasné z fošen"</t>
  </si>
  <si>
    <t>979013112</t>
  </si>
  <si>
    <t>Svislá doprava vybouraných hmot na v 3,5 m</t>
  </si>
  <si>
    <t>273426210</t>
  </si>
  <si>
    <t>979084R13</t>
  </si>
  <si>
    <t>Vodorovná doprava vybouraných hmot na skládku po suchu</t>
  </si>
  <si>
    <t>-1275691718</t>
  </si>
  <si>
    <t>979087R13</t>
  </si>
  <si>
    <t>Poplatek za skládkovné suti a vybouraných hmot</t>
  </si>
  <si>
    <t>2039310183</t>
  </si>
  <si>
    <t>998153131</t>
  </si>
  <si>
    <t>Přesun hmot pro samostatné zdi a valy zděné z cihel, kamene, tvárnic nebo monolitické v do 20 m</t>
  </si>
  <si>
    <t>211073896</t>
  </si>
  <si>
    <t>SO.202 - SO.202 - Most ev. č. 118-007</t>
  </si>
  <si>
    <t>D1 - 000: Společné práce</t>
  </si>
  <si>
    <t xml:space="preserve">    D2 - 001: Zemní práce</t>
  </si>
  <si>
    <t xml:space="preserve">    D3 - 002: Základy</t>
  </si>
  <si>
    <t xml:space="preserve">    D4 - 003: Svislé konstrukce</t>
  </si>
  <si>
    <t xml:space="preserve">    D5 - 004: Vodorovné konstrukce</t>
  </si>
  <si>
    <t xml:space="preserve">    D6 - 005: Komunikace</t>
  </si>
  <si>
    <t xml:space="preserve">    D7 - 006: Úpravy povrchu</t>
  </si>
  <si>
    <t xml:space="preserve">    D8 - 008: Trubní vedení</t>
  </si>
  <si>
    <t xml:space="preserve">    D9 - 009: Ostatní konstrukce a práce</t>
  </si>
  <si>
    <t xml:space="preserve">    D10 - 099: Přesun hmot HSV</t>
  </si>
  <si>
    <t xml:space="preserve">    D11 - 711: Izolace proti vodě</t>
  </si>
  <si>
    <t>001001</t>
  </si>
  <si>
    <t>Geodetická měření během výstavby</t>
  </si>
  <si>
    <t>001002</t>
  </si>
  <si>
    <t>Geodetická sledování - geodetické sledování násypu a mostu dle PD</t>
  </si>
  <si>
    <t>001003</t>
  </si>
  <si>
    <t>Zkoušky stavebních konstrukcí a prací nezávislou zkušebnou - veškeré zkoušky prací a materiálů dle TKP (beton, hutnění, tlak.zkoušky, těsnosti, zákl.spáry apod)</t>
  </si>
  <si>
    <t>115101201</t>
  </si>
  <si>
    <t>Čerpání vody na dopravní výšku do 10 m průměrný přítok do 500 l/min</t>
  </si>
  <si>
    <t>hod</t>
  </si>
  <si>
    <t>115101301</t>
  </si>
  <si>
    <t>Pohotovost čerpací soupravy pro dopravní výšku do 10 m přítok do 500 l/min</t>
  </si>
  <si>
    <t>den</t>
  </si>
  <si>
    <t>131301203</t>
  </si>
  <si>
    <t>Hloubení jam zapažených v hornině tř. 4 objemu do 5000 m3</t>
  </si>
  <si>
    <t>132301101</t>
  </si>
  <si>
    <t>Hloubení rýh š do 600 mm v hornině tř. 4 objemu do 100 m3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</si>
  <si>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</si>
  <si>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</si>
  <si>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</si>
  <si>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</si>
  <si>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122201403</t>
  </si>
  <si>
    <t>Vykopávky v zemníku na suchu v hornině tř. 3 objem do 5000 m3</t>
  </si>
  <si>
    <t>171102101</t>
  </si>
  <si>
    <t>Uložení sypaniny z hornin soudržných do násypů zhutněných do 95 % PS</t>
  </si>
  <si>
    <t>174101101</t>
  </si>
  <si>
    <t>Zásyp jam, šachet rýh nebo kolem objektů sypaninou se zhutněním</t>
  </si>
  <si>
    <t>583373440</t>
  </si>
  <si>
    <t>Štěrkopísek dodávka</t>
  </si>
  <si>
    <t>153311212</t>
  </si>
  <si>
    <t>Zřízení armování svahů, násypů a opěrných stěn vrstvou z geomříže tuhé sklonu do 1:1</t>
  </si>
  <si>
    <t>693210230</t>
  </si>
  <si>
    <t>Geomříže dodávka - dle PD</t>
  </si>
  <si>
    <t>181202305</t>
  </si>
  <si>
    <t>Úprava pláně na násypech se zhutněním</t>
  </si>
  <si>
    <t>153112122</t>
  </si>
  <si>
    <t>Zaberanění ocelových štětovnic na dl do 8 m ve standardních podmínkách z terénu</t>
  </si>
  <si>
    <t>134422200</t>
  </si>
  <si>
    <t>štětovnice ZTV IIIn, EN 10248-2 zn. S240GP (1.0021) dle EN 10248-1</t>
  </si>
  <si>
    <t>153113112</t>
  </si>
  <si>
    <t>Vytažení ocelových štětovnic dl do 12 m zaberaněných do hl 8 m z terénu ve standardnich podmínkách</t>
  </si>
  <si>
    <t>151001001</t>
  </si>
  <si>
    <t>Záporové pažení nekotvené - zřízení a odstranění, komplet včetně VTD, vrtání, a všech dodávek</t>
  </si>
  <si>
    <t>153001001</t>
  </si>
  <si>
    <t>Těsnící vrstva z folie - do násypu tl. 2mm, zajištěná proti usmyknutí a protržení, dodávka a montáž</t>
  </si>
  <si>
    <t>115001105</t>
  </si>
  <si>
    <t>Převedení vody potrubím DN do 600</t>
  </si>
  <si>
    <t>182301131</t>
  </si>
  <si>
    <t>Rozprostření ornice pl přes 500 m2 ve svahu přes 1:5 tl vrstvy do 100 mm</t>
  </si>
  <si>
    <t>183405211</t>
  </si>
  <si>
    <t>Výsev trávníku hydroosevem na ornici</t>
  </si>
  <si>
    <t>005724740</t>
  </si>
  <si>
    <t>osivo směs travní krajinná - svahová</t>
  </si>
  <si>
    <t>kg</t>
  </si>
  <si>
    <t>273311124</t>
  </si>
  <si>
    <t>Základové desky z betonu prostého C 12/15</t>
  </si>
  <si>
    <t>273311127</t>
  </si>
  <si>
    <t>Základové desky z betonu prostého C 25/30</t>
  </si>
  <si>
    <t>273351215</t>
  </si>
  <si>
    <t>Zřízení bednění stěn základových desek</t>
  </si>
  <si>
    <t>273351216</t>
  </si>
  <si>
    <t>Odstranění bednění stěn základových desek</t>
  </si>
  <si>
    <t>273362021</t>
  </si>
  <si>
    <t>Výztuž základových desek svařovanými sítěmi Kari</t>
  </si>
  <si>
    <t>212792212</t>
  </si>
  <si>
    <t>Odvodnění mostní opěry - drenážní flexibilní plastové potrubí DN 160</t>
  </si>
  <si>
    <t>212792213</t>
  </si>
  <si>
    <t>Odvodnění mostní opěry - drenážní flexibilní plastové potrubí DN 200</t>
  </si>
  <si>
    <t>317321118</t>
  </si>
  <si>
    <t>Mostní římsy ze ŽB C 30/37</t>
  </si>
  <si>
    <t>317353121</t>
  </si>
  <si>
    <t>Bednění mostních říms všech tvarů - zřízení</t>
  </si>
  <si>
    <t>317353221</t>
  </si>
  <si>
    <t>Bednění mostních říms všech tvarů - odstranění</t>
  </si>
  <si>
    <t>317361116</t>
  </si>
  <si>
    <t>Výztuž mostních říms z betonářské oceli 10 505</t>
  </si>
  <si>
    <t>334323118</t>
  </si>
  <si>
    <t>Mostní opěry a úložné prahy ze ŽB C 30/37</t>
  </si>
  <si>
    <t>334323218</t>
  </si>
  <si>
    <t>Mostní křídla a závěrné zídky ze ŽB C 30/37</t>
  </si>
  <si>
    <t>334351112</t>
  </si>
  <si>
    <t>Bednění systémové mostních opěr a úložných prahů z překližek pro ŽB - zřízení</t>
  </si>
  <si>
    <t>334351211</t>
  </si>
  <si>
    <t>Bednění systémové mostních opěr a úložných prahů z překližek - odstranění</t>
  </si>
  <si>
    <t>334361216</t>
  </si>
  <si>
    <t>Výztuž dříků opěr z betonářské oceli 10 505</t>
  </si>
  <si>
    <t>334361226</t>
  </si>
  <si>
    <t>Výztuž křídel, závěrných zdí z betonářské oceli 10 505</t>
  </si>
  <si>
    <t>421321128</t>
  </si>
  <si>
    <t>Mostní nosné konstrukce deskové ze ŽB C 30/37</t>
  </si>
  <si>
    <t>421955112</t>
  </si>
  <si>
    <t>Bednění z překližek na mostní skruži - zřízení</t>
  </si>
  <si>
    <t>421955212</t>
  </si>
  <si>
    <t>Bednění z překližek na mostní skruži - odstranění</t>
  </si>
  <si>
    <t>421361226</t>
  </si>
  <si>
    <t>Výztuž ŽB deskového mostu z betonářské oceli 10 505</t>
  </si>
  <si>
    <t>451313541</t>
  </si>
  <si>
    <t>Podkladní vrstva z betonu prostého vodostavebného pod dlažbu tl do 250 mm</t>
  </si>
  <si>
    <t>465511522</t>
  </si>
  <si>
    <t>Dlažba z lomového kamene do malty s vyplněním spár maltou a vyspárováním plocha nad 20 m2 tl 250 mm</t>
  </si>
  <si>
    <t>457311114</t>
  </si>
  <si>
    <t>Vyrovnávací nebo spádový beton C 12/15 včetně úpravy povrchu</t>
  </si>
  <si>
    <t>457451112</t>
  </si>
  <si>
    <t>Ochranná betonová vrstva na izolaci přesýpaných objektů tl 60 mm z prostého betonu C 16/20</t>
  </si>
  <si>
    <t>597161111</t>
  </si>
  <si>
    <t>Rigol dlážděný do lože z betonu tl 100 mm z lomového kamene</t>
  </si>
  <si>
    <t>632663101</t>
  </si>
  <si>
    <t>Nátěr betonu mostu ochranný</t>
  </si>
  <si>
    <t>894001001</t>
  </si>
  <si>
    <t>žb šachta dn 1000 prefa délky 3,1 m - kompletní dodávka včetně úpravy dna, napojení trub, 2xžb hlavice a komozitní uzamykatelné mříže</t>
  </si>
  <si>
    <t>894001002</t>
  </si>
  <si>
    <t>Výústní objekt drenáže betonový - dle VL4 a PD, kompletní provedení</t>
  </si>
  <si>
    <t>894001003</t>
  </si>
  <si>
    <t>Vývařiště betonové - dle VL4 a PD, kompletní provedení</t>
  </si>
  <si>
    <t>894001004</t>
  </si>
  <si>
    <t>Vývařiště betonové atyp. se sklidňující žb zídkou - dle VL4 a PD, kompletní provedení</t>
  </si>
  <si>
    <t>919521120</t>
  </si>
  <si>
    <t>Zřízení silničního propustku z trub betonových nebo ŽB DN 400</t>
  </si>
  <si>
    <t>59221138</t>
  </si>
  <si>
    <t>Trouba železobetonová DN 400, délka 1 m</t>
  </si>
  <si>
    <t>919521170</t>
  </si>
  <si>
    <t>Zřízení silničního propustku z trub betonových nebo ŽB DN 900</t>
  </si>
  <si>
    <t>59221146</t>
  </si>
  <si>
    <t>Trouba železobetonová DN 850, délka 1 m</t>
  </si>
  <si>
    <t>911334122</t>
  </si>
  <si>
    <t>Svodidlo ocelové zábradelní zádržnosti H2 typ ZSNH4/H2 kotvené do římsy s výplní ze svislých tyčí</t>
  </si>
  <si>
    <t>911005001</t>
  </si>
  <si>
    <t>Zábradlí silniční z kompozitních materiálů</t>
  </si>
  <si>
    <t>962021112</t>
  </si>
  <si>
    <t>Bourání mostních zdí a pilířů z kamene</t>
  </si>
  <si>
    <t>962051111</t>
  </si>
  <si>
    <t>Bourání mostních zdí a pilířů z ŽB</t>
  </si>
  <si>
    <t>711131821</t>
  </si>
  <si>
    <t>Odstranění izolace proti zemní vlhkosti svislé</t>
  </si>
  <si>
    <t>997006512</t>
  </si>
  <si>
    <t>Vodorovné doprava suti s naložením a složením na skládku do 1 km</t>
  </si>
  <si>
    <t>997006519</t>
  </si>
  <si>
    <t>Příplatek k vodorovnému přemístění suti na skládku ZKD 1 km přes 1 km</t>
  </si>
  <si>
    <t>948511111</t>
  </si>
  <si>
    <t>Podpěrné skruže dočasné ze dřeva - výroba vzepětí oblouku nebo klenby</t>
  </si>
  <si>
    <t>948511112</t>
  </si>
  <si>
    <t>Podpěrné skruže dočasné ze dřeva - montáž vzepětí oblouku nebo klenby</t>
  </si>
  <si>
    <t>948511122</t>
  </si>
  <si>
    <t>Podpěrné skruže dočasné ze dřeva - demontáž vzepětí oblouku nebo klenby</t>
  </si>
  <si>
    <t>980101101</t>
  </si>
  <si>
    <t>Nivelační značka na konstrukci</t>
  </si>
  <si>
    <t>936942211</t>
  </si>
  <si>
    <t>Tabulka s letopočtem</t>
  </si>
  <si>
    <t>998212111</t>
  </si>
  <si>
    <t>Přesun hmot pro mosty zděné, monolitické betonové nebo ocelové v do 20 m</t>
  </si>
  <si>
    <t>711142559</t>
  </si>
  <si>
    <t>Provedení izolace proti zemní vlhkosti pásy přitavením svislé NAIP</t>
  </si>
  <si>
    <t>628331590</t>
  </si>
  <si>
    <t>pás těžký asfaltovaný  - dle PD</t>
  </si>
  <si>
    <t>711112001</t>
  </si>
  <si>
    <t>Provedení izolace proti zemní vlhkosti svislé za studena nátěrem penetračním</t>
  </si>
  <si>
    <t>85</t>
  </si>
  <si>
    <t>111631500</t>
  </si>
  <si>
    <t>Lak asfaltový penetrační - dle PD</t>
  </si>
  <si>
    <t>86</t>
  </si>
  <si>
    <t>711111012</t>
  </si>
  <si>
    <t>Provedení izolace proti zemní vlhkosti vodorovné za studena nátěrem tekutou lepenkou</t>
  </si>
  <si>
    <t>87</t>
  </si>
  <si>
    <t>11163155</t>
  </si>
  <si>
    <t>Lak asfaltový izolační - dle PD</t>
  </si>
  <si>
    <t>88</t>
  </si>
  <si>
    <t>711491172</t>
  </si>
  <si>
    <t>Provedení izolace proti tlakové vodě vodorovné z textilií vrstva ochranná</t>
  </si>
  <si>
    <t>89</t>
  </si>
  <si>
    <t>69311016</t>
  </si>
  <si>
    <t>Geotextilie 600 g/m2</t>
  </si>
  <si>
    <t>SO.251 - SO.251 - Gabiónové zdi</t>
  </si>
  <si>
    <t xml:space="preserve">      R16 - Zemní práce pro opěrné zdi</t>
  </si>
  <si>
    <t xml:space="preserve">      R35 - Gabionová zeď</t>
  </si>
  <si>
    <t xml:space="preserve">      R81 - Drenážní potrubí za opěrami</t>
  </si>
  <si>
    <t>-567333921</t>
  </si>
  <si>
    <t>1619,800-890,000 "- z gabionových zdi"</t>
  </si>
  <si>
    <t>16,920 "- z drenáže"</t>
  </si>
  <si>
    <t>Mezisoučet</t>
  </si>
  <si>
    <t>Pro dovoz z mezideponie do zásypů:</t>
  </si>
  <si>
    <t>44,500+845,500 "- pro gabionové zdi"</t>
  </si>
  <si>
    <t>34561359</t>
  </si>
  <si>
    <t>1619,800 "- z gabionových zdi"</t>
  </si>
  <si>
    <t>Dovoz z mezideponie do zásypů:</t>
  </si>
  <si>
    <t>-961639421</t>
  </si>
  <si>
    <t>-142532174</t>
  </si>
  <si>
    <t>434570280</t>
  </si>
  <si>
    <t xml:space="preserve">746,720*1,60 </t>
  </si>
  <si>
    <t>-1238999158</t>
  </si>
  <si>
    <t>Pod gabionovými zdmi:</t>
  </si>
  <si>
    <t>2,0*89,0 "- Zeď km 0,776 77 - 0,862 28"</t>
  </si>
  <si>
    <t>111212312</t>
  </si>
  <si>
    <t>Odstranění nevhodných dřevin výšky nad 1m bez odstranění pařezů ve svahu do 1:2</t>
  </si>
  <si>
    <t>1032255138</t>
  </si>
  <si>
    <t>Vyčištění od křovin a travin</t>
  </si>
  <si>
    <t>4,0*89,0 "- Zeď km 0,776 77 - 0,862 28"</t>
  </si>
  <si>
    <t>131201104</t>
  </si>
  <si>
    <t>Hloubení jam nezapažených v hornině tř. 3 objemu přes 5000 m3</t>
  </si>
  <si>
    <t>-554833386</t>
  </si>
  <si>
    <t>Uvažováno s 30% ve tř. 3, 30% ve tř. 4 a 40% ve tř. 5</t>
  </si>
  <si>
    <t>0,30*18,20*89,0 "- Zeď km 0,776 77 - 0,862 28"</t>
  </si>
  <si>
    <t>-425073144</t>
  </si>
  <si>
    <t>485,940 "- viz. pol. č. 131201104 - Hloubení jam tř.3 přes 5000 m3"</t>
  </si>
  <si>
    <t>131301104</t>
  </si>
  <si>
    <t>Hloubení jam nezapažených v hornině tř. 4 objemu přes 5000 m3</t>
  </si>
  <si>
    <t>-1435652099</t>
  </si>
  <si>
    <t>131401104</t>
  </si>
  <si>
    <t>Hloubení jam nezapažených v hornině tř. 5 objemu přes 5000 m3</t>
  </si>
  <si>
    <t>-143075033</t>
  </si>
  <si>
    <t>0,40*18,20*89,0 "- Zeď km 0,776 77 - 0,862 28"</t>
  </si>
  <si>
    <t>132401101</t>
  </si>
  <si>
    <t>Hloubení rýh š do 600 mm v hornině tř. 5</t>
  </si>
  <si>
    <t>-1525819705</t>
  </si>
  <si>
    <t>Pro drenážní potrubí</t>
  </si>
  <si>
    <t>0,60*0,30*94,0 "- Zeď km 0,776 77 - 0,862 28"</t>
  </si>
  <si>
    <t>161101102</t>
  </si>
  <si>
    <t>Svislé přemístění výkopku z horniny tř. 1 až 4 hl výkopu do 4 m</t>
  </si>
  <si>
    <t>-1635219354</t>
  </si>
  <si>
    <t>18,20*89,0 "- Zeď km 0,776 77 - 0,862 28"</t>
  </si>
  <si>
    <t>171101112</t>
  </si>
  <si>
    <t>Uložení sypaniny z hornin nesoudržných sypkých s vlhkostí l(d) pod 0,9 mimo aktivní zónu</t>
  </si>
  <si>
    <t>-1476376761</t>
  </si>
  <si>
    <t>Zásyp před opěrami:</t>
  </si>
  <si>
    <t>0,50*89,0 "- Zeď km 0,776 77 - 0,862 28"</t>
  </si>
  <si>
    <t>1729654555</t>
  </si>
  <si>
    <t>Zásyp za opěrnými zdmi</t>
  </si>
  <si>
    <t>9,50*89,0 "- Zeď km 0,776 77 - 0,862 28"</t>
  </si>
  <si>
    <t>1525676350</t>
  </si>
  <si>
    <t>nad opěrnýma zdma</t>
  </si>
  <si>
    <t>5,0*89,0 "- Zeď km 0,776 77 - 0,862 28"</t>
  </si>
  <si>
    <t>213311113</t>
  </si>
  <si>
    <t>Polštáře zhutněné pod základy z kameniva drceného frakce 16 až 63 mm</t>
  </si>
  <si>
    <t>488619492</t>
  </si>
  <si>
    <t>0,20*2,0*89,0 "- Zeď km 0,776 77 - 0,862 28"</t>
  </si>
  <si>
    <t>334214521</t>
  </si>
  <si>
    <t>Zdivo nadzákladové opěrných zdí z lomového kamene do drátěných gabionů na sucho</t>
  </si>
  <si>
    <t>457397310</t>
  </si>
  <si>
    <t>116*1,0*1,0*1,0+80*1,50*1,0*1,0+14*1,0*1,0*0,80+5*1,0*1,0*0,70+11*1*1*0,60+6*1*1*0,50+4*1*1*0,90+4*1*1*0,40 "- Zeď km 0,776 77 - 0,862 28"</t>
  </si>
  <si>
    <t>711491273</t>
  </si>
  <si>
    <t>Provedení izolace proti tlakové vodě svislé z nopové folie</t>
  </si>
  <si>
    <t>2114874206</t>
  </si>
  <si>
    <t>Lešení pro výstavbu</t>
  </si>
  <si>
    <t>116*1,0*1,0+80*1,0*1,0+14*1,0*0,80+5*1,0*0,70+11*1*0,60+6*1*0,50+4*1*0,90+4*1*0,40+89,0*1,20 "- Zeď km 0,776 77 - 0,862 28"</t>
  </si>
  <si>
    <t>693111310</t>
  </si>
  <si>
    <t>textilie netkaná vpichovaná 300 g/m2 do š 400 cm</t>
  </si>
  <si>
    <t>665919078</t>
  </si>
  <si>
    <t>332,300 "- viz. pol. č. 711491273 - Provedení separační vrstvy svislé z textílií"</t>
  </si>
  <si>
    <t>"Překryv a ztratné 15,0% -" 332,300*0,15</t>
  </si>
  <si>
    <t>-1954017473</t>
  </si>
  <si>
    <t>0,40*0,30*94,0 "- Zeď km 0,776 77 - 0,862 28"</t>
  </si>
  <si>
    <t>212312111</t>
  </si>
  <si>
    <t>Lože pro trativody z betonu prostého C 30/37 XC2+XF1</t>
  </si>
  <si>
    <t>-612147360</t>
  </si>
  <si>
    <t>Tl. podkladní desky 0,15 m</t>
  </si>
  <si>
    <t>0,15*0,30*94,0 "- Zeď km 0,776 77 - 0,862 28"</t>
  </si>
  <si>
    <t>212792312</t>
  </si>
  <si>
    <t>Odvodnění mostní opěry - drenážní plastové potrubí HDPE DN 160</t>
  </si>
  <si>
    <t>345461506</t>
  </si>
  <si>
    <t>94,0 "- Zeď km 0,776 77 - 0,862 28"</t>
  </si>
  <si>
    <t>-334621833</t>
  </si>
  <si>
    <t>Žabí klapky na drenážním potrubí</t>
  </si>
  <si>
    <t>4 "- Zeď km 0,776 77 - 0,862 28"</t>
  </si>
  <si>
    <t>415913033</t>
  </si>
  <si>
    <t>941111131</t>
  </si>
  <si>
    <t>Montáž lešení řadového trubkového lehkého s podlahami zatížení do 200 kg/m2 š do 1,5 m v do 10 m</t>
  </si>
  <si>
    <t>1841915875</t>
  </si>
  <si>
    <t>116*1,0*1,0+80*1,0*1,0+14*1,0*0,80+5*1,0*0,70+11*1*0,60+6*1*0,50+4*1*0,90+4*1*0,40 "- Zeď km 0,776 77 - 0,862 28"</t>
  </si>
  <si>
    <t>941111231</t>
  </si>
  <si>
    <t>Příplatek k lešení řadovému trubkovému lehkému s podlahami š 1,5 m v 10 m za první a ZKD den použití</t>
  </si>
  <si>
    <t>949608642</t>
  </si>
  <si>
    <t>Uvažovaná doba použití 2 měsíce tj. 60 dní</t>
  </si>
  <si>
    <t>225,500*60 "- lešení pro výstavbu"</t>
  </si>
  <si>
    <t>941111831</t>
  </si>
  <si>
    <t>Demontáž lešení řadového trubkového lehkého s podlahami zatížení do 200 kg/m2 š do 1,5 m v do 10 m</t>
  </si>
  <si>
    <t>1555650927</t>
  </si>
  <si>
    <t>225,500 "- Viz. pol. č. 941111131 - Montáž lešení lehkého řadového"</t>
  </si>
  <si>
    <t>944311112</t>
  </si>
  <si>
    <t>Montáž záchytného ohrazení trubkového/dílcového výšky do 1,5 m</t>
  </si>
  <si>
    <t>-646482430</t>
  </si>
  <si>
    <t>89,0 "- Zeď km 0,776 77 - 0,862 28"</t>
  </si>
  <si>
    <t>944311211</t>
  </si>
  <si>
    <t>Příplatek k záchytnému ohrazení za první a ZKD den použití</t>
  </si>
  <si>
    <t>16585630</t>
  </si>
  <si>
    <t>Uvažovaná doba použití 3 měsíce tj. 90 dní</t>
  </si>
  <si>
    <t>89,0*90 "- Pod opěrnou zdí pro chranu soukromého majetku"</t>
  </si>
  <si>
    <t>944311812</t>
  </si>
  <si>
    <t>Demontáž záchytného ohrazení trubkového/dílcového výšky do 1,5 m</t>
  </si>
  <si>
    <t>-1072018021</t>
  </si>
  <si>
    <t>89,000 "- Viz. pol. č. 944311215 - Montáž záchytného ohrazení"</t>
  </si>
  <si>
    <t>1616429999</t>
  </si>
  <si>
    <t>SO.401 - SO.401 - Přeložka sdělovacího vedení</t>
  </si>
  <si>
    <t>M - Práce a dodávky M</t>
  </si>
  <si>
    <t>XXX</t>
  </si>
  <si>
    <t>Vrapovaná (korugovaná ) trubka O110/94 s provázkem k zatažení tažného prvku</t>
  </si>
  <si>
    <t>256</t>
  </si>
  <si>
    <t>XXX.1</t>
  </si>
  <si>
    <t>Vrapovaná (korugovaná ) trubka O160/137 s provázkem k zatažení tažného prvku</t>
  </si>
  <si>
    <t>XXX.2</t>
  </si>
  <si>
    <t>Spojka vrapované trubky O110/94</t>
  </si>
  <si>
    <t>ks</t>
  </si>
  <si>
    <t>Montáž spojky vrapované trubky O110/94</t>
  </si>
  <si>
    <t>XXX.3</t>
  </si>
  <si>
    <t>Pryžový těsnící kroužek do spojky vrapované  trubky O110/94</t>
  </si>
  <si>
    <t>Montáž pryžového těsnícího kroužku do spojky vrapované  trubky O110/94</t>
  </si>
  <si>
    <t>XXX.4</t>
  </si>
  <si>
    <t>Víčko vrapované trubky O110/94</t>
  </si>
  <si>
    <t>Montáž víčka vrapované trubky O110/94</t>
  </si>
  <si>
    <t>XXX.5</t>
  </si>
  <si>
    <t>Spojka vrapované trubky O160/137</t>
  </si>
  <si>
    <t>Montáž spojky vrapované trubky O160/137</t>
  </si>
  <si>
    <t>XXX.6</t>
  </si>
  <si>
    <t>Pryžový těsnící kroužek do spojky vrapované  trubky O160/137</t>
  </si>
  <si>
    <t>Montáž pryžového těsnícího kroužku do spojky vrapované  trubky O160/137</t>
  </si>
  <si>
    <t>XXX.7</t>
  </si>
  <si>
    <t>Víčko vrapované trubky O160/137</t>
  </si>
  <si>
    <t>Montáž víčka vrapované trubky O160/137</t>
  </si>
  <si>
    <t>388 79-1220</t>
  </si>
  <si>
    <t>Osazení plastových trubek pro kabely do rýhy bez výkopu s obsypem pískem, vnitřní průměr do 15cm</t>
  </si>
  <si>
    <t>388 79-1320</t>
  </si>
  <si>
    <t>Osazení plastových trubek pro kabely do rýhy bez výkopu s obetonováním, vnitřní průměr do 15cm</t>
  </si>
  <si>
    <t>Přerušení samonosného kabelu  O14mm</t>
  </si>
  <si>
    <t>XXX.8</t>
  </si>
  <si>
    <t>Kabelová koncovka teplem smrštitelná pro kabel O14mm</t>
  </si>
  <si>
    <t>Montáž kabelové koncovky teplem smrštitelné pro kabel O14mm</t>
  </si>
  <si>
    <t>Smotání délkové rezervy samonosného kabelu</t>
  </si>
  <si>
    <t>XXX.9</t>
  </si>
  <si>
    <t>Upevnění délkové rezervy samonosného kabelu na sloup</t>
  </si>
  <si>
    <t>Kabelová koncovka teplem smrštitelná pro kabel O50mm</t>
  </si>
  <si>
    <t>XXX.10</t>
  </si>
  <si>
    <t>Montáž kabelové koncovky teplem smrštitelné pro kabel O50mm</t>
  </si>
  <si>
    <t>Výstražná folie šířka 330 mm</t>
  </si>
  <si>
    <t>459 96-1113</t>
  </si>
  <si>
    <t>Krytí kabelů výstr. folií, šířka folie 34cm</t>
  </si>
  <si>
    <t>XXX.11</t>
  </si>
  <si>
    <t>Minimarker 1255</t>
  </si>
  <si>
    <t>Montáž minimarkeru 1255</t>
  </si>
  <si>
    <t>110 00-2200</t>
  </si>
  <si>
    <t>Vytyčení nové trasy</t>
  </si>
  <si>
    <t>XXX.12</t>
  </si>
  <si>
    <t>Ručně kopaná sonda 2m3 pro ověření stávajících sítí vč. záhozu</t>
  </si>
  <si>
    <t>132 41-1316</t>
  </si>
  <si>
    <t>Hloubení nezapažených rýh ručně šířky 35 cm hloubky 60 cm v hornině tř.4</t>
  </si>
  <si>
    <t>174 41-1316</t>
  </si>
  <si>
    <t>Zásyp rýh ručně s uložením výkopku ve vrstvách se zhutněním horniny a urovnáním povrchu šířky 35 cm hloubky 60 cm v hornině tř.4</t>
  </si>
  <si>
    <t>162 30-1200</t>
  </si>
  <si>
    <t>Vodorovné přemístění výkopku se složením, bez naložení a rozprostření do 1000m</t>
  </si>
  <si>
    <t>XXX.13</t>
  </si>
  <si>
    <t>Vytyčení stávajících sítí</t>
  </si>
  <si>
    <t>XXX.14</t>
  </si>
  <si>
    <t>Dozor správců sítí</t>
  </si>
  <si>
    <t>XXX.15</t>
  </si>
  <si>
    <t>Geodetické zaměření situační a výškové před zásypem</t>
  </si>
  <si>
    <t>XXX.16</t>
  </si>
  <si>
    <t>Dokumentace skutečného provedení</t>
  </si>
  <si>
    <t>h</t>
  </si>
  <si>
    <t>XXX.17</t>
  </si>
  <si>
    <t>Demontáž kabelů</t>
  </si>
  <si>
    <t>XXX.18</t>
  </si>
  <si>
    <t>Demontáž dřevěných patkovaných sloupů</t>
  </si>
  <si>
    <t>SO.801 - SO.801 - Vegetační úpravy</t>
  </si>
  <si>
    <t xml:space="preserve">      D1 - Mnipulace a skládkovné ornice</t>
  </si>
  <si>
    <t xml:space="preserve">      D2 - Příprava území</t>
  </si>
  <si>
    <t xml:space="preserve">      D3 - Zatravnění a rekultivace</t>
  </si>
  <si>
    <t xml:space="preserve">      D4 - Výsadby</t>
  </si>
  <si>
    <t xml:space="preserve">    D9 - Přesun hmot</t>
  </si>
  <si>
    <t>280441495</t>
  </si>
  <si>
    <t>8841,0+210,0 "- Uložení sejmuté ornice na mezideponii"</t>
  </si>
  <si>
    <t>166101101</t>
  </si>
  <si>
    <t>Přehození neulehlého výkopku z horniny tř. 1 až 4</t>
  </si>
  <si>
    <t>-1551931867</t>
  </si>
  <si>
    <t>Přehození ornice na mezideponii min. 1x/0,5 roku, uvažováno 2x za výstavbu - pro zamezení degradace humózních částic</t>
  </si>
  <si>
    <t>(8841,0+210,0)*2</t>
  </si>
  <si>
    <t>1085973575</t>
  </si>
  <si>
    <t>(8841,0+210,0)-2046,0 "- Pro odvoz na skládku"</t>
  </si>
  <si>
    <t>0,10*15500,0+0,40*1240,0 "- Pro dovoz ornice z mezideponie pro další použití"</t>
  </si>
  <si>
    <t>315848563</t>
  </si>
  <si>
    <t>8841,0+210,0 "- Dovoz na mezideponii"</t>
  </si>
  <si>
    <t>0,10*15500,0+0,40*1240,0 "- Odovoz ornice z mezideponie pro další použití"</t>
  </si>
  <si>
    <t>Vodorovné přemístění ornice na skládku</t>
  </si>
  <si>
    <t>-412462962</t>
  </si>
  <si>
    <t>8841,0-2046,0  "- odvoz přebytečné ornice na skládku"</t>
  </si>
  <si>
    <t>210,0 "- odvoz hrabanky na skládku"</t>
  </si>
  <si>
    <t>979097R11</t>
  </si>
  <si>
    <t>Poplatek za skládku - ornice</t>
  </si>
  <si>
    <t>1177917270</t>
  </si>
  <si>
    <t>7005,000 "- Viz. pol. č. 162701R05 - Vodorovné přemístění ornice na skládku"</t>
  </si>
  <si>
    <t>121101103</t>
  </si>
  <si>
    <t>Sejmutí ornice s přemístěním na vzdálenost do 250 m</t>
  </si>
  <si>
    <t>-1693450830</t>
  </si>
  <si>
    <t>0,60*(985,0+3080,0+1160,0+5900,0+3610,0)</t>
  </si>
  <si>
    <t>121101201</t>
  </si>
  <si>
    <t>Odstranění lesní hrabanky</t>
  </si>
  <si>
    <t>-1534821560</t>
  </si>
  <si>
    <t>0,25*840,0 "- úsek C"</t>
  </si>
  <si>
    <t>111201101</t>
  </si>
  <si>
    <t>Odstranění křovin a stromů průměru kmene do 100 mm i s kořeny z celkové plochy do 1000 m2</t>
  </si>
  <si>
    <t>1465621804</t>
  </si>
  <si>
    <t>800,0+900,0</t>
  </si>
  <si>
    <t>112101101</t>
  </si>
  <si>
    <t>Kácení stromů listnatých D kmene do 300 mm</t>
  </si>
  <si>
    <t>-1839868756</t>
  </si>
  <si>
    <t>112101102</t>
  </si>
  <si>
    <t>Kácení stromů listnatých D kmene do 500 mm</t>
  </si>
  <si>
    <t>-1948871084</t>
  </si>
  <si>
    <t>112101103</t>
  </si>
  <si>
    <t>Kácení stromů listnatých D kmene do 700 mm</t>
  </si>
  <si>
    <t>427337785</t>
  </si>
  <si>
    <t>112101104</t>
  </si>
  <si>
    <t>Kácení stromů listnatých D kmene do 900 mm</t>
  </si>
  <si>
    <t>2010089965</t>
  </si>
  <si>
    <t>112101121</t>
  </si>
  <si>
    <t>Kácení stromů jehličnatých D kmene do 300 mm</t>
  </si>
  <si>
    <t>-1839166494</t>
  </si>
  <si>
    <t>112101122</t>
  </si>
  <si>
    <t>Kácení stromů jehličnatých D kmene do 500 mm</t>
  </si>
  <si>
    <t>933375360</t>
  </si>
  <si>
    <t>112101123</t>
  </si>
  <si>
    <t>Kácení stromů jehličnatých D kmene do 700 mm</t>
  </si>
  <si>
    <t>785740208</t>
  </si>
  <si>
    <t>112101124</t>
  </si>
  <si>
    <t>Kácení stromů jehličnatých D kmene do 900 mm</t>
  </si>
  <si>
    <t>-1698740248</t>
  </si>
  <si>
    <t>112201101</t>
  </si>
  <si>
    <t>Odstranění pařezů D do 300 mm</t>
  </si>
  <si>
    <t>-1719278285</t>
  </si>
  <si>
    <t>54+89</t>
  </si>
  <si>
    <t>112201102</t>
  </si>
  <si>
    <t>Odstranění pařezů D do 500 mm</t>
  </si>
  <si>
    <t>1617545786</t>
  </si>
  <si>
    <t>43+24</t>
  </si>
  <si>
    <t>112201103</t>
  </si>
  <si>
    <t>Odstranění pařezů D do 700 mm</t>
  </si>
  <si>
    <t>-2142350376</t>
  </si>
  <si>
    <t>35+17</t>
  </si>
  <si>
    <t>112201104</t>
  </si>
  <si>
    <t>Odstranění pařezů D do 900 mm</t>
  </si>
  <si>
    <t>1586360774</t>
  </si>
  <si>
    <t>4+1</t>
  </si>
  <si>
    <t>162301411</t>
  </si>
  <si>
    <t>Vodorovné přemístění kmenů, pařezů a větví stromů D kmene do 300 mm na skládku včetně poplatku</t>
  </si>
  <si>
    <t>-1491456045</t>
  </si>
  <si>
    <t>162301412</t>
  </si>
  <si>
    <t>Vodorovné přemístění kmenů, pařezů a větví stronů D kmene do 500 mm na skládku včetně poplatku</t>
  </si>
  <si>
    <t>-146522424</t>
  </si>
  <si>
    <t>162201443</t>
  </si>
  <si>
    <t>Vodorovné přemístění kmenů, pařezů a větví stromů D kmene do 700 mm na skládku včetně poplatku</t>
  </si>
  <si>
    <t>-1952374205</t>
  </si>
  <si>
    <t>162301414</t>
  </si>
  <si>
    <t>-1827862429</t>
  </si>
  <si>
    <t>111251111</t>
  </si>
  <si>
    <t>Drcení ořezaných větví D do 100 mm s odvozem do 20 km</t>
  </si>
  <si>
    <t>73666370</t>
  </si>
  <si>
    <t>143*0,15+67*0,25+52*0,35+5*0,45</t>
  </si>
  <si>
    <t>182201101</t>
  </si>
  <si>
    <t>Svahování násypů</t>
  </si>
  <si>
    <t>-377514869</t>
  </si>
  <si>
    <t>295,0+3230,0+1800,0+185,0+4320,0+2570,0 "- V okolí silnice"</t>
  </si>
  <si>
    <t>420,0+2680,0 "- Pro rekultivaci"</t>
  </si>
  <si>
    <t>184802621</t>
  </si>
  <si>
    <t>Chemické odplevelení po založení kultury postřikem na široko ve svahu do 1:2</t>
  </si>
  <si>
    <t>908205451</t>
  </si>
  <si>
    <t>15500,000 "- Viz. pol. č. 182201101 - Svahování násypů"</t>
  </si>
  <si>
    <t>-195074558</t>
  </si>
  <si>
    <t>295,0+3230,0+1800,0+185,0+3080,0,0+2570,0 "- V okolí silnice"</t>
  </si>
  <si>
    <t>182301136</t>
  </si>
  <si>
    <t>Rozprostření ornice pl přes 500 m2 ve svahu přes 1:5 tl vrstvy do 400 mm</t>
  </si>
  <si>
    <t>1358048421</t>
  </si>
  <si>
    <t>1240,0 "- obnovení pole"</t>
  </si>
  <si>
    <t>-75821927</t>
  </si>
  <si>
    <t>-1573764341</t>
  </si>
  <si>
    <t>Uvažovaná spotřeba 0,05 kg/m2</t>
  </si>
  <si>
    <t>0,05*(295,0+3230,0+1800,0+185,0+4320,0+2570,0) "- V okolí silnice"</t>
  </si>
  <si>
    <t>0,05*(420,0+2680,0) "- Pro rekultivaci"</t>
  </si>
  <si>
    <t>183102315</t>
  </si>
  <si>
    <t>Jamky pro výsadbu s výměnou 100 % půdy zeminy tř 1 až 4 objem do 0,4 m3 ve svahu do 1:2</t>
  </si>
  <si>
    <t>-1455236890</t>
  </si>
  <si>
    <t>184102124</t>
  </si>
  <si>
    <t>Výsadba dřeviny s balem D do 0,5 m do jamky se zalitím ve svahu do 1:2</t>
  </si>
  <si>
    <t>-1012562831</t>
  </si>
  <si>
    <t>Pol102</t>
  </si>
  <si>
    <t>Aesculus hippocastanum - jírovec VK 12/14 Zb</t>
  </si>
  <si>
    <t>-1600835528</t>
  </si>
  <si>
    <t>184215133</t>
  </si>
  <si>
    <t>Ukotvení kmene dřevin kůly D do 0,1 m a délky do 3 m</t>
  </si>
  <si>
    <t>1103765676</t>
  </si>
  <si>
    <t>3*45</t>
  </si>
  <si>
    <t>998231311</t>
  </si>
  <si>
    <t>Přesun hmot pro sadovnické a krajinářské úpravy vodorovně do 5000 m</t>
  </si>
  <si>
    <t>-23211589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</si>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</sst>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1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7" fontId="26" fillId="0" borderId="22" xfId="0" applyNumberFormat="1" applyFont="1" applyBorder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30" xfId="0" applyFont="1" applyBorder="1" applyAlignment="1">
      <alignment horizontal="left"/>
    </xf>
    <xf numFmtId="167" fontId="25" fillId="0" borderId="0" xfId="0" applyNumberFormat="1" applyFont="1" applyAlignment="1">
      <alignment horizontal="right"/>
    </xf>
    <xf numFmtId="167" fontId="25" fillId="0" borderId="24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3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3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49" fontId="32" fillId="0" borderId="34" xfId="0" applyNumberFormat="1" applyFont="1" applyBorder="1" applyAlignment="1">
      <alignment horizontal="left" vertical="center" wrapText="1"/>
    </xf>
    <xf numFmtId="0" fontId="32" fillId="0" borderId="34" xfId="0" applyFont="1" applyBorder="1" applyAlignment="1">
      <alignment horizontal="center" vertical="center" wrapText="1"/>
    </xf>
    <xf numFmtId="168" fontId="32" fillId="0" borderId="34" xfId="0" applyNumberFormat="1" applyFont="1" applyBorder="1" applyAlignment="1">
      <alignment horizontal="right" vertical="center"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73" fillId="33" borderId="0" xfId="36" applyFont="1" applyFill="1" applyAlignment="1" applyProtection="1">
      <alignment horizontal="center" vertical="center"/>
      <protection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left" vertical="top"/>
    </xf>
    <xf numFmtId="0" fontId="7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2" fillId="0" borderId="34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/>
    </xf>
    <xf numFmtId="164" fontId="32" fillId="34" borderId="34" xfId="0" applyNumberFormat="1" applyFont="1" applyFill="1" applyBorder="1" applyAlignment="1">
      <alignment horizontal="right" vertical="center"/>
    </xf>
    <xf numFmtId="164" fontId="32" fillId="0" borderId="34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6E6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A4F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658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EE2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4A3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9C6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577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679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599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6E6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A4F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658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EE2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4A3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9C6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577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679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599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tabSelected="1" zoomScalePageLayoutView="0" workbookViewId="0" topLeftCell="A1">
      <pane ySplit="1" topLeftCell="A2" activePane="bottomLeft" state="frozen"/>
      <selection pane="topLeft" activeCell="E22" sqref="E22:P22"/>
      <selection pane="bottomLeft" activeCell="E20" sqref="E20:AN2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4" t="s">
        <v>0</v>
      </c>
      <c r="B1" s="155"/>
      <c r="C1" s="155"/>
      <c r="D1" s="156" t="s">
        <v>1</v>
      </c>
      <c r="E1" s="155"/>
      <c r="F1" s="155"/>
      <c r="G1" s="155"/>
      <c r="H1" s="155"/>
      <c r="I1" s="155"/>
      <c r="J1" s="155"/>
      <c r="K1" s="157" t="s">
        <v>1322</v>
      </c>
      <c r="L1" s="157"/>
      <c r="M1" s="157"/>
      <c r="N1" s="157"/>
      <c r="O1" s="157"/>
      <c r="P1" s="157"/>
      <c r="Q1" s="157"/>
      <c r="R1" s="157"/>
      <c r="S1" s="157"/>
      <c r="T1" s="155"/>
      <c r="U1" s="155"/>
      <c r="V1" s="155"/>
      <c r="W1" s="157" t="s">
        <v>1323</v>
      </c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62" t="s">
        <v>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4" t="s">
        <v>6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52" t="s">
        <v>10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63"/>
      <c r="AS4" s="12" t="s">
        <v>11</v>
      </c>
      <c r="BE4" s="13" t="s">
        <v>12</v>
      </c>
      <c r="BS4" s="6" t="s">
        <v>13</v>
      </c>
    </row>
    <row r="5" spans="2:71" s="2" customFormat="1" ht="15" customHeight="1">
      <c r="B5" s="10"/>
      <c r="D5" s="14" t="s">
        <v>14</v>
      </c>
      <c r="K5" s="255" t="s">
        <v>15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Q5" s="11"/>
      <c r="BE5" s="264" t="s">
        <v>16</v>
      </c>
      <c r="BS5" s="6" t="s">
        <v>7</v>
      </c>
    </row>
    <row r="6" spans="2:71" s="2" customFormat="1" ht="37.5" customHeight="1">
      <c r="B6" s="10"/>
      <c r="D6" s="16" t="s">
        <v>17</v>
      </c>
      <c r="K6" s="265" t="s">
        <v>18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Q6" s="11"/>
      <c r="BE6" s="235"/>
      <c r="BS6" s="6" t="s">
        <v>19</v>
      </c>
    </row>
    <row r="7" spans="2:71" s="2" customFormat="1" ht="15" customHeight="1">
      <c r="B7" s="10"/>
      <c r="D7" s="17" t="s">
        <v>20</v>
      </c>
      <c r="K7" s="15"/>
      <c r="AK7" s="17" t="s">
        <v>21</v>
      </c>
      <c r="AN7" s="15"/>
      <c r="AQ7" s="11"/>
      <c r="BE7" s="235"/>
      <c r="BS7" s="6" t="s">
        <v>22</v>
      </c>
    </row>
    <row r="8" spans="2:71" s="2" customFormat="1" ht="15" customHeight="1">
      <c r="B8" s="10"/>
      <c r="D8" s="17" t="s">
        <v>23</v>
      </c>
      <c r="K8" s="15" t="s">
        <v>24</v>
      </c>
      <c r="AK8" s="17" t="s">
        <v>25</v>
      </c>
      <c r="AN8" s="18" t="s">
        <v>26</v>
      </c>
      <c r="AQ8" s="11"/>
      <c r="BE8" s="235"/>
      <c r="BS8" s="6" t="s">
        <v>27</v>
      </c>
    </row>
    <row r="9" spans="2:71" s="2" customFormat="1" ht="15" customHeight="1">
      <c r="B9" s="10"/>
      <c r="AQ9" s="11"/>
      <c r="BE9" s="235"/>
      <c r="BS9" s="6" t="s">
        <v>28</v>
      </c>
    </row>
    <row r="10" spans="2:71" s="2" customFormat="1" ht="15" customHeight="1">
      <c r="B10" s="10"/>
      <c r="D10" s="17" t="s">
        <v>29</v>
      </c>
      <c r="AK10" s="17" t="s">
        <v>30</v>
      </c>
      <c r="AN10" s="15" t="s">
        <v>31</v>
      </c>
      <c r="AQ10" s="11"/>
      <c r="BE10" s="235"/>
      <c r="BS10" s="6" t="s">
        <v>19</v>
      </c>
    </row>
    <row r="11" spans="2:71" s="2" customFormat="1" ht="19.5" customHeight="1">
      <c r="B11" s="10"/>
      <c r="E11" s="15" t="s">
        <v>32</v>
      </c>
      <c r="AK11" s="17" t="s">
        <v>33</v>
      </c>
      <c r="AN11" s="15"/>
      <c r="AQ11" s="11"/>
      <c r="BE11" s="235"/>
      <c r="BS11" s="6" t="s">
        <v>19</v>
      </c>
    </row>
    <row r="12" spans="2:71" s="2" customFormat="1" ht="7.5" customHeight="1">
      <c r="B12" s="10"/>
      <c r="AQ12" s="11"/>
      <c r="BE12" s="235"/>
      <c r="BS12" s="6" t="s">
        <v>19</v>
      </c>
    </row>
    <row r="13" spans="2:71" s="2" customFormat="1" ht="15" customHeight="1">
      <c r="B13" s="10"/>
      <c r="D13" s="17" t="s">
        <v>34</v>
      </c>
      <c r="AK13" s="17" t="s">
        <v>30</v>
      </c>
      <c r="AN13" s="19" t="s">
        <v>35</v>
      </c>
      <c r="AQ13" s="11"/>
      <c r="BE13" s="235"/>
      <c r="BS13" s="6" t="s">
        <v>19</v>
      </c>
    </row>
    <row r="14" spans="2:71" s="2" customFormat="1" ht="15.75" customHeight="1">
      <c r="B14" s="10"/>
      <c r="E14" s="266" t="s">
        <v>35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17" t="s">
        <v>33</v>
      </c>
      <c r="AN14" s="19" t="s">
        <v>35</v>
      </c>
      <c r="AQ14" s="11"/>
      <c r="BE14" s="235"/>
      <c r="BS14" s="6" t="s">
        <v>19</v>
      </c>
    </row>
    <row r="15" spans="2:71" s="2" customFormat="1" ht="7.5" customHeight="1">
      <c r="B15" s="10"/>
      <c r="AQ15" s="11"/>
      <c r="BE15" s="235"/>
      <c r="BS15" s="6" t="s">
        <v>3</v>
      </c>
    </row>
    <row r="16" spans="2:71" s="2" customFormat="1" ht="15" customHeight="1">
      <c r="B16" s="10"/>
      <c r="D16" s="17" t="s">
        <v>36</v>
      </c>
      <c r="AK16" s="17" t="s">
        <v>30</v>
      </c>
      <c r="AN16" s="15" t="s">
        <v>37</v>
      </c>
      <c r="AQ16" s="11"/>
      <c r="BE16" s="235"/>
      <c r="BS16" s="6" t="s">
        <v>3</v>
      </c>
    </row>
    <row r="17" spans="2:71" s="2" customFormat="1" ht="19.5" customHeight="1">
      <c r="B17" s="10"/>
      <c r="E17" s="15" t="s">
        <v>38</v>
      </c>
      <c r="AK17" s="17" t="s">
        <v>33</v>
      </c>
      <c r="AN17" s="15" t="s">
        <v>39</v>
      </c>
      <c r="AQ17" s="11"/>
      <c r="BE17" s="235"/>
      <c r="BS17" s="6" t="s">
        <v>40</v>
      </c>
    </row>
    <row r="18" spans="2:71" s="2" customFormat="1" ht="7.5" customHeight="1">
      <c r="B18" s="10"/>
      <c r="AQ18" s="11"/>
      <c r="BE18" s="235"/>
      <c r="BS18" s="6" t="s">
        <v>7</v>
      </c>
    </row>
    <row r="19" spans="2:71" s="2" customFormat="1" ht="15" customHeight="1">
      <c r="B19" s="10"/>
      <c r="D19" s="17" t="s">
        <v>41</v>
      </c>
      <c r="AQ19" s="11"/>
      <c r="BE19" s="235"/>
      <c r="BS19" s="6" t="s">
        <v>19</v>
      </c>
    </row>
    <row r="20" spans="2:71" s="2" customFormat="1" ht="70.5" customHeight="1">
      <c r="B20" s="10"/>
      <c r="E20" s="267" t="s">
        <v>42</v>
      </c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Q20" s="11"/>
      <c r="BE20" s="235"/>
      <c r="BS20" s="6" t="s">
        <v>40</v>
      </c>
    </row>
    <row r="21" spans="2:57" s="2" customFormat="1" ht="7.5" customHeight="1">
      <c r="B21" s="10"/>
      <c r="AQ21" s="11"/>
      <c r="BE21" s="235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235"/>
    </row>
    <row r="23" spans="2:57" s="6" customFormat="1" ht="27" customHeight="1">
      <c r="B23" s="21"/>
      <c r="D23" s="22" t="s">
        <v>43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68">
        <f>ROUNDUP($AG$50,2)</f>
        <v>0</v>
      </c>
      <c r="AL23" s="269"/>
      <c r="AM23" s="269"/>
      <c r="AN23" s="269"/>
      <c r="AO23" s="269"/>
      <c r="AQ23" s="24"/>
      <c r="BE23" s="253"/>
    </row>
    <row r="24" spans="2:57" s="6" customFormat="1" ht="7.5" customHeight="1">
      <c r="B24" s="21"/>
      <c r="AQ24" s="24"/>
      <c r="BE24" s="253"/>
    </row>
    <row r="25" spans="2:57" s="6" customFormat="1" ht="15" customHeight="1">
      <c r="B25" s="25"/>
      <c r="D25" s="26" t="s">
        <v>44</v>
      </c>
      <c r="F25" s="26" t="s">
        <v>45</v>
      </c>
      <c r="L25" s="259">
        <v>0.21</v>
      </c>
      <c r="M25" s="260"/>
      <c r="N25" s="260"/>
      <c r="O25" s="260"/>
      <c r="T25" s="28" t="s">
        <v>46</v>
      </c>
      <c r="W25" s="261">
        <f>ROUNDUP($AZ$50,2)</f>
        <v>0</v>
      </c>
      <c r="X25" s="260"/>
      <c r="Y25" s="260"/>
      <c r="Z25" s="260"/>
      <c r="AA25" s="260"/>
      <c r="AB25" s="260"/>
      <c r="AC25" s="260"/>
      <c r="AD25" s="260"/>
      <c r="AE25" s="260"/>
      <c r="AK25" s="261">
        <f>ROUNDUP($AV$50,1)</f>
        <v>0</v>
      </c>
      <c r="AL25" s="260"/>
      <c r="AM25" s="260"/>
      <c r="AN25" s="260"/>
      <c r="AO25" s="260"/>
      <c r="AQ25" s="29"/>
      <c r="BE25" s="260"/>
    </row>
    <row r="26" spans="2:57" s="6" customFormat="1" ht="15" customHeight="1">
      <c r="B26" s="25"/>
      <c r="F26" s="26" t="s">
        <v>47</v>
      </c>
      <c r="L26" s="259">
        <v>0.15</v>
      </c>
      <c r="M26" s="260"/>
      <c r="N26" s="260"/>
      <c r="O26" s="260"/>
      <c r="T26" s="28" t="s">
        <v>46</v>
      </c>
      <c r="W26" s="261">
        <f>ROUNDUP($BA$50,2)</f>
        <v>0</v>
      </c>
      <c r="X26" s="260"/>
      <c r="Y26" s="260"/>
      <c r="Z26" s="260"/>
      <c r="AA26" s="260"/>
      <c r="AB26" s="260"/>
      <c r="AC26" s="260"/>
      <c r="AD26" s="260"/>
      <c r="AE26" s="260"/>
      <c r="AK26" s="261">
        <f>ROUNDUP($AW$50,1)</f>
        <v>0</v>
      </c>
      <c r="AL26" s="260"/>
      <c r="AM26" s="260"/>
      <c r="AN26" s="260"/>
      <c r="AO26" s="260"/>
      <c r="AQ26" s="29"/>
      <c r="BE26" s="260"/>
    </row>
    <row r="27" spans="2:57" s="6" customFormat="1" ht="15" customHeight="1" hidden="1">
      <c r="B27" s="25"/>
      <c r="F27" s="26" t="s">
        <v>48</v>
      </c>
      <c r="L27" s="259">
        <v>0.21</v>
      </c>
      <c r="M27" s="260"/>
      <c r="N27" s="260"/>
      <c r="O27" s="260"/>
      <c r="T27" s="28" t="s">
        <v>46</v>
      </c>
      <c r="W27" s="261">
        <f>ROUNDUP($BB$50,2)</f>
        <v>0</v>
      </c>
      <c r="X27" s="260"/>
      <c r="Y27" s="260"/>
      <c r="Z27" s="260"/>
      <c r="AA27" s="260"/>
      <c r="AB27" s="260"/>
      <c r="AC27" s="260"/>
      <c r="AD27" s="260"/>
      <c r="AE27" s="260"/>
      <c r="AK27" s="261">
        <v>0</v>
      </c>
      <c r="AL27" s="260"/>
      <c r="AM27" s="260"/>
      <c r="AN27" s="260"/>
      <c r="AO27" s="260"/>
      <c r="AQ27" s="29"/>
      <c r="BE27" s="260"/>
    </row>
    <row r="28" spans="2:57" s="6" customFormat="1" ht="15" customHeight="1" hidden="1">
      <c r="B28" s="25"/>
      <c r="F28" s="26" t="s">
        <v>49</v>
      </c>
      <c r="L28" s="259">
        <v>0.15</v>
      </c>
      <c r="M28" s="260"/>
      <c r="N28" s="260"/>
      <c r="O28" s="260"/>
      <c r="T28" s="28" t="s">
        <v>46</v>
      </c>
      <c r="W28" s="261">
        <f>ROUNDUP($BC$50,2)</f>
        <v>0</v>
      </c>
      <c r="X28" s="260"/>
      <c r="Y28" s="260"/>
      <c r="Z28" s="260"/>
      <c r="AA28" s="260"/>
      <c r="AB28" s="260"/>
      <c r="AC28" s="260"/>
      <c r="AD28" s="260"/>
      <c r="AE28" s="260"/>
      <c r="AK28" s="261">
        <v>0</v>
      </c>
      <c r="AL28" s="260"/>
      <c r="AM28" s="260"/>
      <c r="AN28" s="260"/>
      <c r="AO28" s="260"/>
      <c r="AQ28" s="29"/>
      <c r="BE28" s="260"/>
    </row>
    <row r="29" spans="2:57" s="6" customFormat="1" ht="15" customHeight="1" hidden="1">
      <c r="B29" s="25"/>
      <c r="F29" s="26" t="s">
        <v>50</v>
      </c>
      <c r="L29" s="259">
        <v>0</v>
      </c>
      <c r="M29" s="260"/>
      <c r="N29" s="260"/>
      <c r="O29" s="260"/>
      <c r="T29" s="28" t="s">
        <v>46</v>
      </c>
      <c r="W29" s="261">
        <f>ROUNDUP($BD$50,2)</f>
        <v>0</v>
      </c>
      <c r="X29" s="260"/>
      <c r="Y29" s="260"/>
      <c r="Z29" s="260"/>
      <c r="AA29" s="260"/>
      <c r="AB29" s="260"/>
      <c r="AC29" s="260"/>
      <c r="AD29" s="260"/>
      <c r="AE29" s="260"/>
      <c r="AK29" s="261">
        <v>0</v>
      </c>
      <c r="AL29" s="260"/>
      <c r="AM29" s="260"/>
      <c r="AN29" s="260"/>
      <c r="AO29" s="260"/>
      <c r="AQ29" s="29"/>
      <c r="BE29" s="260"/>
    </row>
    <row r="30" spans="2:57" s="6" customFormat="1" ht="7.5" customHeight="1">
      <c r="B30" s="21"/>
      <c r="AQ30" s="24"/>
      <c r="BE30" s="253"/>
    </row>
    <row r="31" spans="2:57" s="6" customFormat="1" ht="27" customHeight="1">
      <c r="B31" s="21"/>
      <c r="C31" s="30"/>
      <c r="D31" s="31" t="s">
        <v>51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 t="s">
        <v>52</v>
      </c>
      <c r="U31" s="32"/>
      <c r="V31" s="32"/>
      <c r="W31" s="32"/>
      <c r="X31" s="249" t="s">
        <v>53</v>
      </c>
      <c r="Y31" s="244"/>
      <c r="Z31" s="244"/>
      <c r="AA31" s="244"/>
      <c r="AB31" s="244"/>
      <c r="AC31" s="32"/>
      <c r="AD31" s="32"/>
      <c r="AE31" s="32"/>
      <c r="AF31" s="32"/>
      <c r="AG31" s="32"/>
      <c r="AH31" s="32"/>
      <c r="AI31" s="32"/>
      <c r="AJ31" s="32"/>
      <c r="AK31" s="250">
        <f>ROUNDUP(SUM($AK$23:$AK$29),2)</f>
        <v>0</v>
      </c>
      <c r="AL31" s="244"/>
      <c r="AM31" s="244"/>
      <c r="AN31" s="244"/>
      <c r="AO31" s="251"/>
      <c r="AP31" s="30"/>
      <c r="AQ31" s="34"/>
      <c r="BE31" s="253"/>
    </row>
    <row r="32" spans="2:57" s="6" customFormat="1" ht="7.5" customHeight="1">
      <c r="B32" s="21"/>
      <c r="AQ32" s="24"/>
      <c r="BE32" s="253"/>
    </row>
    <row r="33" spans="2:43" s="6" customFormat="1" ht="7.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/>
    </row>
    <row r="37" spans="2:44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1"/>
    </row>
    <row r="38" spans="2:44" s="6" customFormat="1" ht="37.5" customHeight="1">
      <c r="B38" s="21"/>
      <c r="C38" s="252" t="s">
        <v>54</v>
      </c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1"/>
    </row>
    <row r="39" spans="2:44" s="6" customFormat="1" ht="7.5" customHeight="1">
      <c r="B39" s="21"/>
      <c r="AR39" s="21"/>
    </row>
    <row r="40" spans="2:44" s="15" customFormat="1" ht="15" customHeight="1">
      <c r="B40" s="40"/>
      <c r="C40" s="17" t="s">
        <v>14</v>
      </c>
      <c r="L40" s="15" t="str">
        <f>$K$5</f>
        <v>2006-120_C</v>
      </c>
      <c r="AR40" s="40"/>
    </row>
    <row r="41" spans="2:44" s="41" customFormat="1" ht="37.5" customHeight="1">
      <c r="B41" s="42"/>
      <c r="C41" s="41" t="s">
        <v>17</v>
      </c>
      <c r="L41" s="254" t="str">
        <f>$K$6</f>
        <v>II/118 Příbram - Hluboš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R41" s="42"/>
    </row>
    <row r="42" spans="2:44" s="6" customFormat="1" ht="7.5" customHeight="1">
      <c r="B42" s="21"/>
      <c r="AR42" s="21"/>
    </row>
    <row r="43" spans="2:44" s="6" customFormat="1" ht="15.75" customHeight="1">
      <c r="B43" s="21"/>
      <c r="C43" s="17" t="s">
        <v>23</v>
      </c>
      <c r="L43" s="43" t="str">
        <f>IF($K$8="","",$K$8)</f>
        <v>Příbram</v>
      </c>
      <c r="AI43" s="17" t="s">
        <v>25</v>
      </c>
      <c r="AM43" s="44" t="str">
        <f>IF($AN$8="","",$AN$8)</f>
        <v>05.02.2014</v>
      </c>
      <c r="AR43" s="21"/>
    </row>
    <row r="44" spans="2:44" s="6" customFormat="1" ht="7.5" customHeight="1">
      <c r="B44" s="21"/>
      <c r="AR44" s="21"/>
    </row>
    <row r="45" spans="2:56" s="6" customFormat="1" ht="18.75" customHeight="1">
      <c r="B45" s="21"/>
      <c r="C45" s="17" t="s">
        <v>29</v>
      </c>
      <c r="L45" s="15" t="str">
        <f>IF($E$11="","",$E$11)</f>
        <v>Středočeský kraj</v>
      </c>
      <c r="AI45" s="17" t="s">
        <v>36</v>
      </c>
      <c r="AM45" s="255" t="str">
        <f>IF($E$17="","",$E$17)</f>
        <v>CR Project s.r.o.</v>
      </c>
      <c r="AN45" s="253"/>
      <c r="AO45" s="253"/>
      <c r="AP45" s="253"/>
      <c r="AR45" s="21"/>
      <c r="AS45" s="256" t="s">
        <v>55</v>
      </c>
      <c r="AT45" s="257"/>
      <c r="AU45" s="45"/>
      <c r="AV45" s="45"/>
      <c r="AW45" s="45"/>
      <c r="AX45" s="45"/>
      <c r="AY45" s="45"/>
      <c r="AZ45" s="45"/>
      <c r="BA45" s="45"/>
      <c r="BB45" s="45"/>
      <c r="BC45" s="45"/>
      <c r="BD45" s="46"/>
    </row>
    <row r="46" spans="2:56" s="6" customFormat="1" ht="15.75" customHeight="1">
      <c r="B46" s="21"/>
      <c r="C46" s="17" t="s">
        <v>34</v>
      </c>
      <c r="L46" s="15">
        <f>IF($E$14="Vyplň údaj","",$E$14)</f>
      </c>
      <c r="AR46" s="21"/>
      <c r="AS46" s="258"/>
      <c r="AT46" s="253"/>
      <c r="BD46" s="47"/>
    </row>
    <row r="47" spans="2:56" s="6" customFormat="1" ht="12" customHeight="1">
      <c r="B47" s="21"/>
      <c r="AR47" s="21"/>
      <c r="AS47" s="258"/>
      <c r="AT47" s="253"/>
      <c r="BD47" s="47"/>
    </row>
    <row r="48" spans="2:57" s="6" customFormat="1" ht="30" customHeight="1">
      <c r="B48" s="21"/>
      <c r="C48" s="243" t="s">
        <v>56</v>
      </c>
      <c r="D48" s="244"/>
      <c r="E48" s="244"/>
      <c r="F48" s="244"/>
      <c r="G48" s="244"/>
      <c r="H48" s="32"/>
      <c r="I48" s="245" t="s">
        <v>57</v>
      </c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6" t="s">
        <v>58</v>
      </c>
      <c r="AH48" s="244"/>
      <c r="AI48" s="244"/>
      <c r="AJ48" s="244"/>
      <c r="AK48" s="244"/>
      <c r="AL48" s="244"/>
      <c r="AM48" s="244"/>
      <c r="AN48" s="245" t="s">
        <v>59</v>
      </c>
      <c r="AO48" s="244"/>
      <c r="AP48" s="244"/>
      <c r="AQ48" s="48" t="s">
        <v>60</v>
      </c>
      <c r="AR48" s="21"/>
      <c r="AS48" s="49" t="s">
        <v>61</v>
      </c>
      <c r="AT48" s="50" t="s">
        <v>62</v>
      </c>
      <c r="AU48" s="50" t="s">
        <v>63</v>
      </c>
      <c r="AV48" s="50" t="s">
        <v>64</v>
      </c>
      <c r="AW48" s="50" t="s">
        <v>65</v>
      </c>
      <c r="AX48" s="50" t="s">
        <v>66</v>
      </c>
      <c r="AY48" s="50" t="s">
        <v>67</v>
      </c>
      <c r="AZ48" s="50" t="s">
        <v>68</v>
      </c>
      <c r="BA48" s="50" t="s">
        <v>69</v>
      </c>
      <c r="BB48" s="50" t="s">
        <v>70</v>
      </c>
      <c r="BC48" s="50" t="s">
        <v>71</v>
      </c>
      <c r="BD48" s="51" t="s">
        <v>72</v>
      </c>
      <c r="BE48" s="52"/>
    </row>
    <row r="49" spans="2:56" s="6" customFormat="1" ht="12" customHeight="1">
      <c r="B49" s="21"/>
      <c r="AR49" s="21"/>
      <c r="AS49" s="53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76" s="41" customFormat="1" ht="33" customHeight="1">
      <c r="B50" s="42"/>
      <c r="C50" s="54" t="s">
        <v>73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247">
        <f>ROUNDUP($AG$51+$AG$52+SUM($AG$54:$AG$59),2)</f>
        <v>0</v>
      </c>
      <c r="AH50" s="248"/>
      <c r="AI50" s="248"/>
      <c r="AJ50" s="248"/>
      <c r="AK50" s="248"/>
      <c r="AL50" s="248"/>
      <c r="AM50" s="248"/>
      <c r="AN50" s="247">
        <f>ROUNDUP(SUM($AG$50,$AT$50),2)</f>
        <v>0</v>
      </c>
      <c r="AO50" s="248"/>
      <c r="AP50" s="248"/>
      <c r="AQ50" s="55"/>
      <c r="AR50" s="42"/>
      <c r="AS50" s="56">
        <f>ROUNDUP($AS$51+$AS$52+SUM($AS$54:$AS$59),2)</f>
        <v>0</v>
      </c>
      <c r="AT50" s="57">
        <f>ROUNDUP(SUM($AV$50:$AW$50),1)</f>
        <v>0</v>
      </c>
      <c r="AU50" s="58">
        <f>ROUNDUP($AU$51+$AU$52+SUM($AU$54:$AU$59),5)</f>
        <v>0</v>
      </c>
      <c r="AV50" s="57">
        <f>ROUNDUP($AZ$50*$L$25,2)</f>
        <v>0</v>
      </c>
      <c r="AW50" s="57">
        <f>ROUNDUP($BA$50*$L$26,2)</f>
        <v>0</v>
      </c>
      <c r="AX50" s="57">
        <f>ROUNDUP($BB$50*$L$25,2)</f>
        <v>0</v>
      </c>
      <c r="AY50" s="57">
        <f>ROUNDUP($BC$50*$L$26,2)</f>
        <v>0</v>
      </c>
      <c r="AZ50" s="57">
        <f>ROUNDUP($AZ$51+$AZ$52+SUM($AZ$54:$AZ$59),2)</f>
        <v>0</v>
      </c>
      <c r="BA50" s="57">
        <f>ROUNDUP($BA$51+$BA$52+SUM($BA$54:$BA$59),2)</f>
        <v>0</v>
      </c>
      <c r="BB50" s="57">
        <f>ROUNDUP($BB$51+$BB$52+SUM($BB$54:$BB$59),2)</f>
        <v>0</v>
      </c>
      <c r="BC50" s="57">
        <f>ROUNDUP($BC$51+$BC$52+SUM($BC$54:$BC$59),2)</f>
        <v>0</v>
      </c>
      <c r="BD50" s="59">
        <f>ROUNDUP($BD$51+$BD$52+SUM($BD$54:$BD$59),2)</f>
        <v>0</v>
      </c>
      <c r="BS50" s="41" t="s">
        <v>74</v>
      </c>
      <c r="BT50" s="41" t="s">
        <v>75</v>
      </c>
      <c r="BU50" s="60" t="s">
        <v>76</v>
      </c>
      <c r="BV50" s="41" t="s">
        <v>77</v>
      </c>
      <c r="BW50" s="41" t="s">
        <v>4</v>
      </c>
      <c r="BX50" s="41" t="s">
        <v>78</v>
      </c>
    </row>
    <row r="51" spans="1:91" s="61" customFormat="1" ht="28.5" customHeight="1">
      <c r="A51" s="153" t="s">
        <v>1324</v>
      </c>
      <c r="B51" s="62"/>
      <c r="C51" s="63"/>
      <c r="D51" s="238" t="s">
        <v>79</v>
      </c>
      <c r="E51" s="239"/>
      <c r="F51" s="239"/>
      <c r="G51" s="239"/>
      <c r="H51" s="239"/>
      <c r="I51" s="63"/>
      <c r="J51" s="238" t="s">
        <v>80</v>
      </c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6">
        <f>'GZS - ZS a pomocné práce'!$M$25</f>
        <v>0</v>
      </c>
      <c r="AH51" s="237"/>
      <c r="AI51" s="237"/>
      <c r="AJ51" s="237"/>
      <c r="AK51" s="237"/>
      <c r="AL51" s="237"/>
      <c r="AM51" s="237"/>
      <c r="AN51" s="236">
        <f>ROUNDUP(SUM($AG$51,$AT$51),2)</f>
        <v>0</v>
      </c>
      <c r="AO51" s="237"/>
      <c r="AP51" s="237"/>
      <c r="AQ51" s="64" t="s">
        <v>81</v>
      </c>
      <c r="AR51" s="62"/>
      <c r="AS51" s="65">
        <v>0</v>
      </c>
      <c r="AT51" s="66">
        <f>ROUNDUP(SUM($AV$51:$AW$51),1)</f>
        <v>0</v>
      </c>
      <c r="AU51" s="67">
        <f>'GZS - ZS a pomocné práce'!$W$72</f>
        <v>0</v>
      </c>
      <c r="AV51" s="66">
        <f>'GZS - ZS a pomocné práce'!$M$27</f>
        <v>0</v>
      </c>
      <c r="AW51" s="66">
        <f>'GZS - ZS a pomocné práce'!$M$28</f>
        <v>0</v>
      </c>
      <c r="AX51" s="66">
        <f>'GZS - ZS a pomocné práce'!$M$29</f>
        <v>0</v>
      </c>
      <c r="AY51" s="66">
        <f>'GZS - ZS a pomocné práce'!$M$30</f>
        <v>0</v>
      </c>
      <c r="AZ51" s="66">
        <f>'GZS - ZS a pomocné práce'!$H$27</f>
        <v>0</v>
      </c>
      <c r="BA51" s="66">
        <f>'GZS - ZS a pomocné práce'!$H$28</f>
        <v>0</v>
      </c>
      <c r="BB51" s="66">
        <f>'GZS - ZS a pomocné práce'!$H$29</f>
        <v>0</v>
      </c>
      <c r="BC51" s="66">
        <f>'GZS - ZS a pomocné práce'!$H$30</f>
        <v>0</v>
      </c>
      <c r="BD51" s="68">
        <f>'GZS - ZS a pomocné práce'!$H$31</f>
        <v>0</v>
      </c>
      <c r="BT51" s="61" t="s">
        <v>22</v>
      </c>
      <c r="BV51" s="61" t="s">
        <v>77</v>
      </c>
      <c r="BW51" s="61" t="s">
        <v>82</v>
      </c>
      <c r="BX51" s="61" t="s">
        <v>4</v>
      </c>
      <c r="CM51" s="61" t="s">
        <v>83</v>
      </c>
    </row>
    <row r="52" spans="2:91" s="61" customFormat="1" ht="28.5" customHeight="1">
      <c r="B52" s="62"/>
      <c r="C52" s="63"/>
      <c r="D52" s="238" t="s">
        <v>84</v>
      </c>
      <c r="E52" s="239"/>
      <c r="F52" s="239"/>
      <c r="G52" s="239"/>
      <c r="H52" s="239"/>
      <c r="I52" s="63"/>
      <c r="J52" s="238" t="s">
        <v>85</v>
      </c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6">
        <f>ROUNDUP($AG$53,2)</f>
        <v>0</v>
      </c>
      <c r="AH52" s="237"/>
      <c r="AI52" s="237"/>
      <c r="AJ52" s="237"/>
      <c r="AK52" s="237"/>
      <c r="AL52" s="237"/>
      <c r="AM52" s="237"/>
      <c r="AN52" s="236">
        <f>ROUNDUP(SUM($AG$52,$AT$52),2)</f>
        <v>0</v>
      </c>
      <c r="AO52" s="237"/>
      <c r="AP52" s="237"/>
      <c r="AQ52" s="64" t="s">
        <v>81</v>
      </c>
      <c r="AR52" s="62"/>
      <c r="AS52" s="65">
        <f>ROUNDUP($AS$53,2)</f>
        <v>0</v>
      </c>
      <c r="AT52" s="66">
        <f>ROUNDUP(SUM($AV$52:$AW$52),1)</f>
        <v>0</v>
      </c>
      <c r="AU52" s="67">
        <f>ROUNDUP($AU$53,5)</f>
        <v>0</v>
      </c>
      <c r="AV52" s="66">
        <f>ROUNDUP($AZ$52*$L$25,2)</f>
        <v>0</v>
      </c>
      <c r="AW52" s="66">
        <f>ROUNDUP($BA$52*$L$26,2)</f>
        <v>0</v>
      </c>
      <c r="AX52" s="66">
        <f>ROUNDUP($BB$52*$L$25,2)</f>
        <v>0</v>
      </c>
      <c r="AY52" s="66">
        <f>ROUNDUP($BC$52*$L$26,2)</f>
        <v>0</v>
      </c>
      <c r="AZ52" s="66">
        <f>ROUNDUP($AZ$53,2)</f>
        <v>0</v>
      </c>
      <c r="BA52" s="66">
        <f>ROUNDUP($BA$53,2)</f>
        <v>0</v>
      </c>
      <c r="BB52" s="66">
        <f>ROUNDUP($BB$53,2)</f>
        <v>0</v>
      </c>
      <c r="BC52" s="66">
        <f>ROUNDUP($BC$53,2)</f>
        <v>0</v>
      </c>
      <c r="BD52" s="68">
        <f>ROUNDUP($BD$53,2)</f>
        <v>0</v>
      </c>
      <c r="BS52" s="61" t="s">
        <v>74</v>
      </c>
      <c r="BT52" s="61" t="s">
        <v>22</v>
      </c>
      <c r="BU52" s="61" t="s">
        <v>76</v>
      </c>
      <c r="BV52" s="61" t="s">
        <v>77</v>
      </c>
      <c r="BW52" s="61" t="s">
        <v>86</v>
      </c>
      <c r="BX52" s="61" t="s">
        <v>4</v>
      </c>
      <c r="CM52" s="61" t="s">
        <v>83</v>
      </c>
    </row>
    <row r="53" spans="1:76" s="69" customFormat="1" ht="23.25" customHeight="1">
      <c r="A53" s="153" t="s">
        <v>1324</v>
      </c>
      <c r="B53" s="70"/>
      <c r="C53" s="71"/>
      <c r="D53" s="71"/>
      <c r="E53" s="242" t="s">
        <v>87</v>
      </c>
      <c r="F53" s="241"/>
      <c r="G53" s="241"/>
      <c r="H53" s="241"/>
      <c r="I53" s="241"/>
      <c r="J53" s="71"/>
      <c r="K53" s="242" t="s">
        <v>88</v>
      </c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0">
        <f>'DIO - DIO - Dopravně-inže...'!$M$26</f>
        <v>0</v>
      </c>
      <c r="AH53" s="241"/>
      <c r="AI53" s="241"/>
      <c r="AJ53" s="241"/>
      <c r="AK53" s="241"/>
      <c r="AL53" s="241"/>
      <c r="AM53" s="241"/>
      <c r="AN53" s="240">
        <f>ROUNDUP(SUM($AG$53,$AT$53),2)</f>
        <v>0</v>
      </c>
      <c r="AO53" s="241"/>
      <c r="AP53" s="241"/>
      <c r="AQ53" s="72" t="s">
        <v>89</v>
      </c>
      <c r="AR53" s="70"/>
      <c r="AS53" s="73">
        <v>0</v>
      </c>
      <c r="AT53" s="74">
        <f>ROUNDUP(SUM($AV$53:$AW$53),1)</f>
        <v>0</v>
      </c>
      <c r="AU53" s="75">
        <f>'DIO - DIO - Dopravně-inže...'!$W$75</f>
        <v>0</v>
      </c>
      <c r="AV53" s="74">
        <f>'DIO - DIO - Dopravně-inže...'!$M$28</f>
        <v>0</v>
      </c>
      <c r="AW53" s="74">
        <f>'DIO - DIO - Dopravně-inže...'!$M$29</f>
        <v>0</v>
      </c>
      <c r="AX53" s="74">
        <f>'DIO - DIO - Dopravně-inže...'!$M$30</f>
        <v>0</v>
      </c>
      <c r="AY53" s="74">
        <f>'DIO - DIO - Dopravně-inže...'!$M$31</f>
        <v>0</v>
      </c>
      <c r="AZ53" s="74">
        <f>'DIO - DIO - Dopravně-inže...'!$H$28</f>
        <v>0</v>
      </c>
      <c r="BA53" s="74">
        <f>'DIO - DIO - Dopravně-inže...'!$H$29</f>
        <v>0</v>
      </c>
      <c r="BB53" s="74">
        <f>'DIO - DIO - Dopravně-inže...'!$H$30</f>
        <v>0</v>
      </c>
      <c r="BC53" s="74">
        <f>'DIO - DIO - Dopravně-inže...'!$H$31</f>
        <v>0</v>
      </c>
      <c r="BD53" s="76">
        <f>'DIO - DIO - Dopravně-inže...'!$H$32</f>
        <v>0</v>
      </c>
      <c r="BT53" s="69" t="s">
        <v>83</v>
      </c>
      <c r="BV53" s="69" t="s">
        <v>77</v>
      </c>
      <c r="BW53" s="69" t="s">
        <v>90</v>
      </c>
      <c r="BX53" s="69" t="s">
        <v>86</v>
      </c>
    </row>
    <row r="54" spans="1:91" s="61" customFormat="1" ht="28.5" customHeight="1">
      <c r="A54" s="153" t="s">
        <v>1324</v>
      </c>
      <c r="B54" s="62"/>
      <c r="C54" s="63"/>
      <c r="D54" s="238" t="s">
        <v>91</v>
      </c>
      <c r="E54" s="239"/>
      <c r="F54" s="239"/>
      <c r="G54" s="239"/>
      <c r="H54" s="239"/>
      <c r="I54" s="63"/>
      <c r="J54" s="238" t="s">
        <v>92</v>
      </c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6">
        <f>'SO.101 - SO.101 - Silnice'!$M$25</f>
        <v>0</v>
      </c>
      <c r="AH54" s="237"/>
      <c r="AI54" s="237"/>
      <c r="AJ54" s="237"/>
      <c r="AK54" s="237"/>
      <c r="AL54" s="237"/>
      <c r="AM54" s="237"/>
      <c r="AN54" s="236">
        <f>ROUNDUP(SUM($AG$54,$AT$54),2)</f>
        <v>0</v>
      </c>
      <c r="AO54" s="237"/>
      <c r="AP54" s="237"/>
      <c r="AQ54" s="64" t="s">
        <v>81</v>
      </c>
      <c r="AR54" s="62"/>
      <c r="AS54" s="65">
        <v>0</v>
      </c>
      <c r="AT54" s="66">
        <f>ROUNDUP(SUM($AV$54:$AW$54),1)</f>
        <v>0</v>
      </c>
      <c r="AU54" s="67">
        <f>'SO.101 - SO.101 - Silnice'!$W$96</f>
        <v>0</v>
      </c>
      <c r="AV54" s="66">
        <f>'SO.101 - SO.101 - Silnice'!$M$27</f>
        <v>0</v>
      </c>
      <c r="AW54" s="66">
        <f>'SO.101 - SO.101 - Silnice'!$M$28</f>
        <v>0</v>
      </c>
      <c r="AX54" s="66">
        <f>'SO.101 - SO.101 - Silnice'!$M$29</f>
        <v>0</v>
      </c>
      <c r="AY54" s="66">
        <f>'SO.101 - SO.101 - Silnice'!$M$30</f>
        <v>0</v>
      </c>
      <c r="AZ54" s="66">
        <f>'SO.101 - SO.101 - Silnice'!$H$27</f>
        <v>0</v>
      </c>
      <c r="BA54" s="66">
        <f>'SO.101 - SO.101 - Silnice'!$H$28</f>
        <v>0</v>
      </c>
      <c r="BB54" s="66">
        <f>'SO.101 - SO.101 - Silnice'!$H$29</f>
        <v>0</v>
      </c>
      <c r="BC54" s="66">
        <f>'SO.101 - SO.101 - Silnice'!$H$30</f>
        <v>0</v>
      </c>
      <c r="BD54" s="68">
        <f>'SO.101 - SO.101 - Silnice'!$H$31</f>
        <v>0</v>
      </c>
      <c r="BT54" s="61" t="s">
        <v>22</v>
      </c>
      <c r="BV54" s="61" t="s">
        <v>77</v>
      </c>
      <c r="BW54" s="61" t="s">
        <v>93</v>
      </c>
      <c r="BX54" s="61" t="s">
        <v>4</v>
      </c>
      <c r="CM54" s="61" t="s">
        <v>83</v>
      </c>
    </row>
    <row r="55" spans="1:91" s="61" customFormat="1" ht="28.5" customHeight="1">
      <c r="A55" s="153" t="s">
        <v>1324</v>
      </c>
      <c r="B55" s="62"/>
      <c r="C55" s="63"/>
      <c r="D55" s="238" t="s">
        <v>94</v>
      </c>
      <c r="E55" s="239"/>
      <c r="F55" s="239"/>
      <c r="G55" s="239"/>
      <c r="H55" s="239"/>
      <c r="I55" s="63"/>
      <c r="J55" s="238" t="s">
        <v>95</v>
      </c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6">
        <f>'SO.101.1 - SO.101.1 - Pro...'!$M$25</f>
        <v>0</v>
      </c>
      <c r="AH55" s="237"/>
      <c r="AI55" s="237"/>
      <c r="AJ55" s="237"/>
      <c r="AK55" s="237"/>
      <c r="AL55" s="237"/>
      <c r="AM55" s="237"/>
      <c r="AN55" s="236">
        <f>ROUNDUP(SUM($AG$55,$AT$55),2)</f>
        <v>0</v>
      </c>
      <c r="AO55" s="237"/>
      <c r="AP55" s="237"/>
      <c r="AQ55" s="64" t="s">
        <v>81</v>
      </c>
      <c r="AR55" s="62"/>
      <c r="AS55" s="65">
        <v>0</v>
      </c>
      <c r="AT55" s="66">
        <f>ROUNDUP(SUM($AV$55:$AW$55),1)</f>
        <v>0</v>
      </c>
      <c r="AU55" s="67">
        <f>'SO.101.1 - SO.101.1 - Pro...'!$W$86</f>
        <v>0</v>
      </c>
      <c r="AV55" s="66">
        <f>'SO.101.1 - SO.101.1 - Pro...'!$M$27</f>
        <v>0</v>
      </c>
      <c r="AW55" s="66">
        <f>'SO.101.1 - SO.101.1 - Pro...'!$M$28</f>
        <v>0</v>
      </c>
      <c r="AX55" s="66">
        <f>'SO.101.1 - SO.101.1 - Pro...'!$M$29</f>
        <v>0</v>
      </c>
      <c r="AY55" s="66">
        <f>'SO.101.1 - SO.101.1 - Pro...'!$M$30</f>
        <v>0</v>
      </c>
      <c r="AZ55" s="66">
        <f>'SO.101.1 - SO.101.1 - Pro...'!$H$27</f>
        <v>0</v>
      </c>
      <c r="BA55" s="66">
        <f>'SO.101.1 - SO.101.1 - Pro...'!$H$28</f>
        <v>0</v>
      </c>
      <c r="BB55" s="66">
        <f>'SO.101.1 - SO.101.1 - Pro...'!$H$29</f>
        <v>0</v>
      </c>
      <c r="BC55" s="66">
        <f>'SO.101.1 - SO.101.1 - Pro...'!$H$30</f>
        <v>0</v>
      </c>
      <c r="BD55" s="68">
        <f>'SO.101.1 - SO.101.1 - Pro...'!$H$31</f>
        <v>0</v>
      </c>
      <c r="BT55" s="61" t="s">
        <v>22</v>
      </c>
      <c r="BV55" s="61" t="s">
        <v>77</v>
      </c>
      <c r="BW55" s="61" t="s">
        <v>96</v>
      </c>
      <c r="BX55" s="61" t="s">
        <v>4</v>
      </c>
      <c r="CM55" s="61" t="s">
        <v>83</v>
      </c>
    </row>
    <row r="56" spans="1:91" s="61" customFormat="1" ht="28.5" customHeight="1">
      <c r="A56" s="153" t="s">
        <v>1324</v>
      </c>
      <c r="B56" s="62"/>
      <c r="C56" s="63"/>
      <c r="D56" s="238" t="s">
        <v>97</v>
      </c>
      <c r="E56" s="239"/>
      <c r="F56" s="239"/>
      <c r="G56" s="239"/>
      <c r="H56" s="239"/>
      <c r="I56" s="63"/>
      <c r="J56" s="238" t="s">
        <v>98</v>
      </c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6">
        <f>'SO.202 - SO.202 - Most ev...'!$M$25</f>
        <v>0</v>
      </c>
      <c r="AH56" s="237"/>
      <c r="AI56" s="237"/>
      <c r="AJ56" s="237"/>
      <c r="AK56" s="237"/>
      <c r="AL56" s="237"/>
      <c r="AM56" s="237"/>
      <c r="AN56" s="236">
        <f>ROUNDUP(SUM($AG$56,$AT$56),2)</f>
        <v>0</v>
      </c>
      <c r="AO56" s="237"/>
      <c r="AP56" s="237"/>
      <c r="AQ56" s="64" t="s">
        <v>81</v>
      </c>
      <c r="AR56" s="62"/>
      <c r="AS56" s="65">
        <v>0</v>
      </c>
      <c r="AT56" s="66">
        <f>ROUNDUP(SUM($AV$56:$AW$56),1)</f>
        <v>0</v>
      </c>
      <c r="AU56" s="67">
        <f>'SO.202 - SO.202 - Most ev...'!$W$81</f>
        <v>0</v>
      </c>
      <c r="AV56" s="66">
        <f>'SO.202 - SO.202 - Most ev...'!$M$27</f>
        <v>0</v>
      </c>
      <c r="AW56" s="66">
        <f>'SO.202 - SO.202 - Most ev...'!$M$28</f>
        <v>0</v>
      </c>
      <c r="AX56" s="66">
        <f>'SO.202 - SO.202 - Most ev...'!$M$29</f>
        <v>0</v>
      </c>
      <c r="AY56" s="66">
        <f>'SO.202 - SO.202 - Most ev...'!$M$30</f>
        <v>0</v>
      </c>
      <c r="AZ56" s="66">
        <f>'SO.202 - SO.202 - Most ev...'!$H$27</f>
        <v>0</v>
      </c>
      <c r="BA56" s="66">
        <f>'SO.202 - SO.202 - Most ev...'!$H$28</f>
        <v>0</v>
      </c>
      <c r="BB56" s="66">
        <f>'SO.202 - SO.202 - Most ev...'!$H$29</f>
        <v>0</v>
      </c>
      <c r="BC56" s="66">
        <f>'SO.202 - SO.202 - Most ev...'!$H$30</f>
        <v>0</v>
      </c>
      <c r="BD56" s="68">
        <f>'SO.202 - SO.202 - Most ev...'!$H$31</f>
        <v>0</v>
      </c>
      <c r="BT56" s="61" t="s">
        <v>22</v>
      </c>
      <c r="BV56" s="61" t="s">
        <v>77</v>
      </c>
      <c r="BW56" s="61" t="s">
        <v>99</v>
      </c>
      <c r="BX56" s="61" t="s">
        <v>4</v>
      </c>
      <c r="CM56" s="61" t="s">
        <v>83</v>
      </c>
    </row>
    <row r="57" spans="1:91" s="61" customFormat="1" ht="28.5" customHeight="1">
      <c r="A57" s="153" t="s">
        <v>1324</v>
      </c>
      <c r="B57" s="62"/>
      <c r="C57" s="63"/>
      <c r="D57" s="238" t="s">
        <v>100</v>
      </c>
      <c r="E57" s="239"/>
      <c r="F57" s="239"/>
      <c r="G57" s="239"/>
      <c r="H57" s="239"/>
      <c r="I57" s="63"/>
      <c r="J57" s="238" t="s">
        <v>101</v>
      </c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6">
        <f>'SO.251 - SO.251 - Gabióno...'!$M$25</f>
        <v>0</v>
      </c>
      <c r="AH57" s="237"/>
      <c r="AI57" s="237"/>
      <c r="AJ57" s="237"/>
      <c r="AK57" s="237"/>
      <c r="AL57" s="237"/>
      <c r="AM57" s="237"/>
      <c r="AN57" s="236">
        <f>ROUNDUP(SUM($AG$57,$AT$57),2)</f>
        <v>0</v>
      </c>
      <c r="AO57" s="237"/>
      <c r="AP57" s="237"/>
      <c r="AQ57" s="64" t="s">
        <v>81</v>
      </c>
      <c r="AR57" s="62"/>
      <c r="AS57" s="65">
        <v>0</v>
      </c>
      <c r="AT57" s="66">
        <f>ROUNDUP(SUM($AV$57:$AW$57),1)</f>
        <v>0</v>
      </c>
      <c r="AU57" s="67">
        <f>'SO.251 - SO.251 - Gabióno...'!$W$80</f>
        <v>0</v>
      </c>
      <c r="AV57" s="66">
        <f>'SO.251 - SO.251 - Gabióno...'!$M$27</f>
        <v>0</v>
      </c>
      <c r="AW57" s="66">
        <f>'SO.251 - SO.251 - Gabióno...'!$M$28</f>
        <v>0</v>
      </c>
      <c r="AX57" s="66">
        <f>'SO.251 - SO.251 - Gabióno...'!$M$29</f>
        <v>0</v>
      </c>
      <c r="AY57" s="66">
        <f>'SO.251 - SO.251 - Gabióno...'!$M$30</f>
        <v>0</v>
      </c>
      <c r="AZ57" s="66">
        <f>'SO.251 - SO.251 - Gabióno...'!$H$27</f>
        <v>0</v>
      </c>
      <c r="BA57" s="66">
        <f>'SO.251 - SO.251 - Gabióno...'!$H$28</f>
        <v>0</v>
      </c>
      <c r="BB57" s="66">
        <f>'SO.251 - SO.251 - Gabióno...'!$H$29</f>
        <v>0</v>
      </c>
      <c r="BC57" s="66">
        <f>'SO.251 - SO.251 - Gabióno...'!$H$30</f>
        <v>0</v>
      </c>
      <c r="BD57" s="68">
        <f>'SO.251 - SO.251 - Gabióno...'!$H$31</f>
        <v>0</v>
      </c>
      <c r="BT57" s="61" t="s">
        <v>22</v>
      </c>
      <c r="BV57" s="61" t="s">
        <v>77</v>
      </c>
      <c r="BW57" s="61" t="s">
        <v>102</v>
      </c>
      <c r="BX57" s="61" t="s">
        <v>4</v>
      </c>
      <c r="CM57" s="61" t="s">
        <v>83</v>
      </c>
    </row>
    <row r="58" spans="1:91" s="61" customFormat="1" ht="28.5" customHeight="1">
      <c r="A58" s="153" t="s">
        <v>1324</v>
      </c>
      <c r="B58" s="62"/>
      <c r="C58" s="63"/>
      <c r="D58" s="238" t="s">
        <v>103</v>
      </c>
      <c r="E58" s="239"/>
      <c r="F58" s="239"/>
      <c r="G58" s="239"/>
      <c r="H58" s="239"/>
      <c r="I58" s="63"/>
      <c r="J58" s="238" t="s">
        <v>104</v>
      </c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6">
        <f>'SO.401 - SO.401 - Přeložk...'!$M$25</f>
        <v>0</v>
      </c>
      <c r="AH58" s="237"/>
      <c r="AI58" s="237"/>
      <c r="AJ58" s="237"/>
      <c r="AK58" s="237"/>
      <c r="AL58" s="237"/>
      <c r="AM58" s="237"/>
      <c r="AN58" s="236">
        <f>ROUNDUP(SUM($AG$58,$AT$58),2)</f>
        <v>0</v>
      </c>
      <c r="AO58" s="237"/>
      <c r="AP58" s="237"/>
      <c r="AQ58" s="64" t="s">
        <v>81</v>
      </c>
      <c r="AR58" s="62"/>
      <c r="AS58" s="65">
        <v>0</v>
      </c>
      <c r="AT58" s="66">
        <f>ROUNDUP(SUM($AV$58:$AW$58),1)</f>
        <v>0</v>
      </c>
      <c r="AU58" s="67">
        <f>'SO.401 - SO.401 - Přeložk...'!$W$70</f>
        <v>0</v>
      </c>
      <c r="AV58" s="66">
        <f>'SO.401 - SO.401 - Přeložk...'!$M$27</f>
        <v>0</v>
      </c>
      <c r="AW58" s="66">
        <f>'SO.401 - SO.401 - Přeložk...'!$M$28</f>
        <v>0</v>
      </c>
      <c r="AX58" s="66">
        <f>'SO.401 - SO.401 - Přeložk...'!$M$29</f>
        <v>0</v>
      </c>
      <c r="AY58" s="66">
        <f>'SO.401 - SO.401 - Přeložk...'!$M$30</f>
        <v>0</v>
      </c>
      <c r="AZ58" s="66">
        <f>'SO.401 - SO.401 - Přeložk...'!$H$27</f>
        <v>0</v>
      </c>
      <c r="BA58" s="66">
        <f>'SO.401 - SO.401 - Přeložk...'!$H$28</f>
        <v>0</v>
      </c>
      <c r="BB58" s="66">
        <f>'SO.401 - SO.401 - Přeložk...'!$H$29</f>
        <v>0</v>
      </c>
      <c r="BC58" s="66">
        <f>'SO.401 - SO.401 - Přeložk...'!$H$30</f>
        <v>0</v>
      </c>
      <c r="BD58" s="68">
        <f>'SO.401 - SO.401 - Přeložk...'!$H$31</f>
        <v>0</v>
      </c>
      <c r="BT58" s="61" t="s">
        <v>22</v>
      </c>
      <c r="BV58" s="61" t="s">
        <v>77</v>
      </c>
      <c r="BW58" s="61" t="s">
        <v>105</v>
      </c>
      <c r="BX58" s="61" t="s">
        <v>4</v>
      </c>
      <c r="CM58" s="61" t="s">
        <v>83</v>
      </c>
    </row>
    <row r="59" spans="1:91" s="61" customFormat="1" ht="28.5" customHeight="1">
      <c r="A59" s="153" t="s">
        <v>1324</v>
      </c>
      <c r="B59" s="62"/>
      <c r="C59" s="63"/>
      <c r="D59" s="238" t="s">
        <v>106</v>
      </c>
      <c r="E59" s="239"/>
      <c r="F59" s="239"/>
      <c r="G59" s="239"/>
      <c r="H59" s="239"/>
      <c r="I59" s="63"/>
      <c r="J59" s="238" t="s">
        <v>107</v>
      </c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6">
        <f>'SO.801 - SO.801 - Vegetač...'!$M$25</f>
        <v>0</v>
      </c>
      <c r="AH59" s="237"/>
      <c r="AI59" s="237"/>
      <c r="AJ59" s="237"/>
      <c r="AK59" s="237"/>
      <c r="AL59" s="237"/>
      <c r="AM59" s="237"/>
      <c r="AN59" s="236">
        <f>ROUNDUP(SUM($AG$59,$AT$59),2)</f>
        <v>0</v>
      </c>
      <c r="AO59" s="237"/>
      <c r="AP59" s="237"/>
      <c r="AQ59" s="64" t="s">
        <v>81</v>
      </c>
      <c r="AR59" s="62"/>
      <c r="AS59" s="77">
        <v>0</v>
      </c>
      <c r="AT59" s="78">
        <f>ROUNDUP(SUM($AV$59:$AW$59),1)</f>
        <v>0</v>
      </c>
      <c r="AU59" s="79">
        <f>'SO.801 - SO.801 - Vegetač...'!$W$76</f>
        <v>0</v>
      </c>
      <c r="AV59" s="78">
        <f>'SO.801 - SO.801 - Vegetač...'!$M$27</f>
        <v>0</v>
      </c>
      <c r="AW59" s="78">
        <f>'SO.801 - SO.801 - Vegetač...'!$M$28</f>
        <v>0</v>
      </c>
      <c r="AX59" s="78">
        <f>'SO.801 - SO.801 - Vegetač...'!$M$29</f>
        <v>0</v>
      </c>
      <c r="AY59" s="78">
        <f>'SO.801 - SO.801 - Vegetač...'!$M$30</f>
        <v>0</v>
      </c>
      <c r="AZ59" s="78">
        <f>'SO.801 - SO.801 - Vegetač...'!$H$27</f>
        <v>0</v>
      </c>
      <c r="BA59" s="78">
        <f>'SO.801 - SO.801 - Vegetač...'!$H$28</f>
        <v>0</v>
      </c>
      <c r="BB59" s="78">
        <f>'SO.801 - SO.801 - Vegetač...'!$H$29</f>
        <v>0</v>
      </c>
      <c r="BC59" s="78">
        <f>'SO.801 - SO.801 - Vegetač...'!$H$30</f>
        <v>0</v>
      </c>
      <c r="BD59" s="80">
        <f>'SO.801 - SO.801 - Vegetač...'!$H$31</f>
        <v>0</v>
      </c>
      <c r="BT59" s="61" t="s">
        <v>22</v>
      </c>
      <c r="BV59" s="61" t="s">
        <v>77</v>
      </c>
      <c r="BW59" s="61" t="s">
        <v>108</v>
      </c>
      <c r="BX59" s="61" t="s">
        <v>4</v>
      </c>
      <c r="CM59" s="61" t="s">
        <v>83</v>
      </c>
    </row>
    <row r="60" spans="2:44" s="6" customFormat="1" ht="30.75" customHeight="1">
      <c r="B60" s="21"/>
      <c r="AR60" s="21"/>
    </row>
    <row r="61" spans="2:44" s="6" customFormat="1" ht="7.5" customHeight="1"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21"/>
    </row>
  </sheetData>
  <sheetProtection/>
  <mergeCells count="72"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1:AB31"/>
    <mergeCell ref="AK31:AO31"/>
    <mergeCell ref="C38:AQ38"/>
    <mergeCell ref="L41:AO41"/>
    <mergeCell ref="AM45:AP45"/>
    <mergeCell ref="AS45:AT47"/>
    <mergeCell ref="C48:G48"/>
    <mergeCell ref="I48:AF48"/>
    <mergeCell ref="AG48:AM48"/>
    <mergeCell ref="AN48:AP48"/>
    <mergeCell ref="AN51:AP51"/>
    <mergeCell ref="AG51:AM51"/>
    <mergeCell ref="D51:H51"/>
    <mergeCell ref="J51:AF51"/>
    <mergeCell ref="AG50:AM50"/>
    <mergeCell ref="AN50:AP50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G56:AM56"/>
    <mergeCell ref="D56:H56"/>
    <mergeCell ref="J56:AF56"/>
    <mergeCell ref="AN57:AP57"/>
    <mergeCell ref="AG57:AM57"/>
    <mergeCell ref="D57:H57"/>
    <mergeCell ref="J57:AF57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GZS - ZS a pomocné práce'!C2" tooltip="GZS - ZS a pomocné práce" display="/"/>
    <hyperlink ref="A53" location="'DIO - DIO - Dopravně-inže...'!C2" tooltip="DIO - DIO - Dopravně-inže..." display="/"/>
    <hyperlink ref="A54" location="'SO.101 - SO.101 - Silnice'!C2" tooltip="SO.101 - SO.101 - Silnice" display="/"/>
    <hyperlink ref="A55" location="'SO.101.1 - SO.101.1 - Pro...'!C2" tooltip="SO.101.1 - SO.101.1 - Pro..." display="/"/>
    <hyperlink ref="A56" location="'SO.202 - SO.202 - Most ev...'!C2" tooltip="SO.202 - SO.202 - Most ev..." display="/"/>
    <hyperlink ref="A57" location="'SO.251 - SO.251 - Gabióno...'!C2" tooltip="SO.251 - SO.251 - Gabióno..." display="/"/>
    <hyperlink ref="A58" location="'SO.401 - SO.401 - Přeložk...'!C2" tooltip="SO.401 - SO.401 - Přeložk..." display="/"/>
    <hyperlink ref="A59" location="'SO.801 - SO.801 - Vegetač...'!C2" tooltip="SO.801 - SO.801 - Vegetač..." display="/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9"/>
      <c r="C2" s="160"/>
      <c r="D2" s="160"/>
      <c r="E2" s="160"/>
      <c r="F2" s="160"/>
      <c r="G2" s="160"/>
      <c r="H2" s="160"/>
      <c r="I2" s="160"/>
      <c r="J2" s="160"/>
      <c r="K2" s="161"/>
    </row>
    <row r="3" spans="2:11" s="164" customFormat="1" ht="45" customHeight="1">
      <c r="B3" s="162"/>
      <c r="C3" s="304" t="s">
        <v>1329</v>
      </c>
      <c r="D3" s="304"/>
      <c r="E3" s="304"/>
      <c r="F3" s="304"/>
      <c r="G3" s="304"/>
      <c r="H3" s="304"/>
      <c r="I3" s="304"/>
      <c r="J3" s="304"/>
      <c r="K3" s="163"/>
    </row>
    <row r="4" spans="2:11" ht="25.5" customHeight="1">
      <c r="B4" s="165"/>
      <c r="C4" s="309" t="s">
        <v>1330</v>
      </c>
      <c r="D4" s="309"/>
      <c r="E4" s="309"/>
      <c r="F4" s="309"/>
      <c r="G4" s="309"/>
      <c r="H4" s="309"/>
      <c r="I4" s="309"/>
      <c r="J4" s="309"/>
      <c r="K4" s="166"/>
    </row>
    <row r="5" spans="2:11" ht="5.25" customHeight="1">
      <c r="B5" s="165"/>
      <c r="C5" s="167"/>
      <c r="D5" s="167"/>
      <c r="E5" s="167"/>
      <c r="F5" s="167"/>
      <c r="G5" s="167"/>
      <c r="H5" s="167"/>
      <c r="I5" s="167"/>
      <c r="J5" s="167"/>
      <c r="K5" s="166"/>
    </row>
    <row r="6" spans="2:11" ht="15" customHeight="1">
      <c r="B6" s="165"/>
      <c r="C6" s="306" t="s">
        <v>1331</v>
      </c>
      <c r="D6" s="306"/>
      <c r="E6" s="306"/>
      <c r="F6" s="306"/>
      <c r="G6" s="306"/>
      <c r="H6" s="306"/>
      <c r="I6" s="306"/>
      <c r="J6" s="306"/>
      <c r="K6" s="166"/>
    </row>
    <row r="7" spans="2:11" ht="15" customHeight="1">
      <c r="B7" s="169"/>
      <c r="C7" s="306" t="s">
        <v>1332</v>
      </c>
      <c r="D7" s="306"/>
      <c r="E7" s="306"/>
      <c r="F7" s="306"/>
      <c r="G7" s="306"/>
      <c r="H7" s="306"/>
      <c r="I7" s="306"/>
      <c r="J7" s="306"/>
      <c r="K7" s="166"/>
    </row>
    <row r="8" spans="2:11" ht="12.75" customHeight="1">
      <c r="B8" s="169"/>
      <c r="C8" s="168"/>
      <c r="D8" s="168"/>
      <c r="E8" s="168"/>
      <c r="F8" s="168"/>
      <c r="G8" s="168"/>
      <c r="H8" s="168"/>
      <c r="I8" s="168"/>
      <c r="J8" s="168"/>
      <c r="K8" s="166"/>
    </row>
    <row r="9" spans="2:11" ht="15" customHeight="1">
      <c r="B9" s="169"/>
      <c r="C9" s="306" t="s">
        <v>1333</v>
      </c>
      <c r="D9" s="306"/>
      <c r="E9" s="306"/>
      <c r="F9" s="306"/>
      <c r="G9" s="306"/>
      <c r="H9" s="306"/>
      <c r="I9" s="306"/>
      <c r="J9" s="306"/>
      <c r="K9" s="166"/>
    </row>
    <row r="10" spans="2:11" ht="15" customHeight="1">
      <c r="B10" s="169"/>
      <c r="C10" s="168"/>
      <c r="D10" s="306" t="s">
        <v>1334</v>
      </c>
      <c r="E10" s="306"/>
      <c r="F10" s="306"/>
      <c r="G10" s="306"/>
      <c r="H10" s="306"/>
      <c r="I10" s="306"/>
      <c r="J10" s="306"/>
      <c r="K10" s="166"/>
    </row>
    <row r="11" spans="2:11" ht="15" customHeight="1">
      <c r="B11" s="169"/>
      <c r="C11" s="170"/>
      <c r="D11" s="306" t="s">
        <v>1335</v>
      </c>
      <c r="E11" s="306"/>
      <c r="F11" s="306"/>
      <c r="G11" s="306"/>
      <c r="H11" s="306"/>
      <c r="I11" s="306"/>
      <c r="J11" s="306"/>
      <c r="K11" s="166"/>
    </row>
    <row r="12" spans="2:11" ht="12.75" customHeight="1">
      <c r="B12" s="169"/>
      <c r="C12" s="170"/>
      <c r="D12" s="170"/>
      <c r="E12" s="170"/>
      <c r="F12" s="170"/>
      <c r="G12" s="170"/>
      <c r="H12" s="170"/>
      <c r="I12" s="170"/>
      <c r="J12" s="170"/>
      <c r="K12" s="166"/>
    </row>
    <row r="13" spans="2:11" ht="15" customHeight="1">
      <c r="B13" s="169"/>
      <c r="C13" s="170"/>
      <c r="D13" s="306" t="s">
        <v>1336</v>
      </c>
      <c r="E13" s="306"/>
      <c r="F13" s="306"/>
      <c r="G13" s="306"/>
      <c r="H13" s="306"/>
      <c r="I13" s="306"/>
      <c r="J13" s="306"/>
      <c r="K13" s="166"/>
    </row>
    <row r="14" spans="2:11" ht="15" customHeight="1">
      <c r="B14" s="169"/>
      <c r="C14" s="170"/>
      <c r="D14" s="306" t="s">
        <v>1337</v>
      </c>
      <c r="E14" s="306"/>
      <c r="F14" s="306"/>
      <c r="G14" s="306"/>
      <c r="H14" s="306"/>
      <c r="I14" s="306"/>
      <c r="J14" s="306"/>
      <c r="K14" s="166"/>
    </row>
    <row r="15" spans="2:11" ht="15" customHeight="1">
      <c r="B15" s="169"/>
      <c r="C15" s="170"/>
      <c r="D15" s="306" t="s">
        <v>1338</v>
      </c>
      <c r="E15" s="306"/>
      <c r="F15" s="306"/>
      <c r="G15" s="306"/>
      <c r="H15" s="306"/>
      <c r="I15" s="306"/>
      <c r="J15" s="306"/>
      <c r="K15" s="166"/>
    </row>
    <row r="16" spans="2:11" ht="15" customHeight="1">
      <c r="B16" s="169"/>
      <c r="C16" s="170"/>
      <c r="D16" s="170"/>
      <c r="E16" s="171" t="s">
        <v>81</v>
      </c>
      <c r="F16" s="306" t="s">
        <v>1339</v>
      </c>
      <c r="G16" s="306"/>
      <c r="H16" s="306"/>
      <c r="I16" s="306"/>
      <c r="J16" s="306"/>
      <c r="K16" s="166"/>
    </row>
    <row r="17" spans="2:11" ht="15" customHeight="1">
      <c r="B17" s="169"/>
      <c r="C17" s="170"/>
      <c r="D17" s="170"/>
      <c r="E17" s="171" t="s">
        <v>1340</v>
      </c>
      <c r="F17" s="306" t="s">
        <v>1341</v>
      </c>
      <c r="G17" s="306"/>
      <c r="H17" s="306"/>
      <c r="I17" s="306"/>
      <c r="J17" s="306"/>
      <c r="K17" s="166"/>
    </row>
    <row r="18" spans="2:11" ht="15" customHeight="1">
      <c r="B18" s="169"/>
      <c r="C18" s="170"/>
      <c r="D18" s="170"/>
      <c r="E18" s="171" t="s">
        <v>1342</v>
      </c>
      <c r="F18" s="306" t="s">
        <v>1343</v>
      </c>
      <c r="G18" s="306"/>
      <c r="H18" s="306"/>
      <c r="I18" s="306"/>
      <c r="J18" s="306"/>
      <c r="K18" s="166"/>
    </row>
    <row r="19" spans="2:11" ht="15" customHeight="1">
      <c r="B19" s="169"/>
      <c r="C19" s="170"/>
      <c r="D19" s="170"/>
      <c r="E19" s="171" t="s">
        <v>1344</v>
      </c>
      <c r="F19" s="306" t="s">
        <v>1345</v>
      </c>
      <c r="G19" s="306"/>
      <c r="H19" s="306"/>
      <c r="I19" s="306"/>
      <c r="J19" s="306"/>
      <c r="K19" s="166"/>
    </row>
    <row r="20" spans="2:11" ht="15" customHeight="1">
      <c r="B20" s="169"/>
      <c r="C20" s="170"/>
      <c r="D20" s="170"/>
      <c r="E20" s="171" t="s">
        <v>1346</v>
      </c>
      <c r="F20" s="306" t="s">
        <v>1347</v>
      </c>
      <c r="G20" s="306"/>
      <c r="H20" s="306"/>
      <c r="I20" s="306"/>
      <c r="J20" s="306"/>
      <c r="K20" s="166"/>
    </row>
    <row r="21" spans="2:11" ht="15" customHeight="1">
      <c r="B21" s="169"/>
      <c r="C21" s="170"/>
      <c r="D21" s="170"/>
      <c r="E21" s="171" t="s">
        <v>89</v>
      </c>
      <c r="F21" s="306" t="s">
        <v>1348</v>
      </c>
      <c r="G21" s="306"/>
      <c r="H21" s="306"/>
      <c r="I21" s="306"/>
      <c r="J21" s="306"/>
      <c r="K21" s="166"/>
    </row>
    <row r="22" spans="2:11" ht="12.75" customHeight="1">
      <c r="B22" s="169"/>
      <c r="C22" s="170"/>
      <c r="D22" s="170"/>
      <c r="E22" s="170"/>
      <c r="F22" s="170"/>
      <c r="G22" s="170"/>
      <c r="H22" s="170"/>
      <c r="I22" s="170"/>
      <c r="J22" s="170"/>
      <c r="K22" s="166"/>
    </row>
    <row r="23" spans="2:11" ht="15" customHeight="1">
      <c r="B23" s="169"/>
      <c r="C23" s="306" t="s">
        <v>1349</v>
      </c>
      <c r="D23" s="306"/>
      <c r="E23" s="306"/>
      <c r="F23" s="306"/>
      <c r="G23" s="306"/>
      <c r="H23" s="306"/>
      <c r="I23" s="306"/>
      <c r="J23" s="306"/>
      <c r="K23" s="166"/>
    </row>
    <row r="24" spans="2:11" ht="15" customHeight="1">
      <c r="B24" s="169"/>
      <c r="C24" s="306" t="s">
        <v>1350</v>
      </c>
      <c r="D24" s="306"/>
      <c r="E24" s="306"/>
      <c r="F24" s="306"/>
      <c r="G24" s="306"/>
      <c r="H24" s="306"/>
      <c r="I24" s="306"/>
      <c r="J24" s="306"/>
      <c r="K24" s="166"/>
    </row>
    <row r="25" spans="2:11" ht="15" customHeight="1">
      <c r="B25" s="169"/>
      <c r="C25" s="168"/>
      <c r="D25" s="306" t="s">
        <v>1351</v>
      </c>
      <c r="E25" s="306"/>
      <c r="F25" s="306"/>
      <c r="G25" s="306"/>
      <c r="H25" s="306"/>
      <c r="I25" s="306"/>
      <c r="J25" s="306"/>
      <c r="K25" s="166"/>
    </row>
    <row r="26" spans="2:11" ht="15" customHeight="1">
      <c r="B26" s="169"/>
      <c r="C26" s="170"/>
      <c r="D26" s="306" t="s">
        <v>1352</v>
      </c>
      <c r="E26" s="306"/>
      <c r="F26" s="306"/>
      <c r="G26" s="306"/>
      <c r="H26" s="306"/>
      <c r="I26" s="306"/>
      <c r="J26" s="306"/>
      <c r="K26" s="166"/>
    </row>
    <row r="27" spans="2:11" ht="12.75" customHeight="1">
      <c r="B27" s="169"/>
      <c r="C27" s="170"/>
      <c r="D27" s="170"/>
      <c r="E27" s="170"/>
      <c r="F27" s="170"/>
      <c r="G27" s="170"/>
      <c r="H27" s="170"/>
      <c r="I27" s="170"/>
      <c r="J27" s="170"/>
      <c r="K27" s="166"/>
    </row>
    <row r="28" spans="2:11" ht="15" customHeight="1">
      <c r="B28" s="169"/>
      <c r="C28" s="170"/>
      <c r="D28" s="306" t="s">
        <v>1353</v>
      </c>
      <c r="E28" s="306"/>
      <c r="F28" s="306"/>
      <c r="G28" s="306"/>
      <c r="H28" s="306"/>
      <c r="I28" s="306"/>
      <c r="J28" s="306"/>
      <c r="K28" s="166"/>
    </row>
    <row r="29" spans="2:11" ht="15" customHeight="1">
      <c r="B29" s="169"/>
      <c r="C29" s="170"/>
      <c r="D29" s="306" t="s">
        <v>1354</v>
      </c>
      <c r="E29" s="306"/>
      <c r="F29" s="306"/>
      <c r="G29" s="306"/>
      <c r="H29" s="306"/>
      <c r="I29" s="306"/>
      <c r="J29" s="306"/>
      <c r="K29" s="166"/>
    </row>
    <row r="30" spans="2:11" ht="12.75" customHeight="1">
      <c r="B30" s="169"/>
      <c r="C30" s="170"/>
      <c r="D30" s="170"/>
      <c r="E30" s="170"/>
      <c r="F30" s="170"/>
      <c r="G30" s="170"/>
      <c r="H30" s="170"/>
      <c r="I30" s="170"/>
      <c r="J30" s="170"/>
      <c r="K30" s="166"/>
    </row>
    <row r="31" spans="2:11" ht="15" customHeight="1">
      <c r="B31" s="169"/>
      <c r="C31" s="170"/>
      <c r="D31" s="306" t="s">
        <v>1355</v>
      </c>
      <c r="E31" s="306"/>
      <c r="F31" s="306"/>
      <c r="G31" s="306"/>
      <c r="H31" s="306"/>
      <c r="I31" s="306"/>
      <c r="J31" s="306"/>
      <c r="K31" s="166"/>
    </row>
    <row r="32" spans="2:11" ht="15" customHeight="1">
      <c r="B32" s="169"/>
      <c r="C32" s="170"/>
      <c r="D32" s="306" t="s">
        <v>1356</v>
      </c>
      <c r="E32" s="306"/>
      <c r="F32" s="306"/>
      <c r="G32" s="306"/>
      <c r="H32" s="306"/>
      <c r="I32" s="306"/>
      <c r="J32" s="306"/>
      <c r="K32" s="166"/>
    </row>
    <row r="33" spans="2:11" ht="15" customHeight="1">
      <c r="B33" s="169"/>
      <c r="C33" s="170"/>
      <c r="D33" s="306" t="s">
        <v>1357</v>
      </c>
      <c r="E33" s="306"/>
      <c r="F33" s="306"/>
      <c r="G33" s="306"/>
      <c r="H33" s="306"/>
      <c r="I33" s="306"/>
      <c r="J33" s="306"/>
      <c r="K33" s="166"/>
    </row>
    <row r="34" spans="2:11" ht="15" customHeight="1">
      <c r="B34" s="169"/>
      <c r="C34" s="170"/>
      <c r="D34" s="168"/>
      <c r="E34" s="172" t="s">
        <v>122</v>
      </c>
      <c r="F34" s="168"/>
      <c r="G34" s="306" t="s">
        <v>1358</v>
      </c>
      <c r="H34" s="306"/>
      <c r="I34" s="306"/>
      <c r="J34" s="306"/>
      <c r="K34" s="166"/>
    </row>
    <row r="35" spans="2:11" ht="15" customHeight="1">
      <c r="B35" s="169"/>
      <c r="C35" s="170"/>
      <c r="D35" s="168"/>
      <c r="E35" s="172" t="s">
        <v>1359</v>
      </c>
      <c r="F35" s="168"/>
      <c r="G35" s="306" t="s">
        <v>1360</v>
      </c>
      <c r="H35" s="306"/>
      <c r="I35" s="306"/>
      <c r="J35" s="306"/>
      <c r="K35" s="166"/>
    </row>
    <row r="36" spans="2:11" ht="15" customHeight="1">
      <c r="B36" s="169"/>
      <c r="C36" s="170"/>
      <c r="D36" s="168"/>
      <c r="E36" s="172" t="s">
        <v>56</v>
      </c>
      <c r="F36" s="168"/>
      <c r="G36" s="306" t="s">
        <v>1361</v>
      </c>
      <c r="H36" s="306"/>
      <c r="I36" s="306"/>
      <c r="J36" s="306"/>
      <c r="K36" s="166"/>
    </row>
    <row r="37" spans="2:11" ht="15" customHeight="1">
      <c r="B37" s="169"/>
      <c r="C37" s="170"/>
      <c r="D37" s="168"/>
      <c r="E37" s="172" t="s">
        <v>123</v>
      </c>
      <c r="F37" s="168"/>
      <c r="G37" s="306" t="s">
        <v>1362</v>
      </c>
      <c r="H37" s="306"/>
      <c r="I37" s="306"/>
      <c r="J37" s="306"/>
      <c r="K37" s="166"/>
    </row>
    <row r="38" spans="2:11" ht="15" customHeight="1">
      <c r="B38" s="169"/>
      <c r="C38" s="170"/>
      <c r="D38" s="168"/>
      <c r="E38" s="172" t="s">
        <v>124</v>
      </c>
      <c r="F38" s="168"/>
      <c r="G38" s="306" t="s">
        <v>1363</v>
      </c>
      <c r="H38" s="306"/>
      <c r="I38" s="306"/>
      <c r="J38" s="306"/>
      <c r="K38" s="166"/>
    </row>
    <row r="39" spans="2:11" ht="15" customHeight="1">
      <c r="B39" s="169"/>
      <c r="C39" s="170"/>
      <c r="D39" s="168"/>
      <c r="E39" s="172" t="s">
        <v>125</v>
      </c>
      <c r="F39" s="168"/>
      <c r="G39" s="306" t="s">
        <v>1364</v>
      </c>
      <c r="H39" s="306"/>
      <c r="I39" s="306"/>
      <c r="J39" s="306"/>
      <c r="K39" s="166"/>
    </row>
    <row r="40" spans="2:11" ht="15" customHeight="1">
      <c r="B40" s="169"/>
      <c r="C40" s="170"/>
      <c r="D40" s="168"/>
      <c r="E40" s="172" t="s">
        <v>1365</v>
      </c>
      <c r="F40" s="168"/>
      <c r="G40" s="306" t="s">
        <v>1366</v>
      </c>
      <c r="H40" s="306"/>
      <c r="I40" s="306"/>
      <c r="J40" s="306"/>
      <c r="K40" s="166"/>
    </row>
    <row r="41" spans="2:11" ht="15" customHeight="1">
      <c r="B41" s="169"/>
      <c r="C41" s="170"/>
      <c r="D41" s="168"/>
      <c r="E41" s="172"/>
      <c r="F41" s="168"/>
      <c r="G41" s="306" t="s">
        <v>1367</v>
      </c>
      <c r="H41" s="306"/>
      <c r="I41" s="306"/>
      <c r="J41" s="306"/>
      <c r="K41" s="166"/>
    </row>
    <row r="42" spans="2:11" ht="15" customHeight="1">
      <c r="B42" s="169"/>
      <c r="C42" s="170"/>
      <c r="D42" s="168"/>
      <c r="E42" s="172" t="s">
        <v>1368</v>
      </c>
      <c r="F42" s="168"/>
      <c r="G42" s="306" t="s">
        <v>1369</v>
      </c>
      <c r="H42" s="306"/>
      <c r="I42" s="306"/>
      <c r="J42" s="306"/>
      <c r="K42" s="166"/>
    </row>
    <row r="43" spans="2:11" ht="15" customHeight="1">
      <c r="B43" s="169"/>
      <c r="C43" s="170"/>
      <c r="D43" s="168"/>
      <c r="E43" s="172" t="s">
        <v>128</v>
      </c>
      <c r="F43" s="168"/>
      <c r="G43" s="306" t="s">
        <v>1370</v>
      </c>
      <c r="H43" s="306"/>
      <c r="I43" s="306"/>
      <c r="J43" s="306"/>
      <c r="K43" s="166"/>
    </row>
    <row r="44" spans="2:11" ht="12.75" customHeight="1">
      <c r="B44" s="169"/>
      <c r="C44" s="170"/>
      <c r="D44" s="168"/>
      <c r="E44" s="168"/>
      <c r="F44" s="168"/>
      <c r="G44" s="168"/>
      <c r="H44" s="168"/>
      <c r="I44" s="168"/>
      <c r="J44" s="168"/>
      <c r="K44" s="166"/>
    </row>
    <row r="45" spans="2:11" ht="15" customHeight="1">
      <c r="B45" s="169"/>
      <c r="C45" s="170"/>
      <c r="D45" s="306" t="s">
        <v>1371</v>
      </c>
      <c r="E45" s="306"/>
      <c r="F45" s="306"/>
      <c r="G45" s="306"/>
      <c r="H45" s="306"/>
      <c r="I45" s="306"/>
      <c r="J45" s="306"/>
      <c r="K45" s="166"/>
    </row>
    <row r="46" spans="2:11" ht="15" customHeight="1">
      <c r="B46" s="169"/>
      <c r="C46" s="170"/>
      <c r="D46" s="170"/>
      <c r="E46" s="306" t="s">
        <v>1372</v>
      </c>
      <c r="F46" s="306"/>
      <c r="G46" s="306"/>
      <c r="H46" s="306"/>
      <c r="I46" s="306"/>
      <c r="J46" s="306"/>
      <c r="K46" s="166"/>
    </row>
    <row r="47" spans="2:11" ht="15" customHeight="1">
      <c r="B47" s="169"/>
      <c r="C47" s="170"/>
      <c r="D47" s="170"/>
      <c r="E47" s="306" t="s">
        <v>1373</v>
      </c>
      <c r="F47" s="306"/>
      <c r="G47" s="306"/>
      <c r="H47" s="306"/>
      <c r="I47" s="306"/>
      <c r="J47" s="306"/>
      <c r="K47" s="166"/>
    </row>
    <row r="48" spans="2:11" ht="15" customHeight="1">
      <c r="B48" s="169"/>
      <c r="C48" s="170"/>
      <c r="D48" s="170"/>
      <c r="E48" s="306" t="s">
        <v>1374</v>
      </c>
      <c r="F48" s="306"/>
      <c r="G48" s="306"/>
      <c r="H48" s="306"/>
      <c r="I48" s="306"/>
      <c r="J48" s="306"/>
      <c r="K48" s="166"/>
    </row>
    <row r="49" spans="2:11" ht="15" customHeight="1">
      <c r="B49" s="169"/>
      <c r="C49" s="170"/>
      <c r="D49" s="306" t="s">
        <v>1375</v>
      </c>
      <c r="E49" s="306"/>
      <c r="F49" s="306"/>
      <c r="G49" s="306"/>
      <c r="H49" s="306"/>
      <c r="I49" s="306"/>
      <c r="J49" s="306"/>
      <c r="K49" s="166"/>
    </row>
    <row r="50" spans="2:11" ht="25.5" customHeight="1">
      <c r="B50" s="165"/>
      <c r="C50" s="309" t="s">
        <v>1376</v>
      </c>
      <c r="D50" s="309"/>
      <c r="E50" s="309"/>
      <c r="F50" s="309"/>
      <c r="G50" s="309"/>
      <c r="H50" s="309"/>
      <c r="I50" s="309"/>
      <c r="J50" s="309"/>
      <c r="K50" s="166"/>
    </row>
    <row r="51" spans="2:11" ht="5.25" customHeight="1">
      <c r="B51" s="165"/>
      <c r="C51" s="167"/>
      <c r="D51" s="167"/>
      <c r="E51" s="167"/>
      <c r="F51" s="167"/>
      <c r="G51" s="167"/>
      <c r="H51" s="167"/>
      <c r="I51" s="167"/>
      <c r="J51" s="167"/>
      <c r="K51" s="166"/>
    </row>
    <row r="52" spans="2:11" ht="15" customHeight="1">
      <c r="B52" s="165"/>
      <c r="C52" s="306" t="s">
        <v>1377</v>
      </c>
      <c r="D52" s="306"/>
      <c r="E52" s="306"/>
      <c r="F52" s="306"/>
      <c r="G52" s="306"/>
      <c r="H52" s="306"/>
      <c r="I52" s="306"/>
      <c r="J52" s="306"/>
      <c r="K52" s="166"/>
    </row>
    <row r="53" spans="2:11" ht="15" customHeight="1">
      <c r="B53" s="165"/>
      <c r="C53" s="306" t="s">
        <v>1378</v>
      </c>
      <c r="D53" s="306"/>
      <c r="E53" s="306"/>
      <c r="F53" s="306"/>
      <c r="G53" s="306"/>
      <c r="H53" s="306"/>
      <c r="I53" s="306"/>
      <c r="J53" s="306"/>
      <c r="K53" s="166"/>
    </row>
    <row r="54" spans="2:11" ht="12.75" customHeight="1">
      <c r="B54" s="165"/>
      <c r="C54" s="168"/>
      <c r="D54" s="168"/>
      <c r="E54" s="168"/>
      <c r="F54" s="168"/>
      <c r="G54" s="168"/>
      <c r="H54" s="168"/>
      <c r="I54" s="168"/>
      <c r="J54" s="168"/>
      <c r="K54" s="166"/>
    </row>
    <row r="55" spans="2:11" ht="15" customHeight="1">
      <c r="B55" s="165"/>
      <c r="C55" s="306" t="s">
        <v>1379</v>
      </c>
      <c r="D55" s="306"/>
      <c r="E55" s="306"/>
      <c r="F55" s="306"/>
      <c r="G55" s="306"/>
      <c r="H55" s="306"/>
      <c r="I55" s="306"/>
      <c r="J55" s="306"/>
      <c r="K55" s="166"/>
    </row>
    <row r="56" spans="2:11" ht="15" customHeight="1">
      <c r="B56" s="165"/>
      <c r="C56" s="170"/>
      <c r="D56" s="306" t="s">
        <v>1380</v>
      </c>
      <c r="E56" s="306"/>
      <c r="F56" s="306"/>
      <c r="G56" s="306"/>
      <c r="H56" s="306"/>
      <c r="I56" s="306"/>
      <c r="J56" s="306"/>
      <c r="K56" s="166"/>
    </row>
    <row r="57" spans="2:11" ht="15" customHeight="1">
      <c r="B57" s="165"/>
      <c r="C57" s="170"/>
      <c r="D57" s="306" t="s">
        <v>1381</v>
      </c>
      <c r="E57" s="306"/>
      <c r="F57" s="306"/>
      <c r="G57" s="306"/>
      <c r="H57" s="306"/>
      <c r="I57" s="306"/>
      <c r="J57" s="306"/>
      <c r="K57" s="166"/>
    </row>
    <row r="58" spans="2:11" ht="15" customHeight="1">
      <c r="B58" s="165"/>
      <c r="C58" s="170"/>
      <c r="D58" s="306" t="s">
        <v>1382</v>
      </c>
      <c r="E58" s="306"/>
      <c r="F58" s="306"/>
      <c r="G58" s="306"/>
      <c r="H58" s="306"/>
      <c r="I58" s="306"/>
      <c r="J58" s="306"/>
      <c r="K58" s="166"/>
    </row>
    <row r="59" spans="2:11" ht="15" customHeight="1">
      <c r="B59" s="165"/>
      <c r="C59" s="170"/>
      <c r="D59" s="306" t="s">
        <v>1383</v>
      </c>
      <c r="E59" s="306"/>
      <c r="F59" s="306"/>
      <c r="G59" s="306"/>
      <c r="H59" s="306"/>
      <c r="I59" s="306"/>
      <c r="J59" s="306"/>
      <c r="K59" s="166"/>
    </row>
    <row r="60" spans="2:11" ht="15" customHeight="1">
      <c r="B60" s="165"/>
      <c r="C60" s="170"/>
      <c r="D60" s="308" t="s">
        <v>1384</v>
      </c>
      <c r="E60" s="308"/>
      <c r="F60" s="308"/>
      <c r="G60" s="308"/>
      <c r="H60" s="308"/>
      <c r="I60" s="308"/>
      <c r="J60" s="308"/>
      <c r="K60" s="166"/>
    </row>
    <row r="61" spans="2:11" ht="15" customHeight="1">
      <c r="B61" s="165"/>
      <c r="C61" s="170"/>
      <c r="D61" s="306" t="s">
        <v>1385</v>
      </c>
      <c r="E61" s="306"/>
      <c r="F61" s="306"/>
      <c r="G61" s="306"/>
      <c r="H61" s="306"/>
      <c r="I61" s="306"/>
      <c r="J61" s="306"/>
      <c r="K61" s="166"/>
    </row>
    <row r="62" spans="2:11" ht="12.75" customHeight="1">
      <c r="B62" s="165"/>
      <c r="C62" s="170"/>
      <c r="D62" s="170"/>
      <c r="E62" s="173"/>
      <c r="F62" s="170"/>
      <c r="G62" s="170"/>
      <c r="H62" s="170"/>
      <c r="I62" s="170"/>
      <c r="J62" s="170"/>
      <c r="K62" s="166"/>
    </row>
    <row r="63" spans="2:11" ht="15" customHeight="1">
      <c r="B63" s="165"/>
      <c r="C63" s="170"/>
      <c r="D63" s="306" t="s">
        <v>1386</v>
      </c>
      <c r="E63" s="306"/>
      <c r="F63" s="306"/>
      <c r="G63" s="306"/>
      <c r="H63" s="306"/>
      <c r="I63" s="306"/>
      <c r="J63" s="306"/>
      <c r="K63" s="166"/>
    </row>
    <row r="64" spans="2:11" ht="15" customHeight="1">
      <c r="B64" s="165"/>
      <c r="C64" s="170"/>
      <c r="D64" s="308" t="s">
        <v>1387</v>
      </c>
      <c r="E64" s="308"/>
      <c r="F64" s="308"/>
      <c r="G64" s="308"/>
      <c r="H64" s="308"/>
      <c r="I64" s="308"/>
      <c r="J64" s="308"/>
      <c r="K64" s="166"/>
    </row>
    <row r="65" spans="2:11" ht="15" customHeight="1">
      <c r="B65" s="165"/>
      <c r="C65" s="170"/>
      <c r="D65" s="306" t="s">
        <v>1388</v>
      </c>
      <c r="E65" s="306"/>
      <c r="F65" s="306"/>
      <c r="G65" s="306"/>
      <c r="H65" s="306"/>
      <c r="I65" s="306"/>
      <c r="J65" s="306"/>
      <c r="K65" s="166"/>
    </row>
    <row r="66" spans="2:11" ht="15" customHeight="1">
      <c r="B66" s="165"/>
      <c r="C66" s="170"/>
      <c r="D66" s="306" t="s">
        <v>1389</v>
      </c>
      <c r="E66" s="306"/>
      <c r="F66" s="306"/>
      <c r="G66" s="306"/>
      <c r="H66" s="306"/>
      <c r="I66" s="306"/>
      <c r="J66" s="306"/>
      <c r="K66" s="166"/>
    </row>
    <row r="67" spans="2:11" ht="15" customHeight="1">
      <c r="B67" s="165"/>
      <c r="C67" s="170"/>
      <c r="D67" s="306" t="s">
        <v>1390</v>
      </c>
      <c r="E67" s="306"/>
      <c r="F67" s="306"/>
      <c r="G67" s="306"/>
      <c r="H67" s="306"/>
      <c r="I67" s="306"/>
      <c r="J67" s="306"/>
      <c r="K67" s="166"/>
    </row>
    <row r="68" spans="2:11" ht="15" customHeight="1">
      <c r="B68" s="165"/>
      <c r="C68" s="170"/>
      <c r="D68" s="306" t="s">
        <v>1391</v>
      </c>
      <c r="E68" s="306"/>
      <c r="F68" s="306"/>
      <c r="G68" s="306"/>
      <c r="H68" s="306"/>
      <c r="I68" s="306"/>
      <c r="J68" s="306"/>
      <c r="K68" s="166"/>
    </row>
    <row r="69" spans="2:11" ht="12.75" customHeight="1">
      <c r="B69" s="174"/>
      <c r="C69" s="175"/>
      <c r="D69" s="175"/>
      <c r="E69" s="175"/>
      <c r="F69" s="175"/>
      <c r="G69" s="175"/>
      <c r="H69" s="175"/>
      <c r="I69" s="175"/>
      <c r="J69" s="175"/>
      <c r="K69" s="176"/>
    </row>
    <row r="70" spans="2:11" ht="18.75" customHeight="1">
      <c r="B70" s="177"/>
      <c r="C70" s="177"/>
      <c r="D70" s="177"/>
      <c r="E70" s="177"/>
      <c r="F70" s="177"/>
      <c r="G70" s="177"/>
      <c r="H70" s="177"/>
      <c r="I70" s="177"/>
      <c r="J70" s="177"/>
      <c r="K70" s="178"/>
    </row>
    <row r="71" spans="2:11" ht="18.75" customHeight="1"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2:11" ht="7.5" customHeight="1">
      <c r="B72" s="179"/>
      <c r="C72" s="180"/>
      <c r="D72" s="180"/>
      <c r="E72" s="180"/>
      <c r="F72" s="180"/>
      <c r="G72" s="180"/>
      <c r="H72" s="180"/>
      <c r="I72" s="180"/>
      <c r="J72" s="180"/>
      <c r="K72" s="181"/>
    </row>
    <row r="73" spans="2:11" ht="45" customHeight="1">
      <c r="B73" s="182"/>
      <c r="C73" s="307" t="s">
        <v>1328</v>
      </c>
      <c r="D73" s="307"/>
      <c r="E73" s="307"/>
      <c r="F73" s="307"/>
      <c r="G73" s="307"/>
      <c r="H73" s="307"/>
      <c r="I73" s="307"/>
      <c r="J73" s="307"/>
      <c r="K73" s="183"/>
    </row>
    <row r="74" spans="2:11" ht="17.25" customHeight="1">
      <c r="B74" s="182"/>
      <c r="C74" s="184" t="s">
        <v>1392</v>
      </c>
      <c r="D74" s="184"/>
      <c r="E74" s="184"/>
      <c r="F74" s="184" t="s">
        <v>1393</v>
      </c>
      <c r="G74" s="185"/>
      <c r="H74" s="184" t="s">
        <v>123</v>
      </c>
      <c r="I74" s="184" t="s">
        <v>60</v>
      </c>
      <c r="J74" s="184" t="s">
        <v>1394</v>
      </c>
      <c r="K74" s="183"/>
    </row>
    <row r="75" spans="2:11" ht="17.25" customHeight="1">
      <c r="B75" s="182"/>
      <c r="C75" s="186" t="s">
        <v>1395</v>
      </c>
      <c r="D75" s="186"/>
      <c r="E75" s="186"/>
      <c r="F75" s="187" t="s">
        <v>1396</v>
      </c>
      <c r="G75" s="188"/>
      <c r="H75" s="186"/>
      <c r="I75" s="186"/>
      <c r="J75" s="186" t="s">
        <v>1397</v>
      </c>
      <c r="K75" s="183"/>
    </row>
    <row r="76" spans="2:11" ht="5.25" customHeight="1">
      <c r="B76" s="182"/>
      <c r="C76" s="189"/>
      <c r="D76" s="189"/>
      <c r="E76" s="189"/>
      <c r="F76" s="189"/>
      <c r="G76" s="190"/>
      <c r="H76" s="189"/>
      <c r="I76" s="189"/>
      <c r="J76" s="189"/>
      <c r="K76" s="183"/>
    </row>
    <row r="77" spans="2:11" ht="15" customHeight="1">
      <c r="B77" s="182"/>
      <c r="C77" s="172" t="s">
        <v>56</v>
      </c>
      <c r="D77" s="189"/>
      <c r="E77" s="189"/>
      <c r="F77" s="191" t="s">
        <v>1398</v>
      </c>
      <c r="G77" s="190"/>
      <c r="H77" s="172" t="s">
        <v>1399</v>
      </c>
      <c r="I77" s="172" t="s">
        <v>1400</v>
      </c>
      <c r="J77" s="172">
        <v>20</v>
      </c>
      <c r="K77" s="183"/>
    </row>
    <row r="78" spans="2:11" ht="15" customHeight="1">
      <c r="B78" s="182"/>
      <c r="C78" s="172" t="s">
        <v>1401</v>
      </c>
      <c r="D78" s="172"/>
      <c r="E78" s="172"/>
      <c r="F78" s="191" t="s">
        <v>1398</v>
      </c>
      <c r="G78" s="190"/>
      <c r="H78" s="172" t="s">
        <v>1402</v>
      </c>
      <c r="I78" s="172" t="s">
        <v>1400</v>
      </c>
      <c r="J78" s="172">
        <v>120</v>
      </c>
      <c r="K78" s="183"/>
    </row>
    <row r="79" spans="2:11" ht="15" customHeight="1">
      <c r="B79" s="192"/>
      <c r="C79" s="172" t="s">
        <v>1403</v>
      </c>
      <c r="D79" s="172"/>
      <c r="E79" s="172"/>
      <c r="F79" s="191" t="s">
        <v>1404</v>
      </c>
      <c r="G79" s="190"/>
      <c r="H79" s="172" t="s">
        <v>1405</v>
      </c>
      <c r="I79" s="172" t="s">
        <v>1400</v>
      </c>
      <c r="J79" s="172">
        <v>50</v>
      </c>
      <c r="K79" s="183"/>
    </row>
    <row r="80" spans="2:11" ht="15" customHeight="1">
      <c r="B80" s="192"/>
      <c r="C80" s="172" t="s">
        <v>1406</v>
      </c>
      <c r="D80" s="172"/>
      <c r="E80" s="172"/>
      <c r="F80" s="191" t="s">
        <v>1398</v>
      </c>
      <c r="G80" s="190"/>
      <c r="H80" s="172" t="s">
        <v>1407</v>
      </c>
      <c r="I80" s="172" t="s">
        <v>1408</v>
      </c>
      <c r="J80" s="172"/>
      <c r="K80" s="183"/>
    </row>
    <row r="81" spans="2:11" ht="15" customHeight="1">
      <c r="B81" s="192"/>
      <c r="C81" s="193" t="s">
        <v>1409</v>
      </c>
      <c r="D81" s="193"/>
      <c r="E81" s="193"/>
      <c r="F81" s="194" t="s">
        <v>1404</v>
      </c>
      <c r="G81" s="193"/>
      <c r="H81" s="193" t="s">
        <v>1410</v>
      </c>
      <c r="I81" s="193" t="s">
        <v>1400</v>
      </c>
      <c r="J81" s="193">
        <v>15</v>
      </c>
      <c r="K81" s="183"/>
    </row>
    <row r="82" spans="2:11" ht="15" customHeight="1">
      <c r="B82" s="192"/>
      <c r="C82" s="193" t="s">
        <v>1411</v>
      </c>
      <c r="D82" s="193"/>
      <c r="E82" s="193"/>
      <c r="F82" s="194" t="s">
        <v>1404</v>
      </c>
      <c r="G82" s="193"/>
      <c r="H82" s="193" t="s">
        <v>1412</v>
      </c>
      <c r="I82" s="193" t="s">
        <v>1400</v>
      </c>
      <c r="J82" s="193">
        <v>15</v>
      </c>
      <c r="K82" s="183"/>
    </row>
    <row r="83" spans="2:11" ht="15" customHeight="1">
      <c r="B83" s="192"/>
      <c r="C83" s="193" t="s">
        <v>1413</v>
      </c>
      <c r="D83" s="193"/>
      <c r="E83" s="193"/>
      <c r="F83" s="194" t="s">
        <v>1404</v>
      </c>
      <c r="G83" s="193"/>
      <c r="H83" s="193" t="s">
        <v>1414</v>
      </c>
      <c r="I83" s="193" t="s">
        <v>1400</v>
      </c>
      <c r="J83" s="193">
        <v>20</v>
      </c>
      <c r="K83" s="183"/>
    </row>
    <row r="84" spans="2:11" ht="15" customHeight="1">
      <c r="B84" s="192"/>
      <c r="C84" s="193" t="s">
        <v>1415</v>
      </c>
      <c r="D84" s="193"/>
      <c r="E84" s="193"/>
      <c r="F84" s="194" t="s">
        <v>1404</v>
      </c>
      <c r="G84" s="193"/>
      <c r="H84" s="193" t="s">
        <v>1416</v>
      </c>
      <c r="I84" s="193" t="s">
        <v>1400</v>
      </c>
      <c r="J84" s="193">
        <v>20</v>
      </c>
      <c r="K84" s="183"/>
    </row>
    <row r="85" spans="2:11" ht="15" customHeight="1">
      <c r="B85" s="192"/>
      <c r="C85" s="172" t="s">
        <v>1417</v>
      </c>
      <c r="D85" s="172"/>
      <c r="E85" s="172"/>
      <c r="F85" s="191" t="s">
        <v>1404</v>
      </c>
      <c r="G85" s="190"/>
      <c r="H85" s="172" t="s">
        <v>1418</v>
      </c>
      <c r="I85" s="172" t="s">
        <v>1400</v>
      </c>
      <c r="J85" s="172">
        <v>50</v>
      </c>
      <c r="K85" s="183"/>
    </row>
    <row r="86" spans="2:11" ht="15" customHeight="1">
      <c r="B86" s="192"/>
      <c r="C86" s="172" t="s">
        <v>1419</v>
      </c>
      <c r="D86" s="172"/>
      <c r="E86" s="172"/>
      <c r="F86" s="191" t="s">
        <v>1404</v>
      </c>
      <c r="G86" s="190"/>
      <c r="H86" s="172" t="s">
        <v>1420</v>
      </c>
      <c r="I86" s="172" t="s">
        <v>1400</v>
      </c>
      <c r="J86" s="172">
        <v>20</v>
      </c>
      <c r="K86" s="183"/>
    </row>
    <row r="87" spans="2:11" ht="15" customHeight="1">
      <c r="B87" s="192"/>
      <c r="C87" s="172" t="s">
        <v>1421</v>
      </c>
      <c r="D87" s="172"/>
      <c r="E87" s="172"/>
      <c r="F87" s="191" t="s">
        <v>1404</v>
      </c>
      <c r="G87" s="190"/>
      <c r="H87" s="172" t="s">
        <v>1422</v>
      </c>
      <c r="I87" s="172" t="s">
        <v>1400</v>
      </c>
      <c r="J87" s="172">
        <v>20</v>
      </c>
      <c r="K87" s="183"/>
    </row>
    <row r="88" spans="2:11" ht="15" customHeight="1">
      <c r="B88" s="192"/>
      <c r="C88" s="172" t="s">
        <v>1423</v>
      </c>
      <c r="D88" s="172"/>
      <c r="E88" s="172"/>
      <c r="F88" s="191" t="s">
        <v>1404</v>
      </c>
      <c r="G88" s="190"/>
      <c r="H88" s="172" t="s">
        <v>1424</v>
      </c>
      <c r="I88" s="172" t="s">
        <v>1400</v>
      </c>
      <c r="J88" s="172">
        <v>50</v>
      </c>
      <c r="K88" s="183"/>
    </row>
    <row r="89" spans="2:11" ht="15" customHeight="1">
      <c r="B89" s="192"/>
      <c r="C89" s="172" t="s">
        <v>1425</v>
      </c>
      <c r="D89" s="172"/>
      <c r="E89" s="172"/>
      <c r="F89" s="191" t="s">
        <v>1404</v>
      </c>
      <c r="G89" s="190"/>
      <c r="H89" s="172" t="s">
        <v>1425</v>
      </c>
      <c r="I89" s="172" t="s">
        <v>1400</v>
      </c>
      <c r="J89" s="172">
        <v>50</v>
      </c>
      <c r="K89" s="183"/>
    </row>
    <row r="90" spans="2:11" ht="15" customHeight="1">
      <c r="B90" s="192"/>
      <c r="C90" s="172" t="s">
        <v>129</v>
      </c>
      <c r="D90" s="172"/>
      <c r="E90" s="172"/>
      <c r="F90" s="191" t="s">
        <v>1404</v>
      </c>
      <c r="G90" s="190"/>
      <c r="H90" s="172" t="s">
        <v>1426</v>
      </c>
      <c r="I90" s="172" t="s">
        <v>1400</v>
      </c>
      <c r="J90" s="172">
        <v>255</v>
      </c>
      <c r="K90" s="183"/>
    </row>
    <row r="91" spans="2:11" ht="15" customHeight="1">
      <c r="B91" s="192"/>
      <c r="C91" s="172" t="s">
        <v>1427</v>
      </c>
      <c r="D91" s="172"/>
      <c r="E91" s="172"/>
      <c r="F91" s="191" t="s">
        <v>1398</v>
      </c>
      <c r="G91" s="190"/>
      <c r="H91" s="172" t="s">
        <v>1428</v>
      </c>
      <c r="I91" s="172" t="s">
        <v>1429</v>
      </c>
      <c r="J91" s="172"/>
      <c r="K91" s="183"/>
    </row>
    <row r="92" spans="2:11" ht="15" customHeight="1">
      <c r="B92" s="192"/>
      <c r="C92" s="172" t="s">
        <v>1430</v>
      </c>
      <c r="D92" s="172"/>
      <c r="E92" s="172"/>
      <c r="F92" s="191" t="s">
        <v>1398</v>
      </c>
      <c r="G92" s="190"/>
      <c r="H92" s="172" t="s">
        <v>1431</v>
      </c>
      <c r="I92" s="172" t="s">
        <v>1432</v>
      </c>
      <c r="J92" s="172"/>
      <c r="K92" s="183"/>
    </row>
    <row r="93" spans="2:11" ht="15" customHeight="1">
      <c r="B93" s="192"/>
      <c r="C93" s="172" t="s">
        <v>1433</v>
      </c>
      <c r="D93" s="172"/>
      <c r="E93" s="172"/>
      <c r="F93" s="191" t="s">
        <v>1398</v>
      </c>
      <c r="G93" s="190"/>
      <c r="H93" s="172" t="s">
        <v>1433</v>
      </c>
      <c r="I93" s="172" t="s">
        <v>1432</v>
      </c>
      <c r="J93" s="172"/>
      <c r="K93" s="183"/>
    </row>
    <row r="94" spans="2:11" ht="15" customHeight="1">
      <c r="B94" s="192"/>
      <c r="C94" s="172" t="s">
        <v>43</v>
      </c>
      <c r="D94" s="172"/>
      <c r="E94" s="172"/>
      <c r="F94" s="191" t="s">
        <v>1398</v>
      </c>
      <c r="G94" s="190"/>
      <c r="H94" s="172" t="s">
        <v>1434</v>
      </c>
      <c r="I94" s="172" t="s">
        <v>1432</v>
      </c>
      <c r="J94" s="172"/>
      <c r="K94" s="183"/>
    </row>
    <row r="95" spans="2:11" ht="15" customHeight="1">
      <c r="B95" s="192"/>
      <c r="C95" s="172" t="s">
        <v>51</v>
      </c>
      <c r="D95" s="172"/>
      <c r="E95" s="172"/>
      <c r="F95" s="191" t="s">
        <v>1398</v>
      </c>
      <c r="G95" s="190"/>
      <c r="H95" s="172" t="s">
        <v>1435</v>
      </c>
      <c r="I95" s="172" t="s">
        <v>1432</v>
      </c>
      <c r="J95" s="172"/>
      <c r="K95" s="183"/>
    </row>
    <row r="96" spans="2:11" ht="15" customHeight="1">
      <c r="B96" s="195"/>
      <c r="C96" s="196"/>
      <c r="D96" s="196"/>
      <c r="E96" s="196"/>
      <c r="F96" s="196"/>
      <c r="G96" s="196"/>
      <c r="H96" s="196"/>
      <c r="I96" s="196"/>
      <c r="J96" s="196"/>
      <c r="K96" s="197"/>
    </row>
    <row r="97" spans="2:11" ht="18.75" customHeight="1">
      <c r="B97" s="198"/>
      <c r="C97" s="199"/>
      <c r="D97" s="199"/>
      <c r="E97" s="199"/>
      <c r="F97" s="199"/>
      <c r="G97" s="199"/>
      <c r="H97" s="199"/>
      <c r="I97" s="199"/>
      <c r="J97" s="199"/>
      <c r="K97" s="198"/>
    </row>
    <row r="98" spans="2:11" ht="18.75" customHeight="1"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2:11" ht="7.5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1"/>
    </row>
    <row r="100" spans="2:11" ht="45" customHeight="1">
      <c r="B100" s="182"/>
      <c r="C100" s="307" t="s">
        <v>1436</v>
      </c>
      <c r="D100" s="307"/>
      <c r="E100" s="307"/>
      <c r="F100" s="307"/>
      <c r="G100" s="307"/>
      <c r="H100" s="307"/>
      <c r="I100" s="307"/>
      <c r="J100" s="307"/>
      <c r="K100" s="183"/>
    </row>
    <row r="101" spans="2:11" ht="17.25" customHeight="1">
      <c r="B101" s="182"/>
      <c r="C101" s="184" t="s">
        <v>1392</v>
      </c>
      <c r="D101" s="184"/>
      <c r="E101" s="184"/>
      <c r="F101" s="184" t="s">
        <v>1393</v>
      </c>
      <c r="G101" s="185"/>
      <c r="H101" s="184" t="s">
        <v>123</v>
      </c>
      <c r="I101" s="184" t="s">
        <v>60</v>
      </c>
      <c r="J101" s="184" t="s">
        <v>1394</v>
      </c>
      <c r="K101" s="183"/>
    </row>
    <row r="102" spans="2:11" ht="17.25" customHeight="1">
      <c r="B102" s="182"/>
      <c r="C102" s="186" t="s">
        <v>1395</v>
      </c>
      <c r="D102" s="186"/>
      <c r="E102" s="186"/>
      <c r="F102" s="187" t="s">
        <v>1396</v>
      </c>
      <c r="G102" s="188"/>
      <c r="H102" s="186"/>
      <c r="I102" s="186"/>
      <c r="J102" s="186" t="s">
        <v>1397</v>
      </c>
      <c r="K102" s="183"/>
    </row>
    <row r="103" spans="2:11" ht="5.25" customHeight="1">
      <c r="B103" s="182"/>
      <c r="C103" s="184"/>
      <c r="D103" s="184"/>
      <c r="E103" s="184"/>
      <c r="F103" s="184"/>
      <c r="G103" s="200"/>
      <c r="H103" s="184"/>
      <c r="I103" s="184"/>
      <c r="J103" s="184"/>
      <c r="K103" s="183"/>
    </row>
    <row r="104" spans="2:11" ht="15" customHeight="1">
      <c r="B104" s="182"/>
      <c r="C104" s="172" t="s">
        <v>56</v>
      </c>
      <c r="D104" s="189"/>
      <c r="E104" s="189"/>
      <c r="F104" s="191" t="s">
        <v>1398</v>
      </c>
      <c r="G104" s="200"/>
      <c r="H104" s="172" t="s">
        <v>1437</v>
      </c>
      <c r="I104" s="172" t="s">
        <v>1400</v>
      </c>
      <c r="J104" s="172">
        <v>20</v>
      </c>
      <c r="K104" s="183"/>
    </row>
    <row r="105" spans="2:11" ht="15" customHeight="1">
      <c r="B105" s="182"/>
      <c r="C105" s="172" t="s">
        <v>1401</v>
      </c>
      <c r="D105" s="172"/>
      <c r="E105" s="172"/>
      <c r="F105" s="191" t="s">
        <v>1398</v>
      </c>
      <c r="G105" s="172"/>
      <c r="H105" s="172" t="s">
        <v>1437</v>
      </c>
      <c r="I105" s="172" t="s">
        <v>1400</v>
      </c>
      <c r="J105" s="172">
        <v>120</v>
      </c>
      <c r="K105" s="183"/>
    </row>
    <row r="106" spans="2:11" ht="15" customHeight="1">
      <c r="B106" s="192"/>
      <c r="C106" s="172" t="s">
        <v>1403</v>
      </c>
      <c r="D106" s="172"/>
      <c r="E106" s="172"/>
      <c r="F106" s="191" t="s">
        <v>1404</v>
      </c>
      <c r="G106" s="172"/>
      <c r="H106" s="172" t="s">
        <v>1437</v>
      </c>
      <c r="I106" s="172" t="s">
        <v>1400</v>
      </c>
      <c r="J106" s="172">
        <v>50</v>
      </c>
      <c r="K106" s="183"/>
    </row>
    <row r="107" spans="2:11" ht="15" customHeight="1">
      <c r="B107" s="192"/>
      <c r="C107" s="172" t="s">
        <v>1406</v>
      </c>
      <c r="D107" s="172"/>
      <c r="E107" s="172"/>
      <c r="F107" s="191" t="s">
        <v>1398</v>
      </c>
      <c r="G107" s="172"/>
      <c r="H107" s="172" t="s">
        <v>1437</v>
      </c>
      <c r="I107" s="172" t="s">
        <v>1408</v>
      </c>
      <c r="J107" s="172"/>
      <c r="K107" s="183"/>
    </row>
    <row r="108" spans="2:11" ht="15" customHeight="1">
      <c r="B108" s="192"/>
      <c r="C108" s="172" t="s">
        <v>1417</v>
      </c>
      <c r="D108" s="172"/>
      <c r="E108" s="172"/>
      <c r="F108" s="191" t="s">
        <v>1404</v>
      </c>
      <c r="G108" s="172"/>
      <c r="H108" s="172" t="s">
        <v>1437</v>
      </c>
      <c r="I108" s="172" t="s">
        <v>1400</v>
      </c>
      <c r="J108" s="172">
        <v>50</v>
      </c>
      <c r="K108" s="183"/>
    </row>
    <row r="109" spans="2:11" ht="15" customHeight="1">
      <c r="B109" s="192"/>
      <c r="C109" s="172" t="s">
        <v>1425</v>
      </c>
      <c r="D109" s="172"/>
      <c r="E109" s="172"/>
      <c r="F109" s="191" t="s">
        <v>1404</v>
      </c>
      <c r="G109" s="172"/>
      <c r="H109" s="172" t="s">
        <v>1437</v>
      </c>
      <c r="I109" s="172" t="s">
        <v>1400</v>
      </c>
      <c r="J109" s="172">
        <v>50</v>
      </c>
      <c r="K109" s="183"/>
    </row>
    <row r="110" spans="2:11" ht="15" customHeight="1">
      <c r="B110" s="192"/>
      <c r="C110" s="172" t="s">
        <v>1423</v>
      </c>
      <c r="D110" s="172"/>
      <c r="E110" s="172"/>
      <c r="F110" s="191" t="s">
        <v>1404</v>
      </c>
      <c r="G110" s="172"/>
      <c r="H110" s="172" t="s">
        <v>1437</v>
      </c>
      <c r="I110" s="172" t="s">
        <v>1400</v>
      </c>
      <c r="J110" s="172">
        <v>50</v>
      </c>
      <c r="K110" s="183"/>
    </row>
    <row r="111" spans="2:11" ht="15" customHeight="1">
      <c r="B111" s="192"/>
      <c r="C111" s="172" t="s">
        <v>56</v>
      </c>
      <c r="D111" s="172"/>
      <c r="E111" s="172"/>
      <c r="F111" s="191" t="s">
        <v>1398</v>
      </c>
      <c r="G111" s="172"/>
      <c r="H111" s="172" t="s">
        <v>1438</v>
      </c>
      <c r="I111" s="172" t="s">
        <v>1400</v>
      </c>
      <c r="J111" s="172">
        <v>20</v>
      </c>
      <c r="K111" s="183"/>
    </row>
    <row r="112" spans="2:11" ht="15" customHeight="1">
      <c r="B112" s="192"/>
      <c r="C112" s="172" t="s">
        <v>1439</v>
      </c>
      <c r="D112" s="172"/>
      <c r="E112" s="172"/>
      <c r="F112" s="191" t="s">
        <v>1398</v>
      </c>
      <c r="G112" s="172"/>
      <c r="H112" s="172" t="s">
        <v>1440</v>
      </c>
      <c r="I112" s="172" t="s">
        <v>1400</v>
      </c>
      <c r="J112" s="172">
        <v>120</v>
      </c>
      <c r="K112" s="183"/>
    </row>
    <row r="113" spans="2:11" ht="15" customHeight="1">
      <c r="B113" s="192"/>
      <c r="C113" s="172" t="s">
        <v>43</v>
      </c>
      <c r="D113" s="172"/>
      <c r="E113" s="172"/>
      <c r="F113" s="191" t="s">
        <v>1398</v>
      </c>
      <c r="G113" s="172"/>
      <c r="H113" s="172" t="s">
        <v>1441</v>
      </c>
      <c r="I113" s="172" t="s">
        <v>1432</v>
      </c>
      <c r="J113" s="172"/>
      <c r="K113" s="183"/>
    </row>
    <row r="114" spans="2:11" ht="15" customHeight="1">
      <c r="B114" s="192"/>
      <c r="C114" s="172" t="s">
        <v>51</v>
      </c>
      <c r="D114" s="172"/>
      <c r="E114" s="172"/>
      <c r="F114" s="191" t="s">
        <v>1398</v>
      </c>
      <c r="G114" s="172"/>
      <c r="H114" s="172" t="s">
        <v>1442</v>
      </c>
      <c r="I114" s="172" t="s">
        <v>1432</v>
      </c>
      <c r="J114" s="172"/>
      <c r="K114" s="183"/>
    </row>
    <row r="115" spans="2:11" ht="15" customHeight="1">
      <c r="B115" s="192"/>
      <c r="C115" s="172" t="s">
        <v>60</v>
      </c>
      <c r="D115" s="172"/>
      <c r="E115" s="172"/>
      <c r="F115" s="191" t="s">
        <v>1398</v>
      </c>
      <c r="G115" s="172"/>
      <c r="H115" s="172" t="s">
        <v>1443</v>
      </c>
      <c r="I115" s="172" t="s">
        <v>1444</v>
      </c>
      <c r="J115" s="172"/>
      <c r="K115" s="183"/>
    </row>
    <row r="116" spans="2:11" ht="15" customHeight="1">
      <c r="B116" s="195"/>
      <c r="C116" s="201"/>
      <c r="D116" s="201"/>
      <c r="E116" s="201"/>
      <c r="F116" s="201"/>
      <c r="G116" s="201"/>
      <c r="H116" s="201"/>
      <c r="I116" s="201"/>
      <c r="J116" s="201"/>
      <c r="K116" s="197"/>
    </row>
    <row r="117" spans="2:11" ht="18.75" customHeight="1">
      <c r="B117" s="202"/>
      <c r="C117" s="168"/>
      <c r="D117" s="168"/>
      <c r="E117" s="168"/>
      <c r="F117" s="203"/>
      <c r="G117" s="168"/>
      <c r="H117" s="168"/>
      <c r="I117" s="168"/>
      <c r="J117" s="168"/>
      <c r="K117" s="202"/>
    </row>
    <row r="118" spans="2:11" ht="18.75" customHeight="1"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2:11" ht="7.5" customHeight="1">
      <c r="B119" s="204"/>
      <c r="C119" s="205"/>
      <c r="D119" s="205"/>
      <c r="E119" s="205"/>
      <c r="F119" s="205"/>
      <c r="G119" s="205"/>
      <c r="H119" s="205"/>
      <c r="I119" s="205"/>
      <c r="J119" s="205"/>
      <c r="K119" s="206"/>
    </row>
    <row r="120" spans="2:11" ht="45" customHeight="1">
      <c r="B120" s="207"/>
      <c r="C120" s="304" t="s">
        <v>1445</v>
      </c>
      <c r="D120" s="304"/>
      <c r="E120" s="304"/>
      <c r="F120" s="304"/>
      <c r="G120" s="304"/>
      <c r="H120" s="304"/>
      <c r="I120" s="304"/>
      <c r="J120" s="304"/>
      <c r="K120" s="208"/>
    </row>
    <row r="121" spans="2:11" ht="17.25" customHeight="1">
      <c r="B121" s="209"/>
      <c r="C121" s="184" t="s">
        <v>1392</v>
      </c>
      <c r="D121" s="184"/>
      <c r="E121" s="184"/>
      <c r="F121" s="184" t="s">
        <v>1393</v>
      </c>
      <c r="G121" s="185"/>
      <c r="H121" s="184" t="s">
        <v>123</v>
      </c>
      <c r="I121" s="184" t="s">
        <v>60</v>
      </c>
      <c r="J121" s="184" t="s">
        <v>1394</v>
      </c>
      <c r="K121" s="210"/>
    </row>
    <row r="122" spans="2:11" ht="17.25" customHeight="1">
      <c r="B122" s="209"/>
      <c r="C122" s="186" t="s">
        <v>1395</v>
      </c>
      <c r="D122" s="186"/>
      <c r="E122" s="186"/>
      <c r="F122" s="187" t="s">
        <v>1396</v>
      </c>
      <c r="G122" s="188"/>
      <c r="H122" s="186"/>
      <c r="I122" s="186"/>
      <c r="J122" s="186" t="s">
        <v>1397</v>
      </c>
      <c r="K122" s="210"/>
    </row>
    <row r="123" spans="2:11" ht="5.25" customHeight="1">
      <c r="B123" s="211"/>
      <c r="C123" s="189"/>
      <c r="D123" s="189"/>
      <c r="E123" s="189"/>
      <c r="F123" s="189"/>
      <c r="G123" s="172"/>
      <c r="H123" s="189"/>
      <c r="I123" s="189"/>
      <c r="J123" s="189"/>
      <c r="K123" s="212"/>
    </row>
    <row r="124" spans="2:11" ht="15" customHeight="1">
      <c r="B124" s="211"/>
      <c r="C124" s="172" t="s">
        <v>1401</v>
      </c>
      <c r="D124" s="189"/>
      <c r="E124" s="189"/>
      <c r="F124" s="191" t="s">
        <v>1398</v>
      </c>
      <c r="G124" s="172"/>
      <c r="H124" s="172" t="s">
        <v>1437</v>
      </c>
      <c r="I124" s="172" t="s">
        <v>1400</v>
      </c>
      <c r="J124" s="172">
        <v>120</v>
      </c>
      <c r="K124" s="213"/>
    </row>
    <row r="125" spans="2:11" ht="15" customHeight="1">
      <c r="B125" s="211"/>
      <c r="C125" s="172" t="s">
        <v>1446</v>
      </c>
      <c r="D125" s="172"/>
      <c r="E125" s="172"/>
      <c r="F125" s="191" t="s">
        <v>1398</v>
      </c>
      <c r="G125" s="172"/>
      <c r="H125" s="172" t="s">
        <v>1447</v>
      </c>
      <c r="I125" s="172" t="s">
        <v>1400</v>
      </c>
      <c r="J125" s="172" t="s">
        <v>1448</v>
      </c>
      <c r="K125" s="213"/>
    </row>
    <row r="126" spans="2:11" ht="15" customHeight="1">
      <c r="B126" s="211"/>
      <c r="C126" s="172" t="s">
        <v>89</v>
      </c>
      <c r="D126" s="172"/>
      <c r="E126" s="172"/>
      <c r="F126" s="191" t="s">
        <v>1398</v>
      </c>
      <c r="G126" s="172"/>
      <c r="H126" s="172" t="s">
        <v>1449</v>
      </c>
      <c r="I126" s="172" t="s">
        <v>1400</v>
      </c>
      <c r="J126" s="172" t="s">
        <v>1448</v>
      </c>
      <c r="K126" s="213"/>
    </row>
    <row r="127" spans="2:11" ht="15" customHeight="1">
      <c r="B127" s="211"/>
      <c r="C127" s="172" t="s">
        <v>1409</v>
      </c>
      <c r="D127" s="172"/>
      <c r="E127" s="172"/>
      <c r="F127" s="191" t="s">
        <v>1404</v>
      </c>
      <c r="G127" s="172"/>
      <c r="H127" s="172" t="s">
        <v>1410</v>
      </c>
      <c r="I127" s="172" t="s">
        <v>1400</v>
      </c>
      <c r="J127" s="172">
        <v>15</v>
      </c>
      <c r="K127" s="213"/>
    </row>
    <row r="128" spans="2:11" ht="15" customHeight="1">
      <c r="B128" s="211"/>
      <c r="C128" s="193" t="s">
        <v>1411</v>
      </c>
      <c r="D128" s="193"/>
      <c r="E128" s="193"/>
      <c r="F128" s="194" t="s">
        <v>1404</v>
      </c>
      <c r="G128" s="193"/>
      <c r="H128" s="193" t="s">
        <v>1412</v>
      </c>
      <c r="I128" s="193" t="s">
        <v>1400</v>
      </c>
      <c r="J128" s="193">
        <v>15</v>
      </c>
      <c r="K128" s="213"/>
    </row>
    <row r="129" spans="2:11" ht="15" customHeight="1">
      <c r="B129" s="211"/>
      <c r="C129" s="193" t="s">
        <v>1413</v>
      </c>
      <c r="D129" s="193"/>
      <c r="E129" s="193"/>
      <c r="F129" s="194" t="s">
        <v>1404</v>
      </c>
      <c r="G129" s="193"/>
      <c r="H129" s="193" t="s">
        <v>1414</v>
      </c>
      <c r="I129" s="193" t="s">
        <v>1400</v>
      </c>
      <c r="J129" s="193">
        <v>20</v>
      </c>
      <c r="K129" s="213"/>
    </row>
    <row r="130" spans="2:11" ht="15" customHeight="1">
      <c r="B130" s="211"/>
      <c r="C130" s="193" t="s">
        <v>1415</v>
      </c>
      <c r="D130" s="193"/>
      <c r="E130" s="193"/>
      <c r="F130" s="194" t="s">
        <v>1404</v>
      </c>
      <c r="G130" s="193"/>
      <c r="H130" s="193" t="s">
        <v>1416</v>
      </c>
      <c r="I130" s="193" t="s">
        <v>1400</v>
      </c>
      <c r="J130" s="193">
        <v>20</v>
      </c>
      <c r="K130" s="213"/>
    </row>
    <row r="131" spans="2:11" ht="15" customHeight="1">
      <c r="B131" s="211"/>
      <c r="C131" s="172" t="s">
        <v>1403</v>
      </c>
      <c r="D131" s="172"/>
      <c r="E131" s="172"/>
      <c r="F131" s="191" t="s">
        <v>1404</v>
      </c>
      <c r="G131" s="172"/>
      <c r="H131" s="172" t="s">
        <v>1437</v>
      </c>
      <c r="I131" s="172" t="s">
        <v>1400</v>
      </c>
      <c r="J131" s="172">
        <v>50</v>
      </c>
      <c r="K131" s="213"/>
    </row>
    <row r="132" spans="2:11" ht="15" customHeight="1">
      <c r="B132" s="211"/>
      <c r="C132" s="172" t="s">
        <v>1417</v>
      </c>
      <c r="D132" s="172"/>
      <c r="E132" s="172"/>
      <c r="F132" s="191" t="s">
        <v>1404</v>
      </c>
      <c r="G132" s="172"/>
      <c r="H132" s="172" t="s">
        <v>1437</v>
      </c>
      <c r="I132" s="172" t="s">
        <v>1400</v>
      </c>
      <c r="J132" s="172">
        <v>50</v>
      </c>
      <c r="K132" s="213"/>
    </row>
    <row r="133" spans="2:11" ht="15" customHeight="1">
      <c r="B133" s="211"/>
      <c r="C133" s="172" t="s">
        <v>1423</v>
      </c>
      <c r="D133" s="172"/>
      <c r="E133" s="172"/>
      <c r="F133" s="191" t="s">
        <v>1404</v>
      </c>
      <c r="G133" s="172"/>
      <c r="H133" s="172" t="s">
        <v>1437</v>
      </c>
      <c r="I133" s="172" t="s">
        <v>1400</v>
      </c>
      <c r="J133" s="172">
        <v>50</v>
      </c>
      <c r="K133" s="213"/>
    </row>
    <row r="134" spans="2:11" ht="15" customHeight="1">
      <c r="B134" s="211"/>
      <c r="C134" s="172" t="s">
        <v>1425</v>
      </c>
      <c r="D134" s="172"/>
      <c r="E134" s="172"/>
      <c r="F134" s="191" t="s">
        <v>1404</v>
      </c>
      <c r="G134" s="172"/>
      <c r="H134" s="172" t="s">
        <v>1437</v>
      </c>
      <c r="I134" s="172" t="s">
        <v>1400</v>
      </c>
      <c r="J134" s="172">
        <v>50</v>
      </c>
      <c r="K134" s="213"/>
    </row>
    <row r="135" spans="2:11" ht="15" customHeight="1">
      <c r="B135" s="211"/>
      <c r="C135" s="172" t="s">
        <v>129</v>
      </c>
      <c r="D135" s="172"/>
      <c r="E135" s="172"/>
      <c r="F135" s="191" t="s">
        <v>1404</v>
      </c>
      <c r="G135" s="172"/>
      <c r="H135" s="172" t="s">
        <v>1450</v>
      </c>
      <c r="I135" s="172" t="s">
        <v>1400</v>
      </c>
      <c r="J135" s="172">
        <v>255</v>
      </c>
      <c r="K135" s="213"/>
    </row>
    <row r="136" spans="2:11" ht="15" customHeight="1">
      <c r="B136" s="211"/>
      <c r="C136" s="172" t="s">
        <v>1427</v>
      </c>
      <c r="D136" s="172"/>
      <c r="E136" s="172"/>
      <c r="F136" s="191" t="s">
        <v>1398</v>
      </c>
      <c r="G136" s="172"/>
      <c r="H136" s="172" t="s">
        <v>1451</v>
      </c>
      <c r="I136" s="172" t="s">
        <v>1429</v>
      </c>
      <c r="J136" s="172"/>
      <c r="K136" s="213"/>
    </row>
    <row r="137" spans="2:11" ht="15" customHeight="1">
      <c r="B137" s="211"/>
      <c r="C137" s="172" t="s">
        <v>1430</v>
      </c>
      <c r="D137" s="172"/>
      <c r="E137" s="172"/>
      <c r="F137" s="191" t="s">
        <v>1398</v>
      </c>
      <c r="G137" s="172"/>
      <c r="H137" s="172" t="s">
        <v>1452</v>
      </c>
      <c r="I137" s="172" t="s">
        <v>1432</v>
      </c>
      <c r="J137" s="172"/>
      <c r="K137" s="213"/>
    </row>
    <row r="138" spans="2:11" ht="15" customHeight="1">
      <c r="B138" s="211"/>
      <c r="C138" s="172" t="s">
        <v>1433</v>
      </c>
      <c r="D138" s="172"/>
      <c r="E138" s="172"/>
      <c r="F138" s="191" t="s">
        <v>1398</v>
      </c>
      <c r="G138" s="172"/>
      <c r="H138" s="172" t="s">
        <v>1433</v>
      </c>
      <c r="I138" s="172" t="s">
        <v>1432</v>
      </c>
      <c r="J138" s="172"/>
      <c r="K138" s="213"/>
    </row>
    <row r="139" spans="2:11" ht="15" customHeight="1">
      <c r="B139" s="211"/>
      <c r="C139" s="172" t="s">
        <v>43</v>
      </c>
      <c r="D139" s="172"/>
      <c r="E139" s="172"/>
      <c r="F139" s="191" t="s">
        <v>1398</v>
      </c>
      <c r="G139" s="172"/>
      <c r="H139" s="172" t="s">
        <v>1453</v>
      </c>
      <c r="I139" s="172" t="s">
        <v>1432</v>
      </c>
      <c r="J139" s="172"/>
      <c r="K139" s="213"/>
    </row>
    <row r="140" spans="2:11" ht="15" customHeight="1">
      <c r="B140" s="211"/>
      <c r="C140" s="172" t="s">
        <v>1454</v>
      </c>
      <c r="D140" s="172"/>
      <c r="E140" s="172"/>
      <c r="F140" s="191" t="s">
        <v>1398</v>
      </c>
      <c r="G140" s="172"/>
      <c r="H140" s="172" t="s">
        <v>1455</v>
      </c>
      <c r="I140" s="172" t="s">
        <v>1432</v>
      </c>
      <c r="J140" s="172"/>
      <c r="K140" s="213"/>
    </row>
    <row r="141" spans="2:11" ht="15" customHeight="1">
      <c r="B141" s="214"/>
      <c r="C141" s="215"/>
      <c r="D141" s="215"/>
      <c r="E141" s="215"/>
      <c r="F141" s="215"/>
      <c r="G141" s="215"/>
      <c r="H141" s="215"/>
      <c r="I141" s="215"/>
      <c r="J141" s="215"/>
      <c r="K141" s="216"/>
    </row>
    <row r="142" spans="2:11" ht="18.75" customHeight="1">
      <c r="B142" s="168"/>
      <c r="C142" s="168"/>
      <c r="D142" s="168"/>
      <c r="E142" s="168"/>
      <c r="F142" s="203"/>
      <c r="G142" s="168"/>
      <c r="H142" s="168"/>
      <c r="I142" s="168"/>
      <c r="J142" s="168"/>
      <c r="K142" s="168"/>
    </row>
    <row r="143" spans="2:11" ht="18.75" customHeight="1"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2:11" ht="7.5" customHeight="1">
      <c r="B144" s="179"/>
      <c r="C144" s="180"/>
      <c r="D144" s="180"/>
      <c r="E144" s="180"/>
      <c r="F144" s="180"/>
      <c r="G144" s="180"/>
      <c r="H144" s="180"/>
      <c r="I144" s="180"/>
      <c r="J144" s="180"/>
      <c r="K144" s="181"/>
    </row>
    <row r="145" spans="2:11" ht="45" customHeight="1">
      <c r="B145" s="182"/>
      <c r="C145" s="307" t="s">
        <v>1456</v>
      </c>
      <c r="D145" s="307"/>
      <c r="E145" s="307"/>
      <c r="F145" s="307"/>
      <c r="G145" s="307"/>
      <c r="H145" s="307"/>
      <c r="I145" s="307"/>
      <c r="J145" s="307"/>
      <c r="K145" s="183"/>
    </row>
    <row r="146" spans="2:11" ht="17.25" customHeight="1">
      <c r="B146" s="182"/>
      <c r="C146" s="184" t="s">
        <v>1392</v>
      </c>
      <c r="D146" s="184"/>
      <c r="E146" s="184"/>
      <c r="F146" s="184" t="s">
        <v>1393</v>
      </c>
      <c r="G146" s="185"/>
      <c r="H146" s="184" t="s">
        <v>123</v>
      </c>
      <c r="I146" s="184" t="s">
        <v>60</v>
      </c>
      <c r="J146" s="184" t="s">
        <v>1394</v>
      </c>
      <c r="K146" s="183"/>
    </row>
    <row r="147" spans="2:11" ht="17.25" customHeight="1">
      <c r="B147" s="182"/>
      <c r="C147" s="186" t="s">
        <v>1395</v>
      </c>
      <c r="D147" s="186"/>
      <c r="E147" s="186"/>
      <c r="F147" s="187" t="s">
        <v>1396</v>
      </c>
      <c r="G147" s="188"/>
      <c r="H147" s="186"/>
      <c r="I147" s="186"/>
      <c r="J147" s="186" t="s">
        <v>1397</v>
      </c>
      <c r="K147" s="183"/>
    </row>
    <row r="148" spans="2:11" ht="5.25" customHeight="1">
      <c r="B148" s="192"/>
      <c r="C148" s="189"/>
      <c r="D148" s="189"/>
      <c r="E148" s="189"/>
      <c r="F148" s="189"/>
      <c r="G148" s="190"/>
      <c r="H148" s="189"/>
      <c r="I148" s="189"/>
      <c r="J148" s="189"/>
      <c r="K148" s="213"/>
    </row>
    <row r="149" spans="2:11" ht="15" customHeight="1">
      <c r="B149" s="192"/>
      <c r="C149" s="217" t="s">
        <v>1401</v>
      </c>
      <c r="D149" s="172"/>
      <c r="E149" s="172"/>
      <c r="F149" s="218" t="s">
        <v>1398</v>
      </c>
      <c r="G149" s="172"/>
      <c r="H149" s="217" t="s">
        <v>1437</v>
      </c>
      <c r="I149" s="217" t="s">
        <v>1400</v>
      </c>
      <c r="J149" s="217">
        <v>120</v>
      </c>
      <c r="K149" s="213"/>
    </row>
    <row r="150" spans="2:11" ht="15" customHeight="1">
      <c r="B150" s="192"/>
      <c r="C150" s="217" t="s">
        <v>1446</v>
      </c>
      <c r="D150" s="172"/>
      <c r="E150" s="172"/>
      <c r="F150" s="218" t="s">
        <v>1398</v>
      </c>
      <c r="G150" s="172"/>
      <c r="H150" s="217" t="s">
        <v>1457</v>
      </c>
      <c r="I150" s="217" t="s">
        <v>1400</v>
      </c>
      <c r="J150" s="217" t="s">
        <v>1448</v>
      </c>
      <c r="K150" s="213"/>
    </row>
    <row r="151" spans="2:11" ht="15" customHeight="1">
      <c r="B151" s="192"/>
      <c r="C151" s="217" t="s">
        <v>89</v>
      </c>
      <c r="D151" s="172"/>
      <c r="E151" s="172"/>
      <c r="F151" s="218" t="s">
        <v>1398</v>
      </c>
      <c r="G151" s="172"/>
      <c r="H151" s="217" t="s">
        <v>1458</v>
      </c>
      <c r="I151" s="217" t="s">
        <v>1400</v>
      </c>
      <c r="J151" s="217" t="s">
        <v>1448</v>
      </c>
      <c r="K151" s="213"/>
    </row>
    <row r="152" spans="2:11" ht="15" customHeight="1">
      <c r="B152" s="192"/>
      <c r="C152" s="217" t="s">
        <v>1403</v>
      </c>
      <c r="D152" s="172"/>
      <c r="E152" s="172"/>
      <c r="F152" s="218" t="s">
        <v>1404</v>
      </c>
      <c r="G152" s="172"/>
      <c r="H152" s="217" t="s">
        <v>1437</v>
      </c>
      <c r="I152" s="217" t="s">
        <v>1400</v>
      </c>
      <c r="J152" s="217">
        <v>50</v>
      </c>
      <c r="K152" s="213"/>
    </row>
    <row r="153" spans="2:11" ht="15" customHeight="1">
      <c r="B153" s="192"/>
      <c r="C153" s="217" t="s">
        <v>1406</v>
      </c>
      <c r="D153" s="172"/>
      <c r="E153" s="172"/>
      <c r="F153" s="218" t="s">
        <v>1398</v>
      </c>
      <c r="G153" s="172"/>
      <c r="H153" s="217" t="s">
        <v>1437</v>
      </c>
      <c r="I153" s="217" t="s">
        <v>1408</v>
      </c>
      <c r="J153" s="217"/>
      <c r="K153" s="213"/>
    </row>
    <row r="154" spans="2:11" ht="15" customHeight="1">
      <c r="B154" s="192"/>
      <c r="C154" s="217" t="s">
        <v>1417</v>
      </c>
      <c r="D154" s="172"/>
      <c r="E154" s="172"/>
      <c r="F154" s="218" t="s">
        <v>1404</v>
      </c>
      <c r="G154" s="172"/>
      <c r="H154" s="217" t="s">
        <v>1437</v>
      </c>
      <c r="I154" s="217" t="s">
        <v>1400</v>
      </c>
      <c r="J154" s="217">
        <v>50</v>
      </c>
      <c r="K154" s="213"/>
    </row>
    <row r="155" spans="2:11" ht="15" customHeight="1">
      <c r="B155" s="192"/>
      <c r="C155" s="217" t="s">
        <v>1425</v>
      </c>
      <c r="D155" s="172"/>
      <c r="E155" s="172"/>
      <c r="F155" s="218" t="s">
        <v>1404</v>
      </c>
      <c r="G155" s="172"/>
      <c r="H155" s="217" t="s">
        <v>1437</v>
      </c>
      <c r="I155" s="217" t="s">
        <v>1400</v>
      </c>
      <c r="J155" s="217">
        <v>50</v>
      </c>
      <c r="K155" s="213"/>
    </row>
    <row r="156" spans="2:11" ht="15" customHeight="1">
      <c r="B156" s="192"/>
      <c r="C156" s="217" t="s">
        <v>1423</v>
      </c>
      <c r="D156" s="172"/>
      <c r="E156" s="172"/>
      <c r="F156" s="218" t="s">
        <v>1404</v>
      </c>
      <c r="G156" s="172"/>
      <c r="H156" s="217" t="s">
        <v>1437</v>
      </c>
      <c r="I156" s="217" t="s">
        <v>1400</v>
      </c>
      <c r="J156" s="217">
        <v>50</v>
      </c>
      <c r="K156" s="213"/>
    </row>
    <row r="157" spans="2:11" ht="15" customHeight="1">
      <c r="B157" s="192"/>
      <c r="C157" s="217" t="s">
        <v>114</v>
      </c>
      <c r="D157" s="172"/>
      <c r="E157" s="172"/>
      <c r="F157" s="218" t="s">
        <v>1398</v>
      </c>
      <c r="G157" s="172"/>
      <c r="H157" s="217" t="s">
        <v>1459</v>
      </c>
      <c r="I157" s="217" t="s">
        <v>1400</v>
      </c>
      <c r="J157" s="217" t="s">
        <v>1460</v>
      </c>
      <c r="K157" s="213"/>
    </row>
    <row r="158" spans="2:11" ht="15" customHeight="1">
      <c r="B158" s="192"/>
      <c r="C158" s="217" t="s">
        <v>1461</v>
      </c>
      <c r="D158" s="172"/>
      <c r="E158" s="172"/>
      <c r="F158" s="218" t="s">
        <v>1398</v>
      </c>
      <c r="G158" s="172"/>
      <c r="H158" s="217" t="s">
        <v>1462</v>
      </c>
      <c r="I158" s="217" t="s">
        <v>1432</v>
      </c>
      <c r="J158" s="217"/>
      <c r="K158" s="213"/>
    </row>
    <row r="159" spans="2:11" ht="15" customHeight="1">
      <c r="B159" s="219"/>
      <c r="C159" s="201"/>
      <c r="D159" s="201"/>
      <c r="E159" s="201"/>
      <c r="F159" s="201"/>
      <c r="G159" s="201"/>
      <c r="H159" s="201"/>
      <c r="I159" s="201"/>
      <c r="J159" s="201"/>
      <c r="K159" s="220"/>
    </row>
    <row r="160" spans="2:11" ht="18.75" customHeight="1">
      <c r="B160" s="168"/>
      <c r="C160" s="172"/>
      <c r="D160" s="172"/>
      <c r="E160" s="172"/>
      <c r="F160" s="191"/>
      <c r="G160" s="172"/>
      <c r="H160" s="172"/>
      <c r="I160" s="172"/>
      <c r="J160" s="172"/>
      <c r="K160" s="168"/>
    </row>
    <row r="161" spans="2:11" ht="18.75" customHeight="1"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2:11" ht="7.5" customHeight="1">
      <c r="B162" s="159"/>
      <c r="C162" s="160"/>
      <c r="D162" s="160"/>
      <c r="E162" s="160"/>
      <c r="F162" s="160"/>
      <c r="G162" s="160"/>
      <c r="H162" s="160"/>
      <c r="I162" s="160"/>
      <c r="J162" s="160"/>
      <c r="K162" s="161"/>
    </row>
    <row r="163" spans="2:11" ht="45" customHeight="1">
      <c r="B163" s="162"/>
      <c r="C163" s="304" t="s">
        <v>1463</v>
      </c>
      <c r="D163" s="304"/>
      <c r="E163" s="304"/>
      <c r="F163" s="304"/>
      <c r="G163" s="304"/>
      <c r="H163" s="304"/>
      <c r="I163" s="304"/>
      <c r="J163" s="304"/>
      <c r="K163" s="163"/>
    </row>
    <row r="164" spans="2:11" ht="17.25" customHeight="1">
      <c r="B164" s="162"/>
      <c r="C164" s="184" t="s">
        <v>1392</v>
      </c>
      <c r="D164" s="184"/>
      <c r="E164" s="184"/>
      <c r="F164" s="184" t="s">
        <v>1393</v>
      </c>
      <c r="G164" s="221"/>
      <c r="H164" s="222" t="s">
        <v>123</v>
      </c>
      <c r="I164" s="222" t="s">
        <v>60</v>
      </c>
      <c r="J164" s="184" t="s">
        <v>1394</v>
      </c>
      <c r="K164" s="163"/>
    </row>
    <row r="165" spans="2:11" ht="17.25" customHeight="1">
      <c r="B165" s="165"/>
      <c r="C165" s="186" t="s">
        <v>1395</v>
      </c>
      <c r="D165" s="186"/>
      <c r="E165" s="186"/>
      <c r="F165" s="187" t="s">
        <v>1396</v>
      </c>
      <c r="G165" s="223"/>
      <c r="H165" s="224"/>
      <c r="I165" s="224"/>
      <c r="J165" s="186" t="s">
        <v>1397</v>
      </c>
      <c r="K165" s="166"/>
    </row>
    <row r="166" spans="2:11" ht="5.25" customHeight="1">
      <c r="B166" s="192"/>
      <c r="C166" s="189"/>
      <c r="D166" s="189"/>
      <c r="E166" s="189"/>
      <c r="F166" s="189"/>
      <c r="G166" s="190"/>
      <c r="H166" s="189"/>
      <c r="I166" s="189"/>
      <c r="J166" s="189"/>
      <c r="K166" s="213"/>
    </row>
    <row r="167" spans="2:11" ht="15" customHeight="1">
      <c r="B167" s="192"/>
      <c r="C167" s="172" t="s">
        <v>1401</v>
      </c>
      <c r="D167" s="172"/>
      <c r="E167" s="172"/>
      <c r="F167" s="191" t="s">
        <v>1398</v>
      </c>
      <c r="G167" s="172"/>
      <c r="H167" s="172" t="s">
        <v>1437</v>
      </c>
      <c r="I167" s="172" t="s">
        <v>1400</v>
      </c>
      <c r="J167" s="172">
        <v>120</v>
      </c>
      <c r="K167" s="213"/>
    </row>
    <row r="168" spans="2:11" ht="15" customHeight="1">
      <c r="B168" s="192"/>
      <c r="C168" s="172" t="s">
        <v>1446</v>
      </c>
      <c r="D168" s="172"/>
      <c r="E168" s="172"/>
      <c r="F168" s="191" t="s">
        <v>1398</v>
      </c>
      <c r="G168" s="172"/>
      <c r="H168" s="172" t="s">
        <v>1447</v>
      </c>
      <c r="I168" s="172" t="s">
        <v>1400</v>
      </c>
      <c r="J168" s="172" t="s">
        <v>1448</v>
      </c>
      <c r="K168" s="213"/>
    </row>
    <row r="169" spans="2:11" ht="15" customHeight="1">
      <c r="B169" s="192"/>
      <c r="C169" s="172" t="s">
        <v>89</v>
      </c>
      <c r="D169" s="172"/>
      <c r="E169" s="172"/>
      <c r="F169" s="191" t="s">
        <v>1398</v>
      </c>
      <c r="G169" s="172"/>
      <c r="H169" s="172" t="s">
        <v>1464</v>
      </c>
      <c r="I169" s="172" t="s">
        <v>1400</v>
      </c>
      <c r="J169" s="172" t="s">
        <v>1448</v>
      </c>
      <c r="K169" s="213"/>
    </row>
    <row r="170" spans="2:11" ht="15" customHeight="1">
      <c r="B170" s="192"/>
      <c r="C170" s="172" t="s">
        <v>1403</v>
      </c>
      <c r="D170" s="172"/>
      <c r="E170" s="172"/>
      <c r="F170" s="191" t="s">
        <v>1404</v>
      </c>
      <c r="G170" s="172"/>
      <c r="H170" s="172" t="s">
        <v>1464</v>
      </c>
      <c r="I170" s="172" t="s">
        <v>1400</v>
      </c>
      <c r="J170" s="172">
        <v>50</v>
      </c>
      <c r="K170" s="213"/>
    </row>
    <row r="171" spans="2:11" ht="15" customHeight="1">
      <c r="B171" s="192"/>
      <c r="C171" s="172" t="s">
        <v>1406</v>
      </c>
      <c r="D171" s="172"/>
      <c r="E171" s="172"/>
      <c r="F171" s="191" t="s">
        <v>1398</v>
      </c>
      <c r="G171" s="172"/>
      <c r="H171" s="172" t="s">
        <v>1464</v>
      </c>
      <c r="I171" s="172" t="s">
        <v>1408</v>
      </c>
      <c r="J171" s="172"/>
      <c r="K171" s="213"/>
    </row>
    <row r="172" spans="2:11" ht="15" customHeight="1">
      <c r="B172" s="192"/>
      <c r="C172" s="172" t="s">
        <v>1417</v>
      </c>
      <c r="D172" s="172"/>
      <c r="E172" s="172"/>
      <c r="F172" s="191" t="s">
        <v>1404</v>
      </c>
      <c r="G172" s="172"/>
      <c r="H172" s="172" t="s">
        <v>1464</v>
      </c>
      <c r="I172" s="172" t="s">
        <v>1400</v>
      </c>
      <c r="J172" s="172">
        <v>50</v>
      </c>
      <c r="K172" s="213"/>
    </row>
    <row r="173" spans="2:11" ht="15" customHeight="1">
      <c r="B173" s="192"/>
      <c r="C173" s="172" t="s">
        <v>1425</v>
      </c>
      <c r="D173" s="172"/>
      <c r="E173" s="172"/>
      <c r="F173" s="191" t="s">
        <v>1404</v>
      </c>
      <c r="G173" s="172"/>
      <c r="H173" s="172" t="s">
        <v>1464</v>
      </c>
      <c r="I173" s="172" t="s">
        <v>1400</v>
      </c>
      <c r="J173" s="172">
        <v>50</v>
      </c>
      <c r="K173" s="213"/>
    </row>
    <row r="174" spans="2:11" ht="15" customHeight="1">
      <c r="B174" s="192"/>
      <c r="C174" s="172" t="s">
        <v>1423</v>
      </c>
      <c r="D174" s="172"/>
      <c r="E174" s="172"/>
      <c r="F174" s="191" t="s">
        <v>1404</v>
      </c>
      <c r="G174" s="172"/>
      <c r="H174" s="172" t="s">
        <v>1464</v>
      </c>
      <c r="I174" s="172" t="s">
        <v>1400</v>
      </c>
      <c r="J174" s="172">
        <v>50</v>
      </c>
      <c r="K174" s="213"/>
    </row>
    <row r="175" spans="2:11" ht="15" customHeight="1">
      <c r="B175" s="192"/>
      <c r="C175" s="172" t="s">
        <v>122</v>
      </c>
      <c r="D175" s="172"/>
      <c r="E175" s="172"/>
      <c r="F175" s="191" t="s">
        <v>1398</v>
      </c>
      <c r="G175" s="172"/>
      <c r="H175" s="172" t="s">
        <v>1465</v>
      </c>
      <c r="I175" s="172" t="s">
        <v>1466</v>
      </c>
      <c r="J175" s="172"/>
      <c r="K175" s="213"/>
    </row>
    <row r="176" spans="2:11" ht="15" customHeight="1">
      <c r="B176" s="192"/>
      <c r="C176" s="172" t="s">
        <v>60</v>
      </c>
      <c r="D176" s="172"/>
      <c r="E176" s="172"/>
      <c r="F176" s="191" t="s">
        <v>1398</v>
      </c>
      <c r="G176" s="172"/>
      <c r="H176" s="172" t="s">
        <v>1467</v>
      </c>
      <c r="I176" s="172" t="s">
        <v>1468</v>
      </c>
      <c r="J176" s="172">
        <v>1</v>
      </c>
      <c r="K176" s="213"/>
    </row>
    <row r="177" spans="2:11" ht="15" customHeight="1">
      <c r="B177" s="192"/>
      <c r="C177" s="172" t="s">
        <v>56</v>
      </c>
      <c r="D177" s="172"/>
      <c r="E177" s="172"/>
      <c r="F177" s="191" t="s">
        <v>1398</v>
      </c>
      <c r="G177" s="172"/>
      <c r="H177" s="172" t="s">
        <v>1469</v>
      </c>
      <c r="I177" s="172" t="s">
        <v>1400</v>
      </c>
      <c r="J177" s="172">
        <v>20</v>
      </c>
      <c r="K177" s="213"/>
    </row>
    <row r="178" spans="2:11" ht="15" customHeight="1">
      <c r="B178" s="192"/>
      <c r="C178" s="172" t="s">
        <v>123</v>
      </c>
      <c r="D178" s="172"/>
      <c r="E178" s="172"/>
      <c r="F178" s="191" t="s">
        <v>1398</v>
      </c>
      <c r="G178" s="172"/>
      <c r="H178" s="172" t="s">
        <v>1470</v>
      </c>
      <c r="I178" s="172" t="s">
        <v>1400</v>
      </c>
      <c r="J178" s="172">
        <v>255</v>
      </c>
      <c r="K178" s="213"/>
    </row>
    <row r="179" spans="2:11" ht="15" customHeight="1">
      <c r="B179" s="192"/>
      <c r="C179" s="172" t="s">
        <v>124</v>
      </c>
      <c r="D179" s="172"/>
      <c r="E179" s="172"/>
      <c r="F179" s="191" t="s">
        <v>1398</v>
      </c>
      <c r="G179" s="172"/>
      <c r="H179" s="172" t="s">
        <v>1363</v>
      </c>
      <c r="I179" s="172" t="s">
        <v>1400</v>
      </c>
      <c r="J179" s="172">
        <v>10</v>
      </c>
      <c r="K179" s="213"/>
    </row>
    <row r="180" spans="2:11" ht="15" customHeight="1">
      <c r="B180" s="192"/>
      <c r="C180" s="172" t="s">
        <v>125</v>
      </c>
      <c r="D180" s="172"/>
      <c r="E180" s="172"/>
      <c r="F180" s="191" t="s">
        <v>1398</v>
      </c>
      <c r="G180" s="172"/>
      <c r="H180" s="172" t="s">
        <v>1471</v>
      </c>
      <c r="I180" s="172" t="s">
        <v>1432</v>
      </c>
      <c r="J180" s="172"/>
      <c r="K180" s="213"/>
    </row>
    <row r="181" spans="2:11" ht="15" customHeight="1">
      <c r="B181" s="192"/>
      <c r="C181" s="172" t="s">
        <v>1472</v>
      </c>
      <c r="D181" s="172"/>
      <c r="E181" s="172"/>
      <c r="F181" s="191" t="s">
        <v>1398</v>
      </c>
      <c r="G181" s="172"/>
      <c r="H181" s="172" t="s">
        <v>1473</v>
      </c>
      <c r="I181" s="172" t="s">
        <v>1432</v>
      </c>
      <c r="J181" s="172"/>
      <c r="K181" s="213"/>
    </row>
    <row r="182" spans="2:11" ht="15" customHeight="1">
      <c r="B182" s="192"/>
      <c r="C182" s="172" t="s">
        <v>1461</v>
      </c>
      <c r="D182" s="172"/>
      <c r="E182" s="172"/>
      <c r="F182" s="191" t="s">
        <v>1398</v>
      </c>
      <c r="G182" s="172"/>
      <c r="H182" s="172" t="s">
        <v>1474</v>
      </c>
      <c r="I182" s="172" t="s">
        <v>1432</v>
      </c>
      <c r="J182" s="172"/>
      <c r="K182" s="213"/>
    </row>
    <row r="183" spans="2:11" ht="15" customHeight="1">
      <c r="B183" s="192"/>
      <c r="C183" s="172" t="s">
        <v>128</v>
      </c>
      <c r="D183" s="172"/>
      <c r="E183" s="172"/>
      <c r="F183" s="191" t="s">
        <v>1404</v>
      </c>
      <c r="G183" s="172"/>
      <c r="H183" s="172" t="s">
        <v>1475</v>
      </c>
      <c r="I183" s="172" t="s">
        <v>1400</v>
      </c>
      <c r="J183" s="172">
        <v>50</v>
      </c>
      <c r="K183" s="213"/>
    </row>
    <row r="184" spans="2:11" ht="15" customHeight="1">
      <c r="B184" s="219"/>
      <c r="C184" s="201"/>
      <c r="D184" s="201"/>
      <c r="E184" s="201"/>
      <c r="F184" s="201"/>
      <c r="G184" s="201"/>
      <c r="H184" s="201"/>
      <c r="I184" s="201"/>
      <c r="J184" s="201"/>
      <c r="K184" s="220"/>
    </row>
    <row r="185" spans="2:11" ht="18.75" customHeight="1">
      <c r="B185" s="168"/>
      <c r="C185" s="172"/>
      <c r="D185" s="172"/>
      <c r="E185" s="172"/>
      <c r="F185" s="191"/>
      <c r="G185" s="172"/>
      <c r="H185" s="172"/>
      <c r="I185" s="172"/>
      <c r="J185" s="172"/>
      <c r="K185" s="168"/>
    </row>
    <row r="186" spans="2:11" ht="18.75" customHeight="1"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</row>
    <row r="187" spans="2:11" ht="13.5">
      <c r="B187" s="159"/>
      <c r="C187" s="160"/>
      <c r="D187" s="160"/>
      <c r="E187" s="160"/>
      <c r="F187" s="160"/>
      <c r="G187" s="160"/>
      <c r="H187" s="160"/>
      <c r="I187" s="160"/>
      <c r="J187" s="160"/>
      <c r="K187" s="161"/>
    </row>
    <row r="188" spans="2:11" ht="21">
      <c r="B188" s="162"/>
      <c r="C188" s="304" t="s">
        <v>1476</v>
      </c>
      <c r="D188" s="304"/>
      <c r="E188" s="304"/>
      <c r="F188" s="304"/>
      <c r="G188" s="304"/>
      <c r="H188" s="304"/>
      <c r="I188" s="304"/>
      <c r="J188" s="304"/>
      <c r="K188" s="163"/>
    </row>
    <row r="189" spans="2:11" ht="25.5" customHeight="1">
      <c r="B189" s="162"/>
      <c r="C189" s="225" t="s">
        <v>1477</v>
      </c>
      <c r="D189" s="225"/>
      <c r="E189" s="225"/>
      <c r="F189" s="225" t="s">
        <v>1478</v>
      </c>
      <c r="G189" s="226"/>
      <c r="H189" s="305" t="s">
        <v>1479</v>
      </c>
      <c r="I189" s="305"/>
      <c r="J189" s="305"/>
      <c r="K189" s="163"/>
    </row>
    <row r="190" spans="2:11" ht="5.25" customHeight="1">
      <c r="B190" s="192"/>
      <c r="C190" s="189"/>
      <c r="D190" s="189"/>
      <c r="E190" s="189"/>
      <c r="F190" s="189"/>
      <c r="G190" s="172"/>
      <c r="H190" s="189"/>
      <c r="I190" s="189"/>
      <c r="J190" s="189"/>
      <c r="K190" s="213"/>
    </row>
    <row r="191" spans="2:11" ht="15" customHeight="1">
      <c r="B191" s="192"/>
      <c r="C191" s="172" t="s">
        <v>1480</v>
      </c>
      <c r="D191" s="172"/>
      <c r="E191" s="172"/>
      <c r="F191" s="191" t="s">
        <v>45</v>
      </c>
      <c r="G191" s="172"/>
      <c r="H191" s="303" t="s">
        <v>1481</v>
      </c>
      <c r="I191" s="303"/>
      <c r="J191" s="303"/>
      <c r="K191" s="213"/>
    </row>
    <row r="192" spans="2:11" ht="15" customHeight="1">
      <c r="B192" s="192"/>
      <c r="C192" s="198"/>
      <c r="D192" s="172"/>
      <c r="E192" s="172"/>
      <c r="F192" s="191" t="s">
        <v>47</v>
      </c>
      <c r="G192" s="172"/>
      <c r="H192" s="303" t="s">
        <v>1482</v>
      </c>
      <c r="I192" s="303"/>
      <c r="J192" s="303"/>
      <c r="K192" s="213"/>
    </row>
    <row r="193" spans="2:11" ht="15" customHeight="1">
      <c r="B193" s="192"/>
      <c r="C193" s="198"/>
      <c r="D193" s="172"/>
      <c r="E193" s="172"/>
      <c r="F193" s="191" t="s">
        <v>50</v>
      </c>
      <c r="G193" s="172"/>
      <c r="H193" s="303" t="s">
        <v>1483</v>
      </c>
      <c r="I193" s="303"/>
      <c r="J193" s="303"/>
      <c r="K193" s="213"/>
    </row>
    <row r="194" spans="2:11" ht="15" customHeight="1">
      <c r="B194" s="192"/>
      <c r="C194" s="172"/>
      <c r="D194" s="172"/>
      <c r="E194" s="172"/>
      <c r="F194" s="191" t="s">
        <v>48</v>
      </c>
      <c r="G194" s="172"/>
      <c r="H194" s="303" t="s">
        <v>1484</v>
      </c>
      <c r="I194" s="303"/>
      <c r="J194" s="303"/>
      <c r="K194" s="213"/>
    </row>
    <row r="195" spans="2:11" ht="15" customHeight="1">
      <c r="B195" s="192"/>
      <c r="C195" s="172"/>
      <c r="D195" s="172"/>
      <c r="E195" s="172"/>
      <c r="F195" s="191" t="s">
        <v>49</v>
      </c>
      <c r="G195" s="172"/>
      <c r="H195" s="303" t="s">
        <v>1485</v>
      </c>
      <c r="I195" s="303"/>
      <c r="J195" s="303"/>
      <c r="K195" s="213"/>
    </row>
    <row r="196" spans="2:11" ht="15" customHeight="1">
      <c r="B196" s="192"/>
      <c r="C196" s="172"/>
      <c r="D196" s="172"/>
      <c r="E196" s="172"/>
      <c r="F196" s="191"/>
      <c r="G196" s="172"/>
      <c r="H196" s="172"/>
      <c r="I196" s="172"/>
      <c r="J196" s="172"/>
      <c r="K196" s="213"/>
    </row>
    <row r="197" spans="2:11" ht="15" customHeight="1">
      <c r="B197" s="192"/>
      <c r="C197" s="172" t="s">
        <v>1444</v>
      </c>
      <c r="D197" s="172"/>
      <c r="E197" s="172"/>
      <c r="F197" s="191" t="s">
        <v>81</v>
      </c>
      <c r="G197" s="172"/>
      <c r="H197" s="303" t="s">
        <v>1486</v>
      </c>
      <c r="I197" s="303"/>
      <c r="J197" s="303"/>
      <c r="K197" s="213"/>
    </row>
    <row r="198" spans="2:11" ht="15" customHeight="1">
      <c r="B198" s="192"/>
      <c r="C198" s="198"/>
      <c r="D198" s="172"/>
      <c r="E198" s="172"/>
      <c r="F198" s="191" t="s">
        <v>1342</v>
      </c>
      <c r="G198" s="172"/>
      <c r="H198" s="303" t="s">
        <v>1343</v>
      </c>
      <c r="I198" s="303"/>
      <c r="J198" s="303"/>
      <c r="K198" s="213"/>
    </row>
    <row r="199" spans="2:11" ht="15" customHeight="1">
      <c r="B199" s="192"/>
      <c r="C199" s="172"/>
      <c r="D199" s="172"/>
      <c r="E199" s="172"/>
      <c r="F199" s="191" t="s">
        <v>1340</v>
      </c>
      <c r="G199" s="172"/>
      <c r="H199" s="303" t="s">
        <v>1487</v>
      </c>
      <c r="I199" s="303"/>
      <c r="J199" s="303"/>
      <c r="K199" s="213"/>
    </row>
    <row r="200" spans="2:11" ht="15" customHeight="1">
      <c r="B200" s="227"/>
      <c r="C200" s="198"/>
      <c r="D200" s="198"/>
      <c r="E200" s="198"/>
      <c r="F200" s="191" t="s">
        <v>1344</v>
      </c>
      <c r="G200" s="177"/>
      <c r="H200" s="302" t="s">
        <v>1345</v>
      </c>
      <c r="I200" s="302"/>
      <c r="J200" s="302"/>
      <c r="K200" s="228"/>
    </row>
    <row r="201" spans="2:11" ht="15" customHeight="1">
      <c r="B201" s="227"/>
      <c r="C201" s="198"/>
      <c r="D201" s="198"/>
      <c r="E201" s="198"/>
      <c r="F201" s="191" t="s">
        <v>1346</v>
      </c>
      <c r="G201" s="177"/>
      <c r="H201" s="302" t="s">
        <v>1488</v>
      </c>
      <c r="I201" s="302"/>
      <c r="J201" s="302"/>
      <c r="K201" s="228"/>
    </row>
    <row r="202" spans="2:11" ht="15" customHeight="1">
      <c r="B202" s="227"/>
      <c r="C202" s="198"/>
      <c r="D202" s="198"/>
      <c r="E202" s="198"/>
      <c r="F202" s="229"/>
      <c r="G202" s="177"/>
      <c r="H202" s="230"/>
      <c r="I202" s="230"/>
      <c r="J202" s="230"/>
      <c r="K202" s="228"/>
    </row>
    <row r="203" spans="2:11" ht="15" customHeight="1">
      <c r="B203" s="227"/>
      <c r="C203" s="172" t="s">
        <v>1468</v>
      </c>
      <c r="D203" s="198"/>
      <c r="E203" s="198"/>
      <c r="F203" s="191">
        <v>1</v>
      </c>
      <c r="G203" s="177"/>
      <c r="H203" s="302" t="s">
        <v>1489</v>
      </c>
      <c r="I203" s="302"/>
      <c r="J203" s="302"/>
      <c r="K203" s="228"/>
    </row>
    <row r="204" spans="2:11" ht="15" customHeight="1">
      <c r="B204" s="227"/>
      <c r="C204" s="198"/>
      <c r="D204" s="198"/>
      <c r="E204" s="198"/>
      <c r="F204" s="191">
        <v>2</v>
      </c>
      <c r="G204" s="177"/>
      <c r="H204" s="302" t="s">
        <v>1490</v>
      </c>
      <c r="I204" s="302"/>
      <c r="J204" s="302"/>
      <c r="K204" s="228"/>
    </row>
    <row r="205" spans="2:11" ht="15" customHeight="1">
      <c r="B205" s="227"/>
      <c r="C205" s="198"/>
      <c r="D205" s="198"/>
      <c r="E205" s="198"/>
      <c r="F205" s="191">
        <v>3</v>
      </c>
      <c r="G205" s="177"/>
      <c r="H205" s="302" t="s">
        <v>1491</v>
      </c>
      <c r="I205" s="302"/>
      <c r="J205" s="302"/>
      <c r="K205" s="228"/>
    </row>
    <row r="206" spans="2:11" ht="15" customHeight="1">
      <c r="B206" s="227"/>
      <c r="C206" s="198"/>
      <c r="D206" s="198"/>
      <c r="E206" s="198"/>
      <c r="F206" s="191">
        <v>4</v>
      </c>
      <c r="G206" s="177"/>
      <c r="H206" s="302" t="s">
        <v>1492</v>
      </c>
      <c r="I206" s="302"/>
      <c r="J206" s="302"/>
      <c r="K206" s="228"/>
    </row>
    <row r="207" spans="2:11" ht="12.75" customHeight="1">
      <c r="B207" s="231"/>
      <c r="C207" s="232"/>
      <c r="D207" s="232"/>
      <c r="E207" s="232"/>
      <c r="F207" s="232"/>
      <c r="G207" s="232"/>
      <c r="H207" s="232"/>
      <c r="I207" s="232"/>
      <c r="J207" s="232"/>
      <c r="K207" s="233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1325</v>
      </c>
      <c r="G1" s="157"/>
      <c r="H1" s="270" t="s">
        <v>1326</v>
      </c>
      <c r="I1" s="270"/>
      <c r="J1" s="270"/>
      <c r="K1" s="270"/>
      <c r="L1" s="157" t="s">
        <v>1327</v>
      </c>
      <c r="M1" s="157"/>
      <c r="N1" s="155"/>
      <c r="O1" s="156" t="s">
        <v>109</v>
      </c>
      <c r="P1" s="155"/>
      <c r="Q1" s="155"/>
      <c r="R1" s="155"/>
      <c r="S1" s="157" t="s">
        <v>1328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62" t="s">
        <v>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4" t="s">
        <v>6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52" t="s">
        <v>110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63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4" t="str">
        <f>'Rekapitulace stavby'!$K$6</f>
        <v>II/118 Příbram - Hluboš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11"/>
    </row>
    <row r="7" spans="2:18" s="6" customFormat="1" ht="37.5" customHeight="1">
      <c r="B7" s="21"/>
      <c r="D7" s="41" t="s">
        <v>111</v>
      </c>
      <c r="F7" s="254" t="s">
        <v>112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23</v>
      </c>
      <c r="F10" s="15" t="s">
        <v>24</v>
      </c>
      <c r="M10" s="17" t="s">
        <v>25</v>
      </c>
      <c r="O10" s="279" t="str">
        <f>'Rekapitulace stavby'!$AN$8</f>
        <v>05.02.2014</v>
      </c>
      <c r="P10" s="253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29</v>
      </c>
      <c r="M12" s="17" t="s">
        <v>30</v>
      </c>
      <c r="O12" s="255" t="s">
        <v>31</v>
      </c>
      <c r="P12" s="253"/>
      <c r="R12" s="24"/>
    </row>
    <row r="13" spans="2:18" s="6" customFormat="1" ht="18.75" customHeight="1">
      <c r="B13" s="21"/>
      <c r="E13" s="15" t="s">
        <v>32</v>
      </c>
      <c r="M13" s="17" t="s">
        <v>33</v>
      </c>
      <c r="O13" s="255"/>
      <c r="P13" s="253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30</v>
      </c>
      <c r="O15" s="255" t="str">
        <f>IF('Rekapitulace stavby'!$AN$13="","",'Rekapitulace stavby'!$AN$13)</f>
        <v>Vyplň údaj</v>
      </c>
      <c r="P15" s="253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55" t="str">
        <f>IF('Rekapitulace stavby'!$AN$14="","",'Rekapitulace stavby'!$AN$14)</f>
        <v>Vyplň údaj</v>
      </c>
      <c r="P16" s="253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30</v>
      </c>
      <c r="O18" s="255" t="s">
        <v>37</v>
      </c>
      <c r="P18" s="253"/>
      <c r="R18" s="24"/>
    </row>
    <row r="19" spans="2:18" s="6" customFormat="1" ht="18.75" customHeight="1">
      <c r="B19" s="21"/>
      <c r="E19" s="15" t="s">
        <v>38</v>
      </c>
      <c r="M19" s="17" t="s">
        <v>33</v>
      </c>
      <c r="O19" s="255" t="s">
        <v>39</v>
      </c>
      <c r="P19" s="253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41</v>
      </c>
      <c r="R21" s="24"/>
    </row>
    <row r="22" spans="2:18" s="81" customFormat="1" ht="84.75" customHeight="1">
      <c r="B22" s="82"/>
      <c r="E22" s="267" t="s">
        <v>42</v>
      </c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R22" s="83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84" t="s">
        <v>43</v>
      </c>
      <c r="M25" s="247">
        <f>ROUNDUP($N$72,2)</f>
        <v>0</v>
      </c>
      <c r="N25" s="253"/>
      <c r="O25" s="253"/>
      <c r="P25" s="253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44</v>
      </c>
      <c r="E27" s="26" t="s">
        <v>45</v>
      </c>
      <c r="F27" s="27">
        <v>0.21</v>
      </c>
      <c r="G27" s="85" t="s">
        <v>46</v>
      </c>
      <c r="H27" s="287">
        <f>SUM($BE$72:$BE$88)</f>
        <v>0</v>
      </c>
      <c r="I27" s="253"/>
      <c r="J27" s="253"/>
      <c r="M27" s="287">
        <f>SUM($BE$72:$BE$88)*$F$27</f>
        <v>0</v>
      </c>
      <c r="N27" s="253"/>
      <c r="O27" s="253"/>
      <c r="P27" s="253"/>
      <c r="R27" s="24"/>
    </row>
    <row r="28" spans="2:18" s="6" customFormat="1" ht="15" customHeight="1">
      <c r="B28" s="21"/>
      <c r="E28" s="26" t="s">
        <v>47</v>
      </c>
      <c r="F28" s="27">
        <v>0.15</v>
      </c>
      <c r="G28" s="85" t="s">
        <v>46</v>
      </c>
      <c r="H28" s="287">
        <f>SUM($BF$72:$BF$88)</f>
        <v>0</v>
      </c>
      <c r="I28" s="253"/>
      <c r="J28" s="253"/>
      <c r="M28" s="287">
        <f>SUM($BF$72:$BF$88)*$F$28</f>
        <v>0</v>
      </c>
      <c r="N28" s="253"/>
      <c r="O28" s="253"/>
      <c r="P28" s="253"/>
      <c r="R28" s="24"/>
    </row>
    <row r="29" spans="2:18" s="6" customFormat="1" ht="15" customHeight="1" hidden="1">
      <c r="B29" s="21"/>
      <c r="E29" s="26" t="s">
        <v>48</v>
      </c>
      <c r="F29" s="27">
        <v>0.21</v>
      </c>
      <c r="G29" s="85" t="s">
        <v>46</v>
      </c>
      <c r="H29" s="287">
        <f>SUM($BG$72:$BG$88)</f>
        <v>0</v>
      </c>
      <c r="I29" s="253"/>
      <c r="J29" s="253"/>
      <c r="M29" s="287">
        <v>0</v>
      </c>
      <c r="N29" s="253"/>
      <c r="O29" s="253"/>
      <c r="P29" s="253"/>
      <c r="R29" s="24"/>
    </row>
    <row r="30" spans="2:18" s="6" customFormat="1" ht="15" customHeight="1" hidden="1">
      <c r="B30" s="21"/>
      <c r="E30" s="26" t="s">
        <v>49</v>
      </c>
      <c r="F30" s="27">
        <v>0.15</v>
      </c>
      <c r="G30" s="85" t="s">
        <v>46</v>
      </c>
      <c r="H30" s="287">
        <f>SUM($BH$72:$BH$88)</f>
        <v>0</v>
      </c>
      <c r="I30" s="253"/>
      <c r="J30" s="253"/>
      <c r="M30" s="287">
        <v>0</v>
      </c>
      <c r="N30" s="253"/>
      <c r="O30" s="253"/>
      <c r="P30" s="253"/>
      <c r="R30" s="24"/>
    </row>
    <row r="31" spans="2:18" s="6" customFormat="1" ht="15" customHeight="1" hidden="1">
      <c r="B31" s="21"/>
      <c r="E31" s="26" t="s">
        <v>50</v>
      </c>
      <c r="F31" s="27">
        <v>0</v>
      </c>
      <c r="G31" s="85" t="s">
        <v>46</v>
      </c>
      <c r="H31" s="287">
        <f>SUM($BI$72:$BI$88)</f>
        <v>0</v>
      </c>
      <c r="I31" s="253"/>
      <c r="J31" s="253"/>
      <c r="M31" s="287">
        <v>0</v>
      </c>
      <c r="N31" s="253"/>
      <c r="O31" s="253"/>
      <c r="P31" s="253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51</v>
      </c>
      <c r="E33" s="32"/>
      <c r="F33" s="32"/>
      <c r="G33" s="86" t="s">
        <v>52</v>
      </c>
      <c r="H33" s="33" t="s">
        <v>53</v>
      </c>
      <c r="I33" s="32"/>
      <c r="J33" s="32"/>
      <c r="K33" s="32"/>
      <c r="L33" s="250">
        <f>ROUNDUP(SUM($M$25:$M$31),2)</f>
        <v>0</v>
      </c>
      <c r="M33" s="244"/>
      <c r="N33" s="244"/>
      <c r="O33" s="244"/>
      <c r="P33" s="251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7"/>
    </row>
    <row r="39" spans="2:18" s="6" customFormat="1" ht="37.5" customHeight="1">
      <c r="B39" s="21"/>
      <c r="C39" s="252" t="s">
        <v>113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88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4" t="str">
        <f>$F$6</f>
        <v>II/118 Příbram - Hluboš</v>
      </c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4"/>
    </row>
    <row r="42" spans="2:18" s="6" customFormat="1" ht="37.5" customHeight="1">
      <c r="B42" s="21"/>
      <c r="C42" s="41" t="s">
        <v>111</v>
      </c>
      <c r="F42" s="254" t="str">
        <f>$F$7</f>
        <v>GZS - ZS a pomocné práce</v>
      </c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23</v>
      </c>
      <c r="F44" s="15" t="str">
        <f>$F$10</f>
        <v>Příbram</v>
      </c>
      <c r="K44" s="17" t="s">
        <v>25</v>
      </c>
      <c r="M44" s="279" t="str">
        <f>IF($O$10="","",$O$10)</f>
        <v>05.02.2014</v>
      </c>
      <c r="N44" s="253"/>
      <c r="O44" s="253"/>
      <c r="P44" s="253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29</v>
      </c>
      <c r="F46" s="15" t="str">
        <f>$E$13</f>
        <v>Středočeský kraj</v>
      </c>
      <c r="K46" s="17" t="s">
        <v>36</v>
      </c>
      <c r="M46" s="255" t="str">
        <f>$E$19</f>
        <v>CR Project s.r.o.</v>
      </c>
      <c r="N46" s="253"/>
      <c r="O46" s="253"/>
      <c r="P46" s="253"/>
      <c r="Q46" s="253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5" t="s">
        <v>114</v>
      </c>
      <c r="D49" s="286"/>
      <c r="E49" s="286"/>
      <c r="F49" s="286"/>
      <c r="G49" s="286"/>
      <c r="H49" s="30"/>
      <c r="I49" s="30"/>
      <c r="J49" s="30"/>
      <c r="K49" s="30"/>
      <c r="L49" s="30"/>
      <c r="M49" s="30"/>
      <c r="N49" s="285" t="s">
        <v>115</v>
      </c>
      <c r="O49" s="286"/>
      <c r="P49" s="286"/>
      <c r="Q49" s="286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116</v>
      </c>
      <c r="N51" s="247">
        <f>ROUNDUP($N$72,2)</f>
        <v>0</v>
      </c>
      <c r="O51" s="253"/>
      <c r="P51" s="253"/>
      <c r="Q51" s="253"/>
      <c r="R51" s="24"/>
      <c r="AU51" s="6" t="s">
        <v>117</v>
      </c>
    </row>
    <row r="52" spans="2:18" s="60" customFormat="1" ht="25.5" customHeight="1">
      <c r="B52" s="88"/>
      <c r="D52" s="89" t="s">
        <v>118</v>
      </c>
      <c r="N52" s="282">
        <f>ROUNDUP($N$73,2)</f>
        <v>0</v>
      </c>
      <c r="O52" s="283"/>
      <c r="P52" s="283"/>
      <c r="Q52" s="283"/>
      <c r="R52" s="90"/>
    </row>
    <row r="53" spans="2:18" s="69" customFormat="1" ht="21" customHeight="1">
      <c r="B53" s="91"/>
      <c r="D53" s="71" t="s">
        <v>119</v>
      </c>
      <c r="N53" s="240">
        <f>ROUNDUP($N$74,2)</f>
        <v>0</v>
      </c>
      <c r="O53" s="283"/>
      <c r="P53" s="283"/>
      <c r="Q53" s="283"/>
      <c r="R53" s="92"/>
    </row>
    <row r="54" spans="2:18" s="69" customFormat="1" ht="21" customHeight="1">
      <c r="B54" s="91"/>
      <c r="D54" s="71" t="s">
        <v>120</v>
      </c>
      <c r="N54" s="240">
        <f>ROUNDUP($N$85,2)</f>
        <v>0</v>
      </c>
      <c r="O54" s="283"/>
      <c r="P54" s="283"/>
      <c r="Q54" s="283"/>
      <c r="R54" s="92"/>
    </row>
    <row r="55" spans="2:18" s="6" customFormat="1" ht="22.5" customHeight="1">
      <c r="B55" s="21"/>
      <c r="R55" s="24"/>
    </row>
    <row r="56" spans="2:18" s="6" customFormat="1" ht="7.5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7"/>
    </row>
    <row r="60" spans="2:19" s="6" customFormat="1" ht="7.5" customHeight="1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21"/>
    </row>
    <row r="61" spans="2:19" s="6" customFormat="1" ht="37.5" customHeight="1">
      <c r="B61" s="21"/>
      <c r="C61" s="252" t="s">
        <v>121</v>
      </c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1"/>
    </row>
    <row r="62" spans="2:19" s="6" customFormat="1" ht="7.5" customHeight="1">
      <c r="B62" s="21"/>
      <c r="S62" s="21"/>
    </row>
    <row r="63" spans="2:19" s="6" customFormat="1" ht="30.75" customHeight="1">
      <c r="B63" s="21"/>
      <c r="C63" s="17" t="s">
        <v>17</v>
      </c>
      <c r="F63" s="284" t="str">
        <f>$F$6</f>
        <v>II/118 Příbram - Hluboš</v>
      </c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S63" s="21"/>
    </row>
    <row r="64" spans="2:19" s="6" customFormat="1" ht="37.5" customHeight="1">
      <c r="B64" s="21"/>
      <c r="C64" s="41" t="s">
        <v>111</v>
      </c>
      <c r="F64" s="254" t="str">
        <f>$F$7</f>
        <v>GZS - ZS a pomocné práce</v>
      </c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S64" s="21"/>
    </row>
    <row r="65" spans="2:19" s="6" customFormat="1" ht="7.5" customHeight="1">
      <c r="B65" s="21"/>
      <c r="S65" s="21"/>
    </row>
    <row r="66" spans="2:19" s="6" customFormat="1" ht="18.75" customHeight="1">
      <c r="B66" s="21"/>
      <c r="C66" s="17" t="s">
        <v>23</v>
      </c>
      <c r="F66" s="15" t="str">
        <f>$F$10</f>
        <v>Příbram</v>
      </c>
      <c r="K66" s="17" t="s">
        <v>25</v>
      </c>
      <c r="M66" s="279" t="str">
        <f>IF($O$10="","",$O$10)</f>
        <v>05.02.2014</v>
      </c>
      <c r="N66" s="253"/>
      <c r="O66" s="253"/>
      <c r="P66" s="253"/>
      <c r="S66" s="21"/>
    </row>
    <row r="67" spans="2:19" s="6" customFormat="1" ht="7.5" customHeight="1">
      <c r="B67" s="21"/>
      <c r="S67" s="21"/>
    </row>
    <row r="68" spans="2:19" s="6" customFormat="1" ht="15.75" customHeight="1">
      <c r="B68" s="21"/>
      <c r="C68" s="17" t="s">
        <v>29</v>
      </c>
      <c r="F68" s="15" t="str">
        <f>$E$13</f>
        <v>Středočeský kraj</v>
      </c>
      <c r="K68" s="17" t="s">
        <v>36</v>
      </c>
      <c r="M68" s="255" t="str">
        <f>$E$19</f>
        <v>CR Project s.r.o.</v>
      </c>
      <c r="N68" s="253"/>
      <c r="O68" s="253"/>
      <c r="P68" s="253"/>
      <c r="Q68" s="253"/>
      <c r="S68" s="21"/>
    </row>
    <row r="69" spans="2:19" s="6" customFormat="1" ht="15" customHeight="1">
      <c r="B69" s="21"/>
      <c r="C69" s="17" t="s">
        <v>34</v>
      </c>
      <c r="F69" s="15" t="str">
        <f>IF($E$16="","",$E$16)</f>
        <v>Vyplň údaj</v>
      </c>
      <c r="S69" s="21"/>
    </row>
    <row r="70" spans="2:19" s="6" customFormat="1" ht="11.25" customHeight="1">
      <c r="B70" s="21"/>
      <c r="S70" s="21"/>
    </row>
    <row r="71" spans="2:27" s="93" customFormat="1" ht="30" customHeight="1">
      <c r="B71" s="94"/>
      <c r="C71" s="95" t="s">
        <v>122</v>
      </c>
      <c r="D71" s="96" t="s">
        <v>60</v>
      </c>
      <c r="E71" s="96" t="s">
        <v>56</v>
      </c>
      <c r="F71" s="280" t="s">
        <v>123</v>
      </c>
      <c r="G71" s="281"/>
      <c r="H71" s="281"/>
      <c r="I71" s="281"/>
      <c r="J71" s="96" t="s">
        <v>124</v>
      </c>
      <c r="K71" s="96" t="s">
        <v>125</v>
      </c>
      <c r="L71" s="280" t="s">
        <v>126</v>
      </c>
      <c r="M71" s="281"/>
      <c r="N71" s="280" t="s">
        <v>127</v>
      </c>
      <c r="O71" s="281"/>
      <c r="P71" s="281"/>
      <c r="Q71" s="281"/>
      <c r="R71" s="97" t="s">
        <v>128</v>
      </c>
      <c r="S71" s="94"/>
      <c r="T71" s="49" t="s">
        <v>129</v>
      </c>
      <c r="U71" s="50" t="s">
        <v>44</v>
      </c>
      <c r="V71" s="50" t="s">
        <v>130</v>
      </c>
      <c r="W71" s="50" t="s">
        <v>131</v>
      </c>
      <c r="X71" s="50" t="s">
        <v>132</v>
      </c>
      <c r="Y71" s="50" t="s">
        <v>133</v>
      </c>
      <c r="Z71" s="50" t="s">
        <v>134</v>
      </c>
      <c r="AA71" s="51" t="s">
        <v>135</v>
      </c>
    </row>
    <row r="72" spans="2:63" s="6" customFormat="1" ht="30" customHeight="1">
      <c r="B72" s="21"/>
      <c r="C72" s="54" t="s">
        <v>116</v>
      </c>
      <c r="N72" s="275">
        <f>$BK$72</f>
        <v>0</v>
      </c>
      <c r="O72" s="253"/>
      <c r="P72" s="253"/>
      <c r="Q72" s="253"/>
      <c r="S72" s="21"/>
      <c r="T72" s="53"/>
      <c r="U72" s="45"/>
      <c r="V72" s="45"/>
      <c r="W72" s="98">
        <f>$W$73</f>
        <v>0</v>
      </c>
      <c r="X72" s="45"/>
      <c r="Y72" s="98">
        <f>$Y$73</f>
        <v>0</v>
      </c>
      <c r="Z72" s="45"/>
      <c r="AA72" s="99">
        <f>$AA$73</f>
        <v>0</v>
      </c>
      <c r="AT72" s="6" t="s">
        <v>74</v>
      </c>
      <c r="AU72" s="6" t="s">
        <v>117</v>
      </c>
      <c r="BK72" s="100">
        <f>$BK$73</f>
        <v>0</v>
      </c>
    </row>
    <row r="73" spans="2:63" s="101" customFormat="1" ht="37.5" customHeight="1">
      <c r="B73" s="102"/>
      <c r="D73" s="103" t="s">
        <v>118</v>
      </c>
      <c r="N73" s="276">
        <f>$BK$73</f>
        <v>0</v>
      </c>
      <c r="O73" s="277"/>
      <c r="P73" s="277"/>
      <c r="Q73" s="277"/>
      <c r="S73" s="102"/>
      <c r="T73" s="105"/>
      <c r="W73" s="106">
        <f>$W$74+$W$85</f>
        <v>0</v>
      </c>
      <c r="Y73" s="106">
        <f>$Y$74+$Y$85</f>
        <v>0</v>
      </c>
      <c r="AA73" s="107">
        <f>$AA$74+$AA$85</f>
        <v>0</v>
      </c>
      <c r="AR73" s="104" t="s">
        <v>22</v>
      </c>
      <c r="AT73" s="104" t="s">
        <v>74</v>
      </c>
      <c r="AU73" s="104" t="s">
        <v>75</v>
      </c>
      <c r="AY73" s="104" t="s">
        <v>136</v>
      </c>
      <c r="BK73" s="108">
        <f>$BK$74+$BK$85</f>
        <v>0</v>
      </c>
    </row>
    <row r="74" spans="2:63" s="101" customFormat="1" ht="21" customHeight="1">
      <c r="B74" s="102"/>
      <c r="D74" s="109" t="s">
        <v>119</v>
      </c>
      <c r="N74" s="278">
        <f>$BK$74</f>
        <v>0</v>
      </c>
      <c r="O74" s="277"/>
      <c r="P74" s="277"/>
      <c r="Q74" s="277"/>
      <c r="S74" s="102"/>
      <c r="T74" s="105"/>
      <c r="W74" s="106">
        <f>SUM($W$75:$W$84)</f>
        <v>0</v>
      </c>
      <c r="Y74" s="106">
        <f>SUM($Y$75:$Y$84)</f>
        <v>0</v>
      </c>
      <c r="AA74" s="107">
        <f>SUM($AA$75:$AA$84)</f>
        <v>0</v>
      </c>
      <c r="AR74" s="104" t="s">
        <v>137</v>
      </c>
      <c r="AT74" s="104" t="s">
        <v>74</v>
      </c>
      <c r="AU74" s="104" t="s">
        <v>22</v>
      </c>
      <c r="AY74" s="104" t="s">
        <v>136</v>
      </c>
      <c r="BK74" s="108">
        <f>SUM($BK$75:$BK$84)</f>
        <v>0</v>
      </c>
    </row>
    <row r="75" spans="2:65" s="6" customFormat="1" ht="15.75" customHeight="1">
      <c r="B75" s="21"/>
      <c r="C75" s="110" t="s">
        <v>22</v>
      </c>
      <c r="D75" s="110" t="s">
        <v>138</v>
      </c>
      <c r="E75" s="111" t="s">
        <v>139</v>
      </c>
      <c r="F75" s="271" t="s">
        <v>140</v>
      </c>
      <c r="G75" s="272"/>
      <c r="H75" s="272"/>
      <c r="I75" s="272"/>
      <c r="J75" s="113" t="s">
        <v>141</v>
      </c>
      <c r="K75" s="114">
        <v>1</v>
      </c>
      <c r="L75" s="273"/>
      <c r="M75" s="272"/>
      <c r="N75" s="274">
        <f>ROUND($L$75*$K$75,2)</f>
        <v>0</v>
      </c>
      <c r="O75" s="272"/>
      <c r="P75" s="272"/>
      <c r="Q75" s="272"/>
      <c r="R75" s="112"/>
      <c r="S75" s="21"/>
      <c r="T75" s="115"/>
      <c r="U75" s="116" t="s">
        <v>45</v>
      </c>
      <c r="X75" s="117">
        <v>0</v>
      </c>
      <c r="Y75" s="117">
        <f>$X$75*$K$75</f>
        <v>0</v>
      </c>
      <c r="Z75" s="117">
        <v>0</v>
      </c>
      <c r="AA75" s="118">
        <f>$Z$75*$K$75</f>
        <v>0</v>
      </c>
      <c r="AR75" s="81" t="s">
        <v>142</v>
      </c>
      <c r="AT75" s="81" t="s">
        <v>138</v>
      </c>
      <c r="AU75" s="81" t="s">
        <v>83</v>
      </c>
      <c r="AY75" s="6" t="s">
        <v>136</v>
      </c>
      <c r="BE75" s="119">
        <f>IF($U$75="základní",$N$75,0)</f>
        <v>0</v>
      </c>
      <c r="BF75" s="119">
        <f>IF($U$75="snížená",$N$75,0)</f>
        <v>0</v>
      </c>
      <c r="BG75" s="119">
        <f>IF($U$75="zákl. přenesená",$N$75,0)</f>
        <v>0</v>
      </c>
      <c r="BH75" s="119">
        <f>IF($U$75="sníž. přenesená",$N$75,0)</f>
        <v>0</v>
      </c>
      <c r="BI75" s="119">
        <f>IF($U$75="nulová",$N$75,0)</f>
        <v>0</v>
      </c>
      <c r="BJ75" s="81" t="s">
        <v>22</v>
      </c>
      <c r="BK75" s="119">
        <f>ROUND($L$75*$K$75,2)</f>
        <v>0</v>
      </c>
      <c r="BL75" s="81" t="s">
        <v>142</v>
      </c>
      <c r="BM75" s="81" t="s">
        <v>143</v>
      </c>
    </row>
    <row r="76" spans="2:65" s="6" customFormat="1" ht="15.75" customHeight="1">
      <c r="B76" s="21"/>
      <c r="C76" s="113" t="s">
        <v>83</v>
      </c>
      <c r="D76" s="113" t="s">
        <v>138</v>
      </c>
      <c r="E76" s="111" t="s">
        <v>144</v>
      </c>
      <c r="F76" s="271" t="s">
        <v>145</v>
      </c>
      <c r="G76" s="272"/>
      <c r="H76" s="272"/>
      <c r="I76" s="272"/>
      <c r="J76" s="113" t="s">
        <v>141</v>
      </c>
      <c r="K76" s="114">
        <v>1</v>
      </c>
      <c r="L76" s="273"/>
      <c r="M76" s="272"/>
      <c r="N76" s="274">
        <f>ROUND($L$76*$K$76,2)</f>
        <v>0</v>
      </c>
      <c r="O76" s="272"/>
      <c r="P76" s="272"/>
      <c r="Q76" s="272"/>
      <c r="R76" s="112"/>
      <c r="S76" s="21"/>
      <c r="T76" s="115"/>
      <c r="U76" s="116" t="s">
        <v>45</v>
      </c>
      <c r="X76" s="117">
        <v>0</v>
      </c>
      <c r="Y76" s="117">
        <f>$X$76*$K$76</f>
        <v>0</v>
      </c>
      <c r="Z76" s="117">
        <v>0</v>
      </c>
      <c r="AA76" s="118">
        <f>$Z$76*$K$76</f>
        <v>0</v>
      </c>
      <c r="AR76" s="81" t="s">
        <v>142</v>
      </c>
      <c r="AT76" s="81" t="s">
        <v>138</v>
      </c>
      <c r="AU76" s="81" t="s">
        <v>83</v>
      </c>
      <c r="AY76" s="81" t="s">
        <v>136</v>
      </c>
      <c r="BE76" s="119">
        <f>IF($U$76="základní",$N$76,0)</f>
        <v>0</v>
      </c>
      <c r="BF76" s="119">
        <f>IF($U$76="snížená",$N$76,0)</f>
        <v>0</v>
      </c>
      <c r="BG76" s="119">
        <f>IF($U$76="zákl. přenesená",$N$76,0)</f>
        <v>0</v>
      </c>
      <c r="BH76" s="119">
        <f>IF($U$76="sníž. přenesená",$N$76,0)</f>
        <v>0</v>
      </c>
      <c r="BI76" s="119">
        <f>IF($U$76="nulová",$N$76,0)</f>
        <v>0</v>
      </c>
      <c r="BJ76" s="81" t="s">
        <v>22</v>
      </c>
      <c r="BK76" s="119">
        <f>ROUND($L$76*$K$76,2)</f>
        <v>0</v>
      </c>
      <c r="BL76" s="81" t="s">
        <v>142</v>
      </c>
      <c r="BM76" s="81" t="s">
        <v>146</v>
      </c>
    </row>
    <row r="77" spans="2:65" s="6" customFormat="1" ht="15.75" customHeight="1">
      <c r="B77" s="21"/>
      <c r="C77" s="113" t="s">
        <v>147</v>
      </c>
      <c r="D77" s="113" t="s">
        <v>138</v>
      </c>
      <c r="E77" s="111" t="s">
        <v>148</v>
      </c>
      <c r="F77" s="271" t="s">
        <v>149</v>
      </c>
      <c r="G77" s="272"/>
      <c r="H77" s="272"/>
      <c r="I77" s="272"/>
      <c r="J77" s="113" t="s">
        <v>141</v>
      </c>
      <c r="K77" s="114">
        <v>1</v>
      </c>
      <c r="L77" s="273"/>
      <c r="M77" s="272"/>
      <c r="N77" s="274">
        <f>ROUND($L$77*$K$77,2)</f>
        <v>0</v>
      </c>
      <c r="O77" s="272"/>
      <c r="P77" s="272"/>
      <c r="Q77" s="272"/>
      <c r="R77" s="112"/>
      <c r="S77" s="21"/>
      <c r="T77" s="115"/>
      <c r="U77" s="116" t="s">
        <v>45</v>
      </c>
      <c r="X77" s="117">
        <v>0</v>
      </c>
      <c r="Y77" s="117">
        <f>$X$77*$K$77</f>
        <v>0</v>
      </c>
      <c r="Z77" s="117">
        <v>0</v>
      </c>
      <c r="AA77" s="118">
        <f>$Z$77*$K$77</f>
        <v>0</v>
      </c>
      <c r="AR77" s="81" t="s">
        <v>142</v>
      </c>
      <c r="AT77" s="81" t="s">
        <v>138</v>
      </c>
      <c r="AU77" s="81" t="s">
        <v>83</v>
      </c>
      <c r="AY77" s="81" t="s">
        <v>136</v>
      </c>
      <c r="BE77" s="119">
        <f>IF($U$77="základní",$N$77,0)</f>
        <v>0</v>
      </c>
      <c r="BF77" s="119">
        <f>IF($U$77="snížená",$N$77,0)</f>
        <v>0</v>
      </c>
      <c r="BG77" s="119">
        <f>IF($U$77="zákl. přenesená",$N$77,0)</f>
        <v>0</v>
      </c>
      <c r="BH77" s="119">
        <f>IF($U$77="sníž. přenesená",$N$77,0)</f>
        <v>0</v>
      </c>
      <c r="BI77" s="119">
        <f>IF($U$77="nulová",$N$77,0)</f>
        <v>0</v>
      </c>
      <c r="BJ77" s="81" t="s">
        <v>22</v>
      </c>
      <c r="BK77" s="119">
        <f>ROUND($L$77*$K$77,2)</f>
        <v>0</v>
      </c>
      <c r="BL77" s="81" t="s">
        <v>142</v>
      </c>
      <c r="BM77" s="81" t="s">
        <v>150</v>
      </c>
    </row>
    <row r="78" spans="2:65" s="6" customFormat="1" ht="15.75" customHeight="1">
      <c r="B78" s="21"/>
      <c r="C78" s="113" t="s">
        <v>137</v>
      </c>
      <c r="D78" s="113" t="s">
        <v>138</v>
      </c>
      <c r="E78" s="111" t="s">
        <v>151</v>
      </c>
      <c r="F78" s="271" t="s">
        <v>152</v>
      </c>
      <c r="G78" s="272"/>
      <c r="H78" s="272"/>
      <c r="I78" s="272"/>
      <c r="J78" s="113" t="s">
        <v>141</v>
      </c>
      <c r="K78" s="114">
        <v>1</v>
      </c>
      <c r="L78" s="273"/>
      <c r="M78" s="272"/>
      <c r="N78" s="274">
        <f>ROUND($L$78*$K$78,2)</f>
        <v>0</v>
      </c>
      <c r="O78" s="272"/>
      <c r="P78" s="272"/>
      <c r="Q78" s="272"/>
      <c r="R78" s="112"/>
      <c r="S78" s="21"/>
      <c r="T78" s="115"/>
      <c r="U78" s="116" t="s">
        <v>45</v>
      </c>
      <c r="X78" s="117">
        <v>0</v>
      </c>
      <c r="Y78" s="117">
        <f>$X$78*$K$78</f>
        <v>0</v>
      </c>
      <c r="Z78" s="117">
        <v>0</v>
      </c>
      <c r="AA78" s="118">
        <f>$Z$78*$K$78</f>
        <v>0</v>
      </c>
      <c r="AR78" s="81" t="s">
        <v>142</v>
      </c>
      <c r="AT78" s="81" t="s">
        <v>138</v>
      </c>
      <c r="AU78" s="81" t="s">
        <v>83</v>
      </c>
      <c r="AY78" s="81" t="s">
        <v>136</v>
      </c>
      <c r="BE78" s="119">
        <f>IF($U$78="základní",$N$78,0)</f>
        <v>0</v>
      </c>
      <c r="BF78" s="119">
        <f>IF($U$78="snížená",$N$78,0)</f>
        <v>0</v>
      </c>
      <c r="BG78" s="119">
        <f>IF($U$78="zákl. přenesená",$N$78,0)</f>
        <v>0</v>
      </c>
      <c r="BH78" s="119">
        <f>IF($U$78="sníž. přenesená",$N$78,0)</f>
        <v>0</v>
      </c>
      <c r="BI78" s="119">
        <f>IF($U$78="nulová",$N$78,0)</f>
        <v>0</v>
      </c>
      <c r="BJ78" s="81" t="s">
        <v>22</v>
      </c>
      <c r="BK78" s="119">
        <f>ROUND($L$78*$K$78,2)</f>
        <v>0</v>
      </c>
      <c r="BL78" s="81" t="s">
        <v>142</v>
      </c>
      <c r="BM78" s="81" t="s">
        <v>153</v>
      </c>
    </row>
    <row r="79" spans="2:65" s="6" customFormat="1" ht="15.75" customHeight="1">
      <c r="B79" s="21"/>
      <c r="C79" s="113" t="s">
        <v>154</v>
      </c>
      <c r="D79" s="113" t="s">
        <v>138</v>
      </c>
      <c r="E79" s="111" t="s">
        <v>155</v>
      </c>
      <c r="F79" s="271" t="s">
        <v>156</v>
      </c>
      <c r="G79" s="272"/>
      <c r="H79" s="272"/>
      <c r="I79" s="272"/>
      <c r="J79" s="113" t="s">
        <v>141</v>
      </c>
      <c r="K79" s="114">
        <v>1</v>
      </c>
      <c r="L79" s="273"/>
      <c r="M79" s="272"/>
      <c r="N79" s="274">
        <f>ROUND($L$79*$K$79,2)</f>
        <v>0</v>
      </c>
      <c r="O79" s="272"/>
      <c r="P79" s="272"/>
      <c r="Q79" s="272"/>
      <c r="R79" s="112"/>
      <c r="S79" s="21"/>
      <c r="T79" s="115"/>
      <c r="U79" s="116" t="s">
        <v>45</v>
      </c>
      <c r="X79" s="117">
        <v>0</v>
      </c>
      <c r="Y79" s="117">
        <f>$X$79*$K$79</f>
        <v>0</v>
      </c>
      <c r="Z79" s="117">
        <v>0</v>
      </c>
      <c r="AA79" s="118">
        <f>$Z$79*$K$79</f>
        <v>0</v>
      </c>
      <c r="AR79" s="81" t="s">
        <v>142</v>
      </c>
      <c r="AT79" s="81" t="s">
        <v>138</v>
      </c>
      <c r="AU79" s="81" t="s">
        <v>83</v>
      </c>
      <c r="AY79" s="81" t="s">
        <v>136</v>
      </c>
      <c r="BE79" s="119">
        <f>IF($U$79="základní",$N$79,0)</f>
        <v>0</v>
      </c>
      <c r="BF79" s="119">
        <f>IF($U$79="snížená",$N$79,0)</f>
        <v>0</v>
      </c>
      <c r="BG79" s="119">
        <f>IF($U$79="zákl. přenesená",$N$79,0)</f>
        <v>0</v>
      </c>
      <c r="BH79" s="119">
        <f>IF($U$79="sníž. přenesená",$N$79,0)</f>
        <v>0</v>
      </c>
      <c r="BI79" s="119">
        <f>IF($U$79="nulová",$N$79,0)</f>
        <v>0</v>
      </c>
      <c r="BJ79" s="81" t="s">
        <v>22</v>
      </c>
      <c r="BK79" s="119">
        <f>ROUND($L$79*$K$79,2)</f>
        <v>0</v>
      </c>
      <c r="BL79" s="81" t="s">
        <v>142</v>
      </c>
      <c r="BM79" s="81" t="s">
        <v>157</v>
      </c>
    </row>
    <row r="80" spans="2:65" s="6" customFormat="1" ht="15.75" customHeight="1">
      <c r="B80" s="21"/>
      <c r="C80" s="113" t="s">
        <v>158</v>
      </c>
      <c r="D80" s="113" t="s">
        <v>138</v>
      </c>
      <c r="E80" s="111" t="s">
        <v>159</v>
      </c>
      <c r="F80" s="271" t="s">
        <v>160</v>
      </c>
      <c r="G80" s="272"/>
      <c r="H80" s="272"/>
      <c r="I80" s="272"/>
      <c r="J80" s="113" t="s">
        <v>141</v>
      </c>
      <c r="K80" s="114">
        <v>1</v>
      </c>
      <c r="L80" s="273"/>
      <c r="M80" s="272"/>
      <c r="N80" s="274">
        <f>ROUND($L$80*$K$80,2)</f>
        <v>0</v>
      </c>
      <c r="O80" s="272"/>
      <c r="P80" s="272"/>
      <c r="Q80" s="272"/>
      <c r="R80" s="112"/>
      <c r="S80" s="21"/>
      <c r="T80" s="115"/>
      <c r="U80" s="116" t="s">
        <v>45</v>
      </c>
      <c r="X80" s="117">
        <v>0</v>
      </c>
      <c r="Y80" s="117">
        <f>$X$80*$K$80</f>
        <v>0</v>
      </c>
      <c r="Z80" s="117">
        <v>0</v>
      </c>
      <c r="AA80" s="118">
        <f>$Z$80*$K$80</f>
        <v>0</v>
      </c>
      <c r="AR80" s="81" t="s">
        <v>142</v>
      </c>
      <c r="AT80" s="81" t="s">
        <v>138</v>
      </c>
      <c r="AU80" s="81" t="s">
        <v>83</v>
      </c>
      <c r="AY80" s="81" t="s">
        <v>136</v>
      </c>
      <c r="BE80" s="119">
        <f>IF($U$80="základní",$N$80,0)</f>
        <v>0</v>
      </c>
      <c r="BF80" s="119">
        <f>IF($U$80="snížená",$N$80,0)</f>
        <v>0</v>
      </c>
      <c r="BG80" s="119">
        <f>IF($U$80="zákl. přenesená",$N$80,0)</f>
        <v>0</v>
      </c>
      <c r="BH80" s="119">
        <f>IF($U$80="sníž. přenesená",$N$80,0)</f>
        <v>0</v>
      </c>
      <c r="BI80" s="119">
        <f>IF($U$80="nulová",$N$80,0)</f>
        <v>0</v>
      </c>
      <c r="BJ80" s="81" t="s">
        <v>22</v>
      </c>
      <c r="BK80" s="119">
        <f>ROUND($L$80*$K$80,2)</f>
        <v>0</v>
      </c>
      <c r="BL80" s="81" t="s">
        <v>142</v>
      </c>
      <c r="BM80" s="81" t="s">
        <v>161</v>
      </c>
    </row>
    <row r="81" spans="2:65" s="6" customFormat="1" ht="15.75" customHeight="1">
      <c r="B81" s="21"/>
      <c r="C81" s="113" t="s">
        <v>162</v>
      </c>
      <c r="D81" s="113" t="s">
        <v>138</v>
      </c>
      <c r="E81" s="111" t="s">
        <v>163</v>
      </c>
      <c r="F81" s="271" t="s">
        <v>164</v>
      </c>
      <c r="G81" s="272"/>
      <c r="H81" s="272"/>
      <c r="I81" s="272"/>
      <c r="J81" s="113" t="s">
        <v>141</v>
      </c>
      <c r="K81" s="114">
        <v>1</v>
      </c>
      <c r="L81" s="273"/>
      <c r="M81" s="272"/>
      <c r="N81" s="274">
        <f>ROUND($L$81*$K$81,2)</f>
        <v>0</v>
      </c>
      <c r="O81" s="272"/>
      <c r="P81" s="272"/>
      <c r="Q81" s="272"/>
      <c r="R81" s="112"/>
      <c r="S81" s="21"/>
      <c r="T81" s="115"/>
      <c r="U81" s="116" t="s">
        <v>45</v>
      </c>
      <c r="X81" s="117">
        <v>0</v>
      </c>
      <c r="Y81" s="117">
        <f>$X$81*$K$81</f>
        <v>0</v>
      </c>
      <c r="Z81" s="117">
        <v>0</v>
      </c>
      <c r="AA81" s="118">
        <f>$Z$81*$K$81</f>
        <v>0</v>
      </c>
      <c r="AR81" s="81" t="s">
        <v>142</v>
      </c>
      <c r="AT81" s="81" t="s">
        <v>138</v>
      </c>
      <c r="AU81" s="81" t="s">
        <v>83</v>
      </c>
      <c r="AY81" s="81" t="s">
        <v>136</v>
      </c>
      <c r="BE81" s="119">
        <f>IF($U$81="základní",$N$81,0)</f>
        <v>0</v>
      </c>
      <c r="BF81" s="119">
        <f>IF($U$81="snížená",$N$81,0)</f>
        <v>0</v>
      </c>
      <c r="BG81" s="119">
        <f>IF($U$81="zákl. přenesená",$N$81,0)</f>
        <v>0</v>
      </c>
      <c r="BH81" s="119">
        <f>IF($U$81="sníž. přenesená",$N$81,0)</f>
        <v>0</v>
      </c>
      <c r="BI81" s="119">
        <f>IF($U$81="nulová",$N$81,0)</f>
        <v>0</v>
      </c>
      <c r="BJ81" s="81" t="s">
        <v>22</v>
      </c>
      <c r="BK81" s="119">
        <f>ROUND($L$81*$K$81,2)</f>
        <v>0</v>
      </c>
      <c r="BL81" s="81" t="s">
        <v>142</v>
      </c>
      <c r="BM81" s="81" t="s">
        <v>165</v>
      </c>
    </row>
    <row r="82" spans="2:65" s="6" customFormat="1" ht="27" customHeight="1">
      <c r="B82" s="21"/>
      <c r="C82" s="113" t="s">
        <v>166</v>
      </c>
      <c r="D82" s="113" t="s">
        <v>138</v>
      </c>
      <c r="E82" s="111" t="s">
        <v>167</v>
      </c>
      <c r="F82" s="271" t="s">
        <v>168</v>
      </c>
      <c r="G82" s="272"/>
      <c r="H82" s="272"/>
      <c r="I82" s="272"/>
      <c r="J82" s="113" t="s">
        <v>141</v>
      </c>
      <c r="K82" s="114">
        <v>1</v>
      </c>
      <c r="L82" s="273"/>
      <c r="M82" s="272"/>
      <c r="N82" s="274">
        <f>ROUND($L$82*$K$82,2)</f>
        <v>0</v>
      </c>
      <c r="O82" s="272"/>
      <c r="P82" s="272"/>
      <c r="Q82" s="272"/>
      <c r="R82" s="112"/>
      <c r="S82" s="21"/>
      <c r="T82" s="115"/>
      <c r="U82" s="116" t="s">
        <v>45</v>
      </c>
      <c r="X82" s="117">
        <v>0</v>
      </c>
      <c r="Y82" s="117">
        <f>$X$82*$K$82</f>
        <v>0</v>
      </c>
      <c r="Z82" s="117">
        <v>0</v>
      </c>
      <c r="AA82" s="118">
        <f>$Z$82*$K$82</f>
        <v>0</v>
      </c>
      <c r="AR82" s="81" t="s">
        <v>142</v>
      </c>
      <c r="AT82" s="81" t="s">
        <v>138</v>
      </c>
      <c r="AU82" s="81" t="s">
        <v>83</v>
      </c>
      <c r="AY82" s="81" t="s">
        <v>136</v>
      </c>
      <c r="BE82" s="119">
        <f>IF($U$82="základní",$N$82,0)</f>
        <v>0</v>
      </c>
      <c r="BF82" s="119">
        <f>IF($U$82="snížená",$N$82,0)</f>
        <v>0</v>
      </c>
      <c r="BG82" s="119">
        <f>IF($U$82="zákl. přenesená",$N$82,0)</f>
        <v>0</v>
      </c>
      <c r="BH82" s="119">
        <f>IF($U$82="sníž. přenesená",$N$82,0)</f>
        <v>0</v>
      </c>
      <c r="BI82" s="119">
        <f>IF($U$82="nulová",$N$82,0)</f>
        <v>0</v>
      </c>
      <c r="BJ82" s="81" t="s">
        <v>22</v>
      </c>
      <c r="BK82" s="119">
        <f>ROUND($L$82*$K$82,2)</f>
        <v>0</v>
      </c>
      <c r="BL82" s="81" t="s">
        <v>142</v>
      </c>
      <c r="BM82" s="81" t="s">
        <v>169</v>
      </c>
    </row>
    <row r="83" spans="2:65" s="6" customFormat="1" ht="15.75" customHeight="1">
      <c r="B83" s="21"/>
      <c r="C83" s="113" t="s">
        <v>170</v>
      </c>
      <c r="D83" s="113" t="s">
        <v>138</v>
      </c>
      <c r="E83" s="111" t="s">
        <v>171</v>
      </c>
      <c r="F83" s="271" t="s">
        <v>172</v>
      </c>
      <c r="G83" s="272"/>
      <c r="H83" s="272"/>
      <c r="I83" s="272"/>
      <c r="J83" s="113" t="s">
        <v>141</v>
      </c>
      <c r="K83" s="114">
        <v>1</v>
      </c>
      <c r="L83" s="273"/>
      <c r="M83" s="272"/>
      <c r="N83" s="274">
        <f>ROUND($L$83*$K$83,2)</f>
        <v>0</v>
      </c>
      <c r="O83" s="272"/>
      <c r="P83" s="272"/>
      <c r="Q83" s="272"/>
      <c r="R83" s="112"/>
      <c r="S83" s="21"/>
      <c r="T83" s="115"/>
      <c r="U83" s="116" t="s">
        <v>45</v>
      </c>
      <c r="X83" s="117">
        <v>0</v>
      </c>
      <c r="Y83" s="117">
        <f>$X$83*$K$83</f>
        <v>0</v>
      </c>
      <c r="Z83" s="117">
        <v>0</v>
      </c>
      <c r="AA83" s="118">
        <f>$Z$83*$K$83</f>
        <v>0</v>
      </c>
      <c r="AR83" s="81" t="s">
        <v>142</v>
      </c>
      <c r="AT83" s="81" t="s">
        <v>138</v>
      </c>
      <c r="AU83" s="81" t="s">
        <v>83</v>
      </c>
      <c r="AY83" s="81" t="s">
        <v>136</v>
      </c>
      <c r="BE83" s="119">
        <f>IF($U$83="základní",$N$83,0)</f>
        <v>0</v>
      </c>
      <c r="BF83" s="119">
        <f>IF($U$83="snížená",$N$83,0)</f>
        <v>0</v>
      </c>
      <c r="BG83" s="119">
        <f>IF($U$83="zákl. přenesená",$N$83,0)</f>
        <v>0</v>
      </c>
      <c r="BH83" s="119">
        <f>IF($U$83="sníž. přenesená",$N$83,0)</f>
        <v>0</v>
      </c>
      <c r="BI83" s="119">
        <f>IF($U$83="nulová",$N$83,0)</f>
        <v>0</v>
      </c>
      <c r="BJ83" s="81" t="s">
        <v>22</v>
      </c>
      <c r="BK83" s="119">
        <f>ROUND($L$83*$K$83,2)</f>
        <v>0</v>
      </c>
      <c r="BL83" s="81" t="s">
        <v>142</v>
      </c>
      <c r="BM83" s="81" t="s">
        <v>173</v>
      </c>
    </row>
    <row r="84" spans="2:65" s="6" customFormat="1" ht="15.75" customHeight="1">
      <c r="B84" s="21"/>
      <c r="C84" s="113" t="s">
        <v>27</v>
      </c>
      <c r="D84" s="113" t="s">
        <v>138</v>
      </c>
      <c r="E84" s="111" t="s">
        <v>174</v>
      </c>
      <c r="F84" s="271" t="s">
        <v>175</v>
      </c>
      <c r="G84" s="272"/>
      <c r="H84" s="272"/>
      <c r="I84" s="272"/>
      <c r="J84" s="113" t="s">
        <v>141</v>
      </c>
      <c r="K84" s="114">
        <v>1</v>
      </c>
      <c r="L84" s="273"/>
      <c r="M84" s="272"/>
      <c r="N84" s="274">
        <f>ROUND($L$84*$K$84,2)</f>
        <v>0</v>
      </c>
      <c r="O84" s="272"/>
      <c r="P84" s="272"/>
      <c r="Q84" s="272"/>
      <c r="R84" s="112"/>
      <c r="S84" s="21"/>
      <c r="T84" s="115"/>
      <c r="U84" s="116" t="s">
        <v>45</v>
      </c>
      <c r="X84" s="117">
        <v>0</v>
      </c>
      <c r="Y84" s="117">
        <f>$X$84*$K$84</f>
        <v>0</v>
      </c>
      <c r="Z84" s="117">
        <v>0</v>
      </c>
      <c r="AA84" s="118">
        <f>$Z$84*$K$84</f>
        <v>0</v>
      </c>
      <c r="AR84" s="81" t="s">
        <v>142</v>
      </c>
      <c r="AT84" s="81" t="s">
        <v>138</v>
      </c>
      <c r="AU84" s="81" t="s">
        <v>83</v>
      </c>
      <c r="AY84" s="81" t="s">
        <v>136</v>
      </c>
      <c r="BE84" s="119">
        <f>IF($U$84="základní",$N$84,0)</f>
        <v>0</v>
      </c>
      <c r="BF84" s="119">
        <f>IF($U$84="snížená",$N$84,0)</f>
        <v>0</v>
      </c>
      <c r="BG84" s="119">
        <f>IF($U$84="zákl. přenesená",$N$84,0)</f>
        <v>0</v>
      </c>
      <c r="BH84" s="119">
        <f>IF($U$84="sníž. přenesená",$N$84,0)</f>
        <v>0</v>
      </c>
      <c r="BI84" s="119">
        <f>IF($U$84="nulová",$N$84,0)</f>
        <v>0</v>
      </c>
      <c r="BJ84" s="81" t="s">
        <v>22</v>
      </c>
      <c r="BK84" s="119">
        <f>ROUND($L$84*$K$84,2)</f>
        <v>0</v>
      </c>
      <c r="BL84" s="81" t="s">
        <v>142</v>
      </c>
      <c r="BM84" s="81" t="s">
        <v>176</v>
      </c>
    </row>
    <row r="85" spans="2:63" s="101" customFormat="1" ht="30.75" customHeight="1">
      <c r="B85" s="102"/>
      <c r="D85" s="109" t="s">
        <v>120</v>
      </c>
      <c r="N85" s="278">
        <f>$BK$85</f>
        <v>0</v>
      </c>
      <c r="O85" s="277"/>
      <c r="P85" s="277"/>
      <c r="Q85" s="277"/>
      <c r="S85" s="102"/>
      <c r="T85" s="105"/>
      <c r="W85" s="106">
        <f>SUM($W$86:$W$88)</f>
        <v>0</v>
      </c>
      <c r="Y85" s="106">
        <f>SUM($Y$86:$Y$88)</f>
        <v>0</v>
      </c>
      <c r="AA85" s="107">
        <f>SUM($AA$86:$AA$88)</f>
        <v>0</v>
      </c>
      <c r="AR85" s="104" t="s">
        <v>137</v>
      </c>
      <c r="AT85" s="104" t="s">
        <v>74</v>
      </c>
      <c r="AU85" s="104" t="s">
        <v>22</v>
      </c>
      <c r="AY85" s="104" t="s">
        <v>136</v>
      </c>
      <c r="BK85" s="108">
        <f>SUM($BK$86:$BK$88)</f>
        <v>0</v>
      </c>
    </row>
    <row r="86" spans="2:65" s="6" customFormat="1" ht="15.75" customHeight="1">
      <c r="B86" s="21"/>
      <c r="C86" s="113" t="s">
        <v>177</v>
      </c>
      <c r="D86" s="113" t="s">
        <v>138</v>
      </c>
      <c r="E86" s="111" t="s">
        <v>178</v>
      </c>
      <c r="F86" s="271" t="s">
        <v>179</v>
      </c>
      <c r="G86" s="272"/>
      <c r="H86" s="272"/>
      <c r="I86" s="272"/>
      <c r="J86" s="113" t="s">
        <v>141</v>
      </c>
      <c r="K86" s="114">
        <v>1</v>
      </c>
      <c r="L86" s="273"/>
      <c r="M86" s="272"/>
      <c r="N86" s="274">
        <f>ROUND($L$86*$K$86,2)</f>
        <v>0</v>
      </c>
      <c r="O86" s="272"/>
      <c r="P86" s="272"/>
      <c r="Q86" s="272"/>
      <c r="R86" s="112"/>
      <c r="S86" s="21"/>
      <c r="T86" s="115"/>
      <c r="U86" s="116" t="s">
        <v>45</v>
      </c>
      <c r="X86" s="117">
        <v>0</v>
      </c>
      <c r="Y86" s="117">
        <f>$X$86*$K$86</f>
        <v>0</v>
      </c>
      <c r="Z86" s="117">
        <v>0</v>
      </c>
      <c r="AA86" s="118">
        <f>$Z$86*$K$86</f>
        <v>0</v>
      </c>
      <c r="AR86" s="81" t="s">
        <v>180</v>
      </c>
      <c r="AT86" s="81" t="s">
        <v>138</v>
      </c>
      <c r="AU86" s="81" t="s">
        <v>83</v>
      </c>
      <c r="AY86" s="81" t="s">
        <v>136</v>
      </c>
      <c r="BE86" s="119">
        <f>IF($U$86="základní",$N$86,0)</f>
        <v>0</v>
      </c>
      <c r="BF86" s="119">
        <f>IF($U$86="snížená",$N$86,0)</f>
        <v>0</v>
      </c>
      <c r="BG86" s="119">
        <f>IF($U$86="zákl. přenesená",$N$86,0)</f>
        <v>0</v>
      </c>
      <c r="BH86" s="119">
        <f>IF($U$86="sníž. přenesená",$N$86,0)</f>
        <v>0</v>
      </c>
      <c r="BI86" s="119">
        <f>IF($U$86="nulová",$N$86,0)</f>
        <v>0</v>
      </c>
      <c r="BJ86" s="81" t="s">
        <v>22</v>
      </c>
      <c r="BK86" s="119">
        <f>ROUND($L$86*$K$86,2)</f>
        <v>0</v>
      </c>
      <c r="BL86" s="81" t="s">
        <v>180</v>
      </c>
      <c r="BM86" s="81" t="s">
        <v>181</v>
      </c>
    </row>
    <row r="87" spans="2:65" s="6" customFormat="1" ht="15.75" customHeight="1">
      <c r="B87" s="21"/>
      <c r="C87" s="113" t="s">
        <v>182</v>
      </c>
      <c r="D87" s="113" t="s">
        <v>138</v>
      </c>
      <c r="E87" s="111" t="s">
        <v>183</v>
      </c>
      <c r="F87" s="271" t="s">
        <v>184</v>
      </c>
      <c r="G87" s="272"/>
      <c r="H87" s="272"/>
      <c r="I87" s="272"/>
      <c r="J87" s="113" t="s">
        <v>141</v>
      </c>
      <c r="K87" s="114">
        <v>1</v>
      </c>
      <c r="L87" s="273"/>
      <c r="M87" s="272"/>
      <c r="N87" s="274">
        <f>ROUND($L$87*$K$87,2)</f>
        <v>0</v>
      </c>
      <c r="O87" s="272"/>
      <c r="P87" s="272"/>
      <c r="Q87" s="272"/>
      <c r="R87" s="112"/>
      <c r="S87" s="21"/>
      <c r="T87" s="115"/>
      <c r="U87" s="116" t="s">
        <v>45</v>
      </c>
      <c r="X87" s="117">
        <v>0</v>
      </c>
      <c r="Y87" s="117">
        <f>$X$87*$K$87</f>
        <v>0</v>
      </c>
      <c r="Z87" s="117">
        <v>0</v>
      </c>
      <c r="AA87" s="118">
        <f>$Z$87*$K$87</f>
        <v>0</v>
      </c>
      <c r="AR87" s="81" t="s">
        <v>185</v>
      </c>
      <c r="AT87" s="81" t="s">
        <v>138</v>
      </c>
      <c r="AU87" s="81" t="s">
        <v>83</v>
      </c>
      <c r="AY87" s="81" t="s">
        <v>136</v>
      </c>
      <c r="BE87" s="119">
        <f>IF($U$87="základní",$N$87,0)</f>
        <v>0</v>
      </c>
      <c r="BF87" s="119">
        <f>IF($U$87="snížená",$N$87,0)</f>
        <v>0</v>
      </c>
      <c r="BG87" s="119">
        <f>IF($U$87="zákl. přenesená",$N$87,0)</f>
        <v>0</v>
      </c>
      <c r="BH87" s="119">
        <f>IF($U$87="sníž. přenesená",$N$87,0)</f>
        <v>0</v>
      </c>
      <c r="BI87" s="119">
        <f>IF($U$87="nulová",$N$87,0)</f>
        <v>0</v>
      </c>
      <c r="BJ87" s="81" t="s">
        <v>22</v>
      </c>
      <c r="BK87" s="119">
        <f>ROUND($L$87*$K$87,2)</f>
        <v>0</v>
      </c>
      <c r="BL87" s="81" t="s">
        <v>185</v>
      </c>
      <c r="BM87" s="81" t="s">
        <v>186</v>
      </c>
    </row>
    <row r="88" spans="2:65" s="6" customFormat="1" ht="27" customHeight="1">
      <c r="B88" s="21"/>
      <c r="C88" s="113" t="s">
        <v>9</v>
      </c>
      <c r="D88" s="113" t="s">
        <v>138</v>
      </c>
      <c r="E88" s="111" t="s">
        <v>187</v>
      </c>
      <c r="F88" s="271" t="s">
        <v>188</v>
      </c>
      <c r="G88" s="272"/>
      <c r="H88" s="272"/>
      <c r="I88" s="272"/>
      <c r="J88" s="113" t="s">
        <v>189</v>
      </c>
      <c r="K88" s="114">
        <v>30</v>
      </c>
      <c r="L88" s="273"/>
      <c r="M88" s="272"/>
      <c r="N88" s="274">
        <f>ROUND($L$88*$K$88,2)</f>
        <v>0</v>
      </c>
      <c r="O88" s="272"/>
      <c r="P88" s="272"/>
      <c r="Q88" s="272"/>
      <c r="R88" s="112"/>
      <c r="S88" s="21"/>
      <c r="T88" s="115"/>
      <c r="U88" s="120" t="s">
        <v>45</v>
      </c>
      <c r="V88" s="121"/>
      <c r="W88" s="121"/>
      <c r="X88" s="122">
        <v>0</v>
      </c>
      <c r="Y88" s="122">
        <f>$X$88*$K$88</f>
        <v>0</v>
      </c>
      <c r="Z88" s="122">
        <v>0</v>
      </c>
      <c r="AA88" s="123">
        <f>$Z$88*$K$88</f>
        <v>0</v>
      </c>
      <c r="AR88" s="81" t="s">
        <v>185</v>
      </c>
      <c r="AT88" s="81" t="s">
        <v>138</v>
      </c>
      <c r="AU88" s="81" t="s">
        <v>83</v>
      </c>
      <c r="AY88" s="81" t="s">
        <v>136</v>
      </c>
      <c r="BE88" s="119">
        <f>IF($U$88="základní",$N$88,0)</f>
        <v>0</v>
      </c>
      <c r="BF88" s="119">
        <f>IF($U$88="snížená",$N$88,0)</f>
        <v>0</v>
      </c>
      <c r="BG88" s="119">
        <f>IF($U$88="zákl. přenesená",$N$88,0)</f>
        <v>0</v>
      </c>
      <c r="BH88" s="119">
        <f>IF($U$88="sníž. přenesená",$N$88,0)</f>
        <v>0</v>
      </c>
      <c r="BI88" s="119">
        <f>IF($U$88="nulová",$N$88,0)</f>
        <v>0</v>
      </c>
      <c r="BJ88" s="81" t="s">
        <v>22</v>
      </c>
      <c r="BK88" s="119">
        <f>ROUND($L$88*$K$88,2)</f>
        <v>0</v>
      </c>
      <c r="BL88" s="81" t="s">
        <v>185</v>
      </c>
      <c r="BM88" s="81" t="s">
        <v>190</v>
      </c>
    </row>
    <row r="89" spans="2:19" s="6" customFormat="1" ht="7.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21"/>
    </row>
    <row r="90" s="2" customFormat="1" ht="14.25" customHeight="1"/>
  </sheetData>
  <sheetProtection/>
  <mergeCells count="88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C61:R61"/>
    <mergeCell ref="F63:Q63"/>
    <mergeCell ref="F64:Q64"/>
    <mergeCell ref="M66:P66"/>
    <mergeCell ref="M68:Q68"/>
    <mergeCell ref="F71:I71"/>
    <mergeCell ref="L71:M71"/>
    <mergeCell ref="N71:Q71"/>
    <mergeCell ref="F75:I75"/>
    <mergeCell ref="L75:M75"/>
    <mergeCell ref="N75:Q75"/>
    <mergeCell ref="F76:I76"/>
    <mergeCell ref="L76:M76"/>
    <mergeCell ref="N76:Q76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80:I80"/>
    <mergeCell ref="L80:M80"/>
    <mergeCell ref="N80:Q80"/>
    <mergeCell ref="N84:Q84"/>
    <mergeCell ref="F81:I81"/>
    <mergeCell ref="L81:M81"/>
    <mergeCell ref="N81:Q81"/>
    <mergeCell ref="F82:I82"/>
    <mergeCell ref="L82:M82"/>
    <mergeCell ref="N82:Q82"/>
    <mergeCell ref="L86:M86"/>
    <mergeCell ref="N86:Q86"/>
    <mergeCell ref="F87:I87"/>
    <mergeCell ref="L87:M87"/>
    <mergeCell ref="N87:Q87"/>
    <mergeCell ref="F83:I83"/>
    <mergeCell ref="L83:M83"/>
    <mergeCell ref="N83:Q83"/>
    <mergeCell ref="F84:I84"/>
    <mergeCell ref="L84:M84"/>
    <mergeCell ref="H1:K1"/>
    <mergeCell ref="S2:AC2"/>
    <mergeCell ref="F88:I88"/>
    <mergeCell ref="L88:M88"/>
    <mergeCell ref="N88:Q88"/>
    <mergeCell ref="N72:Q72"/>
    <mergeCell ref="N73:Q73"/>
    <mergeCell ref="N74:Q74"/>
    <mergeCell ref="N85:Q85"/>
    <mergeCell ref="F86:I86"/>
  </mergeCells>
  <hyperlinks>
    <hyperlink ref="F1:G1" location="C2" tooltip="Krycí list soupisu" display="1) Krycí list soupisu"/>
    <hyperlink ref="H1:K1" location="C49" tooltip="Rekapitulace" display="2) Rekapitulace"/>
    <hyperlink ref="L1:M1" location="C71" tooltip="Soupis prací" display="3) Soupis prací"/>
    <hyperlink ref="S1:T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1325</v>
      </c>
      <c r="G1" s="157"/>
      <c r="H1" s="270" t="s">
        <v>1326</v>
      </c>
      <c r="I1" s="270"/>
      <c r="J1" s="270"/>
      <c r="K1" s="270"/>
      <c r="L1" s="157" t="s">
        <v>1327</v>
      </c>
      <c r="M1" s="157"/>
      <c r="N1" s="155"/>
      <c r="O1" s="156" t="s">
        <v>109</v>
      </c>
      <c r="P1" s="155"/>
      <c r="Q1" s="155"/>
      <c r="R1" s="155"/>
      <c r="S1" s="157" t="s">
        <v>1328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62" t="s">
        <v>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4" t="s">
        <v>6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52" t="s">
        <v>110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63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4" t="str">
        <f>'Rekapitulace stavby'!$K$6</f>
        <v>II/118 Příbram - Hluboš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11"/>
    </row>
    <row r="7" spans="2:18" s="2" customFormat="1" ht="30.75" customHeight="1">
      <c r="B7" s="10"/>
      <c r="D7" s="17" t="s">
        <v>111</v>
      </c>
      <c r="F7" s="284" t="s">
        <v>191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11"/>
    </row>
    <row r="8" spans="2:18" s="6" customFormat="1" ht="37.5" customHeight="1">
      <c r="B8" s="21"/>
      <c r="D8" s="41" t="s">
        <v>192</v>
      </c>
      <c r="F8" s="254" t="s">
        <v>193</v>
      </c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4"/>
    </row>
    <row r="9" spans="2:18" s="6" customFormat="1" ht="14.25" customHeight="1">
      <c r="B9" s="21"/>
      <c r="R9" s="24"/>
    </row>
    <row r="10" spans="2:18" s="6" customFormat="1" ht="15" customHeight="1">
      <c r="B10" s="21"/>
      <c r="D10" s="17" t="s">
        <v>20</v>
      </c>
      <c r="F10" s="15"/>
      <c r="M10" s="17" t="s">
        <v>21</v>
      </c>
      <c r="O10" s="15"/>
      <c r="R10" s="24"/>
    </row>
    <row r="11" spans="2:18" s="6" customFormat="1" ht="15" customHeight="1">
      <c r="B11" s="21"/>
      <c r="D11" s="17" t="s">
        <v>23</v>
      </c>
      <c r="F11" s="15" t="s">
        <v>24</v>
      </c>
      <c r="M11" s="17" t="s">
        <v>25</v>
      </c>
      <c r="O11" s="279" t="str">
        <f>'Rekapitulace stavby'!$AN$8</f>
        <v>05.02.2014</v>
      </c>
      <c r="P11" s="253"/>
      <c r="R11" s="24"/>
    </row>
    <row r="12" spans="2:18" s="6" customFormat="1" ht="12" customHeight="1">
      <c r="B12" s="21"/>
      <c r="R12" s="24"/>
    </row>
    <row r="13" spans="2:18" s="6" customFormat="1" ht="15" customHeight="1">
      <c r="B13" s="21"/>
      <c r="D13" s="17" t="s">
        <v>29</v>
      </c>
      <c r="M13" s="17" t="s">
        <v>30</v>
      </c>
      <c r="O13" s="255" t="s">
        <v>31</v>
      </c>
      <c r="P13" s="253"/>
      <c r="R13" s="24"/>
    </row>
    <row r="14" spans="2:18" s="6" customFormat="1" ht="18.75" customHeight="1">
      <c r="B14" s="21"/>
      <c r="E14" s="15" t="s">
        <v>32</v>
      </c>
      <c r="M14" s="17" t="s">
        <v>33</v>
      </c>
      <c r="O14" s="255"/>
      <c r="P14" s="253"/>
      <c r="R14" s="24"/>
    </row>
    <row r="15" spans="2:18" s="6" customFormat="1" ht="7.5" customHeight="1">
      <c r="B15" s="21"/>
      <c r="R15" s="24"/>
    </row>
    <row r="16" spans="2:18" s="6" customFormat="1" ht="15" customHeight="1">
      <c r="B16" s="21"/>
      <c r="D16" s="17" t="s">
        <v>34</v>
      </c>
      <c r="M16" s="17" t="s">
        <v>30</v>
      </c>
      <c r="O16" s="255" t="str">
        <f>IF('Rekapitulace stavby'!$AN$13="","",'Rekapitulace stavby'!$AN$13)</f>
        <v>Vyplň údaj</v>
      </c>
      <c r="P16" s="253"/>
      <c r="R16" s="24"/>
    </row>
    <row r="17" spans="2:18" s="6" customFormat="1" ht="18.75" customHeight="1">
      <c r="B17" s="21"/>
      <c r="E17" s="15" t="str">
        <f>IF('Rekapitulace stavby'!$E$14="","",'Rekapitulace stavby'!$E$14)</f>
        <v>Vyplň údaj</v>
      </c>
      <c r="M17" s="17" t="s">
        <v>33</v>
      </c>
      <c r="O17" s="255" t="str">
        <f>IF('Rekapitulace stavby'!$AN$14="","",'Rekapitulace stavby'!$AN$14)</f>
        <v>Vyplň údaj</v>
      </c>
      <c r="P17" s="253"/>
      <c r="R17" s="24"/>
    </row>
    <row r="18" spans="2:18" s="6" customFormat="1" ht="7.5" customHeight="1">
      <c r="B18" s="21"/>
      <c r="R18" s="24"/>
    </row>
    <row r="19" spans="2:18" s="6" customFormat="1" ht="15" customHeight="1">
      <c r="B19" s="21"/>
      <c r="D19" s="17" t="s">
        <v>36</v>
      </c>
      <c r="M19" s="17" t="s">
        <v>30</v>
      </c>
      <c r="O19" s="255" t="s">
        <v>37</v>
      </c>
      <c r="P19" s="253"/>
      <c r="R19" s="24"/>
    </row>
    <row r="20" spans="2:18" s="6" customFormat="1" ht="18.75" customHeight="1">
      <c r="B20" s="21"/>
      <c r="E20" s="15" t="s">
        <v>38</v>
      </c>
      <c r="M20" s="17" t="s">
        <v>33</v>
      </c>
      <c r="O20" s="255" t="s">
        <v>39</v>
      </c>
      <c r="P20" s="253"/>
      <c r="R20" s="24"/>
    </row>
    <row r="21" spans="2:18" s="6" customFormat="1" ht="7.5" customHeight="1">
      <c r="B21" s="21"/>
      <c r="R21" s="24"/>
    </row>
    <row r="22" spans="2:18" s="6" customFormat="1" ht="15" customHeight="1">
      <c r="B22" s="21"/>
      <c r="D22" s="17" t="s">
        <v>41</v>
      </c>
      <c r="R22" s="24"/>
    </row>
    <row r="23" spans="2:18" s="81" customFormat="1" ht="84.75" customHeight="1">
      <c r="B23" s="82"/>
      <c r="E23" s="267" t="s">
        <v>42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R23" s="83"/>
    </row>
    <row r="24" spans="2:18" s="6" customFormat="1" ht="7.5" customHeight="1">
      <c r="B24" s="21"/>
      <c r="R24" s="24"/>
    </row>
    <row r="25" spans="2:18" s="6" customFormat="1" ht="7.5" customHeight="1">
      <c r="B25" s="21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R25" s="24"/>
    </row>
    <row r="26" spans="2:18" s="6" customFormat="1" ht="26.25" customHeight="1">
      <c r="B26" s="21"/>
      <c r="D26" s="84" t="s">
        <v>43</v>
      </c>
      <c r="M26" s="247">
        <f>ROUNDUP($N$75,2)</f>
        <v>0</v>
      </c>
      <c r="N26" s="253"/>
      <c r="O26" s="253"/>
      <c r="P26" s="253"/>
      <c r="R26" s="24"/>
    </row>
    <row r="27" spans="2:18" s="6" customFormat="1" ht="7.5" customHeight="1">
      <c r="B27" s="2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R27" s="24"/>
    </row>
    <row r="28" spans="2:18" s="6" customFormat="1" ht="15" customHeight="1">
      <c r="B28" s="21"/>
      <c r="D28" s="26" t="s">
        <v>44</v>
      </c>
      <c r="E28" s="26" t="s">
        <v>45</v>
      </c>
      <c r="F28" s="27">
        <v>0.21</v>
      </c>
      <c r="G28" s="85" t="s">
        <v>46</v>
      </c>
      <c r="H28" s="287">
        <f>SUM($BE$75:$BE$101)</f>
        <v>0</v>
      </c>
      <c r="I28" s="253"/>
      <c r="J28" s="253"/>
      <c r="M28" s="287">
        <f>SUM($BE$75:$BE$101)*$F$28</f>
        <v>0</v>
      </c>
      <c r="N28" s="253"/>
      <c r="O28" s="253"/>
      <c r="P28" s="253"/>
      <c r="R28" s="24"/>
    </row>
    <row r="29" spans="2:18" s="6" customFormat="1" ht="15" customHeight="1">
      <c r="B29" s="21"/>
      <c r="E29" s="26" t="s">
        <v>47</v>
      </c>
      <c r="F29" s="27">
        <v>0.15</v>
      </c>
      <c r="G29" s="85" t="s">
        <v>46</v>
      </c>
      <c r="H29" s="287">
        <f>SUM($BF$75:$BF$101)</f>
        <v>0</v>
      </c>
      <c r="I29" s="253"/>
      <c r="J29" s="253"/>
      <c r="M29" s="287">
        <f>SUM($BF$75:$BF$101)*$F$29</f>
        <v>0</v>
      </c>
      <c r="N29" s="253"/>
      <c r="O29" s="253"/>
      <c r="P29" s="253"/>
      <c r="R29" s="24"/>
    </row>
    <row r="30" spans="2:18" s="6" customFormat="1" ht="15" customHeight="1" hidden="1">
      <c r="B30" s="21"/>
      <c r="E30" s="26" t="s">
        <v>48</v>
      </c>
      <c r="F30" s="27">
        <v>0.21</v>
      </c>
      <c r="G30" s="85" t="s">
        <v>46</v>
      </c>
      <c r="H30" s="287">
        <f>SUM($BG$75:$BG$101)</f>
        <v>0</v>
      </c>
      <c r="I30" s="253"/>
      <c r="J30" s="253"/>
      <c r="M30" s="287">
        <v>0</v>
      </c>
      <c r="N30" s="253"/>
      <c r="O30" s="253"/>
      <c r="P30" s="253"/>
      <c r="R30" s="24"/>
    </row>
    <row r="31" spans="2:18" s="6" customFormat="1" ht="15" customHeight="1" hidden="1">
      <c r="B31" s="21"/>
      <c r="E31" s="26" t="s">
        <v>49</v>
      </c>
      <c r="F31" s="27">
        <v>0.15</v>
      </c>
      <c r="G31" s="85" t="s">
        <v>46</v>
      </c>
      <c r="H31" s="287">
        <f>SUM($BH$75:$BH$101)</f>
        <v>0</v>
      </c>
      <c r="I31" s="253"/>
      <c r="J31" s="253"/>
      <c r="M31" s="287">
        <v>0</v>
      </c>
      <c r="N31" s="253"/>
      <c r="O31" s="253"/>
      <c r="P31" s="253"/>
      <c r="R31" s="24"/>
    </row>
    <row r="32" spans="2:18" s="6" customFormat="1" ht="15" customHeight="1" hidden="1">
      <c r="B32" s="21"/>
      <c r="E32" s="26" t="s">
        <v>50</v>
      </c>
      <c r="F32" s="27">
        <v>0</v>
      </c>
      <c r="G32" s="85" t="s">
        <v>46</v>
      </c>
      <c r="H32" s="287">
        <f>SUM($BI$75:$BI$101)</f>
        <v>0</v>
      </c>
      <c r="I32" s="253"/>
      <c r="J32" s="253"/>
      <c r="M32" s="287">
        <v>0</v>
      </c>
      <c r="N32" s="253"/>
      <c r="O32" s="253"/>
      <c r="P32" s="253"/>
      <c r="R32" s="24"/>
    </row>
    <row r="33" spans="2:18" s="6" customFormat="1" ht="7.5" customHeight="1">
      <c r="B33" s="21"/>
      <c r="R33" s="24"/>
    </row>
    <row r="34" spans="2:18" s="6" customFormat="1" ht="26.25" customHeight="1">
      <c r="B34" s="21"/>
      <c r="C34" s="30"/>
      <c r="D34" s="31" t="s">
        <v>51</v>
      </c>
      <c r="E34" s="32"/>
      <c r="F34" s="32"/>
      <c r="G34" s="86" t="s">
        <v>52</v>
      </c>
      <c r="H34" s="33" t="s">
        <v>53</v>
      </c>
      <c r="I34" s="32"/>
      <c r="J34" s="32"/>
      <c r="K34" s="32"/>
      <c r="L34" s="250">
        <f>ROUNDUP(SUM($M$26:$M$32),2)</f>
        <v>0</v>
      </c>
      <c r="M34" s="244"/>
      <c r="N34" s="244"/>
      <c r="O34" s="244"/>
      <c r="P34" s="251"/>
      <c r="Q34" s="30"/>
      <c r="R34" s="34"/>
    </row>
    <row r="35" spans="2:18" s="6" customFormat="1" ht="15" customHeight="1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</row>
    <row r="39" spans="2:18" s="6" customFormat="1" ht="7.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87"/>
    </row>
    <row r="40" spans="2:18" s="6" customFormat="1" ht="37.5" customHeight="1">
      <c r="B40" s="21"/>
      <c r="C40" s="252" t="s">
        <v>113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88"/>
    </row>
    <row r="41" spans="2:18" s="6" customFormat="1" ht="7.5" customHeight="1">
      <c r="B41" s="21"/>
      <c r="R41" s="24"/>
    </row>
    <row r="42" spans="2:18" s="6" customFormat="1" ht="30.75" customHeight="1">
      <c r="B42" s="21"/>
      <c r="C42" s="17" t="s">
        <v>17</v>
      </c>
      <c r="F42" s="284" t="str">
        <f>$F$6</f>
        <v>II/118 Příbram - Hluboš</v>
      </c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4"/>
    </row>
    <row r="43" spans="2:18" s="2" customFormat="1" ht="30.75" customHeight="1">
      <c r="B43" s="10"/>
      <c r="C43" s="17" t="s">
        <v>111</v>
      </c>
      <c r="F43" s="284" t="s">
        <v>191</v>
      </c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11"/>
    </row>
    <row r="44" spans="2:18" s="6" customFormat="1" ht="37.5" customHeight="1">
      <c r="B44" s="21"/>
      <c r="C44" s="41" t="s">
        <v>192</v>
      </c>
      <c r="F44" s="254" t="str">
        <f>$F$8</f>
        <v>DIO - DIO - Dopravně-inženýrské opatření</v>
      </c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4"/>
    </row>
    <row r="45" spans="2:18" s="6" customFormat="1" ht="7.5" customHeight="1">
      <c r="B45" s="21"/>
      <c r="R45" s="24"/>
    </row>
    <row r="46" spans="2:18" s="6" customFormat="1" ht="18.75" customHeight="1">
      <c r="B46" s="21"/>
      <c r="C46" s="17" t="s">
        <v>23</v>
      </c>
      <c r="F46" s="15" t="str">
        <f>$F$11</f>
        <v>Příbram</v>
      </c>
      <c r="K46" s="17" t="s">
        <v>25</v>
      </c>
      <c r="M46" s="279" t="str">
        <f>IF($O$11="","",$O$11)</f>
        <v>05.02.2014</v>
      </c>
      <c r="N46" s="253"/>
      <c r="O46" s="253"/>
      <c r="P46" s="253"/>
      <c r="R46" s="24"/>
    </row>
    <row r="47" spans="2:18" s="6" customFormat="1" ht="7.5" customHeight="1">
      <c r="B47" s="21"/>
      <c r="R47" s="24"/>
    </row>
    <row r="48" spans="2:18" s="6" customFormat="1" ht="15.75" customHeight="1">
      <c r="B48" s="21"/>
      <c r="C48" s="17" t="s">
        <v>29</v>
      </c>
      <c r="F48" s="15" t="str">
        <f>$E$14</f>
        <v>Středočeský kraj</v>
      </c>
      <c r="K48" s="17" t="s">
        <v>36</v>
      </c>
      <c r="M48" s="255" t="str">
        <f>$E$20</f>
        <v>CR Project s.r.o.</v>
      </c>
      <c r="N48" s="253"/>
      <c r="O48" s="253"/>
      <c r="P48" s="253"/>
      <c r="Q48" s="253"/>
      <c r="R48" s="24"/>
    </row>
    <row r="49" spans="2:18" s="6" customFormat="1" ht="15" customHeight="1">
      <c r="B49" s="21"/>
      <c r="C49" s="17" t="s">
        <v>34</v>
      </c>
      <c r="F49" s="15" t="str">
        <f>IF($E$17="","",$E$17)</f>
        <v>Vyplň údaj</v>
      </c>
      <c r="R49" s="24"/>
    </row>
    <row r="50" spans="2:18" s="6" customFormat="1" ht="11.25" customHeight="1">
      <c r="B50" s="21"/>
      <c r="R50" s="24"/>
    </row>
    <row r="51" spans="2:18" s="6" customFormat="1" ht="30" customHeight="1">
      <c r="B51" s="21"/>
      <c r="C51" s="285" t="s">
        <v>114</v>
      </c>
      <c r="D51" s="286"/>
      <c r="E51" s="286"/>
      <c r="F51" s="286"/>
      <c r="G51" s="286"/>
      <c r="H51" s="30"/>
      <c r="I51" s="30"/>
      <c r="J51" s="30"/>
      <c r="K51" s="30"/>
      <c r="L51" s="30"/>
      <c r="M51" s="30"/>
      <c r="N51" s="285" t="s">
        <v>115</v>
      </c>
      <c r="O51" s="286"/>
      <c r="P51" s="286"/>
      <c r="Q51" s="286"/>
      <c r="R51" s="34"/>
    </row>
    <row r="52" spans="2:18" s="6" customFormat="1" ht="11.25" customHeight="1">
      <c r="B52" s="21"/>
      <c r="R52" s="24"/>
    </row>
    <row r="53" spans="2:47" s="6" customFormat="1" ht="30" customHeight="1">
      <c r="B53" s="21"/>
      <c r="C53" s="54" t="s">
        <v>116</v>
      </c>
      <c r="N53" s="247">
        <f>ROUNDUP($N$75,2)</f>
        <v>0</v>
      </c>
      <c r="O53" s="253"/>
      <c r="P53" s="253"/>
      <c r="Q53" s="253"/>
      <c r="R53" s="24"/>
      <c r="AU53" s="6" t="s">
        <v>117</v>
      </c>
    </row>
    <row r="54" spans="2:18" s="60" customFormat="1" ht="25.5" customHeight="1">
      <c r="B54" s="88"/>
      <c r="D54" s="89" t="s">
        <v>194</v>
      </c>
      <c r="N54" s="282">
        <f>ROUNDUP($N$76,2)</f>
        <v>0</v>
      </c>
      <c r="O54" s="283"/>
      <c r="P54" s="283"/>
      <c r="Q54" s="283"/>
      <c r="R54" s="90"/>
    </row>
    <row r="55" spans="2:18" s="69" customFormat="1" ht="21" customHeight="1">
      <c r="B55" s="91"/>
      <c r="D55" s="71" t="s">
        <v>195</v>
      </c>
      <c r="N55" s="240">
        <f>ROUNDUP($N$77,2)</f>
        <v>0</v>
      </c>
      <c r="O55" s="283"/>
      <c r="P55" s="283"/>
      <c r="Q55" s="283"/>
      <c r="R55" s="92"/>
    </row>
    <row r="56" spans="2:18" s="69" customFormat="1" ht="21" customHeight="1">
      <c r="B56" s="91"/>
      <c r="D56" s="71" t="s">
        <v>196</v>
      </c>
      <c r="N56" s="240">
        <f>ROUNDUP($N$79,2)</f>
        <v>0</v>
      </c>
      <c r="O56" s="283"/>
      <c r="P56" s="283"/>
      <c r="Q56" s="283"/>
      <c r="R56" s="92"/>
    </row>
    <row r="57" spans="2:18" s="6" customFormat="1" ht="22.5" customHeight="1">
      <c r="B57" s="21"/>
      <c r="R57" s="24"/>
    </row>
    <row r="58" spans="2:18" s="6" customFormat="1" ht="7.5" customHeight="1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/>
    </row>
    <row r="62" spans="2:19" s="6" customFormat="1" ht="7.5" customHeight="1"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21"/>
    </row>
    <row r="63" spans="2:19" s="6" customFormat="1" ht="37.5" customHeight="1">
      <c r="B63" s="21"/>
      <c r="C63" s="252" t="s">
        <v>121</v>
      </c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1"/>
    </row>
    <row r="64" spans="2:19" s="6" customFormat="1" ht="7.5" customHeight="1">
      <c r="B64" s="21"/>
      <c r="S64" s="21"/>
    </row>
    <row r="65" spans="2:19" s="6" customFormat="1" ht="30.75" customHeight="1">
      <c r="B65" s="21"/>
      <c r="C65" s="17" t="s">
        <v>17</v>
      </c>
      <c r="F65" s="284" t="str">
        <f>$F$6</f>
        <v>II/118 Příbram - Hluboš</v>
      </c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S65" s="21"/>
    </row>
    <row r="66" spans="2:19" s="2" customFormat="1" ht="30.75" customHeight="1">
      <c r="B66" s="10"/>
      <c r="C66" s="17" t="s">
        <v>111</v>
      </c>
      <c r="F66" s="284" t="s">
        <v>191</v>
      </c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S66" s="10"/>
    </row>
    <row r="67" spans="2:19" s="6" customFormat="1" ht="37.5" customHeight="1">
      <c r="B67" s="21"/>
      <c r="C67" s="41" t="s">
        <v>192</v>
      </c>
      <c r="F67" s="254" t="str">
        <f>$F$8</f>
        <v>DIO - DIO - Dopravně-inženýrské opatření</v>
      </c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S67" s="21"/>
    </row>
    <row r="68" spans="2:19" s="6" customFormat="1" ht="7.5" customHeight="1">
      <c r="B68" s="21"/>
      <c r="S68" s="21"/>
    </row>
    <row r="69" spans="2:19" s="6" customFormat="1" ht="18.75" customHeight="1">
      <c r="B69" s="21"/>
      <c r="C69" s="17" t="s">
        <v>23</v>
      </c>
      <c r="F69" s="15" t="str">
        <f>$F$11</f>
        <v>Příbram</v>
      </c>
      <c r="K69" s="17" t="s">
        <v>25</v>
      </c>
      <c r="M69" s="279" t="str">
        <f>IF($O$11="","",$O$11)</f>
        <v>05.02.2014</v>
      </c>
      <c r="N69" s="253"/>
      <c r="O69" s="253"/>
      <c r="P69" s="253"/>
      <c r="S69" s="21"/>
    </row>
    <row r="70" spans="2:19" s="6" customFormat="1" ht="7.5" customHeight="1">
      <c r="B70" s="21"/>
      <c r="S70" s="21"/>
    </row>
    <row r="71" spans="2:19" s="6" customFormat="1" ht="15.75" customHeight="1">
      <c r="B71" s="21"/>
      <c r="C71" s="17" t="s">
        <v>29</v>
      </c>
      <c r="F71" s="15" t="str">
        <f>$E$14</f>
        <v>Středočeský kraj</v>
      </c>
      <c r="K71" s="17" t="s">
        <v>36</v>
      </c>
      <c r="M71" s="255" t="str">
        <f>$E$20</f>
        <v>CR Project s.r.o.</v>
      </c>
      <c r="N71" s="253"/>
      <c r="O71" s="253"/>
      <c r="P71" s="253"/>
      <c r="Q71" s="253"/>
      <c r="S71" s="21"/>
    </row>
    <row r="72" spans="2:19" s="6" customFormat="1" ht="15" customHeight="1">
      <c r="B72" s="21"/>
      <c r="C72" s="17" t="s">
        <v>34</v>
      </c>
      <c r="F72" s="15" t="str">
        <f>IF($E$17="","",$E$17)</f>
        <v>Vyplň údaj</v>
      </c>
      <c r="S72" s="21"/>
    </row>
    <row r="73" spans="2:19" s="6" customFormat="1" ht="11.25" customHeight="1">
      <c r="B73" s="21"/>
      <c r="S73" s="21"/>
    </row>
    <row r="74" spans="2:27" s="93" customFormat="1" ht="30" customHeight="1">
      <c r="B74" s="94"/>
      <c r="C74" s="95" t="s">
        <v>122</v>
      </c>
      <c r="D74" s="96" t="s">
        <v>60</v>
      </c>
      <c r="E74" s="96" t="s">
        <v>56</v>
      </c>
      <c r="F74" s="280" t="s">
        <v>123</v>
      </c>
      <c r="G74" s="281"/>
      <c r="H74" s="281"/>
      <c r="I74" s="281"/>
      <c r="J74" s="96" t="s">
        <v>124</v>
      </c>
      <c r="K74" s="96" t="s">
        <v>125</v>
      </c>
      <c r="L74" s="280" t="s">
        <v>126</v>
      </c>
      <c r="M74" s="281"/>
      <c r="N74" s="280" t="s">
        <v>127</v>
      </c>
      <c r="O74" s="281"/>
      <c r="P74" s="281"/>
      <c r="Q74" s="281"/>
      <c r="R74" s="97" t="s">
        <v>128</v>
      </c>
      <c r="S74" s="94"/>
      <c r="T74" s="49" t="s">
        <v>129</v>
      </c>
      <c r="U74" s="50" t="s">
        <v>44</v>
      </c>
      <c r="V74" s="50" t="s">
        <v>130</v>
      </c>
      <c r="W74" s="50" t="s">
        <v>131</v>
      </c>
      <c r="X74" s="50" t="s">
        <v>132</v>
      </c>
      <c r="Y74" s="50" t="s">
        <v>133</v>
      </c>
      <c r="Z74" s="50" t="s">
        <v>134</v>
      </c>
      <c r="AA74" s="51" t="s">
        <v>135</v>
      </c>
    </row>
    <row r="75" spans="2:63" s="6" customFormat="1" ht="30" customHeight="1">
      <c r="B75" s="21"/>
      <c r="C75" s="54" t="s">
        <v>116</v>
      </c>
      <c r="N75" s="275">
        <f>$BK$75</f>
        <v>0</v>
      </c>
      <c r="O75" s="253"/>
      <c r="P75" s="253"/>
      <c r="Q75" s="253"/>
      <c r="S75" s="21"/>
      <c r="T75" s="53"/>
      <c r="U75" s="45"/>
      <c r="V75" s="45"/>
      <c r="W75" s="98">
        <f>$W$76</f>
        <v>0</v>
      </c>
      <c r="X75" s="45"/>
      <c r="Y75" s="98">
        <f>$Y$76</f>
        <v>0</v>
      </c>
      <c r="Z75" s="45"/>
      <c r="AA75" s="99">
        <f>$AA$76</f>
        <v>0</v>
      </c>
      <c r="AT75" s="6" t="s">
        <v>74</v>
      </c>
      <c r="AU75" s="6" t="s">
        <v>117</v>
      </c>
      <c r="BK75" s="100">
        <f>$BK$76</f>
        <v>0</v>
      </c>
    </row>
    <row r="76" spans="2:63" s="101" customFormat="1" ht="37.5" customHeight="1">
      <c r="B76" s="102"/>
      <c r="D76" s="103" t="s">
        <v>194</v>
      </c>
      <c r="N76" s="276">
        <f>$BK$76</f>
        <v>0</v>
      </c>
      <c r="O76" s="277"/>
      <c r="P76" s="277"/>
      <c r="Q76" s="277"/>
      <c r="S76" s="102"/>
      <c r="T76" s="105"/>
      <c r="W76" s="106">
        <f>$W$77+$W$79</f>
        <v>0</v>
      </c>
      <c r="Y76" s="106">
        <f>$Y$77+$Y$79</f>
        <v>0</v>
      </c>
      <c r="AA76" s="107">
        <f>$AA$77+$AA$79</f>
        <v>0</v>
      </c>
      <c r="AR76" s="104" t="s">
        <v>22</v>
      </c>
      <c r="AT76" s="104" t="s">
        <v>74</v>
      </c>
      <c r="AU76" s="104" t="s">
        <v>75</v>
      </c>
      <c r="AY76" s="104" t="s">
        <v>136</v>
      </c>
      <c r="BK76" s="108">
        <f>$BK$77+$BK$79</f>
        <v>0</v>
      </c>
    </row>
    <row r="77" spans="2:63" s="101" customFormat="1" ht="21" customHeight="1">
      <c r="B77" s="102"/>
      <c r="D77" s="109" t="s">
        <v>195</v>
      </c>
      <c r="N77" s="278">
        <f>$BK$77</f>
        <v>0</v>
      </c>
      <c r="O77" s="277"/>
      <c r="P77" s="277"/>
      <c r="Q77" s="277"/>
      <c r="S77" s="102"/>
      <c r="T77" s="105"/>
      <c r="W77" s="106">
        <f>$W$78</f>
        <v>0</v>
      </c>
      <c r="Y77" s="106">
        <f>$Y$78</f>
        <v>0</v>
      </c>
      <c r="AA77" s="107">
        <f>$AA$78</f>
        <v>0</v>
      </c>
      <c r="AR77" s="104" t="s">
        <v>22</v>
      </c>
      <c r="AT77" s="104" t="s">
        <v>74</v>
      </c>
      <c r="AU77" s="104" t="s">
        <v>22</v>
      </c>
      <c r="AY77" s="104" t="s">
        <v>136</v>
      </c>
      <c r="BK77" s="108">
        <f>$BK$78</f>
        <v>0</v>
      </c>
    </row>
    <row r="78" spans="2:65" s="6" customFormat="1" ht="27" customHeight="1">
      <c r="B78" s="21"/>
      <c r="C78" s="110" t="s">
        <v>22</v>
      </c>
      <c r="D78" s="110" t="s">
        <v>138</v>
      </c>
      <c r="E78" s="111" t="s">
        <v>197</v>
      </c>
      <c r="F78" s="271" t="s">
        <v>198</v>
      </c>
      <c r="G78" s="272"/>
      <c r="H78" s="272"/>
      <c r="I78" s="272"/>
      <c r="J78" s="113" t="s">
        <v>141</v>
      </c>
      <c r="K78" s="114">
        <v>1</v>
      </c>
      <c r="L78" s="273"/>
      <c r="M78" s="272"/>
      <c r="N78" s="274">
        <f>ROUND($L$78*$K$78,2)</f>
        <v>0</v>
      </c>
      <c r="O78" s="272"/>
      <c r="P78" s="272"/>
      <c r="Q78" s="272"/>
      <c r="R78" s="112"/>
      <c r="S78" s="21"/>
      <c r="T78" s="115"/>
      <c r="U78" s="116" t="s">
        <v>45</v>
      </c>
      <c r="X78" s="117">
        <v>0</v>
      </c>
      <c r="Y78" s="117">
        <f>$X$78*$K$78</f>
        <v>0</v>
      </c>
      <c r="Z78" s="117">
        <v>0</v>
      </c>
      <c r="AA78" s="118">
        <f>$Z$78*$K$78</f>
        <v>0</v>
      </c>
      <c r="AR78" s="81" t="s">
        <v>137</v>
      </c>
      <c r="AT78" s="81" t="s">
        <v>138</v>
      </c>
      <c r="AU78" s="81" t="s">
        <v>83</v>
      </c>
      <c r="AY78" s="6" t="s">
        <v>136</v>
      </c>
      <c r="BE78" s="119">
        <f>IF($U$78="základní",$N$78,0)</f>
        <v>0</v>
      </c>
      <c r="BF78" s="119">
        <f>IF($U$78="snížená",$N$78,0)</f>
        <v>0</v>
      </c>
      <c r="BG78" s="119">
        <f>IF($U$78="zákl. přenesená",$N$78,0)</f>
        <v>0</v>
      </c>
      <c r="BH78" s="119">
        <f>IF($U$78="sníž. přenesená",$N$78,0)</f>
        <v>0</v>
      </c>
      <c r="BI78" s="119">
        <f>IF($U$78="nulová",$N$78,0)</f>
        <v>0</v>
      </c>
      <c r="BJ78" s="81" t="s">
        <v>22</v>
      </c>
      <c r="BK78" s="119">
        <f>ROUND($L$78*$K$78,2)</f>
        <v>0</v>
      </c>
      <c r="BL78" s="81" t="s">
        <v>137</v>
      </c>
      <c r="BM78" s="81" t="s">
        <v>199</v>
      </c>
    </row>
    <row r="79" spans="2:63" s="101" customFormat="1" ht="30.75" customHeight="1">
      <c r="B79" s="102"/>
      <c r="D79" s="109" t="s">
        <v>196</v>
      </c>
      <c r="N79" s="278">
        <f>$BK$79</f>
        <v>0</v>
      </c>
      <c r="O79" s="277"/>
      <c r="P79" s="277"/>
      <c r="Q79" s="277"/>
      <c r="S79" s="102"/>
      <c r="T79" s="105"/>
      <c r="W79" s="106">
        <f>SUM($W$80:$W$101)</f>
        <v>0</v>
      </c>
      <c r="Y79" s="106">
        <f>SUM($Y$80:$Y$101)</f>
        <v>0</v>
      </c>
      <c r="AA79" s="107">
        <f>SUM($AA$80:$AA$101)</f>
        <v>0</v>
      </c>
      <c r="AR79" s="104" t="s">
        <v>22</v>
      </c>
      <c r="AT79" s="104" t="s">
        <v>74</v>
      </c>
      <c r="AU79" s="104" t="s">
        <v>22</v>
      </c>
      <c r="AY79" s="104" t="s">
        <v>136</v>
      </c>
      <c r="BK79" s="108">
        <f>SUM($BK$80:$BK$101)</f>
        <v>0</v>
      </c>
    </row>
    <row r="80" spans="2:65" s="6" customFormat="1" ht="27" customHeight="1">
      <c r="B80" s="21"/>
      <c r="C80" s="113" t="s">
        <v>83</v>
      </c>
      <c r="D80" s="113" t="s">
        <v>138</v>
      </c>
      <c r="E80" s="111" t="s">
        <v>200</v>
      </c>
      <c r="F80" s="271" t="s">
        <v>201</v>
      </c>
      <c r="G80" s="272"/>
      <c r="H80" s="272"/>
      <c r="I80" s="272"/>
      <c r="J80" s="113" t="s">
        <v>189</v>
      </c>
      <c r="K80" s="114">
        <v>14</v>
      </c>
      <c r="L80" s="273"/>
      <c r="M80" s="272"/>
      <c r="N80" s="274">
        <f>ROUND($L$80*$K$80,2)</f>
        <v>0</v>
      </c>
      <c r="O80" s="272"/>
      <c r="P80" s="272"/>
      <c r="Q80" s="272"/>
      <c r="R80" s="112" t="s">
        <v>202</v>
      </c>
      <c r="S80" s="21"/>
      <c r="T80" s="115"/>
      <c r="U80" s="116" t="s">
        <v>45</v>
      </c>
      <c r="X80" s="117">
        <v>0</v>
      </c>
      <c r="Y80" s="117">
        <f>$X$80*$K$80</f>
        <v>0</v>
      </c>
      <c r="Z80" s="117">
        <v>0</v>
      </c>
      <c r="AA80" s="118">
        <f>$Z$80*$K$80</f>
        <v>0</v>
      </c>
      <c r="AR80" s="81" t="s">
        <v>137</v>
      </c>
      <c r="AT80" s="81" t="s">
        <v>138</v>
      </c>
      <c r="AU80" s="81" t="s">
        <v>83</v>
      </c>
      <c r="AY80" s="81" t="s">
        <v>136</v>
      </c>
      <c r="BE80" s="119">
        <f>IF($U$80="základní",$N$80,0)</f>
        <v>0</v>
      </c>
      <c r="BF80" s="119">
        <f>IF($U$80="snížená",$N$80,0)</f>
        <v>0</v>
      </c>
      <c r="BG80" s="119">
        <f>IF($U$80="zákl. přenesená",$N$80,0)</f>
        <v>0</v>
      </c>
      <c r="BH80" s="119">
        <f>IF($U$80="sníž. přenesená",$N$80,0)</f>
        <v>0</v>
      </c>
      <c r="BI80" s="119">
        <f>IF($U$80="nulová",$N$80,0)</f>
        <v>0</v>
      </c>
      <c r="BJ80" s="81" t="s">
        <v>22</v>
      </c>
      <c r="BK80" s="119">
        <f>ROUND($L$80*$K$80,2)</f>
        <v>0</v>
      </c>
      <c r="BL80" s="81" t="s">
        <v>137</v>
      </c>
      <c r="BM80" s="81" t="s">
        <v>203</v>
      </c>
    </row>
    <row r="81" spans="2:65" s="6" customFormat="1" ht="27" customHeight="1">
      <c r="B81" s="21"/>
      <c r="C81" s="113" t="s">
        <v>147</v>
      </c>
      <c r="D81" s="113" t="s">
        <v>138</v>
      </c>
      <c r="E81" s="111" t="s">
        <v>204</v>
      </c>
      <c r="F81" s="271" t="s">
        <v>205</v>
      </c>
      <c r="G81" s="272"/>
      <c r="H81" s="272"/>
      <c r="I81" s="272"/>
      <c r="J81" s="113" t="s">
        <v>189</v>
      </c>
      <c r="K81" s="114">
        <v>5180</v>
      </c>
      <c r="L81" s="273"/>
      <c r="M81" s="272"/>
      <c r="N81" s="274">
        <f>ROUND($L$81*$K$81,2)</f>
        <v>0</v>
      </c>
      <c r="O81" s="272"/>
      <c r="P81" s="272"/>
      <c r="Q81" s="272"/>
      <c r="R81" s="112" t="s">
        <v>202</v>
      </c>
      <c r="S81" s="21"/>
      <c r="T81" s="115"/>
      <c r="U81" s="116" t="s">
        <v>45</v>
      </c>
      <c r="X81" s="117">
        <v>0</v>
      </c>
      <c r="Y81" s="117">
        <f>$X$81*$K$81</f>
        <v>0</v>
      </c>
      <c r="Z81" s="117">
        <v>0</v>
      </c>
      <c r="AA81" s="118">
        <f>$Z$81*$K$81</f>
        <v>0</v>
      </c>
      <c r="AR81" s="81" t="s">
        <v>137</v>
      </c>
      <c r="AT81" s="81" t="s">
        <v>138</v>
      </c>
      <c r="AU81" s="81" t="s">
        <v>83</v>
      </c>
      <c r="AY81" s="81" t="s">
        <v>136</v>
      </c>
      <c r="BE81" s="119">
        <f>IF($U$81="základní",$N$81,0)</f>
        <v>0</v>
      </c>
      <c r="BF81" s="119">
        <f>IF($U$81="snížená",$N$81,0)</f>
        <v>0</v>
      </c>
      <c r="BG81" s="119">
        <f>IF($U$81="zákl. přenesená",$N$81,0)</f>
        <v>0</v>
      </c>
      <c r="BH81" s="119">
        <f>IF($U$81="sníž. přenesená",$N$81,0)</f>
        <v>0</v>
      </c>
      <c r="BI81" s="119">
        <f>IF($U$81="nulová",$N$81,0)</f>
        <v>0</v>
      </c>
      <c r="BJ81" s="81" t="s">
        <v>22</v>
      </c>
      <c r="BK81" s="119">
        <f>ROUND($L$81*$K$81,2)</f>
        <v>0</v>
      </c>
      <c r="BL81" s="81" t="s">
        <v>137</v>
      </c>
      <c r="BM81" s="81" t="s">
        <v>206</v>
      </c>
    </row>
    <row r="82" spans="2:51" s="6" customFormat="1" ht="27" customHeight="1">
      <c r="B82" s="124"/>
      <c r="E82" s="125"/>
      <c r="F82" s="292" t="s">
        <v>207</v>
      </c>
      <c r="G82" s="293"/>
      <c r="H82" s="293"/>
      <c r="I82" s="293"/>
      <c r="K82" s="126"/>
      <c r="S82" s="124"/>
      <c r="T82" s="127"/>
      <c r="AA82" s="128"/>
      <c r="AT82" s="126" t="s">
        <v>208</v>
      </c>
      <c r="AU82" s="126" t="s">
        <v>83</v>
      </c>
      <c r="AV82" s="126" t="s">
        <v>22</v>
      </c>
      <c r="AW82" s="126" t="s">
        <v>117</v>
      </c>
      <c r="AX82" s="126" t="s">
        <v>75</v>
      </c>
      <c r="AY82" s="126" t="s">
        <v>136</v>
      </c>
    </row>
    <row r="83" spans="2:51" s="6" customFormat="1" ht="15.75" customHeight="1">
      <c r="B83" s="129"/>
      <c r="E83" s="130"/>
      <c r="F83" s="290" t="s">
        <v>209</v>
      </c>
      <c r="G83" s="291"/>
      <c r="H83" s="291"/>
      <c r="I83" s="291"/>
      <c r="K83" s="132">
        <v>5180</v>
      </c>
      <c r="S83" s="129"/>
      <c r="T83" s="133"/>
      <c r="AA83" s="134"/>
      <c r="AT83" s="130" t="s">
        <v>208</v>
      </c>
      <c r="AU83" s="130" t="s">
        <v>83</v>
      </c>
      <c r="AV83" s="130" t="s">
        <v>83</v>
      </c>
      <c r="AW83" s="130" t="s">
        <v>117</v>
      </c>
      <c r="AX83" s="130" t="s">
        <v>22</v>
      </c>
      <c r="AY83" s="130" t="s">
        <v>136</v>
      </c>
    </row>
    <row r="84" spans="2:65" s="6" customFormat="1" ht="27" customHeight="1">
      <c r="B84" s="21"/>
      <c r="C84" s="110" t="s">
        <v>137</v>
      </c>
      <c r="D84" s="110" t="s">
        <v>138</v>
      </c>
      <c r="E84" s="111" t="s">
        <v>210</v>
      </c>
      <c r="F84" s="271" t="s">
        <v>211</v>
      </c>
      <c r="G84" s="272"/>
      <c r="H84" s="272"/>
      <c r="I84" s="272"/>
      <c r="J84" s="113" t="s">
        <v>189</v>
      </c>
      <c r="K84" s="114">
        <v>26</v>
      </c>
      <c r="L84" s="273"/>
      <c r="M84" s="272"/>
      <c r="N84" s="274">
        <f>ROUND($L$84*$K$84,2)</f>
        <v>0</v>
      </c>
      <c r="O84" s="272"/>
      <c r="P84" s="272"/>
      <c r="Q84" s="272"/>
      <c r="R84" s="112" t="s">
        <v>202</v>
      </c>
      <c r="S84" s="21"/>
      <c r="T84" s="115"/>
      <c r="U84" s="116" t="s">
        <v>45</v>
      </c>
      <c r="X84" s="117">
        <v>0</v>
      </c>
      <c r="Y84" s="117">
        <f>$X$84*$K$84</f>
        <v>0</v>
      </c>
      <c r="Z84" s="117">
        <v>0</v>
      </c>
      <c r="AA84" s="118">
        <f>$Z$84*$K$84</f>
        <v>0</v>
      </c>
      <c r="AR84" s="81" t="s">
        <v>137</v>
      </c>
      <c r="AT84" s="81" t="s">
        <v>138</v>
      </c>
      <c r="AU84" s="81" t="s">
        <v>83</v>
      </c>
      <c r="AY84" s="6" t="s">
        <v>136</v>
      </c>
      <c r="BE84" s="119">
        <f>IF($U$84="základní",$N$84,0)</f>
        <v>0</v>
      </c>
      <c r="BF84" s="119">
        <f>IF($U$84="snížená",$N$84,0)</f>
        <v>0</v>
      </c>
      <c r="BG84" s="119">
        <f>IF($U$84="zákl. přenesená",$N$84,0)</f>
        <v>0</v>
      </c>
      <c r="BH84" s="119">
        <f>IF($U$84="sníž. přenesená",$N$84,0)</f>
        <v>0</v>
      </c>
      <c r="BI84" s="119">
        <f>IF($U$84="nulová",$N$84,0)</f>
        <v>0</v>
      </c>
      <c r="BJ84" s="81" t="s">
        <v>22</v>
      </c>
      <c r="BK84" s="119">
        <f>ROUND($L$84*$K$84,2)</f>
        <v>0</v>
      </c>
      <c r="BL84" s="81" t="s">
        <v>137</v>
      </c>
      <c r="BM84" s="81" t="s">
        <v>212</v>
      </c>
    </row>
    <row r="85" spans="2:65" s="6" customFormat="1" ht="27" customHeight="1">
      <c r="B85" s="21"/>
      <c r="C85" s="113" t="s">
        <v>154</v>
      </c>
      <c r="D85" s="113" t="s">
        <v>138</v>
      </c>
      <c r="E85" s="111" t="s">
        <v>213</v>
      </c>
      <c r="F85" s="271" t="s">
        <v>214</v>
      </c>
      <c r="G85" s="272"/>
      <c r="H85" s="272"/>
      <c r="I85" s="272"/>
      <c r="J85" s="113" t="s">
        <v>189</v>
      </c>
      <c r="K85" s="114">
        <v>9620</v>
      </c>
      <c r="L85" s="273"/>
      <c r="M85" s="272"/>
      <c r="N85" s="274">
        <f>ROUND($L$85*$K$85,2)</f>
        <v>0</v>
      </c>
      <c r="O85" s="272"/>
      <c r="P85" s="272"/>
      <c r="Q85" s="272"/>
      <c r="R85" s="112" t="s">
        <v>202</v>
      </c>
      <c r="S85" s="21"/>
      <c r="T85" s="115"/>
      <c r="U85" s="116" t="s">
        <v>45</v>
      </c>
      <c r="X85" s="117">
        <v>0</v>
      </c>
      <c r="Y85" s="117">
        <f>$X$85*$K$85</f>
        <v>0</v>
      </c>
      <c r="Z85" s="117">
        <v>0</v>
      </c>
      <c r="AA85" s="118">
        <f>$Z$85*$K$85</f>
        <v>0</v>
      </c>
      <c r="AR85" s="81" t="s">
        <v>137</v>
      </c>
      <c r="AT85" s="81" t="s">
        <v>138</v>
      </c>
      <c r="AU85" s="81" t="s">
        <v>83</v>
      </c>
      <c r="AY85" s="81" t="s">
        <v>136</v>
      </c>
      <c r="BE85" s="119">
        <f>IF($U$85="základní",$N$85,0)</f>
        <v>0</v>
      </c>
      <c r="BF85" s="119">
        <f>IF($U$85="snížená",$N$85,0)</f>
        <v>0</v>
      </c>
      <c r="BG85" s="119">
        <f>IF($U$85="zákl. přenesená",$N$85,0)</f>
        <v>0</v>
      </c>
      <c r="BH85" s="119">
        <f>IF($U$85="sníž. přenesená",$N$85,0)</f>
        <v>0</v>
      </c>
      <c r="BI85" s="119">
        <f>IF($U$85="nulová",$N$85,0)</f>
        <v>0</v>
      </c>
      <c r="BJ85" s="81" t="s">
        <v>22</v>
      </c>
      <c r="BK85" s="119">
        <f>ROUND($L$85*$K$85,2)</f>
        <v>0</v>
      </c>
      <c r="BL85" s="81" t="s">
        <v>137</v>
      </c>
      <c r="BM85" s="81" t="s">
        <v>215</v>
      </c>
    </row>
    <row r="86" spans="2:51" s="6" customFormat="1" ht="27" customHeight="1">
      <c r="B86" s="124"/>
      <c r="E86" s="125"/>
      <c r="F86" s="292" t="s">
        <v>207</v>
      </c>
      <c r="G86" s="293"/>
      <c r="H86" s="293"/>
      <c r="I86" s="293"/>
      <c r="K86" s="126"/>
      <c r="S86" s="124"/>
      <c r="T86" s="127"/>
      <c r="AA86" s="128"/>
      <c r="AT86" s="126" t="s">
        <v>208</v>
      </c>
      <c r="AU86" s="126" t="s">
        <v>83</v>
      </c>
      <c r="AV86" s="126" t="s">
        <v>22</v>
      </c>
      <c r="AW86" s="126" t="s">
        <v>117</v>
      </c>
      <c r="AX86" s="126" t="s">
        <v>75</v>
      </c>
      <c r="AY86" s="126" t="s">
        <v>136</v>
      </c>
    </row>
    <row r="87" spans="2:51" s="6" customFormat="1" ht="15.75" customHeight="1">
      <c r="B87" s="129"/>
      <c r="E87" s="130"/>
      <c r="F87" s="290" t="s">
        <v>216</v>
      </c>
      <c r="G87" s="291"/>
      <c r="H87" s="291"/>
      <c r="I87" s="291"/>
      <c r="K87" s="132">
        <v>9620</v>
      </c>
      <c r="S87" s="129"/>
      <c r="T87" s="133"/>
      <c r="AA87" s="134"/>
      <c r="AT87" s="130" t="s">
        <v>208</v>
      </c>
      <c r="AU87" s="130" t="s">
        <v>83</v>
      </c>
      <c r="AV87" s="130" t="s">
        <v>83</v>
      </c>
      <c r="AW87" s="130" t="s">
        <v>117</v>
      </c>
      <c r="AX87" s="130" t="s">
        <v>22</v>
      </c>
      <c r="AY87" s="130" t="s">
        <v>136</v>
      </c>
    </row>
    <row r="88" spans="2:65" s="6" customFormat="1" ht="27" customHeight="1">
      <c r="B88" s="21"/>
      <c r="C88" s="110" t="s">
        <v>158</v>
      </c>
      <c r="D88" s="110" t="s">
        <v>138</v>
      </c>
      <c r="E88" s="111" t="s">
        <v>217</v>
      </c>
      <c r="F88" s="271" t="s">
        <v>218</v>
      </c>
      <c r="G88" s="272"/>
      <c r="H88" s="272"/>
      <c r="I88" s="272"/>
      <c r="J88" s="113" t="s">
        <v>189</v>
      </c>
      <c r="K88" s="114">
        <v>2</v>
      </c>
      <c r="L88" s="273"/>
      <c r="M88" s="272"/>
      <c r="N88" s="274">
        <f>ROUND($L$88*$K$88,2)</f>
        <v>0</v>
      </c>
      <c r="O88" s="272"/>
      <c r="P88" s="272"/>
      <c r="Q88" s="272"/>
      <c r="R88" s="112" t="s">
        <v>202</v>
      </c>
      <c r="S88" s="21"/>
      <c r="T88" s="115"/>
      <c r="U88" s="116" t="s">
        <v>45</v>
      </c>
      <c r="X88" s="117">
        <v>0</v>
      </c>
      <c r="Y88" s="117">
        <f>$X$88*$K$88</f>
        <v>0</v>
      </c>
      <c r="Z88" s="117">
        <v>0</v>
      </c>
      <c r="AA88" s="118">
        <f>$Z$88*$K$88</f>
        <v>0</v>
      </c>
      <c r="AR88" s="81" t="s">
        <v>137</v>
      </c>
      <c r="AT88" s="81" t="s">
        <v>138</v>
      </c>
      <c r="AU88" s="81" t="s">
        <v>83</v>
      </c>
      <c r="AY88" s="6" t="s">
        <v>136</v>
      </c>
      <c r="BE88" s="119">
        <f>IF($U$88="základní",$N$88,0)</f>
        <v>0</v>
      </c>
      <c r="BF88" s="119">
        <f>IF($U$88="snížená",$N$88,0)</f>
        <v>0</v>
      </c>
      <c r="BG88" s="119">
        <f>IF($U$88="zákl. přenesená",$N$88,0)</f>
        <v>0</v>
      </c>
      <c r="BH88" s="119">
        <f>IF($U$88="sníž. přenesená",$N$88,0)</f>
        <v>0</v>
      </c>
      <c r="BI88" s="119">
        <f>IF($U$88="nulová",$N$88,0)</f>
        <v>0</v>
      </c>
      <c r="BJ88" s="81" t="s">
        <v>22</v>
      </c>
      <c r="BK88" s="119">
        <f>ROUND($L$88*$K$88,2)</f>
        <v>0</v>
      </c>
      <c r="BL88" s="81" t="s">
        <v>137</v>
      </c>
      <c r="BM88" s="81" t="s">
        <v>219</v>
      </c>
    </row>
    <row r="89" spans="2:65" s="6" customFormat="1" ht="27" customHeight="1">
      <c r="B89" s="21"/>
      <c r="C89" s="113" t="s">
        <v>162</v>
      </c>
      <c r="D89" s="113" t="s">
        <v>138</v>
      </c>
      <c r="E89" s="111" t="s">
        <v>220</v>
      </c>
      <c r="F89" s="271" t="s">
        <v>221</v>
      </c>
      <c r="G89" s="272"/>
      <c r="H89" s="272"/>
      <c r="I89" s="272"/>
      <c r="J89" s="113" t="s">
        <v>189</v>
      </c>
      <c r="K89" s="114">
        <v>740</v>
      </c>
      <c r="L89" s="273"/>
      <c r="M89" s="272"/>
      <c r="N89" s="274">
        <f>ROUND($L$89*$K$89,2)</f>
        <v>0</v>
      </c>
      <c r="O89" s="272"/>
      <c r="P89" s="272"/>
      <c r="Q89" s="272"/>
      <c r="R89" s="112" t="s">
        <v>202</v>
      </c>
      <c r="S89" s="21"/>
      <c r="T89" s="115"/>
      <c r="U89" s="116" t="s">
        <v>45</v>
      </c>
      <c r="X89" s="117">
        <v>0</v>
      </c>
      <c r="Y89" s="117">
        <f>$X$89*$K$89</f>
        <v>0</v>
      </c>
      <c r="Z89" s="117">
        <v>0</v>
      </c>
      <c r="AA89" s="118">
        <f>$Z$89*$K$89</f>
        <v>0</v>
      </c>
      <c r="AR89" s="81" t="s">
        <v>137</v>
      </c>
      <c r="AT89" s="81" t="s">
        <v>138</v>
      </c>
      <c r="AU89" s="81" t="s">
        <v>83</v>
      </c>
      <c r="AY89" s="81" t="s">
        <v>136</v>
      </c>
      <c r="BE89" s="119">
        <f>IF($U$89="základní",$N$89,0)</f>
        <v>0</v>
      </c>
      <c r="BF89" s="119">
        <f>IF($U$89="snížená",$N$89,0)</f>
        <v>0</v>
      </c>
      <c r="BG89" s="119">
        <f>IF($U$89="zákl. přenesená",$N$89,0)</f>
        <v>0</v>
      </c>
      <c r="BH89" s="119">
        <f>IF($U$89="sníž. přenesená",$N$89,0)</f>
        <v>0</v>
      </c>
      <c r="BI89" s="119">
        <f>IF($U$89="nulová",$N$89,0)</f>
        <v>0</v>
      </c>
      <c r="BJ89" s="81" t="s">
        <v>22</v>
      </c>
      <c r="BK89" s="119">
        <f>ROUND($L$89*$K$89,2)</f>
        <v>0</v>
      </c>
      <c r="BL89" s="81" t="s">
        <v>137</v>
      </c>
      <c r="BM89" s="81" t="s">
        <v>222</v>
      </c>
    </row>
    <row r="90" spans="2:51" s="6" customFormat="1" ht="27" customHeight="1">
      <c r="B90" s="124"/>
      <c r="E90" s="125"/>
      <c r="F90" s="292" t="s">
        <v>207</v>
      </c>
      <c r="G90" s="293"/>
      <c r="H90" s="293"/>
      <c r="I90" s="293"/>
      <c r="K90" s="126"/>
      <c r="S90" s="124"/>
      <c r="T90" s="127"/>
      <c r="AA90" s="128"/>
      <c r="AT90" s="126" t="s">
        <v>208</v>
      </c>
      <c r="AU90" s="126" t="s">
        <v>83</v>
      </c>
      <c r="AV90" s="126" t="s">
        <v>22</v>
      </c>
      <c r="AW90" s="126" t="s">
        <v>117</v>
      </c>
      <c r="AX90" s="126" t="s">
        <v>75</v>
      </c>
      <c r="AY90" s="126" t="s">
        <v>136</v>
      </c>
    </row>
    <row r="91" spans="2:51" s="6" customFormat="1" ht="15.75" customHeight="1">
      <c r="B91" s="129"/>
      <c r="E91" s="130"/>
      <c r="F91" s="290" t="s">
        <v>223</v>
      </c>
      <c r="G91" s="291"/>
      <c r="H91" s="291"/>
      <c r="I91" s="291"/>
      <c r="K91" s="132">
        <v>740</v>
      </c>
      <c r="S91" s="129"/>
      <c r="T91" s="133"/>
      <c r="AA91" s="134"/>
      <c r="AT91" s="130" t="s">
        <v>208</v>
      </c>
      <c r="AU91" s="130" t="s">
        <v>83</v>
      </c>
      <c r="AV91" s="130" t="s">
        <v>83</v>
      </c>
      <c r="AW91" s="130" t="s">
        <v>117</v>
      </c>
      <c r="AX91" s="130" t="s">
        <v>22</v>
      </c>
      <c r="AY91" s="130" t="s">
        <v>136</v>
      </c>
    </row>
    <row r="92" spans="2:65" s="6" customFormat="1" ht="27" customHeight="1">
      <c r="B92" s="21"/>
      <c r="C92" s="110" t="s">
        <v>166</v>
      </c>
      <c r="D92" s="110" t="s">
        <v>138</v>
      </c>
      <c r="E92" s="111" t="s">
        <v>224</v>
      </c>
      <c r="F92" s="271" t="s">
        <v>225</v>
      </c>
      <c r="G92" s="272"/>
      <c r="H92" s="272"/>
      <c r="I92" s="272"/>
      <c r="J92" s="113" t="s">
        <v>189</v>
      </c>
      <c r="K92" s="114">
        <v>2</v>
      </c>
      <c r="L92" s="273"/>
      <c r="M92" s="272"/>
      <c r="N92" s="274">
        <f>ROUND($L$92*$K$92,2)</f>
        <v>0</v>
      </c>
      <c r="O92" s="272"/>
      <c r="P92" s="272"/>
      <c r="Q92" s="272"/>
      <c r="R92" s="112" t="s">
        <v>202</v>
      </c>
      <c r="S92" s="21"/>
      <c r="T92" s="115"/>
      <c r="U92" s="116" t="s">
        <v>45</v>
      </c>
      <c r="X92" s="117">
        <v>0</v>
      </c>
      <c r="Y92" s="117">
        <f>$X$92*$K$92</f>
        <v>0</v>
      </c>
      <c r="Z92" s="117">
        <v>0</v>
      </c>
      <c r="AA92" s="118">
        <f>$Z$92*$K$92</f>
        <v>0</v>
      </c>
      <c r="AR92" s="81" t="s">
        <v>137</v>
      </c>
      <c r="AT92" s="81" t="s">
        <v>138</v>
      </c>
      <c r="AU92" s="81" t="s">
        <v>83</v>
      </c>
      <c r="AY92" s="6" t="s">
        <v>136</v>
      </c>
      <c r="BE92" s="119">
        <f>IF($U$92="základní",$N$92,0)</f>
        <v>0</v>
      </c>
      <c r="BF92" s="119">
        <f>IF($U$92="snížená",$N$92,0)</f>
        <v>0</v>
      </c>
      <c r="BG92" s="119">
        <f>IF($U$92="zákl. přenesená",$N$92,0)</f>
        <v>0</v>
      </c>
      <c r="BH92" s="119">
        <f>IF($U$92="sníž. přenesená",$N$92,0)</f>
        <v>0</v>
      </c>
      <c r="BI92" s="119">
        <f>IF($U$92="nulová",$N$92,0)</f>
        <v>0</v>
      </c>
      <c r="BJ92" s="81" t="s">
        <v>22</v>
      </c>
      <c r="BK92" s="119">
        <f>ROUND($L$92*$K$92,2)</f>
        <v>0</v>
      </c>
      <c r="BL92" s="81" t="s">
        <v>137</v>
      </c>
      <c r="BM92" s="81" t="s">
        <v>226</v>
      </c>
    </row>
    <row r="93" spans="2:51" s="6" customFormat="1" ht="15.75" customHeight="1">
      <c r="B93" s="129"/>
      <c r="E93" s="131"/>
      <c r="F93" s="290" t="s">
        <v>227</v>
      </c>
      <c r="G93" s="291"/>
      <c r="H93" s="291"/>
      <c r="I93" s="291"/>
      <c r="K93" s="132">
        <v>2</v>
      </c>
      <c r="S93" s="129"/>
      <c r="T93" s="133"/>
      <c r="AA93" s="134"/>
      <c r="AT93" s="130" t="s">
        <v>208</v>
      </c>
      <c r="AU93" s="130" t="s">
        <v>83</v>
      </c>
      <c r="AV93" s="130" t="s">
        <v>83</v>
      </c>
      <c r="AW93" s="130" t="s">
        <v>117</v>
      </c>
      <c r="AX93" s="130" t="s">
        <v>22</v>
      </c>
      <c r="AY93" s="130" t="s">
        <v>136</v>
      </c>
    </row>
    <row r="94" spans="2:65" s="6" customFormat="1" ht="27" customHeight="1">
      <c r="B94" s="21"/>
      <c r="C94" s="110" t="s">
        <v>170</v>
      </c>
      <c r="D94" s="110" t="s">
        <v>138</v>
      </c>
      <c r="E94" s="111" t="s">
        <v>228</v>
      </c>
      <c r="F94" s="271" t="s">
        <v>229</v>
      </c>
      <c r="G94" s="272"/>
      <c r="H94" s="272"/>
      <c r="I94" s="272"/>
      <c r="J94" s="113" t="s">
        <v>189</v>
      </c>
      <c r="K94" s="114">
        <v>740</v>
      </c>
      <c r="L94" s="273"/>
      <c r="M94" s="272"/>
      <c r="N94" s="274">
        <f>ROUND($L$94*$K$94,2)</f>
        <v>0</v>
      </c>
      <c r="O94" s="272"/>
      <c r="P94" s="272"/>
      <c r="Q94" s="272"/>
      <c r="R94" s="112" t="s">
        <v>202</v>
      </c>
      <c r="S94" s="21"/>
      <c r="T94" s="115"/>
      <c r="U94" s="116" t="s">
        <v>45</v>
      </c>
      <c r="X94" s="117">
        <v>0</v>
      </c>
      <c r="Y94" s="117">
        <f>$X$94*$K$94</f>
        <v>0</v>
      </c>
      <c r="Z94" s="117">
        <v>0</v>
      </c>
      <c r="AA94" s="118">
        <f>$Z$94*$K$94</f>
        <v>0</v>
      </c>
      <c r="AR94" s="81" t="s">
        <v>137</v>
      </c>
      <c r="AT94" s="81" t="s">
        <v>138</v>
      </c>
      <c r="AU94" s="81" t="s">
        <v>83</v>
      </c>
      <c r="AY94" s="6" t="s">
        <v>136</v>
      </c>
      <c r="BE94" s="119">
        <f>IF($U$94="základní",$N$94,0)</f>
        <v>0</v>
      </c>
      <c r="BF94" s="119">
        <f>IF($U$94="snížená",$N$94,0)</f>
        <v>0</v>
      </c>
      <c r="BG94" s="119">
        <f>IF($U$94="zákl. přenesená",$N$94,0)</f>
        <v>0</v>
      </c>
      <c r="BH94" s="119">
        <f>IF($U$94="sníž. přenesená",$N$94,0)</f>
        <v>0</v>
      </c>
      <c r="BI94" s="119">
        <f>IF($U$94="nulová",$N$94,0)</f>
        <v>0</v>
      </c>
      <c r="BJ94" s="81" t="s">
        <v>22</v>
      </c>
      <c r="BK94" s="119">
        <f>ROUND($L$94*$K$94,2)</f>
        <v>0</v>
      </c>
      <c r="BL94" s="81" t="s">
        <v>137</v>
      </c>
      <c r="BM94" s="81" t="s">
        <v>230</v>
      </c>
    </row>
    <row r="95" spans="2:51" s="6" customFormat="1" ht="27" customHeight="1">
      <c r="B95" s="124"/>
      <c r="E95" s="125"/>
      <c r="F95" s="292" t="s">
        <v>207</v>
      </c>
      <c r="G95" s="293"/>
      <c r="H95" s="293"/>
      <c r="I95" s="293"/>
      <c r="K95" s="126"/>
      <c r="S95" s="124"/>
      <c r="T95" s="127"/>
      <c r="AA95" s="128"/>
      <c r="AT95" s="126" t="s">
        <v>208</v>
      </c>
      <c r="AU95" s="126" t="s">
        <v>83</v>
      </c>
      <c r="AV95" s="126" t="s">
        <v>22</v>
      </c>
      <c r="AW95" s="126" t="s">
        <v>117</v>
      </c>
      <c r="AX95" s="126" t="s">
        <v>75</v>
      </c>
      <c r="AY95" s="126" t="s">
        <v>136</v>
      </c>
    </row>
    <row r="96" spans="2:51" s="6" customFormat="1" ht="15.75" customHeight="1">
      <c r="B96" s="129"/>
      <c r="E96" s="130"/>
      <c r="F96" s="290" t="s">
        <v>231</v>
      </c>
      <c r="G96" s="291"/>
      <c r="H96" s="291"/>
      <c r="I96" s="291"/>
      <c r="K96" s="132">
        <v>740</v>
      </c>
      <c r="S96" s="129"/>
      <c r="T96" s="133"/>
      <c r="AA96" s="134"/>
      <c r="AT96" s="130" t="s">
        <v>208</v>
      </c>
      <c r="AU96" s="130" t="s">
        <v>83</v>
      </c>
      <c r="AV96" s="130" t="s">
        <v>83</v>
      </c>
      <c r="AW96" s="130" t="s">
        <v>117</v>
      </c>
      <c r="AX96" s="130" t="s">
        <v>22</v>
      </c>
      <c r="AY96" s="130" t="s">
        <v>136</v>
      </c>
    </row>
    <row r="97" spans="2:65" s="6" customFormat="1" ht="27" customHeight="1">
      <c r="B97" s="21"/>
      <c r="C97" s="110" t="s">
        <v>27</v>
      </c>
      <c r="D97" s="110" t="s">
        <v>138</v>
      </c>
      <c r="E97" s="111" t="s">
        <v>232</v>
      </c>
      <c r="F97" s="271" t="s">
        <v>233</v>
      </c>
      <c r="G97" s="272"/>
      <c r="H97" s="272"/>
      <c r="I97" s="272"/>
      <c r="J97" s="113" t="s">
        <v>189</v>
      </c>
      <c r="K97" s="114">
        <v>2</v>
      </c>
      <c r="L97" s="273"/>
      <c r="M97" s="272"/>
      <c r="N97" s="274">
        <f>ROUND($L$97*$K$97,2)</f>
        <v>0</v>
      </c>
      <c r="O97" s="272"/>
      <c r="P97" s="272"/>
      <c r="Q97" s="272"/>
      <c r="R97" s="112" t="s">
        <v>202</v>
      </c>
      <c r="S97" s="21"/>
      <c r="T97" s="115"/>
      <c r="U97" s="116" t="s">
        <v>45</v>
      </c>
      <c r="X97" s="117">
        <v>0</v>
      </c>
      <c r="Y97" s="117">
        <f>$X$97*$K$97</f>
        <v>0</v>
      </c>
      <c r="Z97" s="117">
        <v>0</v>
      </c>
      <c r="AA97" s="118">
        <f>$Z$97*$K$97</f>
        <v>0</v>
      </c>
      <c r="AR97" s="81" t="s">
        <v>137</v>
      </c>
      <c r="AT97" s="81" t="s">
        <v>138</v>
      </c>
      <c r="AU97" s="81" t="s">
        <v>83</v>
      </c>
      <c r="AY97" s="6" t="s">
        <v>136</v>
      </c>
      <c r="BE97" s="119">
        <f>IF($U$97="základní",$N$97,0)</f>
        <v>0</v>
      </c>
      <c r="BF97" s="119">
        <f>IF($U$97="snížená",$N$97,0)</f>
        <v>0</v>
      </c>
      <c r="BG97" s="119">
        <f>IF($U$97="zákl. přenesená",$N$97,0)</f>
        <v>0</v>
      </c>
      <c r="BH97" s="119">
        <f>IF($U$97="sníž. přenesená",$N$97,0)</f>
        <v>0</v>
      </c>
      <c r="BI97" s="119">
        <f>IF($U$97="nulová",$N$97,0)</f>
        <v>0</v>
      </c>
      <c r="BJ97" s="81" t="s">
        <v>22</v>
      </c>
      <c r="BK97" s="119">
        <f>ROUND($L$97*$K$97,2)</f>
        <v>0</v>
      </c>
      <c r="BL97" s="81" t="s">
        <v>137</v>
      </c>
      <c r="BM97" s="81" t="s">
        <v>234</v>
      </c>
    </row>
    <row r="98" spans="2:51" s="6" customFormat="1" ht="15.75" customHeight="1">
      <c r="B98" s="129"/>
      <c r="E98" s="131"/>
      <c r="F98" s="290" t="s">
        <v>227</v>
      </c>
      <c r="G98" s="291"/>
      <c r="H98" s="291"/>
      <c r="I98" s="291"/>
      <c r="K98" s="132">
        <v>2</v>
      </c>
      <c r="S98" s="129"/>
      <c r="T98" s="133"/>
      <c r="AA98" s="134"/>
      <c r="AT98" s="130" t="s">
        <v>208</v>
      </c>
      <c r="AU98" s="130" t="s">
        <v>83</v>
      </c>
      <c r="AV98" s="130" t="s">
        <v>83</v>
      </c>
      <c r="AW98" s="130" t="s">
        <v>117</v>
      </c>
      <c r="AX98" s="130" t="s">
        <v>22</v>
      </c>
      <c r="AY98" s="130" t="s">
        <v>136</v>
      </c>
    </row>
    <row r="99" spans="2:65" s="6" customFormat="1" ht="27" customHeight="1">
      <c r="B99" s="21"/>
      <c r="C99" s="110" t="s">
        <v>177</v>
      </c>
      <c r="D99" s="110" t="s">
        <v>138</v>
      </c>
      <c r="E99" s="111" t="s">
        <v>235</v>
      </c>
      <c r="F99" s="271" t="s">
        <v>236</v>
      </c>
      <c r="G99" s="272"/>
      <c r="H99" s="272"/>
      <c r="I99" s="272"/>
      <c r="J99" s="113" t="s">
        <v>189</v>
      </c>
      <c r="K99" s="114">
        <v>740</v>
      </c>
      <c r="L99" s="273"/>
      <c r="M99" s="272"/>
      <c r="N99" s="274">
        <f>ROUND($L$99*$K$99,2)</f>
        <v>0</v>
      </c>
      <c r="O99" s="272"/>
      <c r="P99" s="272"/>
      <c r="Q99" s="272"/>
      <c r="R99" s="112" t="s">
        <v>202</v>
      </c>
      <c r="S99" s="21"/>
      <c r="T99" s="115"/>
      <c r="U99" s="116" t="s">
        <v>45</v>
      </c>
      <c r="X99" s="117">
        <v>0</v>
      </c>
      <c r="Y99" s="117">
        <f>$X$99*$K$99</f>
        <v>0</v>
      </c>
      <c r="Z99" s="117">
        <v>0</v>
      </c>
      <c r="AA99" s="118">
        <f>$Z$99*$K$99</f>
        <v>0</v>
      </c>
      <c r="AR99" s="81" t="s">
        <v>137</v>
      </c>
      <c r="AT99" s="81" t="s">
        <v>138</v>
      </c>
      <c r="AU99" s="81" t="s">
        <v>83</v>
      </c>
      <c r="AY99" s="6" t="s">
        <v>136</v>
      </c>
      <c r="BE99" s="119">
        <f>IF($U$99="základní",$N$99,0)</f>
        <v>0</v>
      </c>
      <c r="BF99" s="119">
        <f>IF($U$99="snížená",$N$99,0)</f>
        <v>0</v>
      </c>
      <c r="BG99" s="119">
        <f>IF($U$99="zákl. přenesená",$N$99,0)</f>
        <v>0</v>
      </c>
      <c r="BH99" s="119">
        <f>IF($U$99="sníž. přenesená",$N$99,0)</f>
        <v>0</v>
      </c>
      <c r="BI99" s="119">
        <f>IF($U$99="nulová",$N$99,0)</f>
        <v>0</v>
      </c>
      <c r="BJ99" s="81" t="s">
        <v>22</v>
      </c>
      <c r="BK99" s="119">
        <f>ROUND($L$99*$K$99,2)</f>
        <v>0</v>
      </c>
      <c r="BL99" s="81" t="s">
        <v>137</v>
      </c>
      <c r="BM99" s="81" t="s">
        <v>237</v>
      </c>
    </row>
    <row r="100" spans="2:51" s="6" customFormat="1" ht="27" customHeight="1">
      <c r="B100" s="124"/>
      <c r="E100" s="125"/>
      <c r="F100" s="292" t="s">
        <v>207</v>
      </c>
      <c r="G100" s="293"/>
      <c r="H100" s="293"/>
      <c r="I100" s="293"/>
      <c r="K100" s="126"/>
      <c r="S100" s="124"/>
      <c r="T100" s="127"/>
      <c r="AA100" s="128"/>
      <c r="AT100" s="126" t="s">
        <v>208</v>
      </c>
      <c r="AU100" s="126" t="s">
        <v>83</v>
      </c>
      <c r="AV100" s="126" t="s">
        <v>22</v>
      </c>
      <c r="AW100" s="126" t="s">
        <v>117</v>
      </c>
      <c r="AX100" s="126" t="s">
        <v>75</v>
      </c>
      <c r="AY100" s="126" t="s">
        <v>136</v>
      </c>
    </row>
    <row r="101" spans="2:51" s="6" customFormat="1" ht="15.75" customHeight="1">
      <c r="B101" s="129"/>
      <c r="E101" s="130"/>
      <c r="F101" s="290" t="s">
        <v>231</v>
      </c>
      <c r="G101" s="291"/>
      <c r="H101" s="291"/>
      <c r="I101" s="291"/>
      <c r="K101" s="132">
        <v>740</v>
      </c>
      <c r="S101" s="129"/>
      <c r="T101" s="135"/>
      <c r="U101" s="136"/>
      <c r="V101" s="136"/>
      <c r="W101" s="136"/>
      <c r="X101" s="136"/>
      <c r="Y101" s="136"/>
      <c r="Z101" s="136"/>
      <c r="AA101" s="137"/>
      <c r="AT101" s="130" t="s">
        <v>208</v>
      </c>
      <c r="AU101" s="130" t="s">
        <v>83</v>
      </c>
      <c r="AV101" s="130" t="s">
        <v>83</v>
      </c>
      <c r="AW101" s="130" t="s">
        <v>117</v>
      </c>
      <c r="AX101" s="130" t="s">
        <v>22</v>
      </c>
      <c r="AY101" s="130" t="s">
        <v>136</v>
      </c>
    </row>
    <row r="102" spans="2:19" s="6" customFormat="1" ht="7.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21"/>
    </row>
    <row r="103" s="2" customFormat="1" ht="14.25" customHeight="1"/>
  </sheetData>
  <sheetProtection/>
  <mergeCells count="97">
    <mergeCell ref="C2:R2"/>
    <mergeCell ref="C4:R4"/>
    <mergeCell ref="F6:Q6"/>
    <mergeCell ref="F7:Q7"/>
    <mergeCell ref="F8:Q8"/>
    <mergeCell ref="O11:P11"/>
    <mergeCell ref="O13:P13"/>
    <mergeCell ref="O14:P14"/>
    <mergeCell ref="O16:P16"/>
    <mergeCell ref="O17:P17"/>
    <mergeCell ref="O19:P19"/>
    <mergeCell ref="O20:P20"/>
    <mergeCell ref="E23:P23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40:R40"/>
    <mergeCell ref="F42:Q42"/>
    <mergeCell ref="F43:Q43"/>
    <mergeCell ref="F44:Q44"/>
    <mergeCell ref="M46:P46"/>
    <mergeCell ref="M48:Q48"/>
    <mergeCell ref="C51:G51"/>
    <mergeCell ref="N51:Q51"/>
    <mergeCell ref="N53:Q53"/>
    <mergeCell ref="N54:Q54"/>
    <mergeCell ref="N55:Q55"/>
    <mergeCell ref="N56:Q56"/>
    <mergeCell ref="C63:R63"/>
    <mergeCell ref="F65:Q65"/>
    <mergeCell ref="F66:Q66"/>
    <mergeCell ref="F67:Q67"/>
    <mergeCell ref="M69:P69"/>
    <mergeCell ref="M71:Q71"/>
    <mergeCell ref="F74:I74"/>
    <mergeCell ref="L74:M74"/>
    <mergeCell ref="N74:Q74"/>
    <mergeCell ref="F78:I78"/>
    <mergeCell ref="L78:M78"/>
    <mergeCell ref="N78:Q78"/>
    <mergeCell ref="N75:Q75"/>
    <mergeCell ref="N76:Q76"/>
    <mergeCell ref="N77:Q77"/>
    <mergeCell ref="F80:I80"/>
    <mergeCell ref="L80:M80"/>
    <mergeCell ref="N80:Q80"/>
    <mergeCell ref="F81:I81"/>
    <mergeCell ref="L81:M81"/>
    <mergeCell ref="N81:Q81"/>
    <mergeCell ref="N89:Q89"/>
    <mergeCell ref="F82:I82"/>
    <mergeCell ref="F83:I83"/>
    <mergeCell ref="F84:I84"/>
    <mergeCell ref="L84:M84"/>
    <mergeCell ref="N84:Q84"/>
    <mergeCell ref="F85:I85"/>
    <mergeCell ref="L85:M85"/>
    <mergeCell ref="N85:Q85"/>
    <mergeCell ref="L92:M92"/>
    <mergeCell ref="N92:Q92"/>
    <mergeCell ref="F93:I93"/>
    <mergeCell ref="F86:I86"/>
    <mergeCell ref="F87:I87"/>
    <mergeCell ref="F88:I88"/>
    <mergeCell ref="L88:M88"/>
    <mergeCell ref="N88:Q88"/>
    <mergeCell ref="F89:I89"/>
    <mergeCell ref="L89:M89"/>
    <mergeCell ref="F100:I100"/>
    <mergeCell ref="F101:I101"/>
    <mergeCell ref="F94:I94"/>
    <mergeCell ref="L94:M94"/>
    <mergeCell ref="N94:Q94"/>
    <mergeCell ref="F95:I95"/>
    <mergeCell ref="F96:I96"/>
    <mergeCell ref="F97:I97"/>
    <mergeCell ref="L97:M97"/>
    <mergeCell ref="N97:Q97"/>
    <mergeCell ref="N79:Q79"/>
    <mergeCell ref="H1:K1"/>
    <mergeCell ref="S2:AC2"/>
    <mergeCell ref="F98:I98"/>
    <mergeCell ref="F99:I99"/>
    <mergeCell ref="L99:M99"/>
    <mergeCell ref="N99:Q99"/>
    <mergeCell ref="F90:I90"/>
    <mergeCell ref="F91:I91"/>
    <mergeCell ref="F92:I92"/>
  </mergeCells>
  <hyperlinks>
    <hyperlink ref="F1:G1" location="C2" tooltip="Krycí list soupisu" display="1) Krycí list soupisu"/>
    <hyperlink ref="H1:K1" location="C51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4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1325</v>
      </c>
      <c r="G1" s="157"/>
      <c r="H1" s="270" t="s">
        <v>1326</v>
      </c>
      <c r="I1" s="270"/>
      <c r="J1" s="270"/>
      <c r="K1" s="270"/>
      <c r="L1" s="157" t="s">
        <v>1327</v>
      </c>
      <c r="M1" s="157"/>
      <c r="N1" s="155"/>
      <c r="O1" s="156" t="s">
        <v>109</v>
      </c>
      <c r="P1" s="155"/>
      <c r="Q1" s="155"/>
      <c r="R1" s="155"/>
      <c r="S1" s="157" t="s">
        <v>1328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62" t="s">
        <v>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4" t="s">
        <v>6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52" t="s">
        <v>110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63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4" t="str">
        <f>'Rekapitulace stavby'!$K$6</f>
        <v>II/118 Příbram - Hluboš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11"/>
    </row>
    <row r="7" spans="2:18" s="6" customFormat="1" ht="37.5" customHeight="1">
      <c r="B7" s="21"/>
      <c r="D7" s="41" t="s">
        <v>111</v>
      </c>
      <c r="F7" s="254" t="s">
        <v>238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23</v>
      </c>
      <c r="F10" s="15" t="s">
        <v>24</v>
      </c>
      <c r="M10" s="17" t="s">
        <v>25</v>
      </c>
      <c r="O10" s="279" t="str">
        <f>'Rekapitulace stavby'!$AN$8</f>
        <v>05.02.2014</v>
      </c>
      <c r="P10" s="253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29</v>
      </c>
      <c r="M12" s="17" t="s">
        <v>30</v>
      </c>
      <c r="O12" s="255" t="s">
        <v>31</v>
      </c>
      <c r="P12" s="253"/>
      <c r="R12" s="24"/>
    </row>
    <row r="13" spans="2:18" s="6" customFormat="1" ht="18.75" customHeight="1">
      <c r="B13" s="21"/>
      <c r="E13" s="15" t="s">
        <v>32</v>
      </c>
      <c r="M13" s="17" t="s">
        <v>33</v>
      </c>
      <c r="O13" s="255"/>
      <c r="P13" s="253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30</v>
      </c>
      <c r="O15" s="255" t="str">
        <f>IF('Rekapitulace stavby'!$AN$13="","",'Rekapitulace stavby'!$AN$13)</f>
        <v>Vyplň údaj</v>
      </c>
      <c r="P15" s="253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55" t="str">
        <f>IF('Rekapitulace stavby'!$AN$14="","",'Rekapitulace stavby'!$AN$14)</f>
        <v>Vyplň údaj</v>
      </c>
      <c r="P16" s="253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30</v>
      </c>
      <c r="O18" s="255" t="s">
        <v>37</v>
      </c>
      <c r="P18" s="253"/>
      <c r="R18" s="24"/>
    </row>
    <row r="19" spans="2:18" s="6" customFormat="1" ht="18.75" customHeight="1">
      <c r="B19" s="21"/>
      <c r="E19" s="15" t="s">
        <v>38</v>
      </c>
      <c r="M19" s="17" t="s">
        <v>33</v>
      </c>
      <c r="O19" s="255" t="s">
        <v>39</v>
      </c>
      <c r="P19" s="253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41</v>
      </c>
      <c r="R21" s="24"/>
    </row>
    <row r="22" spans="2:18" s="81" customFormat="1" ht="84.75" customHeight="1">
      <c r="B22" s="82"/>
      <c r="E22" s="267" t="s">
        <v>42</v>
      </c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R22" s="83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84" t="s">
        <v>43</v>
      </c>
      <c r="M25" s="247">
        <f>ROUNDUP($N$96,2)</f>
        <v>0</v>
      </c>
      <c r="N25" s="253"/>
      <c r="O25" s="253"/>
      <c r="P25" s="253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44</v>
      </c>
      <c r="E27" s="26" t="s">
        <v>45</v>
      </c>
      <c r="F27" s="27">
        <v>0.21</v>
      </c>
      <c r="G27" s="85" t="s">
        <v>46</v>
      </c>
      <c r="H27" s="287">
        <f>SUM($BE$96:$BE$323)</f>
        <v>0</v>
      </c>
      <c r="I27" s="253"/>
      <c r="J27" s="253"/>
      <c r="M27" s="287">
        <f>SUM($BE$96:$BE$323)*$F$27</f>
        <v>0</v>
      </c>
      <c r="N27" s="253"/>
      <c r="O27" s="253"/>
      <c r="P27" s="253"/>
      <c r="R27" s="24"/>
    </row>
    <row r="28" spans="2:18" s="6" customFormat="1" ht="15" customHeight="1">
      <c r="B28" s="21"/>
      <c r="E28" s="26" t="s">
        <v>47</v>
      </c>
      <c r="F28" s="27">
        <v>0.15</v>
      </c>
      <c r="G28" s="85" t="s">
        <v>46</v>
      </c>
      <c r="H28" s="287">
        <f>SUM($BF$96:$BF$323)</f>
        <v>0</v>
      </c>
      <c r="I28" s="253"/>
      <c r="J28" s="253"/>
      <c r="M28" s="287">
        <f>SUM($BF$96:$BF$323)*$F$28</f>
        <v>0</v>
      </c>
      <c r="N28" s="253"/>
      <c r="O28" s="253"/>
      <c r="P28" s="253"/>
      <c r="R28" s="24"/>
    </row>
    <row r="29" spans="2:18" s="6" customFormat="1" ht="15" customHeight="1" hidden="1">
      <c r="B29" s="21"/>
      <c r="E29" s="26" t="s">
        <v>48</v>
      </c>
      <c r="F29" s="27">
        <v>0.21</v>
      </c>
      <c r="G29" s="85" t="s">
        <v>46</v>
      </c>
      <c r="H29" s="287">
        <f>SUM($BG$96:$BG$323)</f>
        <v>0</v>
      </c>
      <c r="I29" s="253"/>
      <c r="J29" s="253"/>
      <c r="M29" s="287">
        <v>0</v>
      </c>
      <c r="N29" s="253"/>
      <c r="O29" s="253"/>
      <c r="P29" s="253"/>
      <c r="R29" s="24"/>
    </row>
    <row r="30" spans="2:18" s="6" customFormat="1" ht="15" customHeight="1" hidden="1">
      <c r="B30" s="21"/>
      <c r="E30" s="26" t="s">
        <v>49</v>
      </c>
      <c r="F30" s="27">
        <v>0.15</v>
      </c>
      <c r="G30" s="85" t="s">
        <v>46</v>
      </c>
      <c r="H30" s="287">
        <f>SUM($BH$96:$BH$323)</f>
        <v>0</v>
      </c>
      <c r="I30" s="253"/>
      <c r="J30" s="253"/>
      <c r="M30" s="287">
        <v>0</v>
      </c>
      <c r="N30" s="253"/>
      <c r="O30" s="253"/>
      <c r="P30" s="253"/>
      <c r="R30" s="24"/>
    </row>
    <row r="31" spans="2:18" s="6" customFormat="1" ht="15" customHeight="1" hidden="1">
      <c r="B31" s="21"/>
      <c r="E31" s="26" t="s">
        <v>50</v>
      </c>
      <c r="F31" s="27">
        <v>0</v>
      </c>
      <c r="G31" s="85" t="s">
        <v>46</v>
      </c>
      <c r="H31" s="287">
        <f>SUM($BI$96:$BI$323)</f>
        <v>0</v>
      </c>
      <c r="I31" s="253"/>
      <c r="J31" s="253"/>
      <c r="M31" s="287">
        <v>0</v>
      </c>
      <c r="N31" s="253"/>
      <c r="O31" s="253"/>
      <c r="P31" s="253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51</v>
      </c>
      <c r="E33" s="32"/>
      <c r="F33" s="32"/>
      <c r="G33" s="86" t="s">
        <v>52</v>
      </c>
      <c r="H33" s="33" t="s">
        <v>53</v>
      </c>
      <c r="I33" s="32"/>
      <c r="J33" s="32"/>
      <c r="K33" s="32"/>
      <c r="L33" s="250">
        <f>ROUNDUP(SUM($M$25:$M$31),2)</f>
        <v>0</v>
      </c>
      <c r="M33" s="244"/>
      <c r="N33" s="244"/>
      <c r="O33" s="244"/>
      <c r="P33" s="251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7"/>
    </row>
    <row r="39" spans="2:18" s="6" customFormat="1" ht="37.5" customHeight="1">
      <c r="B39" s="21"/>
      <c r="C39" s="252" t="s">
        <v>113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88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4" t="str">
        <f>$F$6</f>
        <v>II/118 Příbram - Hluboš</v>
      </c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4"/>
    </row>
    <row r="42" spans="2:18" s="6" customFormat="1" ht="37.5" customHeight="1">
      <c r="B42" s="21"/>
      <c r="C42" s="41" t="s">
        <v>111</v>
      </c>
      <c r="F42" s="254" t="str">
        <f>$F$7</f>
        <v>SO.101 - SO.101 - Silnice</v>
      </c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23</v>
      </c>
      <c r="F44" s="15" t="str">
        <f>$F$10</f>
        <v>Příbram</v>
      </c>
      <c r="K44" s="17" t="s">
        <v>25</v>
      </c>
      <c r="M44" s="279" t="str">
        <f>IF($O$10="","",$O$10)</f>
        <v>05.02.2014</v>
      </c>
      <c r="N44" s="253"/>
      <c r="O44" s="253"/>
      <c r="P44" s="253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29</v>
      </c>
      <c r="F46" s="15" t="str">
        <f>$E$13</f>
        <v>Středočeský kraj</v>
      </c>
      <c r="K46" s="17" t="s">
        <v>36</v>
      </c>
      <c r="M46" s="255" t="str">
        <f>$E$19</f>
        <v>CR Project s.r.o.</v>
      </c>
      <c r="N46" s="253"/>
      <c r="O46" s="253"/>
      <c r="P46" s="253"/>
      <c r="Q46" s="253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5" t="s">
        <v>114</v>
      </c>
      <c r="D49" s="286"/>
      <c r="E49" s="286"/>
      <c r="F49" s="286"/>
      <c r="G49" s="286"/>
      <c r="H49" s="30"/>
      <c r="I49" s="30"/>
      <c r="J49" s="30"/>
      <c r="K49" s="30"/>
      <c r="L49" s="30"/>
      <c r="M49" s="30"/>
      <c r="N49" s="285" t="s">
        <v>115</v>
      </c>
      <c r="O49" s="286"/>
      <c r="P49" s="286"/>
      <c r="Q49" s="286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116</v>
      </c>
      <c r="N51" s="247">
        <f>ROUNDUP($N$96,2)</f>
        <v>0</v>
      </c>
      <c r="O51" s="253"/>
      <c r="P51" s="253"/>
      <c r="Q51" s="253"/>
      <c r="R51" s="24"/>
      <c r="AU51" s="6" t="s">
        <v>117</v>
      </c>
    </row>
    <row r="52" spans="2:18" s="60" customFormat="1" ht="25.5" customHeight="1">
      <c r="B52" s="88"/>
      <c r="D52" s="89" t="s">
        <v>118</v>
      </c>
      <c r="N52" s="282">
        <f>ROUNDUP($N$97,2)</f>
        <v>0</v>
      </c>
      <c r="O52" s="283"/>
      <c r="P52" s="283"/>
      <c r="Q52" s="283"/>
      <c r="R52" s="90"/>
    </row>
    <row r="53" spans="2:18" s="69" customFormat="1" ht="21" customHeight="1">
      <c r="B53" s="91"/>
      <c r="D53" s="71" t="s">
        <v>239</v>
      </c>
      <c r="N53" s="240">
        <f>ROUNDUP($N$98,2)</f>
        <v>0</v>
      </c>
      <c r="O53" s="283"/>
      <c r="P53" s="283"/>
      <c r="Q53" s="283"/>
      <c r="R53" s="92"/>
    </row>
    <row r="54" spans="2:18" s="69" customFormat="1" ht="15.75" customHeight="1">
      <c r="B54" s="91"/>
      <c r="D54" s="71" t="s">
        <v>240</v>
      </c>
      <c r="N54" s="240">
        <f>ROUNDUP($N$99,2)</f>
        <v>0</v>
      </c>
      <c r="O54" s="283"/>
      <c r="P54" s="283"/>
      <c r="Q54" s="283"/>
      <c r="R54" s="92"/>
    </row>
    <row r="55" spans="2:18" s="69" customFormat="1" ht="15.75" customHeight="1">
      <c r="B55" s="91"/>
      <c r="D55" s="71" t="s">
        <v>241</v>
      </c>
      <c r="N55" s="240">
        <f>ROUNDUP($N$142,2)</f>
        <v>0</v>
      </c>
      <c r="O55" s="283"/>
      <c r="P55" s="283"/>
      <c r="Q55" s="283"/>
      <c r="R55" s="92"/>
    </row>
    <row r="56" spans="2:18" s="69" customFormat="1" ht="15.75" customHeight="1">
      <c r="B56" s="91"/>
      <c r="D56" s="71" t="s">
        <v>242</v>
      </c>
      <c r="N56" s="240">
        <f>ROUNDUP($N$148,2)</f>
        <v>0</v>
      </c>
      <c r="O56" s="283"/>
      <c r="P56" s="283"/>
      <c r="Q56" s="283"/>
      <c r="R56" s="92"/>
    </row>
    <row r="57" spans="2:18" s="69" customFormat="1" ht="15.75" customHeight="1">
      <c r="B57" s="91"/>
      <c r="D57" s="71" t="s">
        <v>243</v>
      </c>
      <c r="N57" s="240">
        <f>ROUNDUP($N$153,2)</f>
        <v>0</v>
      </c>
      <c r="O57" s="283"/>
      <c r="P57" s="283"/>
      <c r="Q57" s="283"/>
      <c r="R57" s="92"/>
    </row>
    <row r="58" spans="2:18" s="69" customFormat="1" ht="15.75" customHeight="1">
      <c r="B58" s="91"/>
      <c r="D58" s="71" t="s">
        <v>244</v>
      </c>
      <c r="N58" s="240">
        <f>ROUNDUP($N$169,2)</f>
        <v>0</v>
      </c>
      <c r="O58" s="283"/>
      <c r="P58" s="283"/>
      <c r="Q58" s="283"/>
      <c r="R58" s="92"/>
    </row>
    <row r="59" spans="2:18" s="69" customFormat="1" ht="21" customHeight="1">
      <c r="B59" s="91"/>
      <c r="D59" s="71" t="s">
        <v>245</v>
      </c>
      <c r="N59" s="240">
        <f>ROUNDUP($N$174,2)</f>
        <v>0</v>
      </c>
      <c r="O59" s="283"/>
      <c r="P59" s="283"/>
      <c r="Q59" s="283"/>
      <c r="R59" s="92"/>
    </row>
    <row r="60" spans="2:18" s="69" customFormat="1" ht="15.75" customHeight="1">
      <c r="B60" s="91"/>
      <c r="D60" s="71" t="s">
        <v>246</v>
      </c>
      <c r="N60" s="240">
        <f>ROUNDUP($N$175,2)</f>
        <v>0</v>
      </c>
      <c r="O60" s="283"/>
      <c r="P60" s="283"/>
      <c r="Q60" s="283"/>
      <c r="R60" s="92"/>
    </row>
    <row r="61" spans="2:18" s="69" customFormat="1" ht="21" customHeight="1">
      <c r="B61" s="91"/>
      <c r="D61" s="71" t="s">
        <v>247</v>
      </c>
      <c r="N61" s="240">
        <f>ROUNDUP($N$178,2)</f>
        <v>0</v>
      </c>
      <c r="O61" s="283"/>
      <c r="P61" s="283"/>
      <c r="Q61" s="283"/>
      <c r="R61" s="92"/>
    </row>
    <row r="62" spans="2:18" s="69" customFormat="1" ht="15.75" customHeight="1">
      <c r="B62" s="91"/>
      <c r="D62" s="71" t="s">
        <v>248</v>
      </c>
      <c r="N62" s="240">
        <f>ROUNDUP($N$179,2)</f>
        <v>0</v>
      </c>
      <c r="O62" s="283"/>
      <c r="P62" s="283"/>
      <c r="Q62" s="283"/>
      <c r="R62" s="92"/>
    </row>
    <row r="63" spans="2:18" s="69" customFormat="1" ht="21" customHeight="1">
      <c r="B63" s="91"/>
      <c r="D63" s="71" t="s">
        <v>249</v>
      </c>
      <c r="N63" s="240">
        <f>ROUNDUP($N$186,2)</f>
        <v>0</v>
      </c>
      <c r="O63" s="283"/>
      <c r="P63" s="283"/>
      <c r="Q63" s="283"/>
      <c r="R63" s="92"/>
    </row>
    <row r="64" spans="2:18" s="69" customFormat="1" ht="15.75" customHeight="1">
      <c r="B64" s="91"/>
      <c r="D64" s="71" t="s">
        <v>250</v>
      </c>
      <c r="N64" s="240">
        <f>ROUNDUP($N$187,2)</f>
        <v>0</v>
      </c>
      <c r="O64" s="283"/>
      <c r="P64" s="283"/>
      <c r="Q64" s="283"/>
      <c r="R64" s="92"/>
    </row>
    <row r="65" spans="2:18" s="69" customFormat="1" ht="21" customHeight="1">
      <c r="B65" s="91"/>
      <c r="D65" s="71" t="s">
        <v>251</v>
      </c>
      <c r="N65" s="240">
        <f>ROUNDUP($N$192,2)</f>
        <v>0</v>
      </c>
      <c r="O65" s="283"/>
      <c r="P65" s="283"/>
      <c r="Q65" s="283"/>
      <c r="R65" s="92"/>
    </row>
    <row r="66" spans="2:18" s="69" customFormat="1" ht="15.75" customHeight="1">
      <c r="B66" s="91"/>
      <c r="D66" s="71" t="s">
        <v>252</v>
      </c>
      <c r="N66" s="240">
        <f>ROUNDUP($N$193,2)</f>
        <v>0</v>
      </c>
      <c r="O66" s="283"/>
      <c r="P66" s="283"/>
      <c r="Q66" s="283"/>
      <c r="R66" s="92"/>
    </row>
    <row r="67" spans="2:18" s="69" customFormat="1" ht="15.75" customHeight="1">
      <c r="B67" s="91"/>
      <c r="D67" s="71" t="s">
        <v>253</v>
      </c>
      <c r="N67" s="240">
        <f>ROUNDUP($N$206,2)</f>
        <v>0</v>
      </c>
      <c r="O67" s="283"/>
      <c r="P67" s="283"/>
      <c r="Q67" s="283"/>
      <c r="R67" s="92"/>
    </row>
    <row r="68" spans="2:18" s="69" customFormat="1" ht="21" customHeight="1">
      <c r="B68" s="91"/>
      <c r="D68" s="71" t="s">
        <v>254</v>
      </c>
      <c r="N68" s="240">
        <f>ROUNDUP($N$231,2)</f>
        <v>0</v>
      </c>
      <c r="O68" s="283"/>
      <c r="P68" s="283"/>
      <c r="Q68" s="283"/>
      <c r="R68" s="92"/>
    </row>
    <row r="69" spans="2:18" s="69" customFormat="1" ht="15.75" customHeight="1">
      <c r="B69" s="91"/>
      <c r="D69" s="71" t="s">
        <v>255</v>
      </c>
      <c r="N69" s="240">
        <f>ROUNDUP($N$232,2)</f>
        <v>0</v>
      </c>
      <c r="O69" s="283"/>
      <c r="P69" s="283"/>
      <c r="Q69" s="283"/>
      <c r="R69" s="92"/>
    </row>
    <row r="70" spans="2:18" s="69" customFormat="1" ht="21" customHeight="1">
      <c r="B70" s="91"/>
      <c r="D70" s="71" t="s">
        <v>256</v>
      </c>
      <c r="N70" s="240">
        <f>ROUNDUP($N$254,2)</f>
        <v>0</v>
      </c>
      <c r="O70" s="283"/>
      <c r="P70" s="283"/>
      <c r="Q70" s="283"/>
      <c r="R70" s="92"/>
    </row>
    <row r="71" spans="2:18" s="69" customFormat="1" ht="15.75" customHeight="1">
      <c r="B71" s="91"/>
      <c r="D71" s="71" t="s">
        <v>257</v>
      </c>
      <c r="N71" s="240">
        <f>ROUNDUP($N$255,2)</f>
        <v>0</v>
      </c>
      <c r="O71" s="283"/>
      <c r="P71" s="283"/>
      <c r="Q71" s="283"/>
      <c r="R71" s="92"/>
    </row>
    <row r="72" spans="2:18" s="69" customFormat="1" ht="15.75" customHeight="1">
      <c r="B72" s="91"/>
      <c r="D72" s="71" t="s">
        <v>258</v>
      </c>
      <c r="N72" s="240">
        <f>ROUNDUP($N$266,2)</f>
        <v>0</v>
      </c>
      <c r="O72" s="283"/>
      <c r="P72" s="283"/>
      <c r="Q72" s="283"/>
      <c r="R72" s="92"/>
    </row>
    <row r="73" spans="2:18" s="69" customFormat="1" ht="15.75" customHeight="1">
      <c r="B73" s="91"/>
      <c r="D73" s="71" t="s">
        <v>259</v>
      </c>
      <c r="N73" s="240">
        <f>ROUNDUP($N$273,2)</f>
        <v>0</v>
      </c>
      <c r="O73" s="283"/>
      <c r="P73" s="283"/>
      <c r="Q73" s="283"/>
      <c r="R73" s="92"/>
    </row>
    <row r="74" spans="2:18" s="69" customFormat="1" ht="15.75" customHeight="1">
      <c r="B74" s="91"/>
      <c r="D74" s="71" t="s">
        <v>260</v>
      </c>
      <c r="N74" s="240">
        <f>ROUNDUP($N$286,2)</f>
        <v>0</v>
      </c>
      <c r="O74" s="283"/>
      <c r="P74" s="283"/>
      <c r="Q74" s="283"/>
      <c r="R74" s="92"/>
    </row>
    <row r="75" spans="2:18" s="69" customFormat="1" ht="15.75" customHeight="1">
      <c r="B75" s="91"/>
      <c r="D75" s="71" t="s">
        <v>261</v>
      </c>
      <c r="N75" s="240">
        <f>ROUNDUP($N$299,2)</f>
        <v>0</v>
      </c>
      <c r="O75" s="283"/>
      <c r="P75" s="283"/>
      <c r="Q75" s="283"/>
      <c r="R75" s="92"/>
    </row>
    <row r="76" spans="2:18" s="69" customFormat="1" ht="15.75" customHeight="1">
      <c r="B76" s="91"/>
      <c r="D76" s="71" t="s">
        <v>262</v>
      </c>
      <c r="N76" s="240">
        <f>ROUNDUP($N$303,2)</f>
        <v>0</v>
      </c>
      <c r="O76" s="283"/>
      <c r="P76" s="283"/>
      <c r="Q76" s="283"/>
      <c r="R76" s="92"/>
    </row>
    <row r="77" spans="2:18" s="69" customFormat="1" ht="15.75" customHeight="1">
      <c r="B77" s="91"/>
      <c r="D77" s="71" t="s">
        <v>263</v>
      </c>
      <c r="N77" s="240">
        <f>ROUNDUP($N$311,2)</f>
        <v>0</v>
      </c>
      <c r="O77" s="283"/>
      <c r="P77" s="283"/>
      <c r="Q77" s="283"/>
      <c r="R77" s="92"/>
    </row>
    <row r="78" spans="2:18" s="69" customFormat="1" ht="15.75" customHeight="1">
      <c r="B78" s="91"/>
      <c r="D78" s="71" t="s">
        <v>264</v>
      </c>
      <c r="N78" s="240">
        <f>ROUNDUP($N$319,2)</f>
        <v>0</v>
      </c>
      <c r="O78" s="283"/>
      <c r="P78" s="283"/>
      <c r="Q78" s="283"/>
      <c r="R78" s="92"/>
    </row>
    <row r="79" spans="2:18" s="6" customFormat="1" ht="22.5" customHeight="1">
      <c r="B79" s="21"/>
      <c r="R79" s="24"/>
    </row>
    <row r="80" spans="2:18" s="6" customFormat="1" ht="7.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4" spans="2:19" s="6" customFormat="1" ht="7.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21"/>
    </row>
    <row r="85" spans="2:19" s="6" customFormat="1" ht="37.5" customHeight="1">
      <c r="B85" s="21"/>
      <c r="C85" s="252" t="s">
        <v>121</v>
      </c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1"/>
    </row>
    <row r="86" spans="2:19" s="6" customFormat="1" ht="7.5" customHeight="1">
      <c r="B86" s="21"/>
      <c r="S86" s="21"/>
    </row>
    <row r="87" spans="2:19" s="6" customFormat="1" ht="30.75" customHeight="1">
      <c r="B87" s="21"/>
      <c r="C87" s="17" t="s">
        <v>17</v>
      </c>
      <c r="F87" s="284" t="str">
        <f>$F$6</f>
        <v>II/118 Příbram - Hluboš</v>
      </c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S87" s="21"/>
    </row>
    <row r="88" spans="2:19" s="6" customFormat="1" ht="37.5" customHeight="1">
      <c r="B88" s="21"/>
      <c r="C88" s="41" t="s">
        <v>111</v>
      </c>
      <c r="F88" s="254" t="str">
        <f>$F$7</f>
        <v>SO.101 - SO.101 - Silnice</v>
      </c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S88" s="21"/>
    </row>
    <row r="89" spans="2:19" s="6" customFormat="1" ht="7.5" customHeight="1">
      <c r="B89" s="21"/>
      <c r="S89" s="21"/>
    </row>
    <row r="90" spans="2:19" s="6" customFormat="1" ht="18.75" customHeight="1">
      <c r="B90" s="21"/>
      <c r="C90" s="17" t="s">
        <v>23</v>
      </c>
      <c r="F90" s="15" t="str">
        <f>$F$10</f>
        <v>Příbram</v>
      </c>
      <c r="K90" s="17" t="s">
        <v>25</v>
      </c>
      <c r="M90" s="279" t="str">
        <f>IF($O$10="","",$O$10)</f>
        <v>05.02.2014</v>
      </c>
      <c r="N90" s="253"/>
      <c r="O90" s="253"/>
      <c r="P90" s="253"/>
      <c r="S90" s="21"/>
    </row>
    <row r="91" spans="2:19" s="6" customFormat="1" ht="7.5" customHeight="1">
      <c r="B91" s="21"/>
      <c r="S91" s="21"/>
    </row>
    <row r="92" spans="2:19" s="6" customFormat="1" ht="15.75" customHeight="1">
      <c r="B92" s="21"/>
      <c r="C92" s="17" t="s">
        <v>29</v>
      </c>
      <c r="F92" s="15" t="str">
        <f>$E$13</f>
        <v>Středočeský kraj</v>
      </c>
      <c r="K92" s="17" t="s">
        <v>36</v>
      </c>
      <c r="M92" s="255" t="str">
        <f>$E$19</f>
        <v>CR Project s.r.o.</v>
      </c>
      <c r="N92" s="253"/>
      <c r="O92" s="253"/>
      <c r="P92" s="253"/>
      <c r="Q92" s="253"/>
      <c r="S92" s="21"/>
    </row>
    <row r="93" spans="2:19" s="6" customFormat="1" ht="15" customHeight="1">
      <c r="B93" s="21"/>
      <c r="C93" s="17" t="s">
        <v>34</v>
      </c>
      <c r="F93" s="15" t="str">
        <f>IF($E$16="","",$E$16)</f>
        <v>Vyplň údaj</v>
      </c>
      <c r="S93" s="21"/>
    </row>
    <row r="94" spans="2:19" s="6" customFormat="1" ht="11.25" customHeight="1">
      <c r="B94" s="21"/>
      <c r="S94" s="21"/>
    </row>
    <row r="95" spans="2:27" s="93" customFormat="1" ht="30" customHeight="1">
      <c r="B95" s="94"/>
      <c r="C95" s="95" t="s">
        <v>122</v>
      </c>
      <c r="D95" s="96" t="s">
        <v>60</v>
      </c>
      <c r="E95" s="96" t="s">
        <v>56</v>
      </c>
      <c r="F95" s="280" t="s">
        <v>123</v>
      </c>
      <c r="G95" s="281"/>
      <c r="H95" s="281"/>
      <c r="I95" s="281"/>
      <c r="J95" s="96" t="s">
        <v>124</v>
      </c>
      <c r="K95" s="96" t="s">
        <v>125</v>
      </c>
      <c r="L95" s="280" t="s">
        <v>126</v>
      </c>
      <c r="M95" s="281"/>
      <c r="N95" s="280" t="s">
        <v>127</v>
      </c>
      <c r="O95" s="281"/>
      <c r="P95" s="281"/>
      <c r="Q95" s="281"/>
      <c r="R95" s="97" t="s">
        <v>128</v>
      </c>
      <c r="S95" s="94"/>
      <c r="T95" s="49" t="s">
        <v>129</v>
      </c>
      <c r="U95" s="50" t="s">
        <v>44</v>
      </c>
      <c r="V95" s="50" t="s">
        <v>130</v>
      </c>
      <c r="W95" s="50" t="s">
        <v>131</v>
      </c>
      <c r="X95" s="50" t="s">
        <v>132</v>
      </c>
      <c r="Y95" s="50" t="s">
        <v>133</v>
      </c>
      <c r="Z95" s="50" t="s">
        <v>134</v>
      </c>
      <c r="AA95" s="51" t="s">
        <v>135</v>
      </c>
    </row>
    <row r="96" spans="2:63" s="6" customFormat="1" ht="30" customHeight="1">
      <c r="B96" s="21"/>
      <c r="C96" s="54" t="s">
        <v>116</v>
      </c>
      <c r="N96" s="275">
        <f>$BK$96</f>
        <v>0</v>
      </c>
      <c r="O96" s="253"/>
      <c r="P96" s="253"/>
      <c r="Q96" s="253"/>
      <c r="S96" s="21"/>
      <c r="T96" s="53"/>
      <c r="U96" s="45"/>
      <c r="V96" s="45"/>
      <c r="W96" s="98">
        <f>$W$97</f>
        <v>0</v>
      </c>
      <c r="X96" s="45"/>
      <c r="Y96" s="98">
        <f>$Y$97</f>
        <v>19742.29593173714</v>
      </c>
      <c r="Z96" s="45"/>
      <c r="AA96" s="99">
        <f>$AA$97</f>
        <v>14630.584</v>
      </c>
      <c r="AT96" s="6" t="s">
        <v>74</v>
      </c>
      <c r="AU96" s="6" t="s">
        <v>117</v>
      </c>
      <c r="BK96" s="100">
        <f>$BK$97</f>
        <v>0</v>
      </c>
    </row>
    <row r="97" spans="2:63" s="101" customFormat="1" ht="37.5" customHeight="1">
      <c r="B97" s="102"/>
      <c r="D97" s="103" t="s">
        <v>118</v>
      </c>
      <c r="N97" s="276">
        <f>$BK$97</f>
        <v>0</v>
      </c>
      <c r="O97" s="277"/>
      <c r="P97" s="277"/>
      <c r="Q97" s="277"/>
      <c r="S97" s="102"/>
      <c r="T97" s="105"/>
      <c r="W97" s="106">
        <f>$W$98+$W$174+$W$178+$W$186+$W$192+$W$231+$W$254</f>
        <v>0</v>
      </c>
      <c r="Y97" s="106">
        <f>$Y$98+$Y$174+$Y$178+$Y$186+$Y$192+$Y$231+$Y$254</f>
        <v>19742.29593173714</v>
      </c>
      <c r="AA97" s="107">
        <f>$AA$98+$AA$174+$AA$178+$AA$186+$AA$192+$AA$231+$AA$254</f>
        <v>14630.584</v>
      </c>
      <c r="AR97" s="104" t="s">
        <v>22</v>
      </c>
      <c r="AT97" s="104" t="s">
        <v>74</v>
      </c>
      <c r="AU97" s="104" t="s">
        <v>75</v>
      </c>
      <c r="AY97" s="104" t="s">
        <v>136</v>
      </c>
      <c r="BK97" s="108">
        <f>$BK$98+$BK$174+$BK$178+$BK$186+$BK$192+$BK$231+$BK$254</f>
        <v>0</v>
      </c>
    </row>
    <row r="98" spans="2:63" s="101" customFormat="1" ht="21" customHeight="1">
      <c r="B98" s="102"/>
      <c r="D98" s="109" t="s">
        <v>239</v>
      </c>
      <c r="N98" s="278">
        <f>$BK$98</f>
        <v>0</v>
      </c>
      <c r="O98" s="277"/>
      <c r="P98" s="277"/>
      <c r="Q98" s="277"/>
      <c r="S98" s="102"/>
      <c r="T98" s="105"/>
      <c r="W98" s="106">
        <f>$W$99+$W$142+$W$148+$W$153+$W$169</f>
        <v>0</v>
      </c>
      <c r="Y98" s="106">
        <f>$Y$99+$Y$142+$Y$148+$Y$153+$Y$169</f>
        <v>119.0249914</v>
      </c>
      <c r="AA98" s="107">
        <f>$AA$99+$AA$142+$AA$148+$AA$153+$AA$169</f>
        <v>0</v>
      </c>
      <c r="AR98" s="104" t="s">
        <v>22</v>
      </c>
      <c r="AT98" s="104" t="s">
        <v>74</v>
      </c>
      <c r="AU98" s="104" t="s">
        <v>22</v>
      </c>
      <c r="AY98" s="104" t="s">
        <v>136</v>
      </c>
      <c r="BK98" s="108">
        <f>$BK$99+$BK$142+$BK$148+$BK$153+$BK$169</f>
        <v>0</v>
      </c>
    </row>
    <row r="99" spans="2:63" s="101" customFormat="1" ht="15.75" customHeight="1">
      <c r="B99" s="102"/>
      <c r="D99" s="109" t="s">
        <v>240</v>
      </c>
      <c r="N99" s="278">
        <f>$BK$99</f>
        <v>0</v>
      </c>
      <c r="O99" s="277"/>
      <c r="P99" s="277"/>
      <c r="Q99" s="277"/>
      <c r="S99" s="102"/>
      <c r="T99" s="105"/>
      <c r="W99" s="106">
        <f>SUM($W$100:$W$141)</f>
        <v>0</v>
      </c>
      <c r="Y99" s="106">
        <f>SUM($Y$100:$Y$141)</f>
        <v>0</v>
      </c>
      <c r="AA99" s="107">
        <f>SUM($AA$100:$AA$141)</f>
        <v>0</v>
      </c>
      <c r="AR99" s="104" t="s">
        <v>22</v>
      </c>
      <c r="AT99" s="104" t="s">
        <v>74</v>
      </c>
      <c r="AU99" s="104" t="s">
        <v>83</v>
      </c>
      <c r="AY99" s="104" t="s">
        <v>136</v>
      </c>
      <c r="BK99" s="108">
        <f>SUM($BK$100:$BK$141)</f>
        <v>0</v>
      </c>
    </row>
    <row r="100" spans="2:65" s="6" customFormat="1" ht="27" customHeight="1">
      <c r="B100" s="21"/>
      <c r="C100" s="110" t="s">
        <v>22</v>
      </c>
      <c r="D100" s="110" t="s">
        <v>138</v>
      </c>
      <c r="E100" s="111" t="s">
        <v>265</v>
      </c>
      <c r="F100" s="271" t="s">
        <v>266</v>
      </c>
      <c r="G100" s="272"/>
      <c r="H100" s="272"/>
      <c r="I100" s="272"/>
      <c r="J100" s="113" t="s">
        <v>267</v>
      </c>
      <c r="K100" s="114">
        <v>19299.6</v>
      </c>
      <c r="L100" s="273"/>
      <c r="M100" s="272"/>
      <c r="N100" s="274">
        <f>ROUND($L$100*$K$100,2)</f>
        <v>0</v>
      </c>
      <c r="O100" s="272"/>
      <c r="P100" s="272"/>
      <c r="Q100" s="272"/>
      <c r="R100" s="112" t="s">
        <v>202</v>
      </c>
      <c r="S100" s="21"/>
      <c r="T100" s="115"/>
      <c r="U100" s="116" t="s">
        <v>45</v>
      </c>
      <c r="X100" s="117">
        <v>0</v>
      </c>
      <c r="Y100" s="117">
        <f>$X$100*$K$100</f>
        <v>0</v>
      </c>
      <c r="Z100" s="117">
        <v>0</v>
      </c>
      <c r="AA100" s="118">
        <f>$Z$100*$K$100</f>
        <v>0</v>
      </c>
      <c r="AR100" s="81" t="s">
        <v>137</v>
      </c>
      <c r="AT100" s="81" t="s">
        <v>138</v>
      </c>
      <c r="AU100" s="81" t="s">
        <v>147</v>
      </c>
      <c r="AY100" s="6" t="s">
        <v>136</v>
      </c>
      <c r="BE100" s="119">
        <f>IF($U$100="základní",$N$100,0)</f>
        <v>0</v>
      </c>
      <c r="BF100" s="119">
        <f>IF($U$100="snížená",$N$100,0)</f>
        <v>0</v>
      </c>
      <c r="BG100" s="119">
        <f>IF($U$100="zákl. přenesená",$N$100,0)</f>
        <v>0</v>
      </c>
      <c r="BH100" s="119">
        <f>IF($U$100="sníž. přenesená",$N$100,0)</f>
        <v>0</v>
      </c>
      <c r="BI100" s="119">
        <f>IF($U$100="nulová",$N$100,0)</f>
        <v>0</v>
      </c>
      <c r="BJ100" s="81" t="s">
        <v>22</v>
      </c>
      <c r="BK100" s="119">
        <f>ROUND($L$100*$K$100,2)</f>
        <v>0</v>
      </c>
      <c r="BL100" s="81" t="s">
        <v>137</v>
      </c>
      <c r="BM100" s="81" t="s">
        <v>268</v>
      </c>
    </row>
    <row r="101" spans="2:51" s="6" customFormat="1" ht="15.75" customHeight="1">
      <c r="B101" s="124"/>
      <c r="E101" s="125"/>
      <c r="F101" s="292" t="s">
        <v>269</v>
      </c>
      <c r="G101" s="293"/>
      <c r="H101" s="293"/>
      <c r="I101" s="293"/>
      <c r="K101" s="126"/>
      <c r="S101" s="124"/>
      <c r="T101" s="127"/>
      <c r="AA101" s="128"/>
      <c r="AT101" s="126" t="s">
        <v>208</v>
      </c>
      <c r="AU101" s="126" t="s">
        <v>147</v>
      </c>
      <c r="AV101" s="126" t="s">
        <v>22</v>
      </c>
      <c r="AW101" s="126" t="s">
        <v>117</v>
      </c>
      <c r="AX101" s="126" t="s">
        <v>75</v>
      </c>
      <c r="AY101" s="126" t="s">
        <v>136</v>
      </c>
    </row>
    <row r="102" spans="2:51" s="6" customFormat="1" ht="15.75" customHeight="1">
      <c r="B102" s="129"/>
      <c r="E102" s="130"/>
      <c r="F102" s="290" t="s">
        <v>270</v>
      </c>
      <c r="G102" s="291"/>
      <c r="H102" s="291"/>
      <c r="I102" s="291"/>
      <c r="K102" s="132">
        <v>6670</v>
      </c>
      <c r="S102" s="129"/>
      <c r="T102" s="133"/>
      <c r="AA102" s="134"/>
      <c r="AT102" s="130" t="s">
        <v>208</v>
      </c>
      <c r="AU102" s="130" t="s">
        <v>147</v>
      </c>
      <c r="AV102" s="130" t="s">
        <v>83</v>
      </c>
      <c r="AW102" s="130" t="s">
        <v>117</v>
      </c>
      <c r="AX102" s="130" t="s">
        <v>75</v>
      </c>
      <c r="AY102" s="130" t="s">
        <v>136</v>
      </c>
    </row>
    <row r="103" spans="2:51" s="6" customFormat="1" ht="15.75" customHeight="1">
      <c r="B103" s="129"/>
      <c r="E103" s="130"/>
      <c r="F103" s="290" t="s">
        <v>271</v>
      </c>
      <c r="G103" s="291"/>
      <c r="H103" s="291"/>
      <c r="I103" s="291"/>
      <c r="K103" s="132">
        <v>108</v>
      </c>
      <c r="S103" s="129"/>
      <c r="T103" s="133"/>
      <c r="AA103" s="134"/>
      <c r="AT103" s="130" t="s">
        <v>208</v>
      </c>
      <c r="AU103" s="130" t="s">
        <v>147</v>
      </c>
      <c r="AV103" s="130" t="s">
        <v>83</v>
      </c>
      <c r="AW103" s="130" t="s">
        <v>117</v>
      </c>
      <c r="AX103" s="130" t="s">
        <v>75</v>
      </c>
      <c r="AY103" s="130" t="s">
        <v>136</v>
      </c>
    </row>
    <row r="104" spans="2:51" s="6" customFormat="1" ht="15.75" customHeight="1">
      <c r="B104" s="129"/>
      <c r="E104" s="130"/>
      <c r="F104" s="290" t="s">
        <v>272</v>
      </c>
      <c r="G104" s="291"/>
      <c r="H104" s="291"/>
      <c r="I104" s="291"/>
      <c r="K104" s="132">
        <v>111.6</v>
      </c>
      <c r="S104" s="129"/>
      <c r="T104" s="133"/>
      <c r="AA104" s="134"/>
      <c r="AT104" s="130" t="s">
        <v>208</v>
      </c>
      <c r="AU104" s="130" t="s">
        <v>147</v>
      </c>
      <c r="AV104" s="130" t="s">
        <v>83</v>
      </c>
      <c r="AW104" s="130" t="s">
        <v>117</v>
      </c>
      <c r="AX104" s="130" t="s">
        <v>75</v>
      </c>
      <c r="AY104" s="130" t="s">
        <v>136</v>
      </c>
    </row>
    <row r="105" spans="2:51" s="6" customFormat="1" ht="15.75" customHeight="1">
      <c r="B105" s="138"/>
      <c r="E105" s="139"/>
      <c r="F105" s="300" t="s">
        <v>273</v>
      </c>
      <c r="G105" s="301"/>
      <c r="H105" s="301"/>
      <c r="I105" s="301"/>
      <c r="K105" s="140">
        <v>6889.6</v>
      </c>
      <c r="S105" s="138"/>
      <c r="T105" s="141"/>
      <c r="AA105" s="142"/>
      <c r="AT105" s="139" t="s">
        <v>208</v>
      </c>
      <c r="AU105" s="139" t="s">
        <v>147</v>
      </c>
      <c r="AV105" s="139" t="s">
        <v>147</v>
      </c>
      <c r="AW105" s="139" t="s">
        <v>117</v>
      </c>
      <c r="AX105" s="139" t="s">
        <v>75</v>
      </c>
      <c r="AY105" s="139" t="s">
        <v>136</v>
      </c>
    </row>
    <row r="106" spans="2:51" s="6" customFormat="1" ht="27" customHeight="1">
      <c r="B106" s="124"/>
      <c r="E106" s="126"/>
      <c r="F106" s="292" t="s">
        <v>274</v>
      </c>
      <c r="G106" s="293"/>
      <c r="H106" s="293"/>
      <c r="I106" s="293"/>
      <c r="K106" s="126"/>
      <c r="S106" s="124"/>
      <c r="T106" s="127"/>
      <c r="AA106" s="128"/>
      <c r="AT106" s="126" t="s">
        <v>208</v>
      </c>
      <c r="AU106" s="126" t="s">
        <v>147</v>
      </c>
      <c r="AV106" s="126" t="s">
        <v>22</v>
      </c>
      <c r="AW106" s="126" t="s">
        <v>117</v>
      </c>
      <c r="AX106" s="126" t="s">
        <v>75</v>
      </c>
      <c r="AY106" s="126" t="s">
        <v>136</v>
      </c>
    </row>
    <row r="107" spans="2:51" s="6" customFormat="1" ht="15.75" customHeight="1">
      <c r="B107" s="129"/>
      <c r="E107" s="130"/>
      <c r="F107" s="290" t="s">
        <v>275</v>
      </c>
      <c r="G107" s="291"/>
      <c r="H107" s="291"/>
      <c r="I107" s="291"/>
      <c r="K107" s="132">
        <v>12410</v>
      </c>
      <c r="S107" s="129"/>
      <c r="T107" s="133"/>
      <c r="AA107" s="134"/>
      <c r="AT107" s="130" t="s">
        <v>208</v>
      </c>
      <c r="AU107" s="130" t="s">
        <v>147</v>
      </c>
      <c r="AV107" s="130" t="s">
        <v>83</v>
      </c>
      <c r="AW107" s="130" t="s">
        <v>117</v>
      </c>
      <c r="AX107" s="130" t="s">
        <v>75</v>
      </c>
      <c r="AY107" s="130" t="s">
        <v>136</v>
      </c>
    </row>
    <row r="108" spans="2:51" s="6" customFormat="1" ht="15.75" customHeight="1">
      <c r="B108" s="138"/>
      <c r="E108" s="139"/>
      <c r="F108" s="300" t="s">
        <v>276</v>
      </c>
      <c r="G108" s="301"/>
      <c r="H108" s="301"/>
      <c r="I108" s="301"/>
      <c r="K108" s="140">
        <v>12410</v>
      </c>
      <c r="S108" s="138"/>
      <c r="T108" s="141"/>
      <c r="AA108" s="142"/>
      <c r="AT108" s="139" t="s">
        <v>208</v>
      </c>
      <c r="AU108" s="139" t="s">
        <v>147</v>
      </c>
      <c r="AV108" s="139" t="s">
        <v>147</v>
      </c>
      <c r="AW108" s="139" t="s">
        <v>117</v>
      </c>
      <c r="AX108" s="139" t="s">
        <v>75</v>
      </c>
      <c r="AY108" s="139" t="s">
        <v>136</v>
      </c>
    </row>
    <row r="109" spans="2:51" s="6" customFormat="1" ht="15.75" customHeight="1">
      <c r="B109" s="143"/>
      <c r="E109" s="144"/>
      <c r="F109" s="298" t="s">
        <v>277</v>
      </c>
      <c r="G109" s="299"/>
      <c r="H109" s="299"/>
      <c r="I109" s="299"/>
      <c r="K109" s="145">
        <v>19299.6</v>
      </c>
      <c r="S109" s="143"/>
      <c r="T109" s="146"/>
      <c r="AA109" s="147"/>
      <c r="AT109" s="144" t="s">
        <v>208</v>
      </c>
      <c r="AU109" s="144" t="s">
        <v>147</v>
      </c>
      <c r="AV109" s="144" t="s">
        <v>137</v>
      </c>
      <c r="AW109" s="144" t="s">
        <v>117</v>
      </c>
      <c r="AX109" s="144" t="s">
        <v>22</v>
      </c>
      <c r="AY109" s="144" t="s">
        <v>136</v>
      </c>
    </row>
    <row r="110" spans="2:65" s="6" customFormat="1" ht="27" customHeight="1">
      <c r="B110" s="21"/>
      <c r="C110" s="110" t="s">
        <v>83</v>
      </c>
      <c r="D110" s="110" t="s">
        <v>138</v>
      </c>
      <c r="E110" s="111" t="s">
        <v>278</v>
      </c>
      <c r="F110" s="271" t="s">
        <v>279</v>
      </c>
      <c r="G110" s="272"/>
      <c r="H110" s="272"/>
      <c r="I110" s="272"/>
      <c r="J110" s="113" t="s">
        <v>267</v>
      </c>
      <c r="K110" s="114">
        <v>31709.6</v>
      </c>
      <c r="L110" s="273"/>
      <c r="M110" s="272"/>
      <c r="N110" s="274">
        <f>ROUND($L$110*$K$110,2)</f>
        <v>0</v>
      </c>
      <c r="O110" s="272"/>
      <c r="P110" s="272"/>
      <c r="Q110" s="272"/>
      <c r="R110" s="112" t="s">
        <v>202</v>
      </c>
      <c r="S110" s="21"/>
      <c r="T110" s="115"/>
      <c r="U110" s="116" t="s">
        <v>45</v>
      </c>
      <c r="X110" s="117">
        <v>0</v>
      </c>
      <c r="Y110" s="117">
        <f>$X$110*$K$110</f>
        <v>0</v>
      </c>
      <c r="Z110" s="117">
        <v>0</v>
      </c>
      <c r="AA110" s="118">
        <f>$Z$110*$K$110</f>
        <v>0</v>
      </c>
      <c r="AR110" s="81" t="s">
        <v>137</v>
      </c>
      <c r="AT110" s="81" t="s">
        <v>138</v>
      </c>
      <c r="AU110" s="81" t="s">
        <v>147</v>
      </c>
      <c r="AY110" s="6" t="s">
        <v>136</v>
      </c>
      <c r="BE110" s="119">
        <f>IF($U$110="základní",$N$110,0)</f>
        <v>0</v>
      </c>
      <c r="BF110" s="119">
        <f>IF($U$110="snížená",$N$110,0)</f>
        <v>0</v>
      </c>
      <c r="BG110" s="119">
        <f>IF($U$110="zákl. přenesená",$N$110,0)</f>
        <v>0</v>
      </c>
      <c r="BH110" s="119">
        <f>IF($U$110="sníž. přenesená",$N$110,0)</f>
        <v>0</v>
      </c>
      <c r="BI110" s="119">
        <f>IF($U$110="nulová",$N$110,0)</f>
        <v>0</v>
      </c>
      <c r="BJ110" s="81" t="s">
        <v>22</v>
      </c>
      <c r="BK110" s="119">
        <f>ROUND($L$110*$K$110,2)</f>
        <v>0</v>
      </c>
      <c r="BL110" s="81" t="s">
        <v>137</v>
      </c>
      <c r="BM110" s="81" t="s">
        <v>280</v>
      </c>
    </row>
    <row r="111" spans="2:51" s="6" customFormat="1" ht="15.75" customHeight="1">
      <c r="B111" s="124"/>
      <c r="E111" s="125"/>
      <c r="F111" s="292" t="s">
        <v>281</v>
      </c>
      <c r="G111" s="293"/>
      <c r="H111" s="293"/>
      <c r="I111" s="293"/>
      <c r="K111" s="126"/>
      <c r="S111" s="124"/>
      <c r="T111" s="127"/>
      <c r="AA111" s="128"/>
      <c r="AT111" s="126" t="s">
        <v>208</v>
      </c>
      <c r="AU111" s="126" t="s">
        <v>147</v>
      </c>
      <c r="AV111" s="126" t="s">
        <v>22</v>
      </c>
      <c r="AW111" s="126" t="s">
        <v>117</v>
      </c>
      <c r="AX111" s="126" t="s">
        <v>75</v>
      </c>
      <c r="AY111" s="126" t="s">
        <v>136</v>
      </c>
    </row>
    <row r="112" spans="2:51" s="6" customFormat="1" ht="15.75" customHeight="1">
      <c r="B112" s="129"/>
      <c r="E112" s="130"/>
      <c r="F112" s="290" t="s">
        <v>282</v>
      </c>
      <c r="G112" s="291"/>
      <c r="H112" s="291"/>
      <c r="I112" s="291"/>
      <c r="K112" s="132">
        <v>19080</v>
      </c>
      <c r="S112" s="129"/>
      <c r="T112" s="133"/>
      <c r="AA112" s="134"/>
      <c r="AT112" s="130" t="s">
        <v>208</v>
      </c>
      <c r="AU112" s="130" t="s">
        <v>147</v>
      </c>
      <c r="AV112" s="130" t="s">
        <v>83</v>
      </c>
      <c r="AW112" s="130" t="s">
        <v>117</v>
      </c>
      <c r="AX112" s="130" t="s">
        <v>75</v>
      </c>
      <c r="AY112" s="130" t="s">
        <v>136</v>
      </c>
    </row>
    <row r="113" spans="2:51" s="6" customFormat="1" ht="15.75" customHeight="1">
      <c r="B113" s="129"/>
      <c r="E113" s="130"/>
      <c r="F113" s="290" t="s">
        <v>271</v>
      </c>
      <c r="G113" s="291"/>
      <c r="H113" s="291"/>
      <c r="I113" s="291"/>
      <c r="K113" s="132">
        <v>108</v>
      </c>
      <c r="S113" s="129"/>
      <c r="T113" s="133"/>
      <c r="AA113" s="134"/>
      <c r="AT113" s="130" t="s">
        <v>208</v>
      </c>
      <c r="AU113" s="130" t="s">
        <v>147</v>
      </c>
      <c r="AV113" s="130" t="s">
        <v>83</v>
      </c>
      <c r="AW113" s="130" t="s">
        <v>117</v>
      </c>
      <c r="AX113" s="130" t="s">
        <v>75</v>
      </c>
      <c r="AY113" s="130" t="s">
        <v>136</v>
      </c>
    </row>
    <row r="114" spans="2:51" s="6" customFormat="1" ht="15.75" customHeight="1">
      <c r="B114" s="129"/>
      <c r="E114" s="130"/>
      <c r="F114" s="290" t="s">
        <v>272</v>
      </c>
      <c r="G114" s="291"/>
      <c r="H114" s="291"/>
      <c r="I114" s="291"/>
      <c r="K114" s="132">
        <v>111.6</v>
      </c>
      <c r="S114" s="129"/>
      <c r="T114" s="133"/>
      <c r="AA114" s="134"/>
      <c r="AT114" s="130" t="s">
        <v>208</v>
      </c>
      <c r="AU114" s="130" t="s">
        <v>147</v>
      </c>
      <c r="AV114" s="130" t="s">
        <v>83</v>
      </c>
      <c r="AW114" s="130" t="s">
        <v>117</v>
      </c>
      <c r="AX114" s="130" t="s">
        <v>75</v>
      </c>
      <c r="AY114" s="130" t="s">
        <v>136</v>
      </c>
    </row>
    <row r="115" spans="2:51" s="6" customFormat="1" ht="15.75" customHeight="1">
      <c r="B115" s="138"/>
      <c r="E115" s="139"/>
      <c r="F115" s="300" t="s">
        <v>283</v>
      </c>
      <c r="G115" s="301"/>
      <c r="H115" s="301"/>
      <c r="I115" s="301"/>
      <c r="K115" s="140">
        <v>19299.6</v>
      </c>
      <c r="S115" s="138"/>
      <c r="T115" s="141"/>
      <c r="AA115" s="142"/>
      <c r="AT115" s="139" t="s">
        <v>208</v>
      </c>
      <c r="AU115" s="139" t="s">
        <v>147</v>
      </c>
      <c r="AV115" s="139" t="s">
        <v>147</v>
      </c>
      <c r="AW115" s="139" t="s">
        <v>117</v>
      </c>
      <c r="AX115" s="139" t="s">
        <v>75</v>
      </c>
      <c r="AY115" s="139" t="s">
        <v>136</v>
      </c>
    </row>
    <row r="116" spans="2:51" s="6" customFormat="1" ht="15.75" customHeight="1">
      <c r="B116" s="124"/>
      <c r="E116" s="126"/>
      <c r="F116" s="292" t="s">
        <v>284</v>
      </c>
      <c r="G116" s="293"/>
      <c r="H116" s="293"/>
      <c r="I116" s="293"/>
      <c r="K116" s="126"/>
      <c r="S116" s="124"/>
      <c r="T116" s="127"/>
      <c r="AA116" s="128"/>
      <c r="AT116" s="126" t="s">
        <v>208</v>
      </c>
      <c r="AU116" s="126" t="s">
        <v>147</v>
      </c>
      <c r="AV116" s="126" t="s">
        <v>22</v>
      </c>
      <c r="AW116" s="126" t="s">
        <v>117</v>
      </c>
      <c r="AX116" s="126" t="s">
        <v>75</v>
      </c>
      <c r="AY116" s="126" t="s">
        <v>136</v>
      </c>
    </row>
    <row r="117" spans="2:51" s="6" customFormat="1" ht="15.75" customHeight="1">
      <c r="B117" s="129"/>
      <c r="E117" s="130"/>
      <c r="F117" s="290" t="s">
        <v>285</v>
      </c>
      <c r="G117" s="291"/>
      <c r="H117" s="291"/>
      <c r="I117" s="291"/>
      <c r="K117" s="132">
        <v>12410</v>
      </c>
      <c r="S117" s="129"/>
      <c r="T117" s="133"/>
      <c r="AA117" s="134"/>
      <c r="AT117" s="130" t="s">
        <v>208</v>
      </c>
      <c r="AU117" s="130" t="s">
        <v>147</v>
      </c>
      <c r="AV117" s="130" t="s">
        <v>83</v>
      </c>
      <c r="AW117" s="130" t="s">
        <v>117</v>
      </c>
      <c r="AX117" s="130" t="s">
        <v>75</v>
      </c>
      <c r="AY117" s="130" t="s">
        <v>136</v>
      </c>
    </row>
    <row r="118" spans="2:51" s="6" customFormat="1" ht="15.75" customHeight="1">
      <c r="B118" s="143"/>
      <c r="E118" s="144"/>
      <c r="F118" s="298" t="s">
        <v>277</v>
      </c>
      <c r="G118" s="299"/>
      <c r="H118" s="299"/>
      <c r="I118" s="299"/>
      <c r="K118" s="145">
        <v>31709.6</v>
      </c>
      <c r="S118" s="143"/>
      <c r="T118" s="146"/>
      <c r="AA118" s="147"/>
      <c r="AT118" s="144" t="s">
        <v>208</v>
      </c>
      <c r="AU118" s="144" t="s">
        <v>147</v>
      </c>
      <c r="AV118" s="144" t="s">
        <v>137</v>
      </c>
      <c r="AW118" s="144" t="s">
        <v>117</v>
      </c>
      <c r="AX118" s="144" t="s">
        <v>22</v>
      </c>
      <c r="AY118" s="144" t="s">
        <v>136</v>
      </c>
    </row>
    <row r="119" spans="2:65" s="6" customFormat="1" ht="15.75" customHeight="1">
      <c r="B119" s="21"/>
      <c r="C119" s="110" t="s">
        <v>147</v>
      </c>
      <c r="D119" s="110" t="s">
        <v>138</v>
      </c>
      <c r="E119" s="111" t="s">
        <v>286</v>
      </c>
      <c r="F119" s="271" t="s">
        <v>287</v>
      </c>
      <c r="G119" s="272"/>
      <c r="H119" s="272"/>
      <c r="I119" s="272"/>
      <c r="J119" s="113" t="s">
        <v>267</v>
      </c>
      <c r="K119" s="114">
        <v>19299.6</v>
      </c>
      <c r="L119" s="273"/>
      <c r="M119" s="272"/>
      <c r="N119" s="274">
        <f>ROUND($L$119*$K$119,2)</f>
        <v>0</v>
      </c>
      <c r="O119" s="272"/>
      <c r="P119" s="272"/>
      <c r="Q119" s="272"/>
      <c r="R119" s="112" t="s">
        <v>202</v>
      </c>
      <c r="S119" s="21"/>
      <c r="T119" s="115"/>
      <c r="U119" s="116" t="s">
        <v>45</v>
      </c>
      <c r="X119" s="117">
        <v>0</v>
      </c>
      <c r="Y119" s="117">
        <f>$X$119*$K$119</f>
        <v>0</v>
      </c>
      <c r="Z119" s="117">
        <v>0</v>
      </c>
      <c r="AA119" s="118">
        <f>$Z$119*$K$119</f>
        <v>0</v>
      </c>
      <c r="AR119" s="81" t="s">
        <v>137</v>
      </c>
      <c r="AT119" s="81" t="s">
        <v>138</v>
      </c>
      <c r="AU119" s="81" t="s">
        <v>147</v>
      </c>
      <c r="AY119" s="6" t="s">
        <v>136</v>
      </c>
      <c r="BE119" s="119">
        <f>IF($U$119="základní",$N$119,0)</f>
        <v>0</v>
      </c>
      <c r="BF119" s="119">
        <f>IF($U$119="snížená",$N$119,0)</f>
        <v>0</v>
      </c>
      <c r="BG119" s="119">
        <f>IF($U$119="zákl. přenesená",$N$119,0)</f>
        <v>0</v>
      </c>
      <c r="BH119" s="119">
        <f>IF($U$119="sníž. přenesená",$N$119,0)</f>
        <v>0</v>
      </c>
      <c r="BI119" s="119">
        <f>IF($U$119="nulová",$N$119,0)</f>
        <v>0</v>
      </c>
      <c r="BJ119" s="81" t="s">
        <v>22</v>
      </c>
      <c r="BK119" s="119">
        <f>ROUND($L$119*$K$119,2)</f>
        <v>0</v>
      </c>
      <c r="BL119" s="81" t="s">
        <v>137</v>
      </c>
      <c r="BM119" s="81" t="s">
        <v>288</v>
      </c>
    </row>
    <row r="120" spans="2:51" s="6" customFormat="1" ht="15.75" customHeight="1">
      <c r="B120" s="124"/>
      <c r="E120" s="125"/>
      <c r="F120" s="292" t="s">
        <v>289</v>
      </c>
      <c r="G120" s="293"/>
      <c r="H120" s="293"/>
      <c r="I120" s="293"/>
      <c r="K120" s="126"/>
      <c r="S120" s="124"/>
      <c r="T120" s="127"/>
      <c r="AA120" s="128"/>
      <c r="AT120" s="126" t="s">
        <v>208</v>
      </c>
      <c r="AU120" s="126" t="s">
        <v>147</v>
      </c>
      <c r="AV120" s="126" t="s">
        <v>22</v>
      </c>
      <c r="AW120" s="126" t="s">
        <v>117</v>
      </c>
      <c r="AX120" s="126" t="s">
        <v>75</v>
      </c>
      <c r="AY120" s="126" t="s">
        <v>136</v>
      </c>
    </row>
    <row r="121" spans="2:51" s="6" customFormat="1" ht="15.75" customHeight="1">
      <c r="B121" s="129"/>
      <c r="E121" s="130"/>
      <c r="F121" s="290" t="s">
        <v>290</v>
      </c>
      <c r="G121" s="291"/>
      <c r="H121" s="291"/>
      <c r="I121" s="291"/>
      <c r="K121" s="132">
        <v>19080</v>
      </c>
      <c r="S121" s="129"/>
      <c r="T121" s="133"/>
      <c r="AA121" s="134"/>
      <c r="AT121" s="130" t="s">
        <v>208</v>
      </c>
      <c r="AU121" s="130" t="s">
        <v>147</v>
      </c>
      <c r="AV121" s="130" t="s">
        <v>83</v>
      </c>
      <c r="AW121" s="130" t="s">
        <v>117</v>
      </c>
      <c r="AX121" s="130" t="s">
        <v>75</v>
      </c>
      <c r="AY121" s="130" t="s">
        <v>136</v>
      </c>
    </row>
    <row r="122" spans="2:51" s="6" customFormat="1" ht="15.75" customHeight="1">
      <c r="B122" s="129"/>
      <c r="E122" s="130"/>
      <c r="F122" s="290" t="s">
        <v>271</v>
      </c>
      <c r="G122" s="291"/>
      <c r="H122" s="291"/>
      <c r="I122" s="291"/>
      <c r="K122" s="132">
        <v>108</v>
      </c>
      <c r="S122" s="129"/>
      <c r="T122" s="133"/>
      <c r="AA122" s="134"/>
      <c r="AT122" s="130" t="s">
        <v>208</v>
      </c>
      <c r="AU122" s="130" t="s">
        <v>147</v>
      </c>
      <c r="AV122" s="130" t="s">
        <v>83</v>
      </c>
      <c r="AW122" s="130" t="s">
        <v>117</v>
      </c>
      <c r="AX122" s="130" t="s">
        <v>75</v>
      </c>
      <c r="AY122" s="130" t="s">
        <v>136</v>
      </c>
    </row>
    <row r="123" spans="2:51" s="6" customFormat="1" ht="15.75" customHeight="1">
      <c r="B123" s="129"/>
      <c r="E123" s="130"/>
      <c r="F123" s="290" t="s">
        <v>272</v>
      </c>
      <c r="G123" s="291"/>
      <c r="H123" s="291"/>
      <c r="I123" s="291"/>
      <c r="K123" s="132">
        <v>111.6</v>
      </c>
      <c r="S123" s="129"/>
      <c r="T123" s="133"/>
      <c r="AA123" s="134"/>
      <c r="AT123" s="130" t="s">
        <v>208</v>
      </c>
      <c r="AU123" s="130" t="s">
        <v>147</v>
      </c>
      <c r="AV123" s="130" t="s">
        <v>83</v>
      </c>
      <c r="AW123" s="130" t="s">
        <v>117</v>
      </c>
      <c r="AX123" s="130" t="s">
        <v>75</v>
      </c>
      <c r="AY123" s="130" t="s">
        <v>136</v>
      </c>
    </row>
    <row r="124" spans="2:51" s="6" customFormat="1" ht="15.75" customHeight="1">
      <c r="B124" s="143"/>
      <c r="E124" s="144"/>
      <c r="F124" s="298" t="s">
        <v>277</v>
      </c>
      <c r="G124" s="299"/>
      <c r="H124" s="299"/>
      <c r="I124" s="299"/>
      <c r="K124" s="145">
        <v>19299.6</v>
      </c>
      <c r="S124" s="143"/>
      <c r="T124" s="146"/>
      <c r="AA124" s="147"/>
      <c r="AT124" s="144" t="s">
        <v>208</v>
      </c>
      <c r="AU124" s="144" t="s">
        <v>147</v>
      </c>
      <c r="AV124" s="144" t="s">
        <v>137</v>
      </c>
      <c r="AW124" s="144" t="s">
        <v>117</v>
      </c>
      <c r="AX124" s="144" t="s">
        <v>22</v>
      </c>
      <c r="AY124" s="144" t="s">
        <v>136</v>
      </c>
    </row>
    <row r="125" spans="2:65" s="6" customFormat="1" ht="27" customHeight="1">
      <c r="B125" s="21"/>
      <c r="C125" s="110" t="s">
        <v>137</v>
      </c>
      <c r="D125" s="110" t="s">
        <v>138</v>
      </c>
      <c r="E125" s="111" t="s">
        <v>291</v>
      </c>
      <c r="F125" s="271" t="s">
        <v>292</v>
      </c>
      <c r="G125" s="272"/>
      <c r="H125" s="272"/>
      <c r="I125" s="272"/>
      <c r="J125" s="113" t="s">
        <v>267</v>
      </c>
      <c r="K125" s="114">
        <v>6889.6</v>
      </c>
      <c r="L125" s="273"/>
      <c r="M125" s="272"/>
      <c r="N125" s="274">
        <f>ROUND($L$125*$K$125,2)</f>
        <v>0</v>
      </c>
      <c r="O125" s="272"/>
      <c r="P125" s="272"/>
      <c r="Q125" s="272"/>
      <c r="R125" s="112"/>
      <c r="S125" s="21"/>
      <c r="T125" s="115"/>
      <c r="U125" s="116" t="s">
        <v>45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81" t="s">
        <v>137</v>
      </c>
      <c r="AT125" s="81" t="s">
        <v>138</v>
      </c>
      <c r="AU125" s="81" t="s">
        <v>147</v>
      </c>
      <c r="AY125" s="6" t="s">
        <v>136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81" t="s">
        <v>22</v>
      </c>
      <c r="BK125" s="119">
        <f>ROUND($L$125*$K$125,2)</f>
        <v>0</v>
      </c>
      <c r="BL125" s="81" t="s">
        <v>137</v>
      </c>
      <c r="BM125" s="81" t="s">
        <v>293</v>
      </c>
    </row>
    <row r="126" spans="2:51" s="6" customFormat="1" ht="15.75" customHeight="1">
      <c r="B126" s="124"/>
      <c r="E126" s="125"/>
      <c r="F126" s="292" t="s">
        <v>294</v>
      </c>
      <c r="G126" s="293"/>
      <c r="H126" s="293"/>
      <c r="I126" s="293"/>
      <c r="K126" s="126"/>
      <c r="S126" s="124"/>
      <c r="T126" s="127"/>
      <c r="AA126" s="128"/>
      <c r="AT126" s="126" t="s">
        <v>208</v>
      </c>
      <c r="AU126" s="126" t="s">
        <v>147</v>
      </c>
      <c r="AV126" s="126" t="s">
        <v>22</v>
      </c>
      <c r="AW126" s="126" t="s">
        <v>117</v>
      </c>
      <c r="AX126" s="126" t="s">
        <v>75</v>
      </c>
      <c r="AY126" s="126" t="s">
        <v>136</v>
      </c>
    </row>
    <row r="127" spans="2:51" s="6" customFormat="1" ht="15.75" customHeight="1">
      <c r="B127" s="129"/>
      <c r="E127" s="130"/>
      <c r="F127" s="290" t="s">
        <v>270</v>
      </c>
      <c r="G127" s="291"/>
      <c r="H127" s="291"/>
      <c r="I127" s="291"/>
      <c r="K127" s="132">
        <v>6670</v>
      </c>
      <c r="S127" s="129"/>
      <c r="T127" s="133"/>
      <c r="AA127" s="134"/>
      <c r="AT127" s="130" t="s">
        <v>208</v>
      </c>
      <c r="AU127" s="130" t="s">
        <v>147</v>
      </c>
      <c r="AV127" s="130" t="s">
        <v>83</v>
      </c>
      <c r="AW127" s="130" t="s">
        <v>117</v>
      </c>
      <c r="AX127" s="130" t="s">
        <v>75</v>
      </c>
      <c r="AY127" s="130" t="s">
        <v>136</v>
      </c>
    </row>
    <row r="128" spans="2:51" s="6" customFormat="1" ht="15.75" customHeight="1">
      <c r="B128" s="129"/>
      <c r="E128" s="130"/>
      <c r="F128" s="290" t="s">
        <v>271</v>
      </c>
      <c r="G128" s="291"/>
      <c r="H128" s="291"/>
      <c r="I128" s="291"/>
      <c r="K128" s="132">
        <v>108</v>
      </c>
      <c r="S128" s="129"/>
      <c r="T128" s="133"/>
      <c r="AA128" s="134"/>
      <c r="AT128" s="130" t="s">
        <v>208</v>
      </c>
      <c r="AU128" s="130" t="s">
        <v>147</v>
      </c>
      <c r="AV128" s="130" t="s">
        <v>83</v>
      </c>
      <c r="AW128" s="130" t="s">
        <v>117</v>
      </c>
      <c r="AX128" s="130" t="s">
        <v>75</v>
      </c>
      <c r="AY128" s="130" t="s">
        <v>136</v>
      </c>
    </row>
    <row r="129" spans="2:51" s="6" customFormat="1" ht="15.75" customHeight="1">
      <c r="B129" s="129"/>
      <c r="E129" s="130"/>
      <c r="F129" s="290" t="s">
        <v>272</v>
      </c>
      <c r="G129" s="291"/>
      <c r="H129" s="291"/>
      <c r="I129" s="291"/>
      <c r="K129" s="132">
        <v>111.6</v>
      </c>
      <c r="S129" s="129"/>
      <c r="T129" s="133"/>
      <c r="AA129" s="134"/>
      <c r="AT129" s="130" t="s">
        <v>208</v>
      </c>
      <c r="AU129" s="130" t="s">
        <v>147</v>
      </c>
      <c r="AV129" s="130" t="s">
        <v>83</v>
      </c>
      <c r="AW129" s="130" t="s">
        <v>117</v>
      </c>
      <c r="AX129" s="130" t="s">
        <v>75</v>
      </c>
      <c r="AY129" s="130" t="s">
        <v>136</v>
      </c>
    </row>
    <row r="130" spans="2:51" s="6" customFormat="1" ht="15.75" customHeight="1">
      <c r="B130" s="143"/>
      <c r="E130" s="144"/>
      <c r="F130" s="298" t="s">
        <v>277</v>
      </c>
      <c r="G130" s="299"/>
      <c r="H130" s="299"/>
      <c r="I130" s="299"/>
      <c r="K130" s="145">
        <v>6889.6</v>
      </c>
      <c r="S130" s="143"/>
      <c r="T130" s="146"/>
      <c r="AA130" s="147"/>
      <c r="AT130" s="144" t="s">
        <v>208</v>
      </c>
      <c r="AU130" s="144" t="s">
        <v>147</v>
      </c>
      <c r="AV130" s="144" t="s">
        <v>137</v>
      </c>
      <c r="AW130" s="144" t="s">
        <v>117</v>
      </c>
      <c r="AX130" s="144" t="s">
        <v>22</v>
      </c>
      <c r="AY130" s="144" t="s">
        <v>136</v>
      </c>
    </row>
    <row r="131" spans="2:65" s="6" customFormat="1" ht="27" customHeight="1">
      <c r="B131" s="21"/>
      <c r="C131" s="110" t="s">
        <v>154</v>
      </c>
      <c r="D131" s="110" t="s">
        <v>138</v>
      </c>
      <c r="E131" s="111" t="s">
        <v>295</v>
      </c>
      <c r="F131" s="271" t="s">
        <v>296</v>
      </c>
      <c r="G131" s="272"/>
      <c r="H131" s="272"/>
      <c r="I131" s="272"/>
      <c r="J131" s="113" t="s">
        <v>297</v>
      </c>
      <c r="K131" s="114">
        <v>11367.84</v>
      </c>
      <c r="L131" s="273"/>
      <c r="M131" s="272"/>
      <c r="N131" s="274">
        <f>ROUND($L$131*$K$131,2)</f>
        <v>0</v>
      </c>
      <c r="O131" s="272"/>
      <c r="P131" s="272"/>
      <c r="Q131" s="272"/>
      <c r="R131" s="112" t="s">
        <v>202</v>
      </c>
      <c r="S131" s="21"/>
      <c r="T131" s="115"/>
      <c r="U131" s="116" t="s">
        <v>45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81" t="s">
        <v>137</v>
      </c>
      <c r="AT131" s="81" t="s">
        <v>138</v>
      </c>
      <c r="AU131" s="81" t="s">
        <v>147</v>
      </c>
      <c r="AY131" s="6" t="s">
        <v>136</v>
      </c>
      <c r="BE131" s="119">
        <f>IF($U$131="základní",$N$131,0)</f>
        <v>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81" t="s">
        <v>22</v>
      </c>
      <c r="BK131" s="119">
        <f>ROUND($L$131*$K$131,2)</f>
        <v>0</v>
      </c>
      <c r="BL131" s="81" t="s">
        <v>137</v>
      </c>
      <c r="BM131" s="81" t="s">
        <v>298</v>
      </c>
    </row>
    <row r="132" spans="2:51" s="6" customFormat="1" ht="15.75" customHeight="1">
      <c r="B132" s="124"/>
      <c r="E132" s="125"/>
      <c r="F132" s="292" t="s">
        <v>299</v>
      </c>
      <c r="G132" s="293"/>
      <c r="H132" s="293"/>
      <c r="I132" s="293"/>
      <c r="K132" s="126"/>
      <c r="S132" s="124"/>
      <c r="T132" s="127"/>
      <c r="AA132" s="128"/>
      <c r="AT132" s="126" t="s">
        <v>208</v>
      </c>
      <c r="AU132" s="126" t="s">
        <v>147</v>
      </c>
      <c r="AV132" s="126" t="s">
        <v>22</v>
      </c>
      <c r="AW132" s="126" t="s">
        <v>117</v>
      </c>
      <c r="AX132" s="126" t="s">
        <v>75</v>
      </c>
      <c r="AY132" s="126" t="s">
        <v>136</v>
      </c>
    </row>
    <row r="133" spans="2:51" s="6" customFormat="1" ht="15.75" customHeight="1">
      <c r="B133" s="129"/>
      <c r="E133" s="130"/>
      <c r="F133" s="290" t="s">
        <v>300</v>
      </c>
      <c r="G133" s="291"/>
      <c r="H133" s="291"/>
      <c r="I133" s="291"/>
      <c r="K133" s="132">
        <v>11367.84</v>
      </c>
      <c r="S133" s="129"/>
      <c r="T133" s="133"/>
      <c r="AA133" s="134"/>
      <c r="AT133" s="130" t="s">
        <v>208</v>
      </c>
      <c r="AU133" s="130" t="s">
        <v>147</v>
      </c>
      <c r="AV133" s="130" t="s">
        <v>83</v>
      </c>
      <c r="AW133" s="130" t="s">
        <v>117</v>
      </c>
      <c r="AX133" s="130" t="s">
        <v>22</v>
      </c>
      <c r="AY133" s="130" t="s">
        <v>136</v>
      </c>
    </row>
    <row r="134" spans="2:65" s="6" customFormat="1" ht="15.75" customHeight="1">
      <c r="B134" s="21"/>
      <c r="C134" s="110" t="s">
        <v>158</v>
      </c>
      <c r="D134" s="110" t="s">
        <v>138</v>
      </c>
      <c r="E134" s="111" t="s">
        <v>301</v>
      </c>
      <c r="F134" s="271" t="s">
        <v>302</v>
      </c>
      <c r="G134" s="272"/>
      <c r="H134" s="272"/>
      <c r="I134" s="272"/>
      <c r="J134" s="113" t="s">
        <v>303</v>
      </c>
      <c r="K134" s="114">
        <v>13948.48</v>
      </c>
      <c r="L134" s="273"/>
      <c r="M134" s="272"/>
      <c r="N134" s="274">
        <f>ROUND($L$134*$K$134,2)</f>
        <v>0</v>
      </c>
      <c r="O134" s="272"/>
      <c r="P134" s="272"/>
      <c r="Q134" s="272"/>
      <c r="R134" s="112" t="s">
        <v>202</v>
      </c>
      <c r="S134" s="21"/>
      <c r="T134" s="115"/>
      <c r="U134" s="116" t="s">
        <v>45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81" t="s">
        <v>137</v>
      </c>
      <c r="AT134" s="81" t="s">
        <v>138</v>
      </c>
      <c r="AU134" s="81" t="s">
        <v>147</v>
      </c>
      <c r="AY134" s="6" t="s">
        <v>136</v>
      </c>
      <c r="BE134" s="119">
        <f>IF($U$134="základní",$N$134,0)</f>
        <v>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81" t="s">
        <v>22</v>
      </c>
      <c r="BK134" s="119">
        <f>ROUND($L$134*$K$134,2)</f>
        <v>0</v>
      </c>
      <c r="BL134" s="81" t="s">
        <v>137</v>
      </c>
      <c r="BM134" s="81" t="s">
        <v>304</v>
      </c>
    </row>
    <row r="135" spans="2:51" s="6" customFormat="1" ht="15.75" customHeight="1">
      <c r="B135" s="124"/>
      <c r="E135" s="125"/>
      <c r="F135" s="292" t="s">
        <v>305</v>
      </c>
      <c r="G135" s="293"/>
      <c r="H135" s="293"/>
      <c r="I135" s="293"/>
      <c r="K135" s="126"/>
      <c r="S135" s="124"/>
      <c r="T135" s="127"/>
      <c r="AA135" s="128"/>
      <c r="AT135" s="126" t="s">
        <v>208</v>
      </c>
      <c r="AU135" s="126" t="s">
        <v>147</v>
      </c>
      <c r="AV135" s="126" t="s">
        <v>22</v>
      </c>
      <c r="AW135" s="126" t="s">
        <v>117</v>
      </c>
      <c r="AX135" s="126" t="s">
        <v>75</v>
      </c>
      <c r="AY135" s="126" t="s">
        <v>136</v>
      </c>
    </row>
    <row r="136" spans="2:51" s="6" customFormat="1" ht="15.75" customHeight="1">
      <c r="B136" s="129"/>
      <c r="E136" s="130"/>
      <c r="F136" s="290" t="s">
        <v>306</v>
      </c>
      <c r="G136" s="291"/>
      <c r="H136" s="291"/>
      <c r="I136" s="291"/>
      <c r="K136" s="132">
        <v>346.08</v>
      </c>
      <c r="S136" s="129"/>
      <c r="T136" s="133"/>
      <c r="AA136" s="134"/>
      <c r="AT136" s="130" t="s">
        <v>208</v>
      </c>
      <c r="AU136" s="130" t="s">
        <v>147</v>
      </c>
      <c r="AV136" s="130" t="s">
        <v>83</v>
      </c>
      <c r="AW136" s="130" t="s">
        <v>117</v>
      </c>
      <c r="AX136" s="130" t="s">
        <v>75</v>
      </c>
      <c r="AY136" s="130" t="s">
        <v>136</v>
      </c>
    </row>
    <row r="137" spans="2:51" s="6" customFormat="1" ht="15.75" customHeight="1">
      <c r="B137" s="124"/>
      <c r="E137" s="126"/>
      <c r="F137" s="292" t="s">
        <v>307</v>
      </c>
      <c r="G137" s="293"/>
      <c r="H137" s="293"/>
      <c r="I137" s="293"/>
      <c r="K137" s="126"/>
      <c r="S137" s="124"/>
      <c r="T137" s="127"/>
      <c r="AA137" s="128"/>
      <c r="AT137" s="126" t="s">
        <v>208</v>
      </c>
      <c r="AU137" s="126" t="s">
        <v>147</v>
      </c>
      <c r="AV137" s="126" t="s">
        <v>22</v>
      </c>
      <c r="AW137" s="126" t="s">
        <v>117</v>
      </c>
      <c r="AX137" s="126" t="s">
        <v>75</v>
      </c>
      <c r="AY137" s="126" t="s">
        <v>136</v>
      </c>
    </row>
    <row r="138" spans="2:51" s="6" customFormat="1" ht="15.75" customHeight="1">
      <c r="B138" s="129"/>
      <c r="E138" s="130"/>
      <c r="F138" s="290" t="s">
        <v>308</v>
      </c>
      <c r="G138" s="291"/>
      <c r="H138" s="291"/>
      <c r="I138" s="291"/>
      <c r="K138" s="132">
        <v>10578.4</v>
      </c>
      <c r="S138" s="129"/>
      <c r="T138" s="133"/>
      <c r="AA138" s="134"/>
      <c r="AT138" s="130" t="s">
        <v>208</v>
      </c>
      <c r="AU138" s="130" t="s">
        <v>147</v>
      </c>
      <c r="AV138" s="130" t="s">
        <v>83</v>
      </c>
      <c r="AW138" s="130" t="s">
        <v>117</v>
      </c>
      <c r="AX138" s="130" t="s">
        <v>75</v>
      </c>
      <c r="AY138" s="130" t="s">
        <v>136</v>
      </c>
    </row>
    <row r="139" spans="2:51" s="6" customFormat="1" ht="15.75" customHeight="1">
      <c r="B139" s="124"/>
      <c r="E139" s="126"/>
      <c r="F139" s="292" t="s">
        <v>309</v>
      </c>
      <c r="G139" s="293"/>
      <c r="H139" s="293"/>
      <c r="I139" s="293"/>
      <c r="K139" s="126"/>
      <c r="S139" s="124"/>
      <c r="T139" s="127"/>
      <c r="AA139" s="128"/>
      <c r="AT139" s="126" t="s">
        <v>208</v>
      </c>
      <c r="AU139" s="126" t="s">
        <v>147</v>
      </c>
      <c r="AV139" s="126" t="s">
        <v>22</v>
      </c>
      <c r="AW139" s="126" t="s">
        <v>117</v>
      </c>
      <c r="AX139" s="126" t="s">
        <v>75</v>
      </c>
      <c r="AY139" s="126" t="s">
        <v>136</v>
      </c>
    </row>
    <row r="140" spans="2:51" s="6" customFormat="1" ht="15.75" customHeight="1">
      <c r="B140" s="129"/>
      <c r="E140" s="130"/>
      <c r="F140" s="290" t="s">
        <v>310</v>
      </c>
      <c r="G140" s="291"/>
      <c r="H140" s="291"/>
      <c r="I140" s="291"/>
      <c r="K140" s="132">
        <v>3024</v>
      </c>
      <c r="S140" s="129"/>
      <c r="T140" s="133"/>
      <c r="AA140" s="134"/>
      <c r="AT140" s="130" t="s">
        <v>208</v>
      </c>
      <c r="AU140" s="130" t="s">
        <v>147</v>
      </c>
      <c r="AV140" s="130" t="s">
        <v>83</v>
      </c>
      <c r="AW140" s="130" t="s">
        <v>117</v>
      </c>
      <c r="AX140" s="130" t="s">
        <v>75</v>
      </c>
      <c r="AY140" s="130" t="s">
        <v>136</v>
      </c>
    </row>
    <row r="141" spans="2:51" s="6" customFormat="1" ht="15.75" customHeight="1">
      <c r="B141" s="143"/>
      <c r="E141" s="144"/>
      <c r="F141" s="298" t="s">
        <v>277</v>
      </c>
      <c r="G141" s="299"/>
      <c r="H141" s="299"/>
      <c r="I141" s="299"/>
      <c r="K141" s="145">
        <v>13948.48</v>
      </c>
      <c r="S141" s="143"/>
      <c r="T141" s="146"/>
      <c r="AA141" s="147"/>
      <c r="AT141" s="144" t="s">
        <v>208</v>
      </c>
      <c r="AU141" s="144" t="s">
        <v>147</v>
      </c>
      <c r="AV141" s="144" t="s">
        <v>137</v>
      </c>
      <c r="AW141" s="144" t="s">
        <v>117</v>
      </c>
      <c r="AX141" s="144" t="s">
        <v>22</v>
      </c>
      <c r="AY141" s="144" t="s">
        <v>136</v>
      </c>
    </row>
    <row r="142" spans="2:63" s="101" customFormat="1" ht="23.25" customHeight="1">
      <c r="B142" s="102"/>
      <c r="D142" s="109" t="s">
        <v>241</v>
      </c>
      <c r="N142" s="278">
        <f>$BK$142</f>
        <v>0</v>
      </c>
      <c r="O142" s="277"/>
      <c r="P142" s="277"/>
      <c r="Q142" s="277"/>
      <c r="S142" s="102"/>
      <c r="T142" s="105"/>
      <c r="W142" s="106">
        <f>SUM($W$143:$W$147)</f>
        <v>0</v>
      </c>
      <c r="Y142" s="106">
        <f>SUM($Y$143:$Y$147)</f>
        <v>0</v>
      </c>
      <c r="AA142" s="107">
        <f>SUM($AA$143:$AA$147)</f>
        <v>0</v>
      </c>
      <c r="AR142" s="104" t="s">
        <v>22</v>
      </c>
      <c r="AT142" s="104" t="s">
        <v>74</v>
      </c>
      <c r="AU142" s="104" t="s">
        <v>83</v>
      </c>
      <c r="AY142" s="104" t="s">
        <v>136</v>
      </c>
      <c r="BK142" s="108">
        <f>SUM($BK$143:$BK$147)</f>
        <v>0</v>
      </c>
    </row>
    <row r="143" spans="2:65" s="6" customFormat="1" ht="27" customHeight="1">
      <c r="B143" s="21"/>
      <c r="C143" s="110" t="s">
        <v>162</v>
      </c>
      <c r="D143" s="110" t="s">
        <v>138</v>
      </c>
      <c r="E143" s="111" t="s">
        <v>311</v>
      </c>
      <c r="F143" s="271" t="s">
        <v>312</v>
      </c>
      <c r="G143" s="272"/>
      <c r="H143" s="272"/>
      <c r="I143" s="272"/>
      <c r="J143" s="113" t="s">
        <v>267</v>
      </c>
      <c r="K143" s="114">
        <v>19080</v>
      </c>
      <c r="L143" s="273"/>
      <c r="M143" s="272"/>
      <c r="N143" s="274">
        <f>ROUND($L$143*$K$143,2)</f>
        <v>0</v>
      </c>
      <c r="O143" s="272"/>
      <c r="P143" s="272"/>
      <c r="Q143" s="272"/>
      <c r="R143" s="112" t="s">
        <v>202</v>
      </c>
      <c r="S143" s="21"/>
      <c r="T143" s="115"/>
      <c r="U143" s="116" t="s">
        <v>45</v>
      </c>
      <c r="X143" s="117">
        <v>0</v>
      </c>
      <c r="Y143" s="117">
        <f>$X$143*$K$143</f>
        <v>0</v>
      </c>
      <c r="Z143" s="117">
        <v>0</v>
      </c>
      <c r="AA143" s="118">
        <f>$Z$143*$K$143</f>
        <v>0</v>
      </c>
      <c r="AR143" s="81" t="s">
        <v>137</v>
      </c>
      <c r="AT143" s="81" t="s">
        <v>138</v>
      </c>
      <c r="AU143" s="81" t="s">
        <v>147</v>
      </c>
      <c r="AY143" s="6" t="s">
        <v>136</v>
      </c>
      <c r="BE143" s="119">
        <f>IF($U$143="základní",$N$143,0)</f>
        <v>0</v>
      </c>
      <c r="BF143" s="119">
        <f>IF($U$143="snížená",$N$143,0)</f>
        <v>0</v>
      </c>
      <c r="BG143" s="119">
        <f>IF($U$143="zákl. přenesená",$N$143,0)</f>
        <v>0</v>
      </c>
      <c r="BH143" s="119">
        <f>IF($U$143="sníž. přenesená",$N$143,0)</f>
        <v>0</v>
      </c>
      <c r="BI143" s="119">
        <f>IF($U$143="nulová",$N$143,0)</f>
        <v>0</v>
      </c>
      <c r="BJ143" s="81" t="s">
        <v>22</v>
      </c>
      <c r="BK143" s="119">
        <f>ROUND($L$143*$K$143,2)</f>
        <v>0</v>
      </c>
      <c r="BL143" s="81" t="s">
        <v>137</v>
      </c>
      <c r="BM143" s="81" t="s">
        <v>313</v>
      </c>
    </row>
    <row r="144" spans="2:65" s="6" customFormat="1" ht="27" customHeight="1">
      <c r="B144" s="21"/>
      <c r="C144" s="113" t="s">
        <v>166</v>
      </c>
      <c r="D144" s="113" t="s">
        <v>138</v>
      </c>
      <c r="E144" s="111" t="s">
        <v>314</v>
      </c>
      <c r="F144" s="271" t="s">
        <v>315</v>
      </c>
      <c r="G144" s="272"/>
      <c r="H144" s="272"/>
      <c r="I144" s="272"/>
      <c r="J144" s="113" t="s">
        <v>267</v>
      </c>
      <c r="K144" s="114">
        <v>19080</v>
      </c>
      <c r="L144" s="273"/>
      <c r="M144" s="272"/>
      <c r="N144" s="274">
        <f>ROUND($L$144*$K$144,2)</f>
        <v>0</v>
      </c>
      <c r="O144" s="272"/>
      <c r="P144" s="272"/>
      <c r="Q144" s="272"/>
      <c r="R144" s="112" t="s">
        <v>202</v>
      </c>
      <c r="S144" s="21"/>
      <c r="T144" s="115"/>
      <c r="U144" s="116" t="s">
        <v>45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81" t="s">
        <v>137</v>
      </c>
      <c r="AT144" s="81" t="s">
        <v>138</v>
      </c>
      <c r="AU144" s="81" t="s">
        <v>147</v>
      </c>
      <c r="AY144" s="81" t="s">
        <v>136</v>
      </c>
      <c r="BE144" s="119">
        <f>IF($U$144="základní",$N$144,0)</f>
        <v>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81" t="s">
        <v>22</v>
      </c>
      <c r="BK144" s="119">
        <f>ROUND($L$144*$K$144,2)</f>
        <v>0</v>
      </c>
      <c r="BL144" s="81" t="s">
        <v>137</v>
      </c>
      <c r="BM144" s="81" t="s">
        <v>316</v>
      </c>
    </row>
    <row r="145" spans="2:51" s="6" customFormat="1" ht="27" customHeight="1">
      <c r="B145" s="129"/>
      <c r="E145" s="131"/>
      <c r="F145" s="290" t="s">
        <v>317</v>
      </c>
      <c r="G145" s="291"/>
      <c r="H145" s="291"/>
      <c r="I145" s="291"/>
      <c r="K145" s="132">
        <v>19080</v>
      </c>
      <c r="S145" s="129"/>
      <c r="T145" s="133"/>
      <c r="AA145" s="134"/>
      <c r="AT145" s="130" t="s">
        <v>208</v>
      </c>
      <c r="AU145" s="130" t="s">
        <v>147</v>
      </c>
      <c r="AV145" s="130" t="s">
        <v>83</v>
      </c>
      <c r="AW145" s="130" t="s">
        <v>117</v>
      </c>
      <c r="AX145" s="130" t="s">
        <v>22</v>
      </c>
      <c r="AY145" s="130" t="s">
        <v>136</v>
      </c>
    </row>
    <row r="146" spans="2:65" s="6" customFormat="1" ht="27" customHeight="1">
      <c r="B146" s="21"/>
      <c r="C146" s="110" t="s">
        <v>170</v>
      </c>
      <c r="D146" s="110" t="s">
        <v>138</v>
      </c>
      <c r="E146" s="111" t="s">
        <v>318</v>
      </c>
      <c r="F146" s="271" t="s">
        <v>319</v>
      </c>
      <c r="G146" s="272"/>
      <c r="H146" s="272"/>
      <c r="I146" s="272"/>
      <c r="J146" s="113" t="s">
        <v>267</v>
      </c>
      <c r="K146" s="114">
        <v>321</v>
      </c>
      <c r="L146" s="273"/>
      <c r="M146" s="272"/>
      <c r="N146" s="274">
        <f>ROUND($L$146*$K$146,2)</f>
        <v>0</v>
      </c>
      <c r="O146" s="272"/>
      <c r="P146" s="272"/>
      <c r="Q146" s="272"/>
      <c r="R146" s="112" t="s">
        <v>202</v>
      </c>
      <c r="S146" s="21"/>
      <c r="T146" s="115"/>
      <c r="U146" s="116" t="s">
        <v>45</v>
      </c>
      <c r="X146" s="117">
        <v>0</v>
      </c>
      <c r="Y146" s="117">
        <f>$X$146*$K$146</f>
        <v>0</v>
      </c>
      <c r="Z146" s="117">
        <v>0</v>
      </c>
      <c r="AA146" s="118">
        <f>$Z$146*$K$146</f>
        <v>0</v>
      </c>
      <c r="AR146" s="81" t="s">
        <v>137</v>
      </c>
      <c r="AT146" s="81" t="s">
        <v>138</v>
      </c>
      <c r="AU146" s="81" t="s">
        <v>147</v>
      </c>
      <c r="AY146" s="6" t="s">
        <v>136</v>
      </c>
      <c r="BE146" s="119">
        <f>IF($U$146="základní",$N$146,0)</f>
        <v>0</v>
      </c>
      <c r="BF146" s="119">
        <f>IF($U$146="snížená",$N$146,0)</f>
        <v>0</v>
      </c>
      <c r="BG146" s="119">
        <f>IF($U$146="zákl. přenesená",$N$146,0)</f>
        <v>0</v>
      </c>
      <c r="BH146" s="119">
        <f>IF($U$146="sníž. přenesená",$N$146,0)</f>
        <v>0</v>
      </c>
      <c r="BI146" s="119">
        <f>IF($U$146="nulová",$N$146,0)</f>
        <v>0</v>
      </c>
      <c r="BJ146" s="81" t="s">
        <v>22</v>
      </c>
      <c r="BK146" s="119">
        <f>ROUND($L$146*$K$146,2)</f>
        <v>0</v>
      </c>
      <c r="BL146" s="81" t="s">
        <v>137</v>
      </c>
      <c r="BM146" s="81" t="s">
        <v>320</v>
      </c>
    </row>
    <row r="147" spans="2:65" s="6" customFormat="1" ht="27" customHeight="1">
      <c r="B147" s="21"/>
      <c r="C147" s="113" t="s">
        <v>27</v>
      </c>
      <c r="D147" s="113" t="s">
        <v>138</v>
      </c>
      <c r="E147" s="111" t="s">
        <v>321</v>
      </c>
      <c r="F147" s="271" t="s">
        <v>322</v>
      </c>
      <c r="G147" s="272"/>
      <c r="H147" s="272"/>
      <c r="I147" s="272"/>
      <c r="J147" s="113" t="s">
        <v>267</v>
      </c>
      <c r="K147" s="114">
        <v>12410</v>
      </c>
      <c r="L147" s="273"/>
      <c r="M147" s="272"/>
      <c r="N147" s="274">
        <f>ROUND($L$147*$K$147,2)</f>
        <v>0</v>
      </c>
      <c r="O147" s="272"/>
      <c r="P147" s="272"/>
      <c r="Q147" s="272"/>
      <c r="R147" s="112" t="s">
        <v>202</v>
      </c>
      <c r="S147" s="21"/>
      <c r="T147" s="115"/>
      <c r="U147" s="116" t="s">
        <v>45</v>
      </c>
      <c r="X147" s="117">
        <v>0</v>
      </c>
      <c r="Y147" s="117">
        <f>$X$147*$K$147</f>
        <v>0</v>
      </c>
      <c r="Z147" s="117">
        <v>0</v>
      </c>
      <c r="AA147" s="118">
        <f>$Z$147*$K$147</f>
        <v>0</v>
      </c>
      <c r="AR147" s="81" t="s">
        <v>137</v>
      </c>
      <c r="AT147" s="81" t="s">
        <v>138</v>
      </c>
      <c r="AU147" s="81" t="s">
        <v>147</v>
      </c>
      <c r="AY147" s="81" t="s">
        <v>136</v>
      </c>
      <c r="BE147" s="119">
        <f>IF($U$147="základní",$N$147,0)</f>
        <v>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81" t="s">
        <v>22</v>
      </c>
      <c r="BK147" s="119">
        <f>ROUND($L$147*$K$147,2)</f>
        <v>0</v>
      </c>
      <c r="BL147" s="81" t="s">
        <v>137</v>
      </c>
      <c r="BM147" s="81" t="s">
        <v>323</v>
      </c>
    </row>
    <row r="148" spans="2:63" s="101" customFormat="1" ht="23.25" customHeight="1">
      <c r="B148" s="102"/>
      <c r="D148" s="109" t="s">
        <v>242</v>
      </c>
      <c r="N148" s="278">
        <f>$BK$148</f>
        <v>0</v>
      </c>
      <c r="O148" s="277"/>
      <c r="P148" s="277"/>
      <c r="Q148" s="277"/>
      <c r="S148" s="102"/>
      <c r="T148" s="105"/>
      <c r="W148" s="106">
        <f>SUM($W$149:$W$152)</f>
        <v>0</v>
      </c>
      <c r="Y148" s="106">
        <f>SUM($Y$149:$Y$152)</f>
        <v>0</v>
      </c>
      <c r="AA148" s="107">
        <f>SUM($AA$149:$AA$152)</f>
        <v>0</v>
      </c>
      <c r="AR148" s="104" t="s">
        <v>22</v>
      </c>
      <c r="AT148" s="104" t="s">
        <v>74</v>
      </c>
      <c r="AU148" s="104" t="s">
        <v>83</v>
      </c>
      <c r="AY148" s="104" t="s">
        <v>136</v>
      </c>
      <c r="BK148" s="108">
        <f>SUM($BK$149:$BK$152)</f>
        <v>0</v>
      </c>
    </row>
    <row r="149" spans="2:65" s="6" customFormat="1" ht="27" customHeight="1">
      <c r="B149" s="21"/>
      <c r="C149" s="113" t="s">
        <v>177</v>
      </c>
      <c r="D149" s="113" t="s">
        <v>138</v>
      </c>
      <c r="E149" s="111" t="s">
        <v>324</v>
      </c>
      <c r="F149" s="271" t="s">
        <v>325</v>
      </c>
      <c r="G149" s="272"/>
      <c r="H149" s="272"/>
      <c r="I149" s="272"/>
      <c r="J149" s="113" t="s">
        <v>267</v>
      </c>
      <c r="K149" s="114">
        <v>108</v>
      </c>
      <c r="L149" s="273"/>
      <c r="M149" s="272"/>
      <c r="N149" s="274">
        <f>ROUND($L$149*$K$149,2)</f>
        <v>0</v>
      </c>
      <c r="O149" s="272"/>
      <c r="P149" s="272"/>
      <c r="Q149" s="272"/>
      <c r="R149" s="112" t="s">
        <v>202</v>
      </c>
      <c r="S149" s="21"/>
      <c r="T149" s="115"/>
      <c r="U149" s="116" t="s">
        <v>45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81" t="s">
        <v>137</v>
      </c>
      <c r="AT149" s="81" t="s">
        <v>138</v>
      </c>
      <c r="AU149" s="81" t="s">
        <v>147</v>
      </c>
      <c r="AY149" s="81" t="s">
        <v>136</v>
      </c>
      <c r="BE149" s="119">
        <f>IF($U$149="základní",$N$149,0)</f>
        <v>0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81" t="s">
        <v>22</v>
      </c>
      <c r="BK149" s="119">
        <f>ROUND($L$149*$K$149,2)</f>
        <v>0</v>
      </c>
      <c r="BL149" s="81" t="s">
        <v>137</v>
      </c>
      <c r="BM149" s="81" t="s">
        <v>326</v>
      </c>
    </row>
    <row r="150" spans="2:51" s="6" customFormat="1" ht="15.75" customHeight="1">
      <c r="B150" s="129"/>
      <c r="E150" s="131"/>
      <c r="F150" s="290" t="s">
        <v>327</v>
      </c>
      <c r="G150" s="291"/>
      <c r="H150" s="291"/>
      <c r="I150" s="291"/>
      <c r="K150" s="132">
        <v>108</v>
      </c>
      <c r="S150" s="129"/>
      <c r="T150" s="133"/>
      <c r="AA150" s="134"/>
      <c r="AT150" s="130" t="s">
        <v>208</v>
      </c>
      <c r="AU150" s="130" t="s">
        <v>147</v>
      </c>
      <c r="AV150" s="130" t="s">
        <v>83</v>
      </c>
      <c r="AW150" s="130" t="s">
        <v>117</v>
      </c>
      <c r="AX150" s="130" t="s">
        <v>22</v>
      </c>
      <c r="AY150" s="130" t="s">
        <v>136</v>
      </c>
    </row>
    <row r="151" spans="2:65" s="6" customFormat="1" ht="27" customHeight="1">
      <c r="B151" s="21"/>
      <c r="C151" s="110" t="s">
        <v>328</v>
      </c>
      <c r="D151" s="110" t="s">
        <v>138</v>
      </c>
      <c r="E151" s="111" t="s">
        <v>329</v>
      </c>
      <c r="F151" s="271" t="s">
        <v>330</v>
      </c>
      <c r="G151" s="272"/>
      <c r="H151" s="272"/>
      <c r="I151" s="272"/>
      <c r="J151" s="113" t="s">
        <v>267</v>
      </c>
      <c r="K151" s="114">
        <v>108</v>
      </c>
      <c r="L151" s="273"/>
      <c r="M151" s="272"/>
      <c r="N151" s="274">
        <f>ROUND($L$151*$K$151,2)</f>
        <v>0</v>
      </c>
      <c r="O151" s="272"/>
      <c r="P151" s="272"/>
      <c r="Q151" s="272"/>
      <c r="R151" s="112" t="s">
        <v>202</v>
      </c>
      <c r="S151" s="21"/>
      <c r="T151" s="115"/>
      <c r="U151" s="116" t="s">
        <v>45</v>
      </c>
      <c r="X151" s="117">
        <v>0</v>
      </c>
      <c r="Y151" s="117">
        <f>$X$151*$K$151</f>
        <v>0</v>
      </c>
      <c r="Z151" s="117">
        <v>0</v>
      </c>
      <c r="AA151" s="118">
        <f>$Z$151*$K$151</f>
        <v>0</v>
      </c>
      <c r="AR151" s="81" t="s">
        <v>137</v>
      </c>
      <c r="AT151" s="81" t="s">
        <v>138</v>
      </c>
      <c r="AU151" s="81" t="s">
        <v>147</v>
      </c>
      <c r="AY151" s="6" t="s">
        <v>136</v>
      </c>
      <c r="BE151" s="119">
        <f>IF($U$151="základní",$N$151,0)</f>
        <v>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81" t="s">
        <v>22</v>
      </c>
      <c r="BK151" s="119">
        <f>ROUND($L$151*$K$151,2)</f>
        <v>0</v>
      </c>
      <c r="BL151" s="81" t="s">
        <v>137</v>
      </c>
      <c r="BM151" s="81" t="s">
        <v>331</v>
      </c>
    </row>
    <row r="152" spans="2:51" s="6" customFormat="1" ht="27" customHeight="1">
      <c r="B152" s="129"/>
      <c r="E152" s="131"/>
      <c r="F152" s="290" t="s">
        <v>332</v>
      </c>
      <c r="G152" s="291"/>
      <c r="H152" s="291"/>
      <c r="I152" s="291"/>
      <c r="K152" s="132">
        <v>108</v>
      </c>
      <c r="S152" s="129"/>
      <c r="T152" s="133"/>
      <c r="AA152" s="134"/>
      <c r="AT152" s="130" t="s">
        <v>208</v>
      </c>
      <c r="AU152" s="130" t="s">
        <v>147</v>
      </c>
      <c r="AV152" s="130" t="s">
        <v>83</v>
      </c>
      <c r="AW152" s="130" t="s">
        <v>117</v>
      </c>
      <c r="AX152" s="130" t="s">
        <v>22</v>
      </c>
      <c r="AY152" s="130" t="s">
        <v>136</v>
      </c>
    </row>
    <row r="153" spans="2:63" s="101" customFormat="1" ht="23.25" customHeight="1">
      <c r="B153" s="102"/>
      <c r="D153" s="109" t="s">
        <v>243</v>
      </c>
      <c r="N153" s="278">
        <f>$BK$153</f>
        <v>0</v>
      </c>
      <c r="O153" s="277"/>
      <c r="P153" s="277"/>
      <c r="Q153" s="277"/>
      <c r="S153" s="102"/>
      <c r="T153" s="105"/>
      <c r="W153" s="106">
        <f>SUM($W$154:$W$168)</f>
        <v>0</v>
      </c>
      <c r="Y153" s="106">
        <f>SUM($Y$154:$Y$168)</f>
        <v>118.08</v>
      </c>
      <c r="AA153" s="107">
        <f>SUM($AA$154:$AA$168)</f>
        <v>0</v>
      </c>
      <c r="AR153" s="104" t="s">
        <v>22</v>
      </c>
      <c r="AT153" s="104" t="s">
        <v>74</v>
      </c>
      <c r="AU153" s="104" t="s">
        <v>83</v>
      </c>
      <c r="AY153" s="104" t="s">
        <v>136</v>
      </c>
      <c r="BK153" s="108">
        <f>SUM($BK$154:$BK$168)</f>
        <v>0</v>
      </c>
    </row>
    <row r="154" spans="2:65" s="6" customFormat="1" ht="27" customHeight="1">
      <c r="B154" s="21"/>
      <c r="C154" s="110" t="s">
        <v>333</v>
      </c>
      <c r="D154" s="110" t="s">
        <v>138</v>
      </c>
      <c r="E154" s="111" t="s">
        <v>334</v>
      </c>
      <c r="F154" s="271" t="s">
        <v>335</v>
      </c>
      <c r="G154" s="272"/>
      <c r="H154" s="272"/>
      <c r="I154" s="272"/>
      <c r="J154" s="113" t="s">
        <v>267</v>
      </c>
      <c r="K154" s="114">
        <v>89.28</v>
      </c>
      <c r="L154" s="273"/>
      <c r="M154" s="272"/>
      <c r="N154" s="274">
        <f>ROUND($L$154*$K$154,2)</f>
        <v>0</v>
      </c>
      <c r="O154" s="272"/>
      <c r="P154" s="272"/>
      <c r="Q154" s="272"/>
      <c r="R154" s="112" t="s">
        <v>202</v>
      </c>
      <c r="S154" s="21"/>
      <c r="T154" s="115"/>
      <c r="U154" s="116" t="s">
        <v>45</v>
      </c>
      <c r="X154" s="117">
        <v>0</v>
      </c>
      <c r="Y154" s="117">
        <f>$X$154*$K$154</f>
        <v>0</v>
      </c>
      <c r="Z154" s="117">
        <v>0</v>
      </c>
      <c r="AA154" s="118">
        <f>$Z$154*$K$154</f>
        <v>0</v>
      </c>
      <c r="AR154" s="81" t="s">
        <v>137</v>
      </c>
      <c r="AT154" s="81" t="s">
        <v>138</v>
      </c>
      <c r="AU154" s="81" t="s">
        <v>147</v>
      </c>
      <c r="AY154" s="6" t="s">
        <v>136</v>
      </c>
      <c r="BE154" s="119">
        <f>IF($U$154="základní",$N$154,0)</f>
        <v>0</v>
      </c>
      <c r="BF154" s="119">
        <f>IF($U$154="snížená",$N$154,0)</f>
        <v>0</v>
      </c>
      <c r="BG154" s="119">
        <f>IF($U$154="zákl. přenesená",$N$154,0)</f>
        <v>0</v>
      </c>
      <c r="BH154" s="119">
        <f>IF($U$154="sníž. přenesená",$N$154,0)</f>
        <v>0</v>
      </c>
      <c r="BI154" s="119">
        <f>IF($U$154="nulová",$N$154,0)</f>
        <v>0</v>
      </c>
      <c r="BJ154" s="81" t="s">
        <v>22</v>
      </c>
      <c r="BK154" s="119">
        <f>ROUND($L$154*$K$154,2)</f>
        <v>0</v>
      </c>
      <c r="BL154" s="81" t="s">
        <v>137</v>
      </c>
      <c r="BM154" s="81" t="s">
        <v>336</v>
      </c>
    </row>
    <row r="155" spans="2:51" s="6" customFormat="1" ht="15.75" customHeight="1">
      <c r="B155" s="124"/>
      <c r="E155" s="125"/>
      <c r="F155" s="292" t="s">
        <v>337</v>
      </c>
      <c r="G155" s="293"/>
      <c r="H155" s="293"/>
      <c r="I155" s="293"/>
      <c r="K155" s="126"/>
      <c r="S155" s="124"/>
      <c r="T155" s="127"/>
      <c r="AA155" s="128"/>
      <c r="AT155" s="126" t="s">
        <v>208</v>
      </c>
      <c r="AU155" s="126" t="s">
        <v>147</v>
      </c>
      <c r="AV155" s="126" t="s">
        <v>22</v>
      </c>
      <c r="AW155" s="126" t="s">
        <v>117</v>
      </c>
      <c r="AX155" s="126" t="s">
        <v>75</v>
      </c>
      <c r="AY155" s="126" t="s">
        <v>136</v>
      </c>
    </row>
    <row r="156" spans="2:51" s="6" customFormat="1" ht="15.75" customHeight="1">
      <c r="B156" s="129"/>
      <c r="E156" s="130"/>
      <c r="F156" s="290" t="s">
        <v>338</v>
      </c>
      <c r="G156" s="291"/>
      <c r="H156" s="291"/>
      <c r="I156" s="291"/>
      <c r="K156" s="132">
        <v>89.28</v>
      </c>
      <c r="S156" s="129"/>
      <c r="T156" s="133"/>
      <c r="AA156" s="134"/>
      <c r="AT156" s="130" t="s">
        <v>208</v>
      </c>
      <c r="AU156" s="130" t="s">
        <v>147</v>
      </c>
      <c r="AV156" s="130" t="s">
        <v>83</v>
      </c>
      <c r="AW156" s="130" t="s">
        <v>117</v>
      </c>
      <c r="AX156" s="130" t="s">
        <v>22</v>
      </c>
      <c r="AY156" s="130" t="s">
        <v>136</v>
      </c>
    </row>
    <row r="157" spans="2:65" s="6" customFormat="1" ht="27" customHeight="1">
      <c r="B157" s="21"/>
      <c r="C157" s="110" t="s">
        <v>182</v>
      </c>
      <c r="D157" s="110" t="s">
        <v>138</v>
      </c>
      <c r="E157" s="111" t="s">
        <v>339</v>
      </c>
      <c r="F157" s="271" t="s">
        <v>340</v>
      </c>
      <c r="G157" s="272"/>
      <c r="H157" s="272"/>
      <c r="I157" s="272"/>
      <c r="J157" s="113" t="s">
        <v>267</v>
      </c>
      <c r="K157" s="114">
        <v>89.28</v>
      </c>
      <c r="L157" s="273"/>
      <c r="M157" s="272"/>
      <c r="N157" s="274">
        <f>ROUND($L$157*$K$157,2)</f>
        <v>0</v>
      </c>
      <c r="O157" s="272"/>
      <c r="P157" s="272"/>
      <c r="Q157" s="272"/>
      <c r="R157" s="112" t="s">
        <v>202</v>
      </c>
      <c r="S157" s="21"/>
      <c r="T157" s="115"/>
      <c r="U157" s="116" t="s">
        <v>45</v>
      </c>
      <c r="X157" s="117">
        <v>0</v>
      </c>
      <c r="Y157" s="117">
        <f>$X$157*$K$157</f>
        <v>0</v>
      </c>
      <c r="Z157" s="117">
        <v>0</v>
      </c>
      <c r="AA157" s="118">
        <f>$Z$157*$K$157</f>
        <v>0</v>
      </c>
      <c r="AR157" s="81" t="s">
        <v>137</v>
      </c>
      <c r="AT157" s="81" t="s">
        <v>138</v>
      </c>
      <c r="AU157" s="81" t="s">
        <v>147</v>
      </c>
      <c r="AY157" s="6" t="s">
        <v>136</v>
      </c>
      <c r="BE157" s="119">
        <f>IF($U$157="základní",$N$157,0)</f>
        <v>0</v>
      </c>
      <c r="BF157" s="119">
        <f>IF($U$157="snížená",$N$157,0)</f>
        <v>0</v>
      </c>
      <c r="BG157" s="119">
        <f>IF($U$157="zákl. přenesená",$N$157,0)</f>
        <v>0</v>
      </c>
      <c r="BH157" s="119">
        <f>IF($U$157="sníž. přenesená",$N$157,0)</f>
        <v>0</v>
      </c>
      <c r="BI157" s="119">
        <f>IF($U$157="nulová",$N$157,0)</f>
        <v>0</v>
      </c>
      <c r="BJ157" s="81" t="s">
        <v>22</v>
      </c>
      <c r="BK157" s="119">
        <f>ROUND($L$157*$K$157,2)</f>
        <v>0</v>
      </c>
      <c r="BL157" s="81" t="s">
        <v>137</v>
      </c>
      <c r="BM157" s="81" t="s">
        <v>341</v>
      </c>
    </row>
    <row r="158" spans="2:51" s="6" customFormat="1" ht="27" customHeight="1">
      <c r="B158" s="129"/>
      <c r="E158" s="131"/>
      <c r="F158" s="290" t="s">
        <v>342</v>
      </c>
      <c r="G158" s="291"/>
      <c r="H158" s="291"/>
      <c r="I158" s="291"/>
      <c r="K158" s="132">
        <v>89.28</v>
      </c>
      <c r="S158" s="129"/>
      <c r="T158" s="133"/>
      <c r="AA158" s="134"/>
      <c r="AT158" s="130" t="s">
        <v>208</v>
      </c>
      <c r="AU158" s="130" t="s">
        <v>147</v>
      </c>
      <c r="AV158" s="130" t="s">
        <v>83</v>
      </c>
      <c r="AW158" s="130" t="s">
        <v>117</v>
      </c>
      <c r="AX158" s="130" t="s">
        <v>22</v>
      </c>
      <c r="AY158" s="130" t="s">
        <v>136</v>
      </c>
    </row>
    <row r="159" spans="2:65" s="6" customFormat="1" ht="27" customHeight="1">
      <c r="B159" s="21"/>
      <c r="C159" s="110" t="s">
        <v>9</v>
      </c>
      <c r="D159" s="110" t="s">
        <v>138</v>
      </c>
      <c r="E159" s="111" t="s">
        <v>343</v>
      </c>
      <c r="F159" s="271" t="s">
        <v>344</v>
      </c>
      <c r="G159" s="272"/>
      <c r="H159" s="272"/>
      <c r="I159" s="272"/>
      <c r="J159" s="113" t="s">
        <v>267</v>
      </c>
      <c r="K159" s="114">
        <v>22.32</v>
      </c>
      <c r="L159" s="273"/>
      <c r="M159" s="272"/>
      <c r="N159" s="274">
        <f>ROUND($L$159*$K$159,2)</f>
        <v>0</v>
      </c>
      <c r="O159" s="272"/>
      <c r="P159" s="272"/>
      <c r="Q159" s="272"/>
      <c r="R159" s="112" t="s">
        <v>202</v>
      </c>
      <c r="S159" s="21"/>
      <c r="T159" s="115"/>
      <c r="U159" s="116" t="s">
        <v>45</v>
      </c>
      <c r="X159" s="117">
        <v>0</v>
      </c>
      <c r="Y159" s="117">
        <f>$X$159*$K$159</f>
        <v>0</v>
      </c>
      <c r="Z159" s="117">
        <v>0</v>
      </c>
      <c r="AA159" s="118">
        <f>$Z$159*$K$159</f>
        <v>0</v>
      </c>
      <c r="AR159" s="81" t="s">
        <v>137</v>
      </c>
      <c r="AT159" s="81" t="s">
        <v>138</v>
      </c>
      <c r="AU159" s="81" t="s">
        <v>147</v>
      </c>
      <c r="AY159" s="6" t="s">
        <v>136</v>
      </c>
      <c r="BE159" s="119">
        <f>IF($U$159="základní",$N$159,0)</f>
        <v>0</v>
      </c>
      <c r="BF159" s="119">
        <f>IF($U$159="snížená",$N$159,0)</f>
        <v>0</v>
      </c>
      <c r="BG159" s="119">
        <f>IF($U$159="zákl. přenesená",$N$159,0)</f>
        <v>0</v>
      </c>
      <c r="BH159" s="119">
        <f>IF($U$159="sníž. přenesená",$N$159,0)</f>
        <v>0</v>
      </c>
      <c r="BI159" s="119">
        <f>IF($U$159="nulová",$N$159,0)</f>
        <v>0</v>
      </c>
      <c r="BJ159" s="81" t="s">
        <v>22</v>
      </c>
      <c r="BK159" s="119">
        <f>ROUND($L$159*$K$159,2)</f>
        <v>0</v>
      </c>
      <c r="BL159" s="81" t="s">
        <v>137</v>
      </c>
      <c r="BM159" s="81" t="s">
        <v>345</v>
      </c>
    </row>
    <row r="160" spans="2:51" s="6" customFormat="1" ht="15.75" customHeight="1">
      <c r="B160" s="124"/>
      <c r="E160" s="125"/>
      <c r="F160" s="292" t="s">
        <v>337</v>
      </c>
      <c r="G160" s="293"/>
      <c r="H160" s="293"/>
      <c r="I160" s="293"/>
      <c r="K160" s="126"/>
      <c r="S160" s="124"/>
      <c r="T160" s="127"/>
      <c r="AA160" s="128"/>
      <c r="AT160" s="126" t="s">
        <v>208</v>
      </c>
      <c r="AU160" s="126" t="s">
        <v>147</v>
      </c>
      <c r="AV160" s="126" t="s">
        <v>22</v>
      </c>
      <c r="AW160" s="126" t="s">
        <v>117</v>
      </c>
      <c r="AX160" s="126" t="s">
        <v>75</v>
      </c>
      <c r="AY160" s="126" t="s">
        <v>136</v>
      </c>
    </row>
    <row r="161" spans="2:51" s="6" customFormat="1" ht="15.75" customHeight="1">
      <c r="B161" s="129"/>
      <c r="E161" s="130"/>
      <c r="F161" s="290" t="s">
        <v>346</v>
      </c>
      <c r="G161" s="291"/>
      <c r="H161" s="291"/>
      <c r="I161" s="291"/>
      <c r="K161" s="132">
        <v>22.32</v>
      </c>
      <c r="S161" s="129"/>
      <c r="T161" s="133"/>
      <c r="AA161" s="134"/>
      <c r="AT161" s="130" t="s">
        <v>208</v>
      </c>
      <c r="AU161" s="130" t="s">
        <v>147</v>
      </c>
      <c r="AV161" s="130" t="s">
        <v>83</v>
      </c>
      <c r="AW161" s="130" t="s">
        <v>117</v>
      </c>
      <c r="AX161" s="130" t="s">
        <v>22</v>
      </c>
      <c r="AY161" s="130" t="s">
        <v>136</v>
      </c>
    </row>
    <row r="162" spans="2:65" s="6" customFormat="1" ht="27" customHeight="1">
      <c r="B162" s="21"/>
      <c r="C162" s="110" t="s">
        <v>347</v>
      </c>
      <c r="D162" s="110" t="s">
        <v>138</v>
      </c>
      <c r="E162" s="111" t="s">
        <v>348</v>
      </c>
      <c r="F162" s="271" t="s">
        <v>349</v>
      </c>
      <c r="G162" s="272"/>
      <c r="H162" s="272"/>
      <c r="I162" s="272"/>
      <c r="J162" s="113" t="s">
        <v>267</v>
      </c>
      <c r="K162" s="114">
        <v>111.6</v>
      </c>
      <c r="L162" s="273"/>
      <c r="M162" s="272"/>
      <c r="N162" s="274">
        <f>ROUND($L$162*$K$162,2)</f>
        <v>0</v>
      </c>
      <c r="O162" s="272"/>
      <c r="P162" s="272"/>
      <c r="Q162" s="272"/>
      <c r="R162" s="112" t="s">
        <v>202</v>
      </c>
      <c r="S162" s="21"/>
      <c r="T162" s="115"/>
      <c r="U162" s="116" t="s">
        <v>45</v>
      </c>
      <c r="X162" s="117">
        <v>0</v>
      </c>
      <c r="Y162" s="117">
        <f>$X$162*$K$162</f>
        <v>0</v>
      </c>
      <c r="Z162" s="117">
        <v>0</v>
      </c>
      <c r="AA162" s="118">
        <f>$Z$162*$K$162</f>
        <v>0</v>
      </c>
      <c r="AR162" s="81" t="s">
        <v>137</v>
      </c>
      <c r="AT162" s="81" t="s">
        <v>138</v>
      </c>
      <c r="AU162" s="81" t="s">
        <v>147</v>
      </c>
      <c r="AY162" s="6" t="s">
        <v>136</v>
      </c>
      <c r="BE162" s="119">
        <f>IF($U$162="základní",$N$162,0)</f>
        <v>0</v>
      </c>
      <c r="BF162" s="119">
        <f>IF($U$162="snížená",$N$162,0)</f>
        <v>0</v>
      </c>
      <c r="BG162" s="119">
        <f>IF($U$162="zákl. přenesená",$N$162,0)</f>
        <v>0</v>
      </c>
      <c r="BH162" s="119">
        <f>IF($U$162="sníž. přenesená",$N$162,0)</f>
        <v>0</v>
      </c>
      <c r="BI162" s="119">
        <f>IF($U$162="nulová",$N$162,0)</f>
        <v>0</v>
      </c>
      <c r="BJ162" s="81" t="s">
        <v>22</v>
      </c>
      <c r="BK162" s="119">
        <f>ROUND($L$162*$K$162,2)</f>
        <v>0</v>
      </c>
      <c r="BL162" s="81" t="s">
        <v>137</v>
      </c>
      <c r="BM162" s="81" t="s">
        <v>350</v>
      </c>
    </row>
    <row r="163" spans="2:51" s="6" customFormat="1" ht="15.75" customHeight="1">
      <c r="B163" s="129"/>
      <c r="E163" s="131"/>
      <c r="F163" s="290" t="s">
        <v>351</v>
      </c>
      <c r="G163" s="291"/>
      <c r="H163" s="291"/>
      <c r="I163" s="291"/>
      <c r="K163" s="132">
        <v>111.6</v>
      </c>
      <c r="S163" s="129"/>
      <c r="T163" s="133"/>
      <c r="AA163" s="134"/>
      <c r="AT163" s="130" t="s">
        <v>208</v>
      </c>
      <c r="AU163" s="130" t="s">
        <v>147</v>
      </c>
      <c r="AV163" s="130" t="s">
        <v>83</v>
      </c>
      <c r="AW163" s="130" t="s">
        <v>117</v>
      </c>
      <c r="AX163" s="130" t="s">
        <v>22</v>
      </c>
      <c r="AY163" s="130" t="s">
        <v>136</v>
      </c>
    </row>
    <row r="164" spans="2:65" s="6" customFormat="1" ht="27" customHeight="1">
      <c r="B164" s="21"/>
      <c r="C164" s="110" t="s">
        <v>352</v>
      </c>
      <c r="D164" s="110" t="s">
        <v>138</v>
      </c>
      <c r="E164" s="111" t="s">
        <v>321</v>
      </c>
      <c r="F164" s="271" t="s">
        <v>322</v>
      </c>
      <c r="G164" s="272"/>
      <c r="H164" s="272"/>
      <c r="I164" s="272"/>
      <c r="J164" s="113" t="s">
        <v>267</v>
      </c>
      <c r="K164" s="114">
        <v>57.6</v>
      </c>
      <c r="L164" s="273"/>
      <c r="M164" s="272"/>
      <c r="N164" s="274">
        <f>ROUND($L$164*$K$164,2)</f>
        <v>0</v>
      </c>
      <c r="O164" s="272"/>
      <c r="P164" s="272"/>
      <c r="Q164" s="272"/>
      <c r="R164" s="112" t="s">
        <v>202</v>
      </c>
      <c r="S164" s="21"/>
      <c r="T164" s="115"/>
      <c r="U164" s="116" t="s">
        <v>45</v>
      </c>
      <c r="X164" s="117">
        <v>0</v>
      </c>
      <c r="Y164" s="117">
        <f>$X$164*$K$164</f>
        <v>0</v>
      </c>
      <c r="Z164" s="117">
        <v>0</v>
      </c>
      <c r="AA164" s="118">
        <f>$Z$164*$K$164</f>
        <v>0</v>
      </c>
      <c r="AR164" s="81" t="s">
        <v>137</v>
      </c>
      <c r="AT164" s="81" t="s">
        <v>138</v>
      </c>
      <c r="AU164" s="81" t="s">
        <v>147</v>
      </c>
      <c r="AY164" s="6" t="s">
        <v>136</v>
      </c>
      <c r="BE164" s="119">
        <f>IF($U$164="základní",$N$164,0)</f>
        <v>0</v>
      </c>
      <c r="BF164" s="119">
        <f>IF($U$164="snížená",$N$164,0)</f>
        <v>0</v>
      </c>
      <c r="BG164" s="119">
        <f>IF($U$164="zákl. přenesená",$N$164,0)</f>
        <v>0</v>
      </c>
      <c r="BH164" s="119">
        <f>IF($U$164="sníž. přenesená",$N$164,0)</f>
        <v>0</v>
      </c>
      <c r="BI164" s="119">
        <f>IF($U$164="nulová",$N$164,0)</f>
        <v>0</v>
      </c>
      <c r="BJ164" s="81" t="s">
        <v>22</v>
      </c>
      <c r="BK164" s="119">
        <f>ROUND($L$164*$K$164,2)</f>
        <v>0</v>
      </c>
      <c r="BL164" s="81" t="s">
        <v>137</v>
      </c>
      <c r="BM164" s="81" t="s">
        <v>353</v>
      </c>
    </row>
    <row r="165" spans="2:51" s="6" customFormat="1" ht="15.75" customHeight="1">
      <c r="B165" s="129"/>
      <c r="E165" s="131"/>
      <c r="F165" s="290" t="s">
        <v>354</v>
      </c>
      <c r="G165" s="291"/>
      <c r="H165" s="291"/>
      <c r="I165" s="291"/>
      <c r="K165" s="132">
        <v>57.6</v>
      </c>
      <c r="S165" s="129"/>
      <c r="T165" s="133"/>
      <c r="AA165" s="134"/>
      <c r="AT165" s="130" t="s">
        <v>208</v>
      </c>
      <c r="AU165" s="130" t="s">
        <v>147</v>
      </c>
      <c r="AV165" s="130" t="s">
        <v>83</v>
      </c>
      <c r="AW165" s="130" t="s">
        <v>117</v>
      </c>
      <c r="AX165" s="130" t="s">
        <v>22</v>
      </c>
      <c r="AY165" s="130" t="s">
        <v>136</v>
      </c>
    </row>
    <row r="166" spans="2:65" s="6" customFormat="1" ht="15.75" customHeight="1">
      <c r="B166" s="21"/>
      <c r="C166" s="148" t="s">
        <v>355</v>
      </c>
      <c r="D166" s="148" t="s">
        <v>356</v>
      </c>
      <c r="E166" s="149" t="s">
        <v>357</v>
      </c>
      <c r="F166" s="294" t="s">
        <v>358</v>
      </c>
      <c r="G166" s="295"/>
      <c r="H166" s="295"/>
      <c r="I166" s="295"/>
      <c r="J166" s="150" t="s">
        <v>297</v>
      </c>
      <c r="K166" s="151">
        <v>118.08</v>
      </c>
      <c r="L166" s="296"/>
      <c r="M166" s="295"/>
      <c r="N166" s="297">
        <f>ROUND($L$166*$K$166,2)</f>
        <v>0</v>
      </c>
      <c r="O166" s="272"/>
      <c r="P166" s="272"/>
      <c r="Q166" s="272"/>
      <c r="R166" s="112" t="s">
        <v>202</v>
      </c>
      <c r="S166" s="21"/>
      <c r="T166" s="115"/>
      <c r="U166" s="116" t="s">
        <v>45</v>
      </c>
      <c r="X166" s="117">
        <v>1</v>
      </c>
      <c r="Y166" s="117">
        <f>$X$166*$K$166</f>
        <v>118.08</v>
      </c>
      <c r="Z166" s="117">
        <v>0</v>
      </c>
      <c r="AA166" s="118">
        <f>$Z$166*$K$166</f>
        <v>0</v>
      </c>
      <c r="AR166" s="81" t="s">
        <v>166</v>
      </c>
      <c r="AT166" s="81" t="s">
        <v>356</v>
      </c>
      <c r="AU166" s="81" t="s">
        <v>147</v>
      </c>
      <c r="AY166" s="6" t="s">
        <v>136</v>
      </c>
      <c r="BE166" s="119">
        <f>IF($U$166="základní",$N$166,0)</f>
        <v>0</v>
      </c>
      <c r="BF166" s="119">
        <f>IF($U$166="snížená",$N$166,0)</f>
        <v>0</v>
      </c>
      <c r="BG166" s="119">
        <f>IF($U$166="zákl. přenesená",$N$166,0)</f>
        <v>0</v>
      </c>
      <c r="BH166" s="119">
        <f>IF($U$166="sníž. přenesená",$N$166,0)</f>
        <v>0</v>
      </c>
      <c r="BI166" s="119">
        <f>IF($U$166="nulová",$N$166,0)</f>
        <v>0</v>
      </c>
      <c r="BJ166" s="81" t="s">
        <v>22</v>
      </c>
      <c r="BK166" s="119">
        <f>ROUND($L$166*$K$166,2)</f>
        <v>0</v>
      </c>
      <c r="BL166" s="81" t="s">
        <v>137</v>
      </c>
      <c r="BM166" s="81" t="s">
        <v>359</v>
      </c>
    </row>
    <row r="167" spans="2:51" s="6" customFormat="1" ht="15.75" customHeight="1">
      <c r="B167" s="124"/>
      <c r="E167" s="125"/>
      <c r="F167" s="292" t="s">
        <v>360</v>
      </c>
      <c r="G167" s="293"/>
      <c r="H167" s="293"/>
      <c r="I167" s="293"/>
      <c r="K167" s="126"/>
      <c r="S167" s="124"/>
      <c r="T167" s="127"/>
      <c r="AA167" s="128"/>
      <c r="AT167" s="126" t="s">
        <v>208</v>
      </c>
      <c r="AU167" s="126" t="s">
        <v>147</v>
      </c>
      <c r="AV167" s="126" t="s">
        <v>22</v>
      </c>
      <c r="AW167" s="126" t="s">
        <v>117</v>
      </c>
      <c r="AX167" s="126" t="s">
        <v>75</v>
      </c>
      <c r="AY167" s="126" t="s">
        <v>136</v>
      </c>
    </row>
    <row r="168" spans="2:51" s="6" customFormat="1" ht="15.75" customHeight="1">
      <c r="B168" s="129"/>
      <c r="E168" s="130"/>
      <c r="F168" s="290" t="s">
        <v>361</v>
      </c>
      <c r="G168" s="291"/>
      <c r="H168" s="291"/>
      <c r="I168" s="291"/>
      <c r="K168" s="132">
        <v>118.08</v>
      </c>
      <c r="S168" s="129"/>
      <c r="T168" s="133"/>
      <c r="AA168" s="134"/>
      <c r="AT168" s="130" t="s">
        <v>208</v>
      </c>
      <c r="AU168" s="130" t="s">
        <v>147</v>
      </c>
      <c r="AV168" s="130" t="s">
        <v>83</v>
      </c>
      <c r="AW168" s="130" t="s">
        <v>117</v>
      </c>
      <c r="AX168" s="130" t="s">
        <v>22</v>
      </c>
      <c r="AY168" s="130" t="s">
        <v>136</v>
      </c>
    </row>
    <row r="169" spans="2:63" s="101" customFormat="1" ht="23.25" customHeight="1">
      <c r="B169" s="102"/>
      <c r="D169" s="109" t="s">
        <v>244</v>
      </c>
      <c r="N169" s="278">
        <f>$BK$169</f>
        <v>0</v>
      </c>
      <c r="O169" s="277"/>
      <c r="P169" s="277"/>
      <c r="Q169" s="277"/>
      <c r="S169" s="102"/>
      <c r="T169" s="105"/>
      <c r="W169" s="106">
        <f>SUM($W$170:$W$173)</f>
        <v>0</v>
      </c>
      <c r="Y169" s="106">
        <f>SUM($Y$170:$Y$173)</f>
        <v>0.9449914000000001</v>
      </c>
      <c r="AA169" s="107">
        <f>SUM($AA$170:$AA$173)</f>
        <v>0</v>
      </c>
      <c r="AR169" s="104" t="s">
        <v>22</v>
      </c>
      <c r="AT169" s="104" t="s">
        <v>74</v>
      </c>
      <c r="AU169" s="104" t="s">
        <v>83</v>
      </c>
      <c r="AY169" s="104" t="s">
        <v>136</v>
      </c>
      <c r="BK169" s="108">
        <f>SUM($BK$170:$BK$173)</f>
        <v>0</v>
      </c>
    </row>
    <row r="170" spans="2:65" s="6" customFormat="1" ht="15.75" customHeight="1">
      <c r="B170" s="21"/>
      <c r="C170" s="110" t="s">
        <v>362</v>
      </c>
      <c r="D170" s="110" t="s">
        <v>138</v>
      </c>
      <c r="E170" s="111" t="s">
        <v>363</v>
      </c>
      <c r="F170" s="271" t="s">
        <v>364</v>
      </c>
      <c r="G170" s="272"/>
      <c r="H170" s="272"/>
      <c r="I170" s="272"/>
      <c r="J170" s="113" t="s">
        <v>303</v>
      </c>
      <c r="K170" s="114">
        <v>100.531</v>
      </c>
      <c r="L170" s="273"/>
      <c r="M170" s="272"/>
      <c r="N170" s="274">
        <f>ROUND($L$170*$K$170,2)</f>
        <v>0</v>
      </c>
      <c r="O170" s="272"/>
      <c r="P170" s="272"/>
      <c r="Q170" s="272"/>
      <c r="R170" s="112" t="s">
        <v>202</v>
      </c>
      <c r="S170" s="21"/>
      <c r="T170" s="115"/>
      <c r="U170" s="116" t="s">
        <v>45</v>
      </c>
      <c r="X170" s="117">
        <v>0.0094</v>
      </c>
      <c r="Y170" s="117">
        <f>$X$170*$K$170</f>
        <v>0.9449914000000001</v>
      </c>
      <c r="Z170" s="117">
        <v>0</v>
      </c>
      <c r="AA170" s="118">
        <f>$Z$170*$K$170</f>
        <v>0</v>
      </c>
      <c r="AR170" s="81" t="s">
        <v>137</v>
      </c>
      <c r="AT170" s="81" t="s">
        <v>138</v>
      </c>
      <c r="AU170" s="81" t="s">
        <v>147</v>
      </c>
      <c r="AY170" s="6" t="s">
        <v>136</v>
      </c>
      <c r="BE170" s="119">
        <f>IF($U$170="základní",$N$170,0)</f>
        <v>0</v>
      </c>
      <c r="BF170" s="119">
        <f>IF($U$170="snížená",$N$170,0)</f>
        <v>0</v>
      </c>
      <c r="BG170" s="119">
        <f>IF($U$170="zákl. přenesená",$N$170,0)</f>
        <v>0</v>
      </c>
      <c r="BH170" s="119">
        <f>IF($U$170="sníž. přenesená",$N$170,0)</f>
        <v>0</v>
      </c>
      <c r="BI170" s="119">
        <f>IF($U$170="nulová",$N$170,0)</f>
        <v>0</v>
      </c>
      <c r="BJ170" s="81" t="s">
        <v>22</v>
      </c>
      <c r="BK170" s="119">
        <f>ROUND($L$170*$K$170,2)</f>
        <v>0</v>
      </c>
      <c r="BL170" s="81" t="s">
        <v>137</v>
      </c>
      <c r="BM170" s="81" t="s">
        <v>365</v>
      </c>
    </row>
    <row r="171" spans="2:51" s="6" customFormat="1" ht="15.75" customHeight="1">
      <c r="B171" s="129"/>
      <c r="E171" s="131"/>
      <c r="F171" s="290" t="s">
        <v>366</v>
      </c>
      <c r="G171" s="291"/>
      <c r="H171" s="291"/>
      <c r="I171" s="291"/>
      <c r="K171" s="132">
        <v>100.531</v>
      </c>
      <c r="S171" s="129"/>
      <c r="T171" s="133"/>
      <c r="AA171" s="134"/>
      <c r="AT171" s="130" t="s">
        <v>208</v>
      </c>
      <c r="AU171" s="130" t="s">
        <v>147</v>
      </c>
      <c r="AV171" s="130" t="s">
        <v>83</v>
      </c>
      <c r="AW171" s="130" t="s">
        <v>117</v>
      </c>
      <c r="AX171" s="130" t="s">
        <v>22</v>
      </c>
      <c r="AY171" s="130" t="s">
        <v>136</v>
      </c>
    </row>
    <row r="172" spans="2:65" s="6" customFormat="1" ht="15.75" customHeight="1">
      <c r="B172" s="21"/>
      <c r="C172" s="110" t="s">
        <v>367</v>
      </c>
      <c r="D172" s="110" t="s">
        <v>138</v>
      </c>
      <c r="E172" s="111" t="s">
        <v>368</v>
      </c>
      <c r="F172" s="271" t="s">
        <v>369</v>
      </c>
      <c r="G172" s="272"/>
      <c r="H172" s="272"/>
      <c r="I172" s="272"/>
      <c r="J172" s="113" t="s">
        <v>303</v>
      </c>
      <c r="K172" s="114">
        <v>100.531</v>
      </c>
      <c r="L172" s="273"/>
      <c r="M172" s="272"/>
      <c r="N172" s="274">
        <f>ROUND($L$172*$K$172,2)</f>
        <v>0</v>
      </c>
      <c r="O172" s="272"/>
      <c r="P172" s="272"/>
      <c r="Q172" s="272"/>
      <c r="R172" s="112" t="s">
        <v>202</v>
      </c>
      <c r="S172" s="21"/>
      <c r="T172" s="115"/>
      <c r="U172" s="116" t="s">
        <v>45</v>
      </c>
      <c r="X172" s="117">
        <v>0</v>
      </c>
      <c r="Y172" s="117">
        <f>$X$172*$K$172</f>
        <v>0</v>
      </c>
      <c r="Z172" s="117">
        <v>0</v>
      </c>
      <c r="AA172" s="118">
        <f>$Z$172*$K$172</f>
        <v>0</v>
      </c>
      <c r="AR172" s="81" t="s">
        <v>137</v>
      </c>
      <c r="AT172" s="81" t="s">
        <v>138</v>
      </c>
      <c r="AU172" s="81" t="s">
        <v>147</v>
      </c>
      <c r="AY172" s="6" t="s">
        <v>136</v>
      </c>
      <c r="BE172" s="119">
        <f>IF($U$172="základní",$N$172,0)</f>
        <v>0</v>
      </c>
      <c r="BF172" s="119">
        <f>IF($U$172="snížená",$N$172,0)</f>
        <v>0</v>
      </c>
      <c r="BG172" s="119">
        <f>IF($U$172="zákl. přenesená",$N$172,0)</f>
        <v>0</v>
      </c>
      <c r="BH172" s="119">
        <f>IF($U$172="sníž. přenesená",$N$172,0)</f>
        <v>0</v>
      </c>
      <c r="BI172" s="119">
        <f>IF($U$172="nulová",$N$172,0)</f>
        <v>0</v>
      </c>
      <c r="BJ172" s="81" t="s">
        <v>22</v>
      </c>
      <c r="BK172" s="119">
        <f>ROUND($L$172*$K$172,2)</f>
        <v>0</v>
      </c>
      <c r="BL172" s="81" t="s">
        <v>137</v>
      </c>
      <c r="BM172" s="81" t="s">
        <v>370</v>
      </c>
    </row>
    <row r="173" spans="2:51" s="6" customFormat="1" ht="27" customHeight="1">
      <c r="B173" s="129"/>
      <c r="E173" s="131"/>
      <c r="F173" s="290" t="s">
        <v>371</v>
      </c>
      <c r="G173" s="291"/>
      <c r="H173" s="291"/>
      <c r="I173" s="291"/>
      <c r="K173" s="132">
        <v>100.531</v>
      </c>
      <c r="S173" s="129"/>
      <c r="T173" s="133"/>
      <c r="AA173" s="134"/>
      <c r="AT173" s="130" t="s">
        <v>208</v>
      </c>
      <c r="AU173" s="130" t="s">
        <v>147</v>
      </c>
      <c r="AV173" s="130" t="s">
        <v>83</v>
      </c>
      <c r="AW173" s="130" t="s">
        <v>117</v>
      </c>
      <c r="AX173" s="130" t="s">
        <v>22</v>
      </c>
      <c r="AY173" s="130" t="s">
        <v>136</v>
      </c>
    </row>
    <row r="174" spans="2:63" s="101" customFormat="1" ht="30.75" customHeight="1">
      <c r="B174" s="102"/>
      <c r="D174" s="109" t="s">
        <v>245</v>
      </c>
      <c r="N174" s="278">
        <f>$BK$174</f>
        <v>0</v>
      </c>
      <c r="O174" s="277"/>
      <c r="P174" s="277"/>
      <c r="Q174" s="277"/>
      <c r="S174" s="102"/>
      <c r="T174" s="105"/>
      <c r="W174" s="106">
        <f>$W$175</f>
        <v>0</v>
      </c>
      <c r="Y174" s="106">
        <f>$Y$175</f>
        <v>7.84</v>
      </c>
      <c r="AA174" s="107">
        <f>$AA$175</f>
        <v>0</v>
      </c>
      <c r="AR174" s="104" t="s">
        <v>22</v>
      </c>
      <c r="AT174" s="104" t="s">
        <v>74</v>
      </c>
      <c r="AU174" s="104" t="s">
        <v>22</v>
      </c>
      <c r="AY174" s="104" t="s">
        <v>136</v>
      </c>
      <c r="BK174" s="108">
        <f>$BK$175</f>
        <v>0</v>
      </c>
    </row>
    <row r="175" spans="2:63" s="101" customFormat="1" ht="15.75" customHeight="1">
      <c r="B175" s="102"/>
      <c r="D175" s="109" t="s">
        <v>246</v>
      </c>
      <c r="N175" s="278">
        <f>$BK$175</f>
        <v>0</v>
      </c>
      <c r="O175" s="277"/>
      <c r="P175" s="277"/>
      <c r="Q175" s="277"/>
      <c r="S175" s="102"/>
      <c r="T175" s="105"/>
      <c r="W175" s="106">
        <f>SUM($W$176:$W$177)</f>
        <v>0</v>
      </c>
      <c r="Y175" s="106">
        <f>SUM($Y$176:$Y$177)</f>
        <v>7.84</v>
      </c>
      <c r="AA175" s="107">
        <f>SUM($AA$176:$AA$177)</f>
        <v>0</v>
      </c>
      <c r="AR175" s="104" t="s">
        <v>22</v>
      </c>
      <c r="AT175" s="104" t="s">
        <v>74</v>
      </c>
      <c r="AU175" s="104" t="s">
        <v>83</v>
      </c>
      <c r="AY175" s="104" t="s">
        <v>136</v>
      </c>
      <c r="BK175" s="108">
        <f>SUM($BK$176:$BK$177)</f>
        <v>0</v>
      </c>
    </row>
    <row r="176" spans="2:65" s="6" customFormat="1" ht="39" customHeight="1">
      <c r="B176" s="21"/>
      <c r="C176" s="110" t="s">
        <v>8</v>
      </c>
      <c r="D176" s="110" t="s">
        <v>138</v>
      </c>
      <c r="E176" s="111" t="s">
        <v>372</v>
      </c>
      <c r="F176" s="271" t="s">
        <v>373</v>
      </c>
      <c r="G176" s="272"/>
      <c r="H176" s="272"/>
      <c r="I176" s="272"/>
      <c r="J176" s="113" t="s">
        <v>374</v>
      </c>
      <c r="K176" s="114">
        <v>700</v>
      </c>
      <c r="L176" s="273"/>
      <c r="M176" s="272"/>
      <c r="N176" s="274">
        <f>ROUND($L$176*$K$176,2)</f>
        <v>0</v>
      </c>
      <c r="O176" s="272"/>
      <c r="P176" s="272"/>
      <c r="Q176" s="272"/>
      <c r="R176" s="112"/>
      <c r="S176" s="21"/>
      <c r="T176" s="115"/>
      <c r="U176" s="116" t="s">
        <v>45</v>
      </c>
      <c r="X176" s="117">
        <v>0.0112</v>
      </c>
      <c r="Y176" s="117">
        <f>$X$176*$K$176</f>
        <v>7.84</v>
      </c>
      <c r="Z176" s="117">
        <v>0</v>
      </c>
      <c r="AA176" s="118">
        <f>$Z$176*$K$176</f>
        <v>0</v>
      </c>
      <c r="AR176" s="81" t="s">
        <v>137</v>
      </c>
      <c r="AT176" s="81" t="s">
        <v>138</v>
      </c>
      <c r="AU176" s="81" t="s">
        <v>147</v>
      </c>
      <c r="AY176" s="6" t="s">
        <v>136</v>
      </c>
      <c r="BE176" s="119">
        <f>IF($U$176="základní",$N$176,0)</f>
        <v>0</v>
      </c>
      <c r="BF176" s="119">
        <f>IF($U$176="snížená",$N$176,0)</f>
        <v>0</v>
      </c>
      <c r="BG176" s="119">
        <f>IF($U$176="zákl. přenesená",$N$176,0)</f>
        <v>0</v>
      </c>
      <c r="BH176" s="119">
        <f>IF($U$176="sníž. přenesená",$N$176,0)</f>
        <v>0</v>
      </c>
      <c r="BI176" s="119">
        <f>IF($U$176="nulová",$N$176,0)</f>
        <v>0</v>
      </c>
      <c r="BJ176" s="81" t="s">
        <v>22</v>
      </c>
      <c r="BK176" s="119">
        <f>ROUND($L$176*$K$176,2)</f>
        <v>0</v>
      </c>
      <c r="BL176" s="81" t="s">
        <v>137</v>
      </c>
      <c r="BM176" s="81" t="s">
        <v>375</v>
      </c>
    </row>
    <row r="177" spans="2:51" s="6" customFormat="1" ht="15.75" customHeight="1">
      <c r="B177" s="129"/>
      <c r="E177" s="131"/>
      <c r="F177" s="290" t="s">
        <v>376</v>
      </c>
      <c r="G177" s="291"/>
      <c r="H177" s="291"/>
      <c r="I177" s="291"/>
      <c r="K177" s="132">
        <v>700</v>
      </c>
      <c r="S177" s="129"/>
      <c r="T177" s="133"/>
      <c r="AA177" s="134"/>
      <c r="AT177" s="130" t="s">
        <v>208</v>
      </c>
      <c r="AU177" s="130" t="s">
        <v>147</v>
      </c>
      <c r="AV177" s="130" t="s">
        <v>83</v>
      </c>
      <c r="AW177" s="130" t="s">
        <v>117</v>
      </c>
      <c r="AX177" s="130" t="s">
        <v>22</v>
      </c>
      <c r="AY177" s="130" t="s">
        <v>136</v>
      </c>
    </row>
    <row r="178" spans="2:63" s="101" customFormat="1" ht="30.75" customHeight="1">
      <c r="B178" s="102"/>
      <c r="D178" s="109" t="s">
        <v>247</v>
      </c>
      <c r="N178" s="278">
        <f>$BK$178</f>
        <v>0</v>
      </c>
      <c r="O178" s="277"/>
      <c r="P178" s="277"/>
      <c r="Q178" s="277"/>
      <c r="S178" s="102"/>
      <c r="T178" s="105"/>
      <c r="W178" s="106">
        <f>$W$179</f>
        <v>0</v>
      </c>
      <c r="Y178" s="106">
        <f>$Y$179</f>
        <v>49.67602495</v>
      </c>
      <c r="AA178" s="107">
        <f>$AA$179</f>
        <v>0</v>
      </c>
      <c r="AR178" s="104" t="s">
        <v>22</v>
      </c>
      <c r="AT178" s="104" t="s">
        <v>74</v>
      </c>
      <c r="AU178" s="104" t="s">
        <v>22</v>
      </c>
      <c r="AY178" s="104" t="s">
        <v>136</v>
      </c>
      <c r="BK178" s="108">
        <f>$BK$179</f>
        <v>0</v>
      </c>
    </row>
    <row r="179" spans="2:63" s="101" customFormat="1" ht="15.75" customHeight="1">
      <c r="B179" s="102"/>
      <c r="D179" s="109" t="s">
        <v>248</v>
      </c>
      <c r="N179" s="278">
        <f>$BK$179</f>
        <v>0</v>
      </c>
      <c r="O179" s="277"/>
      <c r="P179" s="277"/>
      <c r="Q179" s="277"/>
      <c r="S179" s="102"/>
      <c r="T179" s="105"/>
      <c r="W179" s="106">
        <f>SUM($W$180:$W$185)</f>
        <v>0</v>
      </c>
      <c r="Y179" s="106">
        <f>SUM($Y$180:$Y$185)</f>
        <v>49.67602495</v>
      </c>
      <c r="AA179" s="107">
        <f>SUM($AA$180:$AA$185)</f>
        <v>0</v>
      </c>
      <c r="AR179" s="104" t="s">
        <v>22</v>
      </c>
      <c r="AT179" s="104" t="s">
        <v>74</v>
      </c>
      <c r="AU179" s="104" t="s">
        <v>83</v>
      </c>
      <c r="AY179" s="104" t="s">
        <v>136</v>
      </c>
      <c r="BK179" s="108">
        <f>SUM($BK$180:$BK$185)</f>
        <v>0</v>
      </c>
    </row>
    <row r="180" spans="2:65" s="6" customFormat="1" ht="15.75" customHeight="1">
      <c r="B180" s="21"/>
      <c r="C180" s="110" t="s">
        <v>377</v>
      </c>
      <c r="D180" s="110" t="s">
        <v>138</v>
      </c>
      <c r="E180" s="111" t="s">
        <v>378</v>
      </c>
      <c r="F180" s="271" t="s">
        <v>379</v>
      </c>
      <c r="G180" s="272"/>
      <c r="H180" s="272"/>
      <c r="I180" s="272"/>
      <c r="J180" s="113" t="s">
        <v>374</v>
      </c>
      <c r="K180" s="114">
        <v>18</v>
      </c>
      <c r="L180" s="273"/>
      <c r="M180" s="272"/>
      <c r="N180" s="274">
        <f>ROUND($L$180*$K$180,2)</f>
        <v>0</v>
      </c>
      <c r="O180" s="272"/>
      <c r="P180" s="272"/>
      <c r="Q180" s="272"/>
      <c r="R180" s="112" t="s">
        <v>202</v>
      </c>
      <c r="S180" s="21"/>
      <c r="T180" s="115"/>
      <c r="U180" s="116" t="s">
        <v>45</v>
      </c>
      <c r="X180" s="117">
        <v>0.95352</v>
      </c>
      <c r="Y180" s="117">
        <f>$X$180*$K$180</f>
        <v>17.16336</v>
      </c>
      <c r="Z180" s="117">
        <v>0</v>
      </c>
      <c r="AA180" s="118">
        <f>$Z$180*$K$180</f>
        <v>0</v>
      </c>
      <c r="AR180" s="81" t="s">
        <v>137</v>
      </c>
      <c r="AT180" s="81" t="s">
        <v>138</v>
      </c>
      <c r="AU180" s="81" t="s">
        <v>147</v>
      </c>
      <c r="AY180" s="6" t="s">
        <v>136</v>
      </c>
      <c r="BE180" s="119">
        <f>IF($U$180="základní",$N$180,0)</f>
        <v>0</v>
      </c>
      <c r="BF180" s="119">
        <f>IF($U$180="snížená",$N$180,0)</f>
        <v>0</v>
      </c>
      <c r="BG180" s="119">
        <f>IF($U$180="zákl. přenesená",$N$180,0)</f>
        <v>0</v>
      </c>
      <c r="BH180" s="119">
        <f>IF($U$180="sníž. přenesená",$N$180,0)</f>
        <v>0</v>
      </c>
      <c r="BI180" s="119">
        <f>IF($U$180="nulová",$N$180,0)</f>
        <v>0</v>
      </c>
      <c r="BJ180" s="81" t="s">
        <v>22</v>
      </c>
      <c r="BK180" s="119">
        <f>ROUND($L$180*$K$180,2)</f>
        <v>0</v>
      </c>
      <c r="BL180" s="81" t="s">
        <v>137</v>
      </c>
      <c r="BM180" s="81" t="s">
        <v>380</v>
      </c>
    </row>
    <row r="181" spans="2:51" s="6" customFormat="1" ht="15.75" customHeight="1">
      <c r="B181" s="129"/>
      <c r="E181" s="131"/>
      <c r="F181" s="290" t="s">
        <v>381</v>
      </c>
      <c r="G181" s="291"/>
      <c r="H181" s="291"/>
      <c r="I181" s="291"/>
      <c r="K181" s="132">
        <v>18</v>
      </c>
      <c r="S181" s="129"/>
      <c r="T181" s="133"/>
      <c r="AA181" s="134"/>
      <c r="AT181" s="130" t="s">
        <v>208</v>
      </c>
      <c r="AU181" s="130" t="s">
        <v>147</v>
      </c>
      <c r="AV181" s="130" t="s">
        <v>83</v>
      </c>
      <c r="AW181" s="130" t="s">
        <v>117</v>
      </c>
      <c r="AX181" s="130" t="s">
        <v>22</v>
      </c>
      <c r="AY181" s="130" t="s">
        <v>136</v>
      </c>
    </row>
    <row r="182" spans="2:65" s="6" customFormat="1" ht="39" customHeight="1">
      <c r="B182" s="21"/>
      <c r="C182" s="148" t="s">
        <v>382</v>
      </c>
      <c r="D182" s="148" t="s">
        <v>356</v>
      </c>
      <c r="E182" s="149" t="s">
        <v>383</v>
      </c>
      <c r="F182" s="294" t="s">
        <v>384</v>
      </c>
      <c r="G182" s="295"/>
      <c r="H182" s="295"/>
      <c r="I182" s="295"/>
      <c r="J182" s="150" t="s">
        <v>189</v>
      </c>
      <c r="K182" s="151">
        <v>8</v>
      </c>
      <c r="L182" s="296"/>
      <c r="M182" s="295"/>
      <c r="N182" s="297">
        <f>ROUND($L$182*$K$182,2)</f>
        <v>0</v>
      </c>
      <c r="O182" s="272"/>
      <c r="P182" s="272"/>
      <c r="Q182" s="272"/>
      <c r="R182" s="112" t="s">
        <v>202</v>
      </c>
      <c r="S182" s="21"/>
      <c r="T182" s="115"/>
      <c r="U182" s="116" t="s">
        <v>45</v>
      </c>
      <c r="X182" s="117">
        <v>0.749</v>
      </c>
      <c r="Y182" s="117">
        <f>$X$182*$K$182</f>
        <v>5.992</v>
      </c>
      <c r="Z182" s="117">
        <v>0</v>
      </c>
      <c r="AA182" s="118">
        <f>$Z$182*$K$182</f>
        <v>0</v>
      </c>
      <c r="AR182" s="81" t="s">
        <v>166</v>
      </c>
      <c r="AT182" s="81" t="s">
        <v>356</v>
      </c>
      <c r="AU182" s="81" t="s">
        <v>147</v>
      </c>
      <c r="AY182" s="6" t="s">
        <v>136</v>
      </c>
      <c r="BE182" s="119">
        <f>IF($U$182="základní",$N$182,0)</f>
        <v>0</v>
      </c>
      <c r="BF182" s="119">
        <f>IF($U$182="snížená",$N$182,0)</f>
        <v>0</v>
      </c>
      <c r="BG182" s="119">
        <f>IF($U$182="zákl. přenesená",$N$182,0)</f>
        <v>0</v>
      </c>
      <c r="BH182" s="119">
        <f>IF($U$182="sníž. přenesená",$N$182,0)</f>
        <v>0</v>
      </c>
      <c r="BI182" s="119">
        <f>IF($U$182="nulová",$N$182,0)</f>
        <v>0</v>
      </c>
      <c r="BJ182" s="81" t="s">
        <v>22</v>
      </c>
      <c r="BK182" s="119">
        <f>ROUND($L$182*$K$182,2)</f>
        <v>0</v>
      </c>
      <c r="BL182" s="81" t="s">
        <v>137</v>
      </c>
      <c r="BM182" s="81" t="s">
        <v>385</v>
      </c>
    </row>
    <row r="183" spans="2:51" s="6" customFormat="1" ht="15.75" customHeight="1">
      <c r="B183" s="129"/>
      <c r="E183" s="131"/>
      <c r="F183" s="290" t="s">
        <v>386</v>
      </c>
      <c r="G183" s="291"/>
      <c r="H183" s="291"/>
      <c r="I183" s="291"/>
      <c r="K183" s="132">
        <v>8</v>
      </c>
      <c r="S183" s="129"/>
      <c r="T183" s="133"/>
      <c r="AA183" s="134"/>
      <c r="AT183" s="130" t="s">
        <v>208</v>
      </c>
      <c r="AU183" s="130" t="s">
        <v>147</v>
      </c>
      <c r="AV183" s="130" t="s">
        <v>83</v>
      </c>
      <c r="AW183" s="130" t="s">
        <v>117</v>
      </c>
      <c r="AX183" s="130" t="s">
        <v>22</v>
      </c>
      <c r="AY183" s="130" t="s">
        <v>136</v>
      </c>
    </row>
    <row r="184" spans="2:65" s="6" customFormat="1" ht="27" customHeight="1">
      <c r="B184" s="21"/>
      <c r="C184" s="110" t="s">
        <v>387</v>
      </c>
      <c r="D184" s="110" t="s">
        <v>138</v>
      </c>
      <c r="E184" s="111" t="s">
        <v>388</v>
      </c>
      <c r="F184" s="271" t="s">
        <v>389</v>
      </c>
      <c r="G184" s="272"/>
      <c r="H184" s="272"/>
      <c r="I184" s="272"/>
      <c r="J184" s="113" t="s">
        <v>267</v>
      </c>
      <c r="K184" s="114">
        <v>11.7</v>
      </c>
      <c r="L184" s="273"/>
      <c r="M184" s="272"/>
      <c r="N184" s="274">
        <f>ROUND($L$184*$K$184,2)</f>
        <v>0</v>
      </c>
      <c r="O184" s="272"/>
      <c r="P184" s="272"/>
      <c r="Q184" s="272"/>
      <c r="R184" s="112" t="s">
        <v>202</v>
      </c>
      <c r="S184" s="21"/>
      <c r="T184" s="115"/>
      <c r="U184" s="116" t="s">
        <v>45</v>
      </c>
      <c r="X184" s="117">
        <v>2.2667235</v>
      </c>
      <c r="Y184" s="117">
        <f>$X$184*$K$184</f>
        <v>26.520664949999997</v>
      </c>
      <c r="Z184" s="117">
        <v>0</v>
      </c>
      <c r="AA184" s="118">
        <f>$Z$184*$K$184</f>
        <v>0</v>
      </c>
      <c r="AR184" s="81" t="s">
        <v>137</v>
      </c>
      <c r="AT184" s="81" t="s">
        <v>138</v>
      </c>
      <c r="AU184" s="81" t="s">
        <v>147</v>
      </c>
      <c r="AY184" s="6" t="s">
        <v>136</v>
      </c>
      <c r="BE184" s="119">
        <f>IF($U$184="základní",$N$184,0)</f>
        <v>0</v>
      </c>
      <c r="BF184" s="119">
        <f>IF($U$184="snížená",$N$184,0)</f>
        <v>0</v>
      </c>
      <c r="BG184" s="119">
        <f>IF($U$184="zákl. přenesená",$N$184,0)</f>
        <v>0</v>
      </c>
      <c r="BH184" s="119">
        <f>IF($U$184="sníž. přenesená",$N$184,0)</f>
        <v>0</v>
      </c>
      <c r="BI184" s="119">
        <f>IF($U$184="nulová",$N$184,0)</f>
        <v>0</v>
      </c>
      <c r="BJ184" s="81" t="s">
        <v>22</v>
      </c>
      <c r="BK184" s="119">
        <f>ROUND($L$184*$K$184,2)</f>
        <v>0</v>
      </c>
      <c r="BL184" s="81" t="s">
        <v>137</v>
      </c>
      <c r="BM184" s="81" t="s">
        <v>390</v>
      </c>
    </row>
    <row r="185" spans="2:51" s="6" customFormat="1" ht="15.75" customHeight="1">
      <c r="B185" s="129"/>
      <c r="E185" s="131"/>
      <c r="F185" s="290" t="s">
        <v>391</v>
      </c>
      <c r="G185" s="291"/>
      <c r="H185" s="291"/>
      <c r="I185" s="291"/>
      <c r="K185" s="132">
        <v>11.7</v>
      </c>
      <c r="S185" s="129"/>
      <c r="T185" s="133"/>
      <c r="AA185" s="134"/>
      <c r="AT185" s="130" t="s">
        <v>208</v>
      </c>
      <c r="AU185" s="130" t="s">
        <v>147</v>
      </c>
      <c r="AV185" s="130" t="s">
        <v>83</v>
      </c>
      <c r="AW185" s="130" t="s">
        <v>117</v>
      </c>
      <c r="AX185" s="130" t="s">
        <v>22</v>
      </c>
      <c r="AY185" s="130" t="s">
        <v>136</v>
      </c>
    </row>
    <row r="186" spans="2:63" s="101" customFormat="1" ht="30.75" customHeight="1">
      <c r="B186" s="102"/>
      <c r="D186" s="109" t="s">
        <v>249</v>
      </c>
      <c r="N186" s="278">
        <f>$BK$186</f>
        <v>0</v>
      </c>
      <c r="O186" s="277"/>
      <c r="P186" s="277"/>
      <c r="Q186" s="277"/>
      <c r="S186" s="102"/>
      <c r="T186" s="105"/>
      <c r="W186" s="106">
        <f>$W$187</f>
        <v>0</v>
      </c>
      <c r="Y186" s="106">
        <f>$Y$187</f>
        <v>47.630483999999996</v>
      </c>
      <c r="AA186" s="107">
        <f>$AA$187</f>
        <v>0</v>
      </c>
      <c r="AR186" s="104" t="s">
        <v>22</v>
      </c>
      <c r="AT186" s="104" t="s">
        <v>74</v>
      </c>
      <c r="AU186" s="104" t="s">
        <v>22</v>
      </c>
      <c r="AY186" s="104" t="s">
        <v>136</v>
      </c>
      <c r="BK186" s="108">
        <f>$BK$187</f>
        <v>0</v>
      </c>
    </row>
    <row r="187" spans="2:63" s="101" customFormat="1" ht="15.75" customHeight="1">
      <c r="B187" s="102"/>
      <c r="D187" s="109" t="s">
        <v>250</v>
      </c>
      <c r="N187" s="278">
        <f>$BK$187</f>
        <v>0</v>
      </c>
      <c r="O187" s="277"/>
      <c r="P187" s="277"/>
      <c r="Q187" s="277"/>
      <c r="S187" s="102"/>
      <c r="T187" s="105"/>
      <c r="W187" s="106">
        <f>SUM($W$188:$W$191)</f>
        <v>0</v>
      </c>
      <c r="Y187" s="106">
        <f>SUM($Y$188:$Y$191)</f>
        <v>47.630483999999996</v>
      </c>
      <c r="AA187" s="107">
        <f>SUM($AA$188:$AA$191)</f>
        <v>0</v>
      </c>
      <c r="AR187" s="104" t="s">
        <v>22</v>
      </c>
      <c r="AT187" s="104" t="s">
        <v>74</v>
      </c>
      <c r="AU187" s="104" t="s">
        <v>83</v>
      </c>
      <c r="AY187" s="104" t="s">
        <v>136</v>
      </c>
      <c r="BK187" s="108">
        <f>SUM($BK$188:$BK$191)</f>
        <v>0</v>
      </c>
    </row>
    <row r="188" spans="2:65" s="6" customFormat="1" ht="39" customHeight="1">
      <c r="B188" s="21"/>
      <c r="C188" s="110" t="s">
        <v>392</v>
      </c>
      <c r="D188" s="110" t="s">
        <v>138</v>
      </c>
      <c r="E188" s="111" t="s">
        <v>393</v>
      </c>
      <c r="F188" s="271" t="s">
        <v>394</v>
      </c>
      <c r="G188" s="272"/>
      <c r="H188" s="272"/>
      <c r="I188" s="272"/>
      <c r="J188" s="113" t="s">
        <v>303</v>
      </c>
      <c r="K188" s="114">
        <v>44</v>
      </c>
      <c r="L188" s="273"/>
      <c r="M188" s="272"/>
      <c r="N188" s="274">
        <f>ROUND($L$188*$K$188,2)</f>
        <v>0</v>
      </c>
      <c r="O188" s="272"/>
      <c r="P188" s="272"/>
      <c r="Q188" s="272"/>
      <c r="R188" s="112"/>
      <c r="S188" s="21"/>
      <c r="T188" s="115"/>
      <c r="U188" s="116" t="s">
        <v>45</v>
      </c>
      <c r="X188" s="117">
        <v>0.869991</v>
      </c>
      <c r="Y188" s="117">
        <f>$X$188*$K$188</f>
        <v>38.279604</v>
      </c>
      <c r="Z188" s="117">
        <v>0</v>
      </c>
      <c r="AA188" s="118">
        <f>$Z$188*$K$188</f>
        <v>0</v>
      </c>
      <c r="AR188" s="81" t="s">
        <v>137</v>
      </c>
      <c r="AT188" s="81" t="s">
        <v>138</v>
      </c>
      <c r="AU188" s="81" t="s">
        <v>147</v>
      </c>
      <c r="AY188" s="6" t="s">
        <v>136</v>
      </c>
      <c r="BE188" s="119">
        <f>IF($U$188="základní",$N$188,0)</f>
        <v>0</v>
      </c>
      <c r="BF188" s="119">
        <f>IF($U$188="snížená",$N$188,0)</f>
        <v>0</v>
      </c>
      <c r="BG188" s="119">
        <f>IF($U$188="zákl. přenesená",$N$188,0)</f>
        <v>0</v>
      </c>
      <c r="BH188" s="119">
        <f>IF($U$188="sníž. přenesená",$N$188,0)</f>
        <v>0</v>
      </c>
      <c r="BI188" s="119">
        <f>IF($U$188="nulová",$N$188,0)</f>
        <v>0</v>
      </c>
      <c r="BJ188" s="81" t="s">
        <v>22</v>
      </c>
      <c r="BK188" s="119">
        <f>ROUND($L$188*$K$188,2)</f>
        <v>0</v>
      </c>
      <c r="BL188" s="81" t="s">
        <v>137</v>
      </c>
      <c r="BM188" s="81" t="s">
        <v>395</v>
      </c>
    </row>
    <row r="189" spans="2:51" s="6" customFormat="1" ht="15.75" customHeight="1">
      <c r="B189" s="129"/>
      <c r="E189" s="131"/>
      <c r="F189" s="290" t="s">
        <v>396</v>
      </c>
      <c r="G189" s="291"/>
      <c r="H189" s="291"/>
      <c r="I189" s="291"/>
      <c r="K189" s="132">
        <v>44</v>
      </c>
      <c r="S189" s="129"/>
      <c r="T189" s="133"/>
      <c r="AA189" s="134"/>
      <c r="AT189" s="130" t="s">
        <v>208</v>
      </c>
      <c r="AU189" s="130" t="s">
        <v>147</v>
      </c>
      <c r="AV189" s="130" t="s">
        <v>83</v>
      </c>
      <c r="AW189" s="130" t="s">
        <v>117</v>
      </c>
      <c r="AX189" s="130" t="s">
        <v>22</v>
      </c>
      <c r="AY189" s="130" t="s">
        <v>136</v>
      </c>
    </row>
    <row r="190" spans="2:65" s="6" customFormat="1" ht="27" customHeight="1">
      <c r="B190" s="21"/>
      <c r="C190" s="110" t="s">
        <v>397</v>
      </c>
      <c r="D190" s="110" t="s">
        <v>138</v>
      </c>
      <c r="E190" s="111" t="s">
        <v>398</v>
      </c>
      <c r="F190" s="271" t="s">
        <v>399</v>
      </c>
      <c r="G190" s="272"/>
      <c r="H190" s="272"/>
      <c r="I190" s="272"/>
      <c r="J190" s="113" t="s">
        <v>303</v>
      </c>
      <c r="K190" s="114">
        <v>46.2</v>
      </c>
      <c r="L190" s="273"/>
      <c r="M190" s="272"/>
      <c r="N190" s="274">
        <f>ROUND($L$190*$K$190,2)</f>
        <v>0</v>
      </c>
      <c r="O190" s="272"/>
      <c r="P190" s="272"/>
      <c r="Q190" s="272"/>
      <c r="R190" s="112" t="s">
        <v>202</v>
      </c>
      <c r="S190" s="21"/>
      <c r="T190" s="115"/>
      <c r="U190" s="116" t="s">
        <v>45</v>
      </c>
      <c r="X190" s="117">
        <v>0.2024</v>
      </c>
      <c r="Y190" s="117">
        <f>$X$190*$K$190</f>
        <v>9.35088</v>
      </c>
      <c r="Z190" s="117">
        <v>0</v>
      </c>
      <c r="AA190" s="118">
        <f>$Z$190*$K$190</f>
        <v>0</v>
      </c>
      <c r="AR190" s="81" t="s">
        <v>137</v>
      </c>
      <c r="AT190" s="81" t="s">
        <v>138</v>
      </c>
      <c r="AU190" s="81" t="s">
        <v>147</v>
      </c>
      <c r="AY190" s="6" t="s">
        <v>136</v>
      </c>
      <c r="BE190" s="119">
        <f>IF($U$190="základní",$N$190,0)</f>
        <v>0</v>
      </c>
      <c r="BF190" s="119">
        <f>IF($U$190="snížená",$N$190,0)</f>
        <v>0</v>
      </c>
      <c r="BG190" s="119">
        <f>IF($U$190="zákl. přenesená",$N$190,0)</f>
        <v>0</v>
      </c>
      <c r="BH190" s="119">
        <f>IF($U$190="sníž. přenesená",$N$190,0)</f>
        <v>0</v>
      </c>
      <c r="BI190" s="119">
        <f>IF($U$190="nulová",$N$190,0)</f>
        <v>0</v>
      </c>
      <c r="BJ190" s="81" t="s">
        <v>22</v>
      </c>
      <c r="BK190" s="119">
        <f>ROUND($L$190*$K$190,2)</f>
        <v>0</v>
      </c>
      <c r="BL190" s="81" t="s">
        <v>137</v>
      </c>
      <c r="BM190" s="81" t="s">
        <v>400</v>
      </c>
    </row>
    <row r="191" spans="2:51" s="6" customFormat="1" ht="15.75" customHeight="1">
      <c r="B191" s="129"/>
      <c r="E191" s="131"/>
      <c r="F191" s="290" t="s">
        <v>401</v>
      </c>
      <c r="G191" s="291"/>
      <c r="H191" s="291"/>
      <c r="I191" s="291"/>
      <c r="K191" s="132">
        <v>46.2</v>
      </c>
      <c r="S191" s="129"/>
      <c r="T191" s="133"/>
      <c r="AA191" s="134"/>
      <c r="AT191" s="130" t="s">
        <v>208</v>
      </c>
      <c r="AU191" s="130" t="s">
        <v>147</v>
      </c>
      <c r="AV191" s="130" t="s">
        <v>83</v>
      </c>
      <c r="AW191" s="130" t="s">
        <v>117</v>
      </c>
      <c r="AX191" s="130" t="s">
        <v>22</v>
      </c>
      <c r="AY191" s="130" t="s">
        <v>136</v>
      </c>
    </row>
    <row r="192" spans="2:63" s="101" customFormat="1" ht="30.75" customHeight="1">
      <c r="B192" s="102"/>
      <c r="D192" s="109" t="s">
        <v>251</v>
      </c>
      <c r="N192" s="278">
        <f>$BK$192</f>
        <v>0</v>
      </c>
      <c r="O192" s="277"/>
      <c r="P192" s="277"/>
      <c r="Q192" s="277"/>
      <c r="S192" s="102"/>
      <c r="T192" s="105"/>
      <c r="W192" s="106">
        <f>$W$193+$W$206</f>
        <v>0</v>
      </c>
      <c r="Y192" s="106">
        <f>$Y$193+$Y$206</f>
        <v>19373.414487200003</v>
      </c>
      <c r="AA192" s="107">
        <f>$AA$193+$AA$206</f>
        <v>0</v>
      </c>
      <c r="AR192" s="104" t="s">
        <v>22</v>
      </c>
      <c r="AT192" s="104" t="s">
        <v>74</v>
      </c>
      <c r="AU192" s="104" t="s">
        <v>22</v>
      </c>
      <c r="AY192" s="104" t="s">
        <v>136</v>
      </c>
      <c r="BK192" s="108">
        <f>$BK$193+$BK$206</f>
        <v>0</v>
      </c>
    </row>
    <row r="193" spans="2:63" s="101" customFormat="1" ht="15.75" customHeight="1">
      <c r="B193" s="102"/>
      <c r="D193" s="109" t="s">
        <v>252</v>
      </c>
      <c r="N193" s="278">
        <f>$BK$193</f>
        <v>0</v>
      </c>
      <c r="O193" s="277"/>
      <c r="P193" s="277"/>
      <c r="Q193" s="277"/>
      <c r="S193" s="102"/>
      <c r="T193" s="105"/>
      <c r="W193" s="106">
        <f>SUM($W$194:$W$205)</f>
        <v>0</v>
      </c>
      <c r="Y193" s="106">
        <f>SUM($Y$194:$Y$205)</f>
        <v>9845.945937800001</v>
      </c>
      <c r="AA193" s="107">
        <f>SUM($AA$194:$AA$205)</f>
        <v>0</v>
      </c>
      <c r="AR193" s="104" t="s">
        <v>22</v>
      </c>
      <c r="AT193" s="104" t="s">
        <v>74</v>
      </c>
      <c r="AU193" s="104" t="s">
        <v>83</v>
      </c>
      <c r="AY193" s="104" t="s">
        <v>136</v>
      </c>
      <c r="BK193" s="108">
        <f>SUM($BK$194:$BK$205)</f>
        <v>0</v>
      </c>
    </row>
    <row r="194" spans="2:65" s="6" customFormat="1" ht="15.75" customHeight="1">
      <c r="B194" s="21"/>
      <c r="C194" s="110" t="s">
        <v>402</v>
      </c>
      <c r="D194" s="110" t="s">
        <v>138</v>
      </c>
      <c r="E194" s="111" t="s">
        <v>403</v>
      </c>
      <c r="F194" s="271" t="s">
        <v>404</v>
      </c>
      <c r="G194" s="272"/>
      <c r="H194" s="272"/>
      <c r="I194" s="272"/>
      <c r="J194" s="113" t="s">
        <v>303</v>
      </c>
      <c r="K194" s="114">
        <v>670.53</v>
      </c>
      <c r="L194" s="273"/>
      <c r="M194" s="272"/>
      <c r="N194" s="274">
        <f>ROUND($L$194*$K$194,2)</f>
        <v>0</v>
      </c>
      <c r="O194" s="272"/>
      <c r="P194" s="272"/>
      <c r="Q194" s="272"/>
      <c r="R194" s="112" t="s">
        <v>202</v>
      </c>
      <c r="S194" s="21"/>
      <c r="T194" s="115"/>
      <c r="U194" s="116" t="s">
        <v>45</v>
      </c>
      <c r="X194" s="117">
        <v>0.27994</v>
      </c>
      <c r="Y194" s="117">
        <f>$X$194*$K$194</f>
        <v>187.70816820000002</v>
      </c>
      <c r="Z194" s="117">
        <v>0</v>
      </c>
      <c r="AA194" s="118">
        <f>$Z$194*$K$194</f>
        <v>0</v>
      </c>
      <c r="AR194" s="81" t="s">
        <v>137</v>
      </c>
      <c r="AT194" s="81" t="s">
        <v>138</v>
      </c>
      <c r="AU194" s="81" t="s">
        <v>147</v>
      </c>
      <c r="AY194" s="6" t="s">
        <v>136</v>
      </c>
      <c r="BE194" s="119">
        <f>IF($U$194="základní",$N$194,0)</f>
        <v>0</v>
      </c>
      <c r="BF194" s="119">
        <f>IF($U$194="snížená",$N$194,0)</f>
        <v>0</v>
      </c>
      <c r="BG194" s="119">
        <f>IF($U$194="zákl. přenesená",$N$194,0)</f>
        <v>0</v>
      </c>
      <c r="BH194" s="119">
        <f>IF($U$194="sníž. přenesená",$N$194,0)</f>
        <v>0</v>
      </c>
      <c r="BI194" s="119">
        <f>IF($U$194="nulová",$N$194,0)</f>
        <v>0</v>
      </c>
      <c r="BJ194" s="81" t="s">
        <v>22</v>
      </c>
      <c r="BK194" s="119">
        <f>ROUND($L$194*$K$194,2)</f>
        <v>0</v>
      </c>
      <c r="BL194" s="81" t="s">
        <v>137</v>
      </c>
      <c r="BM194" s="81" t="s">
        <v>405</v>
      </c>
    </row>
    <row r="195" spans="2:51" s="6" customFormat="1" ht="15.75" customHeight="1">
      <c r="B195" s="124"/>
      <c r="E195" s="125"/>
      <c r="F195" s="292" t="s">
        <v>305</v>
      </c>
      <c r="G195" s="293"/>
      <c r="H195" s="293"/>
      <c r="I195" s="293"/>
      <c r="K195" s="126"/>
      <c r="S195" s="124"/>
      <c r="T195" s="127"/>
      <c r="AA195" s="128"/>
      <c r="AT195" s="126" t="s">
        <v>208</v>
      </c>
      <c r="AU195" s="126" t="s">
        <v>147</v>
      </c>
      <c r="AV195" s="126" t="s">
        <v>22</v>
      </c>
      <c r="AW195" s="126" t="s">
        <v>117</v>
      </c>
      <c r="AX195" s="126" t="s">
        <v>75</v>
      </c>
      <c r="AY195" s="126" t="s">
        <v>136</v>
      </c>
    </row>
    <row r="196" spans="2:51" s="6" customFormat="1" ht="27" customHeight="1">
      <c r="B196" s="129"/>
      <c r="E196" s="130"/>
      <c r="F196" s="290" t="s">
        <v>406</v>
      </c>
      <c r="G196" s="291"/>
      <c r="H196" s="291"/>
      <c r="I196" s="291"/>
      <c r="K196" s="132">
        <v>670.53</v>
      </c>
      <c r="S196" s="129"/>
      <c r="T196" s="133"/>
      <c r="AA196" s="134"/>
      <c r="AT196" s="130" t="s">
        <v>208</v>
      </c>
      <c r="AU196" s="130" t="s">
        <v>147</v>
      </c>
      <c r="AV196" s="130" t="s">
        <v>83</v>
      </c>
      <c r="AW196" s="130" t="s">
        <v>117</v>
      </c>
      <c r="AX196" s="130" t="s">
        <v>22</v>
      </c>
      <c r="AY196" s="130" t="s">
        <v>136</v>
      </c>
    </row>
    <row r="197" spans="2:65" s="6" customFormat="1" ht="15.75" customHeight="1">
      <c r="B197" s="21"/>
      <c r="C197" s="110" t="s">
        <v>407</v>
      </c>
      <c r="D197" s="110" t="s">
        <v>138</v>
      </c>
      <c r="E197" s="111" t="s">
        <v>408</v>
      </c>
      <c r="F197" s="271" t="s">
        <v>409</v>
      </c>
      <c r="G197" s="272"/>
      <c r="H197" s="272"/>
      <c r="I197" s="272"/>
      <c r="J197" s="113" t="s">
        <v>303</v>
      </c>
      <c r="K197" s="114">
        <v>10578.4</v>
      </c>
      <c r="L197" s="273"/>
      <c r="M197" s="272"/>
      <c r="N197" s="274">
        <f>ROUND($L$197*$K$197,2)</f>
        <v>0</v>
      </c>
      <c r="O197" s="272"/>
      <c r="P197" s="272"/>
      <c r="Q197" s="272"/>
      <c r="R197" s="112" t="s">
        <v>202</v>
      </c>
      <c r="S197" s="21"/>
      <c r="T197" s="115"/>
      <c r="U197" s="116" t="s">
        <v>45</v>
      </c>
      <c r="X197" s="117">
        <v>0.46166</v>
      </c>
      <c r="Y197" s="117">
        <f>$X$197*$K$197</f>
        <v>4883.624144</v>
      </c>
      <c r="Z197" s="117">
        <v>0</v>
      </c>
      <c r="AA197" s="118">
        <f>$Z$197*$K$197</f>
        <v>0</v>
      </c>
      <c r="AR197" s="81" t="s">
        <v>137</v>
      </c>
      <c r="AT197" s="81" t="s">
        <v>138</v>
      </c>
      <c r="AU197" s="81" t="s">
        <v>147</v>
      </c>
      <c r="AY197" s="6" t="s">
        <v>136</v>
      </c>
      <c r="BE197" s="119">
        <f>IF($U$197="základní",$N$197,0)</f>
        <v>0</v>
      </c>
      <c r="BF197" s="119">
        <f>IF($U$197="snížená",$N$197,0)</f>
        <v>0</v>
      </c>
      <c r="BG197" s="119">
        <f>IF($U$197="zákl. přenesená",$N$197,0)</f>
        <v>0</v>
      </c>
      <c r="BH197" s="119">
        <f>IF($U$197="sníž. přenesená",$N$197,0)</f>
        <v>0</v>
      </c>
      <c r="BI197" s="119">
        <f>IF($U$197="nulová",$N$197,0)</f>
        <v>0</v>
      </c>
      <c r="BJ197" s="81" t="s">
        <v>22</v>
      </c>
      <c r="BK197" s="119">
        <f>ROUND($L$197*$K$197,2)</f>
        <v>0</v>
      </c>
      <c r="BL197" s="81" t="s">
        <v>137</v>
      </c>
      <c r="BM197" s="81" t="s">
        <v>410</v>
      </c>
    </row>
    <row r="198" spans="2:51" s="6" customFormat="1" ht="15.75" customHeight="1">
      <c r="B198" s="124"/>
      <c r="E198" s="125"/>
      <c r="F198" s="292" t="s">
        <v>307</v>
      </c>
      <c r="G198" s="293"/>
      <c r="H198" s="293"/>
      <c r="I198" s="293"/>
      <c r="K198" s="126"/>
      <c r="S198" s="124"/>
      <c r="T198" s="127"/>
      <c r="AA198" s="128"/>
      <c r="AT198" s="126" t="s">
        <v>208</v>
      </c>
      <c r="AU198" s="126" t="s">
        <v>147</v>
      </c>
      <c r="AV198" s="126" t="s">
        <v>22</v>
      </c>
      <c r="AW198" s="126" t="s">
        <v>117</v>
      </c>
      <c r="AX198" s="126" t="s">
        <v>75</v>
      </c>
      <c r="AY198" s="126" t="s">
        <v>136</v>
      </c>
    </row>
    <row r="199" spans="2:51" s="6" customFormat="1" ht="15.75" customHeight="1">
      <c r="B199" s="129"/>
      <c r="E199" s="130"/>
      <c r="F199" s="290" t="s">
        <v>308</v>
      </c>
      <c r="G199" s="291"/>
      <c r="H199" s="291"/>
      <c r="I199" s="291"/>
      <c r="K199" s="132">
        <v>10578.4</v>
      </c>
      <c r="S199" s="129"/>
      <c r="T199" s="133"/>
      <c r="AA199" s="134"/>
      <c r="AT199" s="130" t="s">
        <v>208</v>
      </c>
      <c r="AU199" s="130" t="s">
        <v>147</v>
      </c>
      <c r="AV199" s="130" t="s">
        <v>83</v>
      </c>
      <c r="AW199" s="130" t="s">
        <v>117</v>
      </c>
      <c r="AX199" s="130" t="s">
        <v>22</v>
      </c>
      <c r="AY199" s="130" t="s">
        <v>136</v>
      </c>
    </row>
    <row r="200" spans="2:65" s="6" customFormat="1" ht="15.75" customHeight="1">
      <c r="B200" s="21"/>
      <c r="C200" s="110" t="s">
        <v>411</v>
      </c>
      <c r="D200" s="110" t="s">
        <v>138</v>
      </c>
      <c r="E200" s="111" t="s">
        <v>412</v>
      </c>
      <c r="F200" s="271" t="s">
        <v>413</v>
      </c>
      <c r="G200" s="272"/>
      <c r="H200" s="272"/>
      <c r="I200" s="272"/>
      <c r="J200" s="113" t="s">
        <v>303</v>
      </c>
      <c r="K200" s="114">
        <v>3024</v>
      </c>
      <c r="L200" s="273"/>
      <c r="M200" s="272"/>
      <c r="N200" s="274">
        <f>ROUND($L$200*$K$200,2)</f>
        <v>0</v>
      </c>
      <c r="O200" s="272"/>
      <c r="P200" s="272"/>
      <c r="Q200" s="272"/>
      <c r="R200" s="112" t="s">
        <v>202</v>
      </c>
      <c r="S200" s="21"/>
      <c r="T200" s="115"/>
      <c r="U200" s="116" t="s">
        <v>45</v>
      </c>
      <c r="X200" s="117">
        <v>0.18907</v>
      </c>
      <c r="Y200" s="117">
        <f>$X$200*$K$200</f>
        <v>571.74768</v>
      </c>
      <c r="Z200" s="117">
        <v>0</v>
      </c>
      <c r="AA200" s="118">
        <f>$Z$200*$K$200</f>
        <v>0</v>
      </c>
      <c r="AR200" s="81" t="s">
        <v>137</v>
      </c>
      <c r="AT200" s="81" t="s">
        <v>138</v>
      </c>
      <c r="AU200" s="81" t="s">
        <v>147</v>
      </c>
      <c r="AY200" s="6" t="s">
        <v>136</v>
      </c>
      <c r="BE200" s="119">
        <f>IF($U$200="základní",$N$200,0)</f>
        <v>0</v>
      </c>
      <c r="BF200" s="119">
        <f>IF($U$200="snížená",$N$200,0)</f>
        <v>0</v>
      </c>
      <c r="BG200" s="119">
        <f>IF($U$200="zákl. přenesená",$N$200,0)</f>
        <v>0</v>
      </c>
      <c r="BH200" s="119">
        <f>IF($U$200="sníž. přenesená",$N$200,0)</f>
        <v>0</v>
      </c>
      <c r="BI200" s="119">
        <f>IF($U$200="nulová",$N$200,0)</f>
        <v>0</v>
      </c>
      <c r="BJ200" s="81" t="s">
        <v>22</v>
      </c>
      <c r="BK200" s="119">
        <f>ROUND($L$200*$K$200,2)</f>
        <v>0</v>
      </c>
      <c r="BL200" s="81" t="s">
        <v>137</v>
      </c>
      <c r="BM200" s="81" t="s">
        <v>414</v>
      </c>
    </row>
    <row r="201" spans="2:51" s="6" customFormat="1" ht="15.75" customHeight="1">
      <c r="B201" s="124"/>
      <c r="E201" s="125"/>
      <c r="F201" s="292" t="s">
        <v>309</v>
      </c>
      <c r="G201" s="293"/>
      <c r="H201" s="293"/>
      <c r="I201" s="293"/>
      <c r="K201" s="126"/>
      <c r="S201" s="124"/>
      <c r="T201" s="127"/>
      <c r="AA201" s="128"/>
      <c r="AT201" s="126" t="s">
        <v>208</v>
      </c>
      <c r="AU201" s="126" t="s">
        <v>147</v>
      </c>
      <c r="AV201" s="126" t="s">
        <v>22</v>
      </c>
      <c r="AW201" s="126" t="s">
        <v>117</v>
      </c>
      <c r="AX201" s="126" t="s">
        <v>75</v>
      </c>
      <c r="AY201" s="126" t="s">
        <v>136</v>
      </c>
    </row>
    <row r="202" spans="2:51" s="6" customFormat="1" ht="15.75" customHeight="1">
      <c r="B202" s="129"/>
      <c r="E202" s="130"/>
      <c r="F202" s="290" t="s">
        <v>310</v>
      </c>
      <c r="G202" s="291"/>
      <c r="H202" s="291"/>
      <c r="I202" s="291"/>
      <c r="K202" s="132">
        <v>3024</v>
      </c>
      <c r="S202" s="129"/>
      <c r="T202" s="133"/>
      <c r="AA202" s="134"/>
      <c r="AT202" s="130" t="s">
        <v>208</v>
      </c>
      <c r="AU202" s="130" t="s">
        <v>147</v>
      </c>
      <c r="AV202" s="130" t="s">
        <v>83</v>
      </c>
      <c r="AW202" s="130" t="s">
        <v>117</v>
      </c>
      <c r="AX202" s="130" t="s">
        <v>22</v>
      </c>
      <c r="AY202" s="130" t="s">
        <v>136</v>
      </c>
    </row>
    <row r="203" spans="2:65" s="6" customFormat="1" ht="27" customHeight="1">
      <c r="B203" s="21"/>
      <c r="C203" s="110" t="s">
        <v>415</v>
      </c>
      <c r="D203" s="110" t="s">
        <v>138</v>
      </c>
      <c r="E203" s="111" t="s">
        <v>416</v>
      </c>
      <c r="F203" s="271" t="s">
        <v>417</v>
      </c>
      <c r="G203" s="272"/>
      <c r="H203" s="272"/>
      <c r="I203" s="272"/>
      <c r="J203" s="113" t="s">
        <v>303</v>
      </c>
      <c r="K203" s="114">
        <v>8739.584</v>
      </c>
      <c r="L203" s="273"/>
      <c r="M203" s="272"/>
      <c r="N203" s="274">
        <f>ROUND($L$203*$K$203,2)</f>
        <v>0</v>
      </c>
      <c r="O203" s="272"/>
      <c r="P203" s="272"/>
      <c r="Q203" s="272"/>
      <c r="R203" s="112" t="s">
        <v>202</v>
      </c>
      <c r="S203" s="21"/>
      <c r="T203" s="115"/>
      <c r="U203" s="116" t="s">
        <v>45</v>
      </c>
      <c r="X203" s="117">
        <v>0.4809</v>
      </c>
      <c r="Y203" s="117">
        <f>$X$203*$K$203</f>
        <v>4202.8659456000005</v>
      </c>
      <c r="Z203" s="117">
        <v>0</v>
      </c>
      <c r="AA203" s="118">
        <f>$Z$203*$K$203</f>
        <v>0</v>
      </c>
      <c r="AR203" s="81" t="s">
        <v>137</v>
      </c>
      <c r="AT203" s="81" t="s">
        <v>138</v>
      </c>
      <c r="AU203" s="81" t="s">
        <v>147</v>
      </c>
      <c r="AY203" s="6" t="s">
        <v>136</v>
      </c>
      <c r="BE203" s="119">
        <f>IF($U$203="základní",$N$203,0)</f>
        <v>0</v>
      </c>
      <c r="BF203" s="119">
        <f>IF($U$203="snížená",$N$203,0)</f>
        <v>0</v>
      </c>
      <c r="BG203" s="119">
        <f>IF($U$203="zákl. přenesená",$N$203,0)</f>
        <v>0</v>
      </c>
      <c r="BH203" s="119">
        <f>IF($U$203="sníž. přenesená",$N$203,0)</f>
        <v>0</v>
      </c>
      <c r="BI203" s="119">
        <f>IF($U$203="nulová",$N$203,0)</f>
        <v>0</v>
      </c>
      <c r="BJ203" s="81" t="s">
        <v>22</v>
      </c>
      <c r="BK203" s="119">
        <f>ROUND($L$203*$K$203,2)</f>
        <v>0</v>
      </c>
      <c r="BL203" s="81" t="s">
        <v>137</v>
      </c>
      <c r="BM203" s="81" t="s">
        <v>418</v>
      </c>
    </row>
    <row r="204" spans="2:51" s="6" customFormat="1" ht="15.75" customHeight="1">
      <c r="B204" s="124"/>
      <c r="E204" s="125"/>
      <c r="F204" s="292" t="s">
        <v>419</v>
      </c>
      <c r="G204" s="293"/>
      <c r="H204" s="293"/>
      <c r="I204" s="293"/>
      <c r="K204" s="126"/>
      <c r="S204" s="124"/>
      <c r="T204" s="127"/>
      <c r="AA204" s="128"/>
      <c r="AT204" s="126" t="s">
        <v>208</v>
      </c>
      <c r="AU204" s="126" t="s">
        <v>147</v>
      </c>
      <c r="AV204" s="126" t="s">
        <v>22</v>
      </c>
      <c r="AW204" s="126" t="s">
        <v>117</v>
      </c>
      <c r="AX204" s="126" t="s">
        <v>75</v>
      </c>
      <c r="AY204" s="126" t="s">
        <v>136</v>
      </c>
    </row>
    <row r="205" spans="2:51" s="6" customFormat="1" ht="15.75" customHeight="1">
      <c r="B205" s="129"/>
      <c r="E205" s="130"/>
      <c r="F205" s="290" t="s">
        <v>420</v>
      </c>
      <c r="G205" s="291"/>
      <c r="H205" s="291"/>
      <c r="I205" s="291"/>
      <c r="K205" s="132">
        <v>8739.584</v>
      </c>
      <c r="S205" s="129"/>
      <c r="T205" s="133"/>
      <c r="AA205" s="134"/>
      <c r="AT205" s="130" t="s">
        <v>208</v>
      </c>
      <c r="AU205" s="130" t="s">
        <v>147</v>
      </c>
      <c r="AV205" s="130" t="s">
        <v>83</v>
      </c>
      <c r="AW205" s="130" t="s">
        <v>117</v>
      </c>
      <c r="AX205" s="130" t="s">
        <v>22</v>
      </c>
      <c r="AY205" s="130" t="s">
        <v>136</v>
      </c>
    </row>
    <row r="206" spans="2:63" s="101" customFormat="1" ht="23.25" customHeight="1">
      <c r="B206" s="102"/>
      <c r="D206" s="109" t="s">
        <v>253</v>
      </c>
      <c r="N206" s="278">
        <f>$BK$206</f>
        <v>0</v>
      </c>
      <c r="O206" s="277"/>
      <c r="P206" s="277"/>
      <c r="Q206" s="277"/>
      <c r="S206" s="102"/>
      <c r="T206" s="105"/>
      <c r="W206" s="106">
        <f>SUM($W$207:$W$230)</f>
        <v>0</v>
      </c>
      <c r="Y206" s="106">
        <f>SUM($Y$207:$Y$230)</f>
        <v>9527.4685494</v>
      </c>
      <c r="AA206" s="107">
        <f>SUM($AA$207:$AA$230)</f>
        <v>0</v>
      </c>
      <c r="AR206" s="104" t="s">
        <v>22</v>
      </c>
      <c r="AT206" s="104" t="s">
        <v>74</v>
      </c>
      <c r="AU206" s="104" t="s">
        <v>83</v>
      </c>
      <c r="AY206" s="104" t="s">
        <v>136</v>
      </c>
      <c r="BK206" s="108">
        <f>SUM($BK$207:$BK$230)</f>
        <v>0</v>
      </c>
    </row>
    <row r="207" spans="2:65" s="6" customFormat="1" ht="27" customHeight="1">
      <c r="B207" s="21"/>
      <c r="C207" s="110" t="s">
        <v>421</v>
      </c>
      <c r="D207" s="110" t="s">
        <v>138</v>
      </c>
      <c r="E207" s="111" t="s">
        <v>422</v>
      </c>
      <c r="F207" s="271" t="s">
        <v>423</v>
      </c>
      <c r="G207" s="272"/>
      <c r="H207" s="272"/>
      <c r="I207" s="272"/>
      <c r="J207" s="113" t="s">
        <v>303</v>
      </c>
      <c r="K207" s="114">
        <v>9445</v>
      </c>
      <c r="L207" s="273"/>
      <c r="M207" s="272"/>
      <c r="N207" s="274">
        <f>ROUND($L$207*$K$207,2)</f>
        <v>0</v>
      </c>
      <c r="O207" s="272"/>
      <c r="P207" s="272"/>
      <c r="Q207" s="272"/>
      <c r="R207" s="112" t="s">
        <v>202</v>
      </c>
      <c r="S207" s="21"/>
      <c r="T207" s="115"/>
      <c r="U207" s="116" t="s">
        <v>45</v>
      </c>
      <c r="X207" s="117">
        <v>0.09668</v>
      </c>
      <c r="Y207" s="117">
        <f>$X$207*$K$207</f>
        <v>913.1426</v>
      </c>
      <c r="Z207" s="117">
        <v>0</v>
      </c>
      <c r="AA207" s="118">
        <f>$Z$207*$K$207</f>
        <v>0</v>
      </c>
      <c r="AR207" s="81" t="s">
        <v>137</v>
      </c>
      <c r="AT207" s="81" t="s">
        <v>138</v>
      </c>
      <c r="AU207" s="81" t="s">
        <v>147</v>
      </c>
      <c r="AY207" s="6" t="s">
        <v>136</v>
      </c>
      <c r="BE207" s="119">
        <f>IF($U$207="základní",$N$207,0)</f>
        <v>0</v>
      </c>
      <c r="BF207" s="119">
        <f>IF($U$207="snížená",$N$207,0)</f>
        <v>0</v>
      </c>
      <c r="BG207" s="119">
        <f>IF($U$207="zákl. přenesená",$N$207,0)</f>
        <v>0</v>
      </c>
      <c r="BH207" s="119">
        <f>IF($U$207="sníž. přenesená",$N$207,0)</f>
        <v>0</v>
      </c>
      <c r="BI207" s="119">
        <f>IF($U$207="nulová",$N$207,0)</f>
        <v>0</v>
      </c>
      <c r="BJ207" s="81" t="s">
        <v>22</v>
      </c>
      <c r="BK207" s="119">
        <f>ROUND($L$207*$K$207,2)</f>
        <v>0</v>
      </c>
      <c r="BL207" s="81" t="s">
        <v>137</v>
      </c>
      <c r="BM207" s="81" t="s">
        <v>424</v>
      </c>
    </row>
    <row r="208" spans="2:51" s="6" customFormat="1" ht="15.75" customHeight="1">
      <c r="B208" s="129"/>
      <c r="E208" s="131"/>
      <c r="F208" s="290" t="s">
        <v>425</v>
      </c>
      <c r="G208" s="291"/>
      <c r="H208" s="291"/>
      <c r="I208" s="291"/>
      <c r="K208" s="132">
        <v>9445</v>
      </c>
      <c r="S208" s="129"/>
      <c r="T208" s="133"/>
      <c r="AA208" s="134"/>
      <c r="AT208" s="130" t="s">
        <v>208</v>
      </c>
      <c r="AU208" s="130" t="s">
        <v>147</v>
      </c>
      <c r="AV208" s="130" t="s">
        <v>83</v>
      </c>
      <c r="AW208" s="130" t="s">
        <v>117</v>
      </c>
      <c r="AX208" s="130" t="s">
        <v>22</v>
      </c>
      <c r="AY208" s="130" t="s">
        <v>136</v>
      </c>
    </row>
    <row r="209" spans="2:65" s="6" customFormat="1" ht="27" customHeight="1">
      <c r="B209" s="21"/>
      <c r="C209" s="110" t="s">
        <v>426</v>
      </c>
      <c r="D209" s="110" t="s">
        <v>138</v>
      </c>
      <c r="E209" s="111" t="s">
        <v>427</v>
      </c>
      <c r="F209" s="271" t="s">
        <v>428</v>
      </c>
      <c r="G209" s="272"/>
      <c r="H209" s="272"/>
      <c r="I209" s="272"/>
      <c r="J209" s="113" t="s">
        <v>303</v>
      </c>
      <c r="K209" s="114">
        <v>309</v>
      </c>
      <c r="L209" s="273"/>
      <c r="M209" s="272"/>
      <c r="N209" s="274">
        <f>ROUND($L$209*$K$209,2)</f>
        <v>0</v>
      </c>
      <c r="O209" s="272"/>
      <c r="P209" s="272"/>
      <c r="Q209" s="272"/>
      <c r="R209" s="112" t="s">
        <v>202</v>
      </c>
      <c r="S209" s="21"/>
      <c r="T209" s="115"/>
      <c r="U209" s="116" t="s">
        <v>45</v>
      </c>
      <c r="X209" s="117">
        <v>0.10373</v>
      </c>
      <c r="Y209" s="117">
        <f>$X$209*$K$209</f>
        <v>32.05257</v>
      </c>
      <c r="Z209" s="117">
        <v>0</v>
      </c>
      <c r="AA209" s="118">
        <f>$Z$209*$K$209</f>
        <v>0</v>
      </c>
      <c r="AR209" s="81" t="s">
        <v>137</v>
      </c>
      <c r="AT209" s="81" t="s">
        <v>138</v>
      </c>
      <c r="AU209" s="81" t="s">
        <v>147</v>
      </c>
      <c r="AY209" s="6" t="s">
        <v>136</v>
      </c>
      <c r="BE209" s="119">
        <f>IF($U$209="základní",$N$209,0)</f>
        <v>0</v>
      </c>
      <c r="BF209" s="119">
        <f>IF($U$209="snížená",$N$209,0)</f>
        <v>0</v>
      </c>
      <c r="BG209" s="119">
        <f>IF($U$209="zákl. přenesená",$N$209,0)</f>
        <v>0</v>
      </c>
      <c r="BH209" s="119">
        <f>IF($U$209="sníž. přenesená",$N$209,0)</f>
        <v>0</v>
      </c>
      <c r="BI209" s="119">
        <f>IF($U$209="nulová",$N$209,0)</f>
        <v>0</v>
      </c>
      <c r="BJ209" s="81" t="s">
        <v>22</v>
      </c>
      <c r="BK209" s="119">
        <f>ROUND($L$209*$K$209,2)</f>
        <v>0</v>
      </c>
      <c r="BL209" s="81" t="s">
        <v>137</v>
      </c>
      <c r="BM209" s="81" t="s">
        <v>429</v>
      </c>
    </row>
    <row r="210" spans="2:51" s="6" customFormat="1" ht="15.75" customHeight="1">
      <c r="B210" s="129"/>
      <c r="E210" s="131"/>
      <c r="F210" s="290" t="s">
        <v>430</v>
      </c>
      <c r="G210" s="291"/>
      <c r="H210" s="291"/>
      <c r="I210" s="291"/>
      <c r="K210" s="132">
        <v>309</v>
      </c>
      <c r="S210" s="129"/>
      <c r="T210" s="133"/>
      <c r="AA210" s="134"/>
      <c r="AT210" s="130" t="s">
        <v>208</v>
      </c>
      <c r="AU210" s="130" t="s">
        <v>147</v>
      </c>
      <c r="AV210" s="130" t="s">
        <v>83</v>
      </c>
      <c r="AW210" s="130" t="s">
        <v>117</v>
      </c>
      <c r="AX210" s="130" t="s">
        <v>22</v>
      </c>
      <c r="AY210" s="130" t="s">
        <v>136</v>
      </c>
    </row>
    <row r="211" spans="2:65" s="6" customFormat="1" ht="27" customHeight="1">
      <c r="B211" s="21"/>
      <c r="C211" s="110" t="s">
        <v>431</v>
      </c>
      <c r="D211" s="110" t="s">
        <v>138</v>
      </c>
      <c r="E211" s="111" t="s">
        <v>432</v>
      </c>
      <c r="F211" s="271" t="s">
        <v>433</v>
      </c>
      <c r="G211" s="272"/>
      <c r="H211" s="272"/>
      <c r="I211" s="272"/>
      <c r="J211" s="113" t="s">
        <v>303</v>
      </c>
      <c r="K211" s="114">
        <v>19199</v>
      </c>
      <c r="L211" s="273"/>
      <c r="M211" s="272"/>
      <c r="N211" s="274">
        <f>ROUND($L$211*$K$211,2)</f>
        <v>0</v>
      </c>
      <c r="O211" s="272"/>
      <c r="P211" s="272"/>
      <c r="Q211" s="272"/>
      <c r="R211" s="112" t="s">
        <v>202</v>
      </c>
      <c r="S211" s="21"/>
      <c r="T211" s="115"/>
      <c r="U211" s="116" t="s">
        <v>45</v>
      </c>
      <c r="X211" s="117">
        <v>0.00071</v>
      </c>
      <c r="Y211" s="117">
        <f>$X$211*$K$211</f>
        <v>13.63129</v>
      </c>
      <c r="Z211" s="117">
        <v>0</v>
      </c>
      <c r="AA211" s="118">
        <f>$Z$211*$K$211</f>
        <v>0</v>
      </c>
      <c r="AR211" s="81" t="s">
        <v>137</v>
      </c>
      <c r="AT211" s="81" t="s">
        <v>138</v>
      </c>
      <c r="AU211" s="81" t="s">
        <v>147</v>
      </c>
      <c r="AY211" s="6" t="s">
        <v>136</v>
      </c>
      <c r="BE211" s="119">
        <f>IF($U$211="základní",$N$211,0)</f>
        <v>0</v>
      </c>
      <c r="BF211" s="119">
        <f>IF($U$211="snížená",$N$211,0)</f>
        <v>0</v>
      </c>
      <c r="BG211" s="119">
        <f>IF($U$211="zákl. přenesená",$N$211,0)</f>
        <v>0</v>
      </c>
      <c r="BH211" s="119">
        <f>IF($U$211="sníž. přenesená",$N$211,0)</f>
        <v>0</v>
      </c>
      <c r="BI211" s="119">
        <f>IF($U$211="nulová",$N$211,0)</f>
        <v>0</v>
      </c>
      <c r="BJ211" s="81" t="s">
        <v>22</v>
      </c>
      <c r="BK211" s="119">
        <f>ROUND($L$211*$K$211,2)</f>
        <v>0</v>
      </c>
      <c r="BL211" s="81" t="s">
        <v>137</v>
      </c>
      <c r="BM211" s="81" t="s">
        <v>434</v>
      </c>
    </row>
    <row r="212" spans="2:51" s="6" customFormat="1" ht="15.75" customHeight="1">
      <c r="B212" s="129"/>
      <c r="E212" s="131"/>
      <c r="F212" s="290" t="s">
        <v>435</v>
      </c>
      <c r="G212" s="291"/>
      <c r="H212" s="291"/>
      <c r="I212" s="291"/>
      <c r="K212" s="132">
        <v>18890</v>
      </c>
      <c r="S212" s="129"/>
      <c r="T212" s="133"/>
      <c r="AA212" s="134"/>
      <c r="AT212" s="130" t="s">
        <v>208</v>
      </c>
      <c r="AU212" s="130" t="s">
        <v>147</v>
      </c>
      <c r="AV212" s="130" t="s">
        <v>83</v>
      </c>
      <c r="AW212" s="130" t="s">
        <v>117</v>
      </c>
      <c r="AX212" s="130" t="s">
        <v>75</v>
      </c>
      <c r="AY212" s="130" t="s">
        <v>136</v>
      </c>
    </row>
    <row r="213" spans="2:51" s="6" customFormat="1" ht="15.75" customHeight="1">
      <c r="B213" s="129"/>
      <c r="E213" s="130"/>
      <c r="F213" s="290" t="s">
        <v>436</v>
      </c>
      <c r="G213" s="291"/>
      <c r="H213" s="291"/>
      <c r="I213" s="291"/>
      <c r="K213" s="132">
        <v>309</v>
      </c>
      <c r="S213" s="129"/>
      <c r="T213" s="133"/>
      <c r="AA213" s="134"/>
      <c r="AT213" s="130" t="s">
        <v>208</v>
      </c>
      <c r="AU213" s="130" t="s">
        <v>147</v>
      </c>
      <c r="AV213" s="130" t="s">
        <v>83</v>
      </c>
      <c r="AW213" s="130" t="s">
        <v>117</v>
      </c>
      <c r="AX213" s="130" t="s">
        <v>75</v>
      </c>
      <c r="AY213" s="130" t="s">
        <v>136</v>
      </c>
    </row>
    <row r="214" spans="2:51" s="6" customFormat="1" ht="15.75" customHeight="1">
      <c r="B214" s="143"/>
      <c r="E214" s="144"/>
      <c r="F214" s="298" t="s">
        <v>277</v>
      </c>
      <c r="G214" s="299"/>
      <c r="H214" s="299"/>
      <c r="I214" s="299"/>
      <c r="K214" s="145">
        <v>19199</v>
      </c>
      <c r="S214" s="143"/>
      <c r="T214" s="146"/>
      <c r="AA214" s="147"/>
      <c r="AT214" s="144" t="s">
        <v>208</v>
      </c>
      <c r="AU214" s="144" t="s">
        <v>147</v>
      </c>
      <c r="AV214" s="144" t="s">
        <v>137</v>
      </c>
      <c r="AW214" s="144" t="s">
        <v>117</v>
      </c>
      <c r="AX214" s="144" t="s">
        <v>22</v>
      </c>
      <c r="AY214" s="144" t="s">
        <v>136</v>
      </c>
    </row>
    <row r="215" spans="2:65" s="6" customFormat="1" ht="27" customHeight="1">
      <c r="B215" s="21"/>
      <c r="C215" s="110" t="s">
        <v>437</v>
      </c>
      <c r="D215" s="110" t="s">
        <v>138</v>
      </c>
      <c r="E215" s="111" t="s">
        <v>438</v>
      </c>
      <c r="F215" s="271" t="s">
        <v>439</v>
      </c>
      <c r="G215" s="272"/>
      <c r="H215" s="272"/>
      <c r="I215" s="272"/>
      <c r="J215" s="113" t="s">
        <v>303</v>
      </c>
      <c r="K215" s="114">
        <v>9633.9</v>
      </c>
      <c r="L215" s="273"/>
      <c r="M215" s="272"/>
      <c r="N215" s="274">
        <f>ROUND($L$215*$K$215,2)</f>
        <v>0</v>
      </c>
      <c r="O215" s="272"/>
      <c r="P215" s="272"/>
      <c r="Q215" s="272"/>
      <c r="R215" s="112" t="s">
        <v>202</v>
      </c>
      <c r="S215" s="21"/>
      <c r="T215" s="115"/>
      <c r="U215" s="116" t="s">
        <v>45</v>
      </c>
      <c r="X215" s="117">
        <v>0.18152</v>
      </c>
      <c r="Y215" s="117">
        <f>$X$215*$K$215</f>
        <v>1748.7455279999997</v>
      </c>
      <c r="Z215" s="117">
        <v>0</v>
      </c>
      <c r="AA215" s="118">
        <f>$Z$215*$K$215</f>
        <v>0</v>
      </c>
      <c r="AR215" s="81" t="s">
        <v>137</v>
      </c>
      <c r="AT215" s="81" t="s">
        <v>138</v>
      </c>
      <c r="AU215" s="81" t="s">
        <v>147</v>
      </c>
      <c r="AY215" s="6" t="s">
        <v>136</v>
      </c>
      <c r="BE215" s="119">
        <f>IF($U$215="základní",$N$215,0)</f>
        <v>0</v>
      </c>
      <c r="BF215" s="119">
        <f>IF($U$215="snížená",$N$215,0)</f>
        <v>0</v>
      </c>
      <c r="BG215" s="119">
        <f>IF($U$215="zákl. přenesená",$N$215,0)</f>
        <v>0</v>
      </c>
      <c r="BH215" s="119">
        <f>IF($U$215="sníž. přenesená",$N$215,0)</f>
        <v>0</v>
      </c>
      <c r="BI215" s="119">
        <f>IF($U$215="nulová",$N$215,0)</f>
        <v>0</v>
      </c>
      <c r="BJ215" s="81" t="s">
        <v>22</v>
      </c>
      <c r="BK215" s="119">
        <f>ROUND($L$215*$K$215,2)</f>
        <v>0</v>
      </c>
      <c r="BL215" s="81" t="s">
        <v>137</v>
      </c>
      <c r="BM215" s="81" t="s">
        <v>440</v>
      </c>
    </row>
    <row r="216" spans="2:51" s="6" customFormat="1" ht="15.75" customHeight="1">
      <c r="B216" s="129"/>
      <c r="E216" s="131"/>
      <c r="F216" s="290" t="s">
        <v>441</v>
      </c>
      <c r="G216" s="291"/>
      <c r="H216" s="291"/>
      <c r="I216" s="291"/>
      <c r="K216" s="132">
        <v>9633.9</v>
      </c>
      <c r="S216" s="129"/>
      <c r="T216" s="133"/>
      <c r="AA216" s="134"/>
      <c r="AT216" s="130" t="s">
        <v>208</v>
      </c>
      <c r="AU216" s="130" t="s">
        <v>147</v>
      </c>
      <c r="AV216" s="130" t="s">
        <v>83</v>
      </c>
      <c r="AW216" s="130" t="s">
        <v>117</v>
      </c>
      <c r="AX216" s="130" t="s">
        <v>22</v>
      </c>
      <c r="AY216" s="130" t="s">
        <v>136</v>
      </c>
    </row>
    <row r="217" spans="2:65" s="6" customFormat="1" ht="27" customHeight="1">
      <c r="B217" s="21"/>
      <c r="C217" s="110" t="s">
        <v>442</v>
      </c>
      <c r="D217" s="110" t="s">
        <v>138</v>
      </c>
      <c r="E217" s="111" t="s">
        <v>443</v>
      </c>
      <c r="F217" s="271" t="s">
        <v>444</v>
      </c>
      <c r="G217" s="272"/>
      <c r="H217" s="272"/>
      <c r="I217" s="272"/>
      <c r="J217" s="113" t="s">
        <v>303</v>
      </c>
      <c r="K217" s="114">
        <v>9917.25</v>
      </c>
      <c r="L217" s="273"/>
      <c r="M217" s="272"/>
      <c r="N217" s="274">
        <f>ROUND($L$217*$K$217,2)</f>
        <v>0</v>
      </c>
      <c r="O217" s="272"/>
      <c r="P217" s="272"/>
      <c r="Q217" s="272"/>
      <c r="R217" s="112" t="s">
        <v>202</v>
      </c>
      <c r="S217" s="21"/>
      <c r="T217" s="115"/>
      <c r="U217" s="116" t="s">
        <v>45</v>
      </c>
      <c r="X217" s="117">
        <v>0.15826</v>
      </c>
      <c r="Y217" s="117">
        <f>$X$217*$K$217</f>
        <v>1569.503985</v>
      </c>
      <c r="Z217" s="117">
        <v>0</v>
      </c>
      <c r="AA217" s="118">
        <f>$Z$217*$K$217</f>
        <v>0</v>
      </c>
      <c r="AR217" s="81" t="s">
        <v>137</v>
      </c>
      <c r="AT217" s="81" t="s">
        <v>138</v>
      </c>
      <c r="AU217" s="81" t="s">
        <v>147</v>
      </c>
      <c r="AY217" s="6" t="s">
        <v>136</v>
      </c>
      <c r="BE217" s="119">
        <f>IF($U$217="základní",$N$217,0)</f>
        <v>0</v>
      </c>
      <c r="BF217" s="119">
        <f>IF($U$217="snížená",$N$217,0)</f>
        <v>0</v>
      </c>
      <c r="BG217" s="119">
        <f>IF($U$217="zákl. přenesená",$N$217,0)</f>
        <v>0</v>
      </c>
      <c r="BH217" s="119">
        <f>IF($U$217="sníž. přenesená",$N$217,0)</f>
        <v>0</v>
      </c>
      <c r="BI217" s="119">
        <f>IF($U$217="nulová",$N$217,0)</f>
        <v>0</v>
      </c>
      <c r="BJ217" s="81" t="s">
        <v>22</v>
      </c>
      <c r="BK217" s="119">
        <f>ROUND($L$217*$K$217,2)</f>
        <v>0</v>
      </c>
      <c r="BL217" s="81" t="s">
        <v>137</v>
      </c>
      <c r="BM217" s="81" t="s">
        <v>445</v>
      </c>
    </row>
    <row r="218" spans="2:51" s="6" customFormat="1" ht="15.75" customHeight="1">
      <c r="B218" s="129"/>
      <c r="E218" s="131"/>
      <c r="F218" s="290" t="s">
        <v>446</v>
      </c>
      <c r="G218" s="291"/>
      <c r="H218" s="291"/>
      <c r="I218" s="291"/>
      <c r="K218" s="132">
        <v>9917.25</v>
      </c>
      <c r="S218" s="129"/>
      <c r="T218" s="133"/>
      <c r="AA218" s="134"/>
      <c r="AT218" s="130" t="s">
        <v>208</v>
      </c>
      <c r="AU218" s="130" t="s">
        <v>147</v>
      </c>
      <c r="AV218" s="130" t="s">
        <v>83</v>
      </c>
      <c r="AW218" s="130" t="s">
        <v>117</v>
      </c>
      <c r="AX218" s="130" t="s">
        <v>22</v>
      </c>
      <c r="AY218" s="130" t="s">
        <v>136</v>
      </c>
    </row>
    <row r="219" spans="2:65" s="6" customFormat="1" ht="27" customHeight="1">
      <c r="B219" s="21"/>
      <c r="C219" s="110" t="s">
        <v>447</v>
      </c>
      <c r="D219" s="110" t="s">
        <v>138</v>
      </c>
      <c r="E219" s="111" t="s">
        <v>448</v>
      </c>
      <c r="F219" s="271" t="s">
        <v>449</v>
      </c>
      <c r="G219" s="272"/>
      <c r="H219" s="272"/>
      <c r="I219" s="272"/>
      <c r="J219" s="113" t="s">
        <v>303</v>
      </c>
      <c r="K219" s="114">
        <v>315.18</v>
      </c>
      <c r="L219" s="273"/>
      <c r="M219" s="272"/>
      <c r="N219" s="274">
        <f>ROUND($L$219*$K$219,2)</f>
        <v>0</v>
      </c>
      <c r="O219" s="272"/>
      <c r="P219" s="272"/>
      <c r="Q219" s="272"/>
      <c r="R219" s="112" t="s">
        <v>202</v>
      </c>
      <c r="S219" s="21"/>
      <c r="T219" s="115"/>
      <c r="U219" s="116" t="s">
        <v>45</v>
      </c>
      <c r="X219" s="117">
        <v>0.18463</v>
      </c>
      <c r="Y219" s="117">
        <f>$X$219*$K$219</f>
        <v>58.191683399999995</v>
      </c>
      <c r="Z219" s="117">
        <v>0</v>
      </c>
      <c r="AA219" s="118">
        <f>$Z$219*$K$219</f>
        <v>0</v>
      </c>
      <c r="AR219" s="81" t="s">
        <v>137</v>
      </c>
      <c r="AT219" s="81" t="s">
        <v>138</v>
      </c>
      <c r="AU219" s="81" t="s">
        <v>147</v>
      </c>
      <c r="AY219" s="6" t="s">
        <v>136</v>
      </c>
      <c r="BE219" s="119">
        <f>IF($U$219="základní",$N$219,0)</f>
        <v>0</v>
      </c>
      <c r="BF219" s="119">
        <f>IF($U$219="snížená",$N$219,0)</f>
        <v>0</v>
      </c>
      <c r="BG219" s="119">
        <f>IF($U$219="zákl. přenesená",$N$219,0)</f>
        <v>0</v>
      </c>
      <c r="BH219" s="119">
        <f>IF($U$219="sníž. přenesená",$N$219,0)</f>
        <v>0</v>
      </c>
      <c r="BI219" s="119">
        <f>IF($U$219="nulová",$N$219,0)</f>
        <v>0</v>
      </c>
      <c r="BJ219" s="81" t="s">
        <v>22</v>
      </c>
      <c r="BK219" s="119">
        <f>ROUND($L$219*$K$219,2)</f>
        <v>0</v>
      </c>
      <c r="BL219" s="81" t="s">
        <v>137</v>
      </c>
      <c r="BM219" s="81" t="s">
        <v>450</v>
      </c>
    </row>
    <row r="220" spans="2:51" s="6" customFormat="1" ht="15.75" customHeight="1">
      <c r="B220" s="129"/>
      <c r="E220" s="131"/>
      <c r="F220" s="290" t="s">
        <v>451</v>
      </c>
      <c r="G220" s="291"/>
      <c r="H220" s="291"/>
      <c r="I220" s="291"/>
      <c r="K220" s="132">
        <v>315.18</v>
      </c>
      <c r="S220" s="129"/>
      <c r="T220" s="133"/>
      <c r="AA220" s="134"/>
      <c r="AT220" s="130" t="s">
        <v>208</v>
      </c>
      <c r="AU220" s="130" t="s">
        <v>147</v>
      </c>
      <c r="AV220" s="130" t="s">
        <v>83</v>
      </c>
      <c r="AW220" s="130" t="s">
        <v>117</v>
      </c>
      <c r="AX220" s="130" t="s">
        <v>22</v>
      </c>
      <c r="AY220" s="130" t="s">
        <v>136</v>
      </c>
    </row>
    <row r="221" spans="2:65" s="6" customFormat="1" ht="27" customHeight="1">
      <c r="B221" s="21"/>
      <c r="C221" s="110" t="s">
        <v>452</v>
      </c>
      <c r="D221" s="110" t="s">
        <v>138</v>
      </c>
      <c r="E221" s="111" t="s">
        <v>453</v>
      </c>
      <c r="F221" s="271" t="s">
        <v>454</v>
      </c>
      <c r="G221" s="272"/>
      <c r="H221" s="272"/>
      <c r="I221" s="272"/>
      <c r="J221" s="113" t="s">
        <v>303</v>
      </c>
      <c r="K221" s="114">
        <v>297.5</v>
      </c>
      <c r="L221" s="273"/>
      <c r="M221" s="272"/>
      <c r="N221" s="274">
        <f>ROUND($L$221*$K$221,2)</f>
        <v>0</v>
      </c>
      <c r="O221" s="272"/>
      <c r="P221" s="272"/>
      <c r="Q221" s="272"/>
      <c r="R221" s="112" t="s">
        <v>202</v>
      </c>
      <c r="S221" s="21"/>
      <c r="T221" s="115"/>
      <c r="U221" s="116" t="s">
        <v>45</v>
      </c>
      <c r="X221" s="117">
        <v>0.00195</v>
      </c>
      <c r="Y221" s="117">
        <f>$X$221*$K$221</f>
        <v>0.580125</v>
      </c>
      <c r="Z221" s="117">
        <v>0</v>
      </c>
      <c r="AA221" s="118">
        <f>$Z$221*$K$221</f>
        <v>0</v>
      </c>
      <c r="AR221" s="81" t="s">
        <v>137</v>
      </c>
      <c r="AT221" s="81" t="s">
        <v>138</v>
      </c>
      <c r="AU221" s="81" t="s">
        <v>147</v>
      </c>
      <c r="AY221" s="6" t="s">
        <v>136</v>
      </c>
      <c r="BE221" s="119">
        <f>IF($U$221="základní",$N$221,0)</f>
        <v>0</v>
      </c>
      <c r="BF221" s="119">
        <f>IF($U$221="snížená",$N$221,0)</f>
        <v>0</v>
      </c>
      <c r="BG221" s="119">
        <f>IF($U$221="zákl. přenesená",$N$221,0)</f>
        <v>0</v>
      </c>
      <c r="BH221" s="119">
        <f>IF($U$221="sníž. přenesená",$N$221,0)</f>
        <v>0</v>
      </c>
      <c r="BI221" s="119">
        <f>IF($U$221="nulová",$N$221,0)</f>
        <v>0</v>
      </c>
      <c r="BJ221" s="81" t="s">
        <v>22</v>
      </c>
      <c r="BK221" s="119">
        <f>ROUND($L$221*$K$221,2)</f>
        <v>0</v>
      </c>
      <c r="BL221" s="81" t="s">
        <v>137</v>
      </c>
      <c r="BM221" s="81" t="s">
        <v>455</v>
      </c>
    </row>
    <row r="222" spans="2:51" s="6" customFormat="1" ht="15.75" customHeight="1">
      <c r="B222" s="129"/>
      <c r="E222" s="131"/>
      <c r="F222" s="290" t="s">
        <v>456</v>
      </c>
      <c r="G222" s="291"/>
      <c r="H222" s="291"/>
      <c r="I222" s="291"/>
      <c r="K222" s="132">
        <v>297.5</v>
      </c>
      <c r="S222" s="129"/>
      <c r="T222" s="133"/>
      <c r="AA222" s="134"/>
      <c r="AT222" s="130" t="s">
        <v>208</v>
      </c>
      <c r="AU222" s="130" t="s">
        <v>147</v>
      </c>
      <c r="AV222" s="130" t="s">
        <v>83</v>
      </c>
      <c r="AW222" s="130" t="s">
        <v>117</v>
      </c>
      <c r="AX222" s="130" t="s">
        <v>22</v>
      </c>
      <c r="AY222" s="130" t="s">
        <v>136</v>
      </c>
    </row>
    <row r="223" spans="2:65" s="6" customFormat="1" ht="27" customHeight="1">
      <c r="B223" s="21"/>
      <c r="C223" s="110" t="s">
        <v>457</v>
      </c>
      <c r="D223" s="110" t="s">
        <v>138</v>
      </c>
      <c r="E223" s="111" t="s">
        <v>458</v>
      </c>
      <c r="F223" s="271" t="s">
        <v>459</v>
      </c>
      <c r="G223" s="272"/>
      <c r="H223" s="272"/>
      <c r="I223" s="272"/>
      <c r="J223" s="113" t="s">
        <v>303</v>
      </c>
      <c r="K223" s="114">
        <v>9754</v>
      </c>
      <c r="L223" s="273"/>
      <c r="M223" s="272"/>
      <c r="N223" s="274">
        <f>ROUND($L$223*$K$223,2)</f>
        <v>0</v>
      </c>
      <c r="O223" s="272"/>
      <c r="P223" s="272"/>
      <c r="Q223" s="272"/>
      <c r="R223" s="112" t="s">
        <v>202</v>
      </c>
      <c r="S223" s="21"/>
      <c r="T223" s="115"/>
      <c r="U223" s="116" t="s">
        <v>45</v>
      </c>
      <c r="X223" s="117">
        <v>0.00601</v>
      </c>
      <c r="Y223" s="117">
        <f>$X$223*$K$223</f>
        <v>58.621539999999996</v>
      </c>
      <c r="Z223" s="117">
        <v>0</v>
      </c>
      <c r="AA223" s="118">
        <f>$Z$223*$K$223</f>
        <v>0</v>
      </c>
      <c r="AR223" s="81" t="s">
        <v>137</v>
      </c>
      <c r="AT223" s="81" t="s">
        <v>138</v>
      </c>
      <c r="AU223" s="81" t="s">
        <v>147</v>
      </c>
      <c r="AY223" s="6" t="s">
        <v>136</v>
      </c>
      <c r="BE223" s="119">
        <f>IF($U$223="základní",$N$223,0)</f>
        <v>0</v>
      </c>
      <c r="BF223" s="119">
        <f>IF($U$223="snížená",$N$223,0)</f>
        <v>0</v>
      </c>
      <c r="BG223" s="119">
        <f>IF($U$223="zákl. přenesená",$N$223,0)</f>
        <v>0</v>
      </c>
      <c r="BH223" s="119">
        <f>IF($U$223="sníž. přenesená",$N$223,0)</f>
        <v>0</v>
      </c>
      <c r="BI223" s="119">
        <f>IF($U$223="nulová",$N$223,0)</f>
        <v>0</v>
      </c>
      <c r="BJ223" s="81" t="s">
        <v>22</v>
      </c>
      <c r="BK223" s="119">
        <f>ROUND($L$223*$K$223,2)</f>
        <v>0</v>
      </c>
      <c r="BL223" s="81" t="s">
        <v>137</v>
      </c>
      <c r="BM223" s="81" t="s">
        <v>460</v>
      </c>
    </row>
    <row r="224" spans="2:51" s="6" customFormat="1" ht="15.75" customHeight="1">
      <c r="B224" s="129"/>
      <c r="E224" s="131"/>
      <c r="F224" s="290" t="s">
        <v>425</v>
      </c>
      <c r="G224" s="291"/>
      <c r="H224" s="291"/>
      <c r="I224" s="291"/>
      <c r="K224" s="132">
        <v>9445</v>
      </c>
      <c r="S224" s="129"/>
      <c r="T224" s="133"/>
      <c r="AA224" s="134"/>
      <c r="AT224" s="130" t="s">
        <v>208</v>
      </c>
      <c r="AU224" s="130" t="s">
        <v>147</v>
      </c>
      <c r="AV224" s="130" t="s">
        <v>83</v>
      </c>
      <c r="AW224" s="130" t="s">
        <v>117</v>
      </c>
      <c r="AX224" s="130" t="s">
        <v>75</v>
      </c>
      <c r="AY224" s="130" t="s">
        <v>136</v>
      </c>
    </row>
    <row r="225" spans="2:51" s="6" customFormat="1" ht="15.75" customHeight="1">
      <c r="B225" s="129"/>
      <c r="E225" s="130"/>
      <c r="F225" s="290" t="s">
        <v>430</v>
      </c>
      <c r="G225" s="291"/>
      <c r="H225" s="291"/>
      <c r="I225" s="291"/>
      <c r="K225" s="132">
        <v>309</v>
      </c>
      <c r="S225" s="129"/>
      <c r="T225" s="133"/>
      <c r="AA225" s="134"/>
      <c r="AT225" s="130" t="s">
        <v>208</v>
      </c>
      <c r="AU225" s="130" t="s">
        <v>147</v>
      </c>
      <c r="AV225" s="130" t="s">
        <v>83</v>
      </c>
      <c r="AW225" s="130" t="s">
        <v>117</v>
      </c>
      <c r="AX225" s="130" t="s">
        <v>75</v>
      </c>
      <c r="AY225" s="130" t="s">
        <v>136</v>
      </c>
    </row>
    <row r="226" spans="2:51" s="6" customFormat="1" ht="15.75" customHeight="1">
      <c r="B226" s="143"/>
      <c r="E226" s="144"/>
      <c r="F226" s="298" t="s">
        <v>277</v>
      </c>
      <c r="G226" s="299"/>
      <c r="H226" s="299"/>
      <c r="I226" s="299"/>
      <c r="K226" s="145">
        <v>9754</v>
      </c>
      <c r="S226" s="143"/>
      <c r="T226" s="146"/>
      <c r="AA226" s="147"/>
      <c r="AT226" s="144" t="s">
        <v>208</v>
      </c>
      <c r="AU226" s="144" t="s">
        <v>147</v>
      </c>
      <c r="AV226" s="144" t="s">
        <v>137</v>
      </c>
      <c r="AW226" s="144" t="s">
        <v>117</v>
      </c>
      <c r="AX226" s="144" t="s">
        <v>22</v>
      </c>
      <c r="AY226" s="144" t="s">
        <v>136</v>
      </c>
    </row>
    <row r="227" spans="2:65" s="6" customFormat="1" ht="27" customHeight="1">
      <c r="B227" s="21"/>
      <c r="C227" s="110" t="s">
        <v>461</v>
      </c>
      <c r="D227" s="110" t="s">
        <v>138</v>
      </c>
      <c r="E227" s="111" t="s">
        <v>462</v>
      </c>
      <c r="F227" s="271" t="s">
        <v>463</v>
      </c>
      <c r="G227" s="272"/>
      <c r="H227" s="272"/>
      <c r="I227" s="272"/>
      <c r="J227" s="113" t="s">
        <v>303</v>
      </c>
      <c r="K227" s="114">
        <v>10200.6</v>
      </c>
      <c r="L227" s="273"/>
      <c r="M227" s="272"/>
      <c r="N227" s="274">
        <f>ROUND($L$227*$K$227,2)</f>
        <v>0</v>
      </c>
      <c r="O227" s="272"/>
      <c r="P227" s="272"/>
      <c r="Q227" s="272"/>
      <c r="R227" s="112" t="s">
        <v>202</v>
      </c>
      <c r="S227" s="21"/>
      <c r="T227" s="115"/>
      <c r="U227" s="116" t="s">
        <v>45</v>
      </c>
      <c r="X227" s="117">
        <v>0.43423</v>
      </c>
      <c r="Y227" s="117">
        <f>$X$227*$K$227</f>
        <v>4429.406538</v>
      </c>
      <c r="Z227" s="117">
        <v>0</v>
      </c>
      <c r="AA227" s="118">
        <f>$Z$227*$K$227</f>
        <v>0</v>
      </c>
      <c r="AR227" s="81" t="s">
        <v>137</v>
      </c>
      <c r="AT227" s="81" t="s">
        <v>138</v>
      </c>
      <c r="AU227" s="81" t="s">
        <v>147</v>
      </c>
      <c r="AY227" s="6" t="s">
        <v>136</v>
      </c>
      <c r="BE227" s="119">
        <f>IF($U$227="základní",$N$227,0)</f>
        <v>0</v>
      </c>
      <c r="BF227" s="119">
        <f>IF($U$227="snížená",$N$227,0)</f>
        <v>0</v>
      </c>
      <c r="BG227" s="119">
        <f>IF($U$227="zákl. přenesená",$N$227,0)</f>
        <v>0</v>
      </c>
      <c r="BH227" s="119">
        <f>IF($U$227="sníž. přenesená",$N$227,0)</f>
        <v>0</v>
      </c>
      <c r="BI227" s="119">
        <f>IF($U$227="nulová",$N$227,0)</f>
        <v>0</v>
      </c>
      <c r="BJ227" s="81" t="s">
        <v>22</v>
      </c>
      <c r="BK227" s="119">
        <f>ROUND($L$227*$K$227,2)</f>
        <v>0</v>
      </c>
      <c r="BL227" s="81" t="s">
        <v>137</v>
      </c>
      <c r="BM227" s="81" t="s">
        <v>464</v>
      </c>
    </row>
    <row r="228" spans="2:51" s="6" customFormat="1" ht="15.75" customHeight="1">
      <c r="B228" s="129"/>
      <c r="E228" s="131"/>
      <c r="F228" s="290" t="s">
        <v>465</v>
      </c>
      <c r="G228" s="291"/>
      <c r="H228" s="291"/>
      <c r="I228" s="291"/>
      <c r="K228" s="132">
        <v>10200.6</v>
      </c>
      <c r="S228" s="129"/>
      <c r="T228" s="133"/>
      <c r="AA228" s="134"/>
      <c r="AT228" s="130" t="s">
        <v>208</v>
      </c>
      <c r="AU228" s="130" t="s">
        <v>147</v>
      </c>
      <c r="AV228" s="130" t="s">
        <v>83</v>
      </c>
      <c r="AW228" s="130" t="s">
        <v>117</v>
      </c>
      <c r="AX228" s="130" t="s">
        <v>22</v>
      </c>
      <c r="AY228" s="130" t="s">
        <v>136</v>
      </c>
    </row>
    <row r="229" spans="2:65" s="6" customFormat="1" ht="15.75" customHeight="1">
      <c r="B229" s="21"/>
      <c r="C229" s="110" t="s">
        <v>466</v>
      </c>
      <c r="D229" s="110" t="s">
        <v>138</v>
      </c>
      <c r="E229" s="111" t="s">
        <v>467</v>
      </c>
      <c r="F229" s="271" t="s">
        <v>468</v>
      </c>
      <c r="G229" s="272"/>
      <c r="H229" s="272"/>
      <c r="I229" s="272"/>
      <c r="J229" s="113" t="s">
        <v>303</v>
      </c>
      <c r="K229" s="114">
        <v>2531</v>
      </c>
      <c r="L229" s="273"/>
      <c r="M229" s="272"/>
      <c r="N229" s="274">
        <f>ROUND($L$229*$K$229,2)</f>
        <v>0</v>
      </c>
      <c r="O229" s="272"/>
      <c r="P229" s="272"/>
      <c r="Q229" s="272"/>
      <c r="R229" s="112" t="s">
        <v>202</v>
      </c>
      <c r="S229" s="21"/>
      <c r="T229" s="115"/>
      <c r="U229" s="116" t="s">
        <v>45</v>
      </c>
      <c r="X229" s="117">
        <v>0.27799</v>
      </c>
      <c r="Y229" s="117">
        <f>$X$229*$K$229</f>
        <v>703.5926900000001</v>
      </c>
      <c r="Z229" s="117">
        <v>0</v>
      </c>
      <c r="AA229" s="118">
        <f>$Z$229*$K$229</f>
        <v>0</v>
      </c>
      <c r="AR229" s="81" t="s">
        <v>137</v>
      </c>
      <c r="AT229" s="81" t="s">
        <v>138</v>
      </c>
      <c r="AU229" s="81" t="s">
        <v>147</v>
      </c>
      <c r="AY229" s="6" t="s">
        <v>136</v>
      </c>
      <c r="BE229" s="119">
        <f>IF($U$229="základní",$N$229,0)</f>
        <v>0</v>
      </c>
      <c r="BF229" s="119">
        <f>IF($U$229="snížená",$N$229,0)</f>
        <v>0</v>
      </c>
      <c r="BG229" s="119">
        <f>IF($U$229="zákl. přenesená",$N$229,0)</f>
        <v>0</v>
      </c>
      <c r="BH229" s="119">
        <f>IF($U$229="sníž. přenesená",$N$229,0)</f>
        <v>0</v>
      </c>
      <c r="BI229" s="119">
        <f>IF($U$229="nulová",$N$229,0)</f>
        <v>0</v>
      </c>
      <c r="BJ229" s="81" t="s">
        <v>22</v>
      </c>
      <c r="BK229" s="119">
        <f>ROUND($L$229*$K$229,2)</f>
        <v>0</v>
      </c>
      <c r="BL229" s="81" t="s">
        <v>137</v>
      </c>
      <c r="BM229" s="81" t="s">
        <v>469</v>
      </c>
    </row>
    <row r="230" spans="2:51" s="6" customFormat="1" ht="15.75" customHeight="1">
      <c r="B230" s="129"/>
      <c r="E230" s="131"/>
      <c r="F230" s="290" t="s">
        <v>470</v>
      </c>
      <c r="G230" s="291"/>
      <c r="H230" s="291"/>
      <c r="I230" s="291"/>
      <c r="K230" s="132">
        <v>2531</v>
      </c>
      <c r="S230" s="129"/>
      <c r="T230" s="133"/>
      <c r="AA230" s="134"/>
      <c r="AT230" s="130" t="s">
        <v>208</v>
      </c>
      <c r="AU230" s="130" t="s">
        <v>147</v>
      </c>
      <c r="AV230" s="130" t="s">
        <v>83</v>
      </c>
      <c r="AW230" s="130" t="s">
        <v>117</v>
      </c>
      <c r="AX230" s="130" t="s">
        <v>22</v>
      </c>
      <c r="AY230" s="130" t="s">
        <v>136</v>
      </c>
    </row>
    <row r="231" spans="2:63" s="101" customFormat="1" ht="30.75" customHeight="1">
      <c r="B231" s="102"/>
      <c r="D231" s="109" t="s">
        <v>254</v>
      </c>
      <c r="N231" s="278">
        <f>$BK$231</f>
        <v>0</v>
      </c>
      <c r="O231" s="277"/>
      <c r="P231" s="277"/>
      <c r="Q231" s="277"/>
      <c r="S231" s="102"/>
      <c r="T231" s="105"/>
      <c r="W231" s="106">
        <f>$W$232</f>
        <v>0</v>
      </c>
      <c r="Y231" s="106">
        <f>$Y$232</f>
        <v>15.065594187137998</v>
      </c>
      <c r="AA231" s="107">
        <f>$AA$232</f>
        <v>0</v>
      </c>
      <c r="AR231" s="104" t="s">
        <v>22</v>
      </c>
      <c r="AT231" s="104" t="s">
        <v>74</v>
      </c>
      <c r="AU231" s="104" t="s">
        <v>22</v>
      </c>
      <c r="AY231" s="104" t="s">
        <v>136</v>
      </c>
      <c r="BK231" s="108">
        <f>$BK$232</f>
        <v>0</v>
      </c>
    </row>
    <row r="232" spans="2:63" s="101" customFormat="1" ht="15.75" customHeight="1">
      <c r="B232" s="102"/>
      <c r="D232" s="109" t="s">
        <v>255</v>
      </c>
      <c r="N232" s="278">
        <f>$BK$232</f>
        <v>0</v>
      </c>
      <c r="O232" s="277"/>
      <c r="P232" s="277"/>
      <c r="Q232" s="277"/>
      <c r="S232" s="102"/>
      <c r="T232" s="105"/>
      <c r="W232" s="106">
        <f>SUM($W$233:$W$253)</f>
        <v>0</v>
      </c>
      <c r="Y232" s="106">
        <f>SUM($Y$233:$Y$253)</f>
        <v>15.065594187137998</v>
      </c>
      <c r="AA232" s="107">
        <f>SUM($AA$233:$AA$253)</f>
        <v>0</v>
      </c>
      <c r="AR232" s="104" t="s">
        <v>22</v>
      </c>
      <c r="AT232" s="104" t="s">
        <v>74</v>
      </c>
      <c r="AU232" s="104" t="s">
        <v>83</v>
      </c>
      <c r="AY232" s="104" t="s">
        <v>136</v>
      </c>
      <c r="BK232" s="108">
        <f>SUM($BK$233:$BK$253)</f>
        <v>0</v>
      </c>
    </row>
    <row r="233" spans="2:65" s="6" customFormat="1" ht="15.75" customHeight="1">
      <c r="B233" s="21"/>
      <c r="C233" s="110" t="s">
        <v>471</v>
      </c>
      <c r="D233" s="110" t="s">
        <v>138</v>
      </c>
      <c r="E233" s="111" t="s">
        <v>472</v>
      </c>
      <c r="F233" s="271" t="s">
        <v>473</v>
      </c>
      <c r="G233" s="272"/>
      <c r="H233" s="272"/>
      <c r="I233" s="272"/>
      <c r="J233" s="113" t="s">
        <v>267</v>
      </c>
      <c r="K233" s="114">
        <v>7.02</v>
      </c>
      <c r="L233" s="273"/>
      <c r="M233" s="272"/>
      <c r="N233" s="274">
        <f>ROUND($L$233*$K$233,2)</f>
        <v>0</v>
      </c>
      <c r="O233" s="272"/>
      <c r="P233" s="272"/>
      <c r="Q233" s="272"/>
      <c r="R233" s="112" t="s">
        <v>202</v>
      </c>
      <c r="S233" s="21"/>
      <c r="T233" s="115"/>
      <c r="U233" s="116" t="s">
        <v>45</v>
      </c>
      <c r="X233" s="117">
        <v>1.9205</v>
      </c>
      <c r="Y233" s="117">
        <f>$X$233*$K$233</f>
        <v>13.48191</v>
      </c>
      <c r="Z233" s="117">
        <v>0</v>
      </c>
      <c r="AA233" s="118">
        <f>$Z$233*$K$233</f>
        <v>0</v>
      </c>
      <c r="AR233" s="81" t="s">
        <v>137</v>
      </c>
      <c r="AT233" s="81" t="s">
        <v>138</v>
      </c>
      <c r="AU233" s="81" t="s">
        <v>147</v>
      </c>
      <c r="AY233" s="6" t="s">
        <v>136</v>
      </c>
      <c r="BE233" s="119">
        <f>IF($U$233="základní",$N$233,0)</f>
        <v>0</v>
      </c>
      <c r="BF233" s="119">
        <f>IF($U$233="snížená",$N$233,0)</f>
        <v>0</v>
      </c>
      <c r="BG233" s="119">
        <f>IF($U$233="zákl. přenesená",$N$233,0)</f>
        <v>0</v>
      </c>
      <c r="BH233" s="119">
        <f>IF($U$233="sníž. přenesená",$N$233,0)</f>
        <v>0</v>
      </c>
      <c r="BI233" s="119">
        <f>IF($U$233="nulová",$N$233,0)</f>
        <v>0</v>
      </c>
      <c r="BJ233" s="81" t="s">
        <v>22</v>
      </c>
      <c r="BK233" s="119">
        <f>ROUND($L$233*$K$233,2)</f>
        <v>0</v>
      </c>
      <c r="BL233" s="81" t="s">
        <v>137</v>
      </c>
      <c r="BM233" s="81" t="s">
        <v>474</v>
      </c>
    </row>
    <row r="234" spans="2:51" s="6" customFormat="1" ht="15.75" customHeight="1">
      <c r="B234" s="124"/>
      <c r="E234" s="125"/>
      <c r="F234" s="292" t="s">
        <v>475</v>
      </c>
      <c r="G234" s="293"/>
      <c r="H234" s="293"/>
      <c r="I234" s="293"/>
      <c r="K234" s="126"/>
      <c r="S234" s="124"/>
      <c r="T234" s="127"/>
      <c r="AA234" s="128"/>
      <c r="AT234" s="126" t="s">
        <v>208</v>
      </c>
      <c r="AU234" s="126" t="s">
        <v>147</v>
      </c>
      <c r="AV234" s="126" t="s">
        <v>22</v>
      </c>
      <c r="AW234" s="126" t="s">
        <v>117</v>
      </c>
      <c r="AX234" s="126" t="s">
        <v>75</v>
      </c>
      <c r="AY234" s="126" t="s">
        <v>136</v>
      </c>
    </row>
    <row r="235" spans="2:51" s="6" customFormat="1" ht="15.75" customHeight="1">
      <c r="B235" s="129"/>
      <c r="E235" s="130"/>
      <c r="F235" s="290" t="s">
        <v>476</v>
      </c>
      <c r="G235" s="291"/>
      <c r="H235" s="291"/>
      <c r="I235" s="291"/>
      <c r="K235" s="132">
        <v>7.02</v>
      </c>
      <c r="S235" s="129"/>
      <c r="T235" s="133"/>
      <c r="AA235" s="134"/>
      <c r="AT235" s="130" t="s">
        <v>208</v>
      </c>
      <c r="AU235" s="130" t="s">
        <v>147</v>
      </c>
      <c r="AV235" s="130" t="s">
        <v>83</v>
      </c>
      <c r="AW235" s="130" t="s">
        <v>117</v>
      </c>
      <c r="AX235" s="130" t="s">
        <v>22</v>
      </c>
      <c r="AY235" s="130" t="s">
        <v>136</v>
      </c>
    </row>
    <row r="236" spans="2:65" s="6" customFormat="1" ht="27" customHeight="1">
      <c r="B236" s="21"/>
      <c r="C236" s="110" t="s">
        <v>477</v>
      </c>
      <c r="D236" s="110" t="s">
        <v>138</v>
      </c>
      <c r="E236" s="111" t="s">
        <v>478</v>
      </c>
      <c r="F236" s="271" t="s">
        <v>479</v>
      </c>
      <c r="G236" s="272"/>
      <c r="H236" s="272"/>
      <c r="I236" s="272"/>
      <c r="J236" s="113" t="s">
        <v>374</v>
      </c>
      <c r="K236" s="114">
        <v>234</v>
      </c>
      <c r="L236" s="273"/>
      <c r="M236" s="272"/>
      <c r="N236" s="274">
        <f>ROUND($L$236*$K$236,2)</f>
        <v>0</v>
      </c>
      <c r="O236" s="272"/>
      <c r="P236" s="272"/>
      <c r="Q236" s="272"/>
      <c r="R236" s="112" t="s">
        <v>202</v>
      </c>
      <c r="S236" s="21"/>
      <c r="T236" s="115"/>
      <c r="U236" s="116" t="s">
        <v>45</v>
      </c>
      <c r="X236" s="117">
        <v>0.00073</v>
      </c>
      <c r="Y236" s="117">
        <f>$X$236*$K$236</f>
        <v>0.17082</v>
      </c>
      <c r="Z236" s="117">
        <v>0</v>
      </c>
      <c r="AA236" s="118">
        <f>$Z$236*$K$236</f>
        <v>0</v>
      </c>
      <c r="AR236" s="81" t="s">
        <v>137</v>
      </c>
      <c r="AT236" s="81" t="s">
        <v>138</v>
      </c>
      <c r="AU236" s="81" t="s">
        <v>147</v>
      </c>
      <c r="AY236" s="6" t="s">
        <v>136</v>
      </c>
      <c r="BE236" s="119">
        <f>IF($U$236="základní",$N$236,0)</f>
        <v>0</v>
      </c>
      <c r="BF236" s="119">
        <f>IF($U$236="snížená",$N$236,0)</f>
        <v>0</v>
      </c>
      <c r="BG236" s="119">
        <f>IF($U$236="zákl. přenesená",$N$236,0)</f>
        <v>0</v>
      </c>
      <c r="BH236" s="119">
        <f>IF($U$236="sníž. přenesená",$N$236,0)</f>
        <v>0</v>
      </c>
      <c r="BI236" s="119">
        <f>IF($U$236="nulová",$N$236,0)</f>
        <v>0</v>
      </c>
      <c r="BJ236" s="81" t="s">
        <v>22</v>
      </c>
      <c r="BK236" s="119">
        <f>ROUND($L$236*$K$236,2)</f>
        <v>0</v>
      </c>
      <c r="BL236" s="81" t="s">
        <v>137</v>
      </c>
      <c r="BM236" s="81" t="s">
        <v>480</v>
      </c>
    </row>
    <row r="237" spans="2:51" s="6" customFormat="1" ht="15.75" customHeight="1">
      <c r="B237" s="129"/>
      <c r="E237" s="131"/>
      <c r="F237" s="290" t="s">
        <v>481</v>
      </c>
      <c r="G237" s="291"/>
      <c r="H237" s="291"/>
      <c r="I237" s="291"/>
      <c r="K237" s="132">
        <v>234</v>
      </c>
      <c r="S237" s="129"/>
      <c r="T237" s="133"/>
      <c r="AA237" s="134"/>
      <c r="AT237" s="130" t="s">
        <v>208</v>
      </c>
      <c r="AU237" s="130" t="s">
        <v>147</v>
      </c>
      <c r="AV237" s="130" t="s">
        <v>83</v>
      </c>
      <c r="AW237" s="130" t="s">
        <v>117</v>
      </c>
      <c r="AX237" s="130" t="s">
        <v>22</v>
      </c>
      <c r="AY237" s="130" t="s">
        <v>136</v>
      </c>
    </row>
    <row r="238" spans="2:65" s="6" customFormat="1" ht="27" customHeight="1">
      <c r="B238" s="21"/>
      <c r="C238" s="110" t="s">
        <v>482</v>
      </c>
      <c r="D238" s="110" t="s">
        <v>138</v>
      </c>
      <c r="E238" s="111" t="s">
        <v>483</v>
      </c>
      <c r="F238" s="271" t="s">
        <v>484</v>
      </c>
      <c r="G238" s="272"/>
      <c r="H238" s="272"/>
      <c r="I238" s="272"/>
      <c r="J238" s="113" t="s">
        <v>267</v>
      </c>
      <c r="K238" s="114">
        <v>79.56</v>
      </c>
      <c r="L238" s="273"/>
      <c r="M238" s="272"/>
      <c r="N238" s="274">
        <f>ROUND($L$238*$K$238,2)</f>
        <v>0</v>
      </c>
      <c r="O238" s="272"/>
      <c r="P238" s="272"/>
      <c r="Q238" s="272"/>
      <c r="R238" s="112" t="s">
        <v>202</v>
      </c>
      <c r="S238" s="21"/>
      <c r="T238" s="115"/>
      <c r="U238" s="116" t="s">
        <v>45</v>
      </c>
      <c r="X238" s="117">
        <v>0</v>
      </c>
      <c r="Y238" s="117">
        <f>$X$238*$K$238</f>
        <v>0</v>
      </c>
      <c r="Z238" s="117">
        <v>0</v>
      </c>
      <c r="AA238" s="118">
        <f>$Z$238*$K$238</f>
        <v>0</v>
      </c>
      <c r="AR238" s="81" t="s">
        <v>137</v>
      </c>
      <c r="AT238" s="81" t="s">
        <v>138</v>
      </c>
      <c r="AU238" s="81" t="s">
        <v>147</v>
      </c>
      <c r="AY238" s="6" t="s">
        <v>136</v>
      </c>
      <c r="BE238" s="119">
        <f>IF($U$238="základní",$N$238,0)</f>
        <v>0</v>
      </c>
      <c r="BF238" s="119">
        <f>IF($U$238="snížená",$N$238,0)</f>
        <v>0</v>
      </c>
      <c r="BG238" s="119">
        <f>IF($U$238="zákl. přenesená",$N$238,0)</f>
        <v>0</v>
      </c>
      <c r="BH238" s="119">
        <f>IF($U$238="sníž. přenesená",$N$238,0)</f>
        <v>0</v>
      </c>
      <c r="BI238" s="119">
        <f>IF($U$238="nulová",$N$238,0)</f>
        <v>0</v>
      </c>
      <c r="BJ238" s="81" t="s">
        <v>22</v>
      </c>
      <c r="BK238" s="119">
        <f>ROUND($L$238*$K$238,2)</f>
        <v>0</v>
      </c>
      <c r="BL238" s="81" t="s">
        <v>137</v>
      </c>
      <c r="BM238" s="81" t="s">
        <v>485</v>
      </c>
    </row>
    <row r="239" spans="2:51" s="6" customFormat="1" ht="15.75" customHeight="1">
      <c r="B239" s="124"/>
      <c r="E239" s="125"/>
      <c r="F239" s="292" t="s">
        <v>486</v>
      </c>
      <c r="G239" s="293"/>
      <c r="H239" s="293"/>
      <c r="I239" s="293"/>
      <c r="K239" s="126"/>
      <c r="S239" s="124"/>
      <c r="T239" s="127"/>
      <c r="AA239" s="128"/>
      <c r="AT239" s="126" t="s">
        <v>208</v>
      </c>
      <c r="AU239" s="126" t="s">
        <v>147</v>
      </c>
      <c r="AV239" s="126" t="s">
        <v>22</v>
      </c>
      <c r="AW239" s="126" t="s">
        <v>117</v>
      </c>
      <c r="AX239" s="126" t="s">
        <v>75</v>
      </c>
      <c r="AY239" s="126" t="s">
        <v>136</v>
      </c>
    </row>
    <row r="240" spans="2:51" s="6" customFormat="1" ht="15.75" customHeight="1">
      <c r="B240" s="129"/>
      <c r="E240" s="130"/>
      <c r="F240" s="290" t="s">
        <v>487</v>
      </c>
      <c r="G240" s="291"/>
      <c r="H240" s="291"/>
      <c r="I240" s="291"/>
      <c r="K240" s="132">
        <v>79.56</v>
      </c>
      <c r="S240" s="129"/>
      <c r="T240" s="133"/>
      <c r="AA240" s="134"/>
      <c r="AT240" s="130" t="s">
        <v>208</v>
      </c>
      <c r="AU240" s="130" t="s">
        <v>147</v>
      </c>
      <c r="AV240" s="130" t="s">
        <v>83</v>
      </c>
      <c r="AW240" s="130" t="s">
        <v>117</v>
      </c>
      <c r="AX240" s="130" t="s">
        <v>22</v>
      </c>
      <c r="AY240" s="130" t="s">
        <v>136</v>
      </c>
    </row>
    <row r="241" spans="2:65" s="6" customFormat="1" ht="27" customHeight="1">
      <c r="B241" s="21"/>
      <c r="C241" s="110" t="s">
        <v>488</v>
      </c>
      <c r="D241" s="110" t="s">
        <v>138</v>
      </c>
      <c r="E241" s="111" t="s">
        <v>489</v>
      </c>
      <c r="F241" s="271" t="s">
        <v>490</v>
      </c>
      <c r="G241" s="272"/>
      <c r="H241" s="272"/>
      <c r="I241" s="272"/>
      <c r="J241" s="113" t="s">
        <v>303</v>
      </c>
      <c r="K241" s="114">
        <v>526.5</v>
      </c>
      <c r="L241" s="273"/>
      <c r="M241" s="272"/>
      <c r="N241" s="274">
        <f>ROUND($L$241*$K$241,2)</f>
        <v>0</v>
      </c>
      <c r="O241" s="272"/>
      <c r="P241" s="272"/>
      <c r="Q241" s="272"/>
      <c r="R241" s="112" t="s">
        <v>202</v>
      </c>
      <c r="S241" s="21"/>
      <c r="T241" s="115"/>
      <c r="U241" s="116" t="s">
        <v>45</v>
      </c>
      <c r="X241" s="117">
        <v>0.00031</v>
      </c>
      <c r="Y241" s="117">
        <f>$X$241*$K$241</f>
        <v>0.163215</v>
      </c>
      <c r="Z241" s="117">
        <v>0</v>
      </c>
      <c r="AA241" s="118">
        <f>$Z$241*$K$241</f>
        <v>0</v>
      </c>
      <c r="AR241" s="81" t="s">
        <v>137</v>
      </c>
      <c r="AT241" s="81" t="s">
        <v>138</v>
      </c>
      <c r="AU241" s="81" t="s">
        <v>147</v>
      </c>
      <c r="AY241" s="6" t="s">
        <v>136</v>
      </c>
      <c r="BE241" s="119">
        <f>IF($U$241="základní",$N$241,0)</f>
        <v>0</v>
      </c>
      <c r="BF241" s="119">
        <f>IF($U$241="snížená",$N$241,0)</f>
        <v>0</v>
      </c>
      <c r="BG241" s="119">
        <f>IF($U$241="zákl. přenesená",$N$241,0)</f>
        <v>0</v>
      </c>
      <c r="BH241" s="119">
        <f>IF($U$241="sníž. přenesená",$N$241,0)</f>
        <v>0</v>
      </c>
      <c r="BI241" s="119">
        <f>IF($U$241="nulová",$N$241,0)</f>
        <v>0</v>
      </c>
      <c r="BJ241" s="81" t="s">
        <v>22</v>
      </c>
      <c r="BK241" s="119">
        <f>ROUND($L$241*$K$241,2)</f>
        <v>0</v>
      </c>
      <c r="BL241" s="81" t="s">
        <v>137</v>
      </c>
      <c r="BM241" s="81" t="s">
        <v>491</v>
      </c>
    </row>
    <row r="242" spans="2:51" s="6" customFormat="1" ht="15.75" customHeight="1">
      <c r="B242" s="124"/>
      <c r="E242" s="125"/>
      <c r="F242" s="292" t="s">
        <v>492</v>
      </c>
      <c r="G242" s="293"/>
      <c r="H242" s="293"/>
      <c r="I242" s="293"/>
      <c r="K242" s="126"/>
      <c r="S242" s="124"/>
      <c r="T242" s="127"/>
      <c r="AA242" s="128"/>
      <c r="AT242" s="126" t="s">
        <v>208</v>
      </c>
      <c r="AU242" s="126" t="s">
        <v>147</v>
      </c>
      <c r="AV242" s="126" t="s">
        <v>22</v>
      </c>
      <c r="AW242" s="126" t="s">
        <v>117</v>
      </c>
      <c r="AX242" s="126" t="s">
        <v>75</v>
      </c>
      <c r="AY242" s="126" t="s">
        <v>136</v>
      </c>
    </row>
    <row r="243" spans="2:51" s="6" customFormat="1" ht="15.75" customHeight="1">
      <c r="B243" s="129"/>
      <c r="E243" s="130"/>
      <c r="F243" s="290" t="s">
        <v>493</v>
      </c>
      <c r="G243" s="291"/>
      <c r="H243" s="291"/>
      <c r="I243" s="291"/>
      <c r="K243" s="132">
        <v>526.5</v>
      </c>
      <c r="S243" s="129"/>
      <c r="T243" s="133"/>
      <c r="AA243" s="134"/>
      <c r="AT243" s="130" t="s">
        <v>208</v>
      </c>
      <c r="AU243" s="130" t="s">
        <v>147</v>
      </c>
      <c r="AV243" s="130" t="s">
        <v>83</v>
      </c>
      <c r="AW243" s="130" t="s">
        <v>117</v>
      </c>
      <c r="AX243" s="130" t="s">
        <v>22</v>
      </c>
      <c r="AY243" s="130" t="s">
        <v>136</v>
      </c>
    </row>
    <row r="244" spans="2:65" s="6" customFormat="1" ht="27" customHeight="1">
      <c r="B244" s="21"/>
      <c r="C244" s="148" t="s">
        <v>494</v>
      </c>
      <c r="D244" s="148" t="s">
        <v>356</v>
      </c>
      <c r="E244" s="149" t="s">
        <v>495</v>
      </c>
      <c r="F244" s="294" t="s">
        <v>496</v>
      </c>
      <c r="G244" s="295"/>
      <c r="H244" s="295"/>
      <c r="I244" s="295"/>
      <c r="J244" s="150" t="s">
        <v>303</v>
      </c>
      <c r="K244" s="151">
        <v>573.3</v>
      </c>
      <c r="L244" s="296"/>
      <c r="M244" s="295"/>
      <c r="N244" s="297">
        <f>ROUND($L$244*$K$244,2)</f>
        <v>0</v>
      </c>
      <c r="O244" s="272"/>
      <c r="P244" s="272"/>
      <c r="Q244" s="272"/>
      <c r="R244" s="112" t="s">
        <v>202</v>
      </c>
      <c r="S244" s="21"/>
      <c r="T244" s="115"/>
      <c r="U244" s="116" t="s">
        <v>45</v>
      </c>
      <c r="X244" s="117">
        <v>0.00025</v>
      </c>
      <c r="Y244" s="117">
        <f>$X$244*$K$244</f>
        <v>0.14332499999999998</v>
      </c>
      <c r="Z244" s="117">
        <v>0</v>
      </c>
      <c r="AA244" s="118">
        <f>$Z$244*$K$244</f>
        <v>0</v>
      </c>
      <c r="AR244" s="81" t="s">
        <v>166</v>
      </c>
      <c r="AT244" s="81" t="s">
        <v>356</v>
      </c>
      <c r="AU244" s="81" t="s">
        <v>147</v>
      </c>
      <c r="AY244" s="6" t="s">
        <v>136</v>
      </c>
      <c r="BE244" s="119">
        <f>IF($U$244="základní",$N$244,0)</f>
        <v>0</v>
      </c>
      <c r="BF244" s="119">
        <f>IF($U$244="snížená",$N$244,0)</f>
        <v>0</v>
      </c>
      <c r="BG244" s="119">
        <f>IF($U$244="zákl. přenesená",$N$244,0)</f>
        <v>0</v>
      </c>
      <c r="BH244" s="119">
        <f>IF($U$244="sníž. přenesená",$N$244,0)</f>
        <v>0</v>
      </c>
      <c r="BI244" s="119">
        <f>IF($U$244="nulová",$N$244,0)</f>
        <v>0</v>
      </c>
      <c r="BJ244" s="81" t="s">
        <v>22</v>
      </c>
      <c r="BK244" s="119">
        <f>ROUND($L$244*$K$244,2)</f>
        <v>0</v>
      </c>
      <c r="BL244" s="81" t="s">
        <v>137</v>
      </c>
      <c r="BM244" s="81" t="s">
        <v>497</v>
      </c>
    </row>
    <row r="245" spans="2:51" s="6" customFormat="1" ht="15.75" customHeight="1">
      <c r="B245" s="124"/>
      <c r="E245" s="125"/>
      <c r="F245" s="292" t="s">
        <v>498</v>
      </c>
      <c r="G245" s="293"/>
      <c r="H245" s="293"/>
      <c r="I245" s="293"/>
      <c r="K245" s="126"/>
      <c r="S245" s="124"/>
      <c r="T245" s="127"/>
      <c r="AA245" s="128"/>
      <c r="AT245" s="126" t="s">
        <v>208</v>
      </c>
      <c r="AU245" s="126" t="s">
        <v>147</v>
      </c>
      <c r="AV245" s="126" t="s">
        <v>22</v>
      </c>
      <c r="AW245" s="126" t="s">
        <v>117</v>
      </c>
      <c r="AX245" s="126" t="s">
        <v>75</v>
      </c>
      <c r="AY245" s="126" t="s">
        <v>136</v>
      </c>
    </row>
    <row r="246" spans="2:51" s="6" customFormat="1" ht="15.75" customHeight="1">
      <c r="B246" s="129"/>
      <c r="E246" s="130"/>
      <c r="F246" s="290" t="s">
        <v>499</v>
      </c>
      <c r="G246" s="291"/>
      <c r="H246" s="291"/>
      <c r="I246" s="291"/>
      <c r="K246" s="132">
        <v>573.3</v>
      </c>
      <c r="S246" s="129"/>
      <c r="T246" s="133"/>
      <c r="AA246" s="134"/>
      <c r="AT246" s="130" t="s">
        <v>208</v>
      </c>
      <c r="AU246" s="130" t="s">
        <v>147</v>
      </c>
      <c r="AV246" s="130" t="s">
        <v>83</v>
      </c>
      <c r="AW246" s="130" t="s">
        <v>117</v>
      </c>
      <c r="AX246" s="130" t="s">
        <v>22</v>
      </c>
      <c r="AY246" s="130" t="s">
        <v>136</v>
      </c>
    </row>
    <row r="247" spans="2:65" s="6" customFormat="1" ht="39" customHeight="1">
      <c r="B247" s="21"/>
      <c r="C247" s="110" t="s">
        <v>500</v>
      </c>
      <c r="D247" s="110" t="s">
        <v>138</v>
      </c>
      <c r="E247" s="111" t="s">
        <v>501</v>
      </c>
      <c r="F247" s="271" t="s">
        <v>502</v>
      </c>
      <c r="G247" s="272"/>
      <c r="H247" s="272"/>
      <c r="I247" s="272"/>
      <c r="J247" s="113" t="s">
        <v>189</v>
      </c>
      <c r="K247" s="114">
        <v>4</v>
      </c>
      <c r="L247" s="273"/>
      <c r="M247" s="272"/>
      <c r="N247" s="274">
        <f>ROUND($L$247*$K$247,2)</f>
        <v>0</v>
      </c>
      <c r="O247" s="272"/>
      <c r="P247" s="272"/>
      <c r="Q247" s="272"/>
      <c r="R247" s="112" t="s">
        <v>202</v>
      </c>
      <c r="S247" s="21"/>
      <c r="T247" s="115"/>
      <c r="U247" s="116" t="s">
        <v>45</v>
      </c>
      <c r="X247" s="117">
        <v>0.04198</v>
      </c>
      <c r="Y247" s="117">
        <f>$X$247*$K$247</f>
        <v>0.16792</v>
      </c>
      <c r="Z247" s="117">
        <v>0</v>
      </c>
      <c r="AA247" s="118">
        <f>$Z$247*$K$247</f>
        <v>0</v>
      </c>
      <c r="AR247" s="81" t="s">
        <v>137</v>
      </c>
      <c r="AT247" s="81" t="s">
        <v>138</v>
      </c>
      <c r="AU247" s="81" t="s">
        <v>147</v>
      </c>
      <c r="AY247" s="6" t="s">
        <v>136</v>
      </c>
      <c r="BE247" s="119">
        <f>IF($U$247="základní",$N$247,0)</f>
        <v>0</v>
      </c>
      <c r="BF247" s="119">
        <f>IF($U$247="snížená",$N$247,0)</f>
        <v>0</v>
      </c>
      <c r="BG247" s="119">
        <f>IF($U$247="zákl. přenesená",$N$247,0)</f>
        <v>0</v>
      </c>
      <c r="BH247" s="119">
        <f>IF($U$247="sníž. přenesená",$N$247,0)</f>
        <v>0</v>
      </c>
      <c r="BI247" s="119">
        <f>IF($U$247="nulová",$N$247,0)</f>
        <v>0</v>
      </c>
      <c r="BJ247" s="81" t="s">
        <v>22</v>
      </c>
      <c r="BK247" s="119">
        <f>ROUND($L$247*$K$247,2)</f>
        <v>0</v>
      </c>
      <c r="BL247" s="81" t="s">
        <v>137</v>
      </c>
      <c r="BM247" s="81" t="s">
        <v>503</v>
      </c>
    </row>
    <row r="248" spans="2:65" s="6" customFormat="1" ht="27" customHeight="1">
      <c r="B248" s="21"/>
      <c r="C248" s="113" t="s">
        <v>504</v>
      </c>
      <c r="D248" s="113" t="s">
        <v>138</v>
      </c>
      <c r="E248" s="111" t="s">
        <v>505</v>
      </c>
      <c r="F248" s="271" t="s">
        <v>506</v>
      </c>
      <c r="G248" s="272"/>
      <c r="H248" s="272"/>
      <c r="I248" s="272"/>
      <c r="J248" s="113" t="s">
        <v>267</v>
      </c>
      <c r="K248" s="114">
        <v>5.063</v>
      </c>
      <c r="L248" s="273"/>
      <c r="M248" s="272"/>
      <c r="N248" s="274">
        <f>ROUND($L$248*$K$248,2)</f>
        <v>0</v>
      </c>
      <c r="O248" s="272"/>
      <c r="P248" s="272"/>
      <c r="Q248" s="272"/>
      <c r="R248" s="112" t="s">
        <v>202</v>
      </c>
      <c r="S248" s="21"/>
      <c r="T248" s="115"/>
      <c r="U248" s="116" t="s">
        <v>45</v>
      </c>
      <c r="X248" s="117">
        <v>0.079548526</v>
      </c>
      <c r="Y248" s="117">
        <f>$X$248*$K$248</f>
        <v>0.40275418713799993</v>
      </c>
      <c r="Z248" s="117">
        <v>0</v>
      </c>
      <c r="AA248" s="118">
        <f>$Z$248*$K$248</f>
        <v>0</v>
      </c>
      <c r="AR248" s="81" t="s">
        <v>137</v>
      </c>
      <c r="AT248" s="81" t="s">
        <v>138</v>
      </c>
      <c r="AU248" s="81" t="s">
        <v>147</v>
      </c>
      <c r="AY248" s="81" t="s">
        <v>136</v>
      </c>
      <c r="BE248" s="119">
        <f>IF($U$248="základní",$N$248,0)</f>
        <v>0</v>
      </c>
      <c r="BF248" s="119">
        <f>IF($U$248="snížená",$N$248,0)</f>
        <v>0</v>
      </c>
      <c r="BG248" s="119">
        <f>IF($U$248="zákl. přenesená",$N$248,0)</f>
        <v>0</v>
      </c>
      <c r="BH248" s="119">
        <f>IF($U$248="sníž. přenesená",$N$248,0)</f>
        <v>0</v>
      </c>
      <c r="BI248" s="119">
        <f>IF($U$248="nulová",$N$248,0)</f>
        <v>0</v>
      </c>
      <c r="BJ248" s="81" t="s">
        <v>22</v>
      </c>
      <c r="BK248" s="119">
        <f>ROUND($L$248*$K$248,2)</f>
        <v>0</v>
      </c>
      <c r="BL248" s="81" t="s">
        <v>137</v>
      </c>
      <c r="BM248" s="81" t="s">
        <v>507</v>
      </c>
    </row>
    <row r="249" spans="2:51" s="6" customFormat="1" ht="15.75" customHeight="1">
      <c r="B249" s="129"/>
      <c r="E249" s="131"/>
      <c r="F249" s="290" t="s">
        <v>508</v>
      </c>
      <c r="G249" s="291"/>
      <c r="H249" s="291"/>
      <c r="I249" s="291"/>
      <c r="K249" s="132">
        <v>5.063</v>
      </c>
      <c r="S249" s="129"/>
      <c r="T249" s="133"/>
      <c r="AA249" s="134"/>
      <c r="AT249" s="130" t="s">
        <v>208</v>
      </c>
      <c r="AU249" s="130" t="s">
        <v>147</v>
      </c>
      <c r="AV249" s="130" t="s">
        <v>83</v>
      </c>
      <c r="AW249" s="130" t="s">
        <v>117</v>
      </c>
      <c r="AX249" s="130" t="s">
        <v>22</v>
      </c>
      <c r="AY249" s="130" t="s">
        <v>136</v>
      </c>
    </row>
    <row r="250" spans="2:65" s="6" customFormat="1" ht="27" customHeight="1">
      <c r="B250" s="21"/>
      <c r="C250" s="148" t="s">
        <v>509</v>
      </c>
      <c r="D250" s="148" t="s">
        <v>356</v>
      </c>
      <c r="E250" s="149" t="s">
        <v>510</v>
      </c>
      <c r="F250" s="294" t="s">
        <v>511</v>
      </c>
      <c r="G250" s="295"/>
      <c r="H250" s="295"/>
      <c r="I250" s="295"/>
      <c r="J250" s="150" t="s">
        <v>189</v>
      </c>
      <c r="K250" s="151">
        <v>5</v>
      </c>
      <c r="L250" s="296"/>
      <c r="M250" s="295"/>
      <c r="N250" s="297">
        <f>ROUND($L$250*$K$250,2)</f>
        <v>0</v>
      </c>
      <c r="O250" s="272"/>
      <c r="P250" s="272"/>
      <c r="Q250" s="272"/>
      <c r="R250" s="112"/>
      <c r="S250" s="21"/>
      <c r="T250" s="115"/>
      <c r="U250" s="116" t="s">
        <v>45</v>
      </c>
      <c r="X250" s="117">
        <v>0.097</v>
      </c>
      <c r="Y250" s="117">
        <f>$X$250*$K$250</f>
        <v>0.485</v>
      </c>
      <c r="Z250" s="117">
        <v>0</v>
      </c>
      <c r="AA250" s="118">
        <f>$Z$250*$K$250</f>
        <v>0</v>
      </c>
      <c r="AR250" s="81" t="s">
        <v>166</v>
      </c>
      <c r="AT250" s="81" t="s">
        <v>356</v>
      </c>
      <c r="AU250" s="81" t="s">
        <v>147</v>
      </c>
      <c r="AY250" s="6" t="s">
        <v>136</v>
      </c>
      <c r="BE250" s="119">
        <f>IF($U$250="základní",$N$250,0)</f>
        <v>0</v>
      </c>
      <c r="BF250" s="119">
        <f>IF($U$250="snížená",$N$250,0)</f>
        <v>0</v>
      </c>
      <c r="BG250" s="119">
        <f>IF($U$250="zákl. přenesená",$N$250,0)</f>
        <v>0</v>
      </c>
      <c r="BH250" s="119">
        <f>IF($U$250="sníž. přenesená",$N$250,0)</f>
        <v>0</v>
      </c>
      <c r="BI250" s="119">
        <f>IF($U$250="nulová",$N$250,0)</f>
        <v>0</v>
      </c>
      <c r="BJ250" s="81" t="s">
        <v>22</v>
      </c>
      <c r="BK250" s="119">
        <f>ROUND($L$250*$K$250,2)</f>
        <v>0</v>
      </c>
      <c r="BL250" s="81" t="s">
        <v>137</v>
      </c>
      <c r="BM250" s="81" t="s">
        <v>512</v>
      </c>
    </row>
    <row r="251" spans="2:65" s="6" customFormat="1" ht="15.75" customHeight="1">
      <c r="B251" s="21"/>
      <c r="C251" s="113" t="s">
        <v>513</v>
      </c>
      <c r="D251" s="113" t="s">
        <v>138</v>
      </c>
      <c r="E251" s="111" t="s">
        <v>514</v>
      </c>
      <c r="F251" s="271" t="s">
        <v>515</v>
      </c>
      <c r="G251" s="272"/>
      <c r="H251" s="272"/>
      <c r="I251" s="272"/>
      <c r="J251" s="113" t="s">
        <v>189</v>
      </c>
      <c r="K251" s="114">
        <v>5</v>
      </c>
      <c r="L251" s="273"/>
      <c r="M251" s="272"/>
      <c r="N251" s="274">
        <f>ROUND($L$251*$K$251,2)</f>
        <v>0</v>
      </c>
      <c r="O251" s="272"/>
      <c r="P251" s="272"/>
      <c r="Q251" s="272"/>
      <c r="R251" s="112" t="s">
        <v>202</v>
      </c>
      <c r="S251" s="21"/>
      <c r="T251" s="115"/>
      <c r="U251" s="116" t="s">
        <v>45</v>
      </c>
      <c r="X251" s="117">
        <v>0.00063</v>
      </c>
      <c r="Y251" s="117">
        <f>$X$251*$K$251</f>
        <v>0.00315</v>
      </c>
      <c r="Z251" s="117">
        <v>0</v>
      </c>
      <c r="AA251" s="118">
        <f>$Z$251*$K$251</f>
        <v>0</v>
      </c>
      <c r="AR251" s="81" t="s">
        <v>137</v>
      </c>
      <c r="AT251" s="81" t="s">
        <v>138</v>
      </c>
      <c r="AU251" s="81" t="s">
        <v>147</v>
      </c>
      <c r="AY251" s="81" t="s">
        <v>136</v>
      </c>
      <c r="BE251" s="119">
        <f>IF($U$251="základní",$N$251,0)</f>
        <v>0</v>
      </c>
      <c r="BF251" s="119">
        <f>IF($U$251="snížená",$N$251,0)</f>
        <v>0</v>
      </c>
      <c r="BG251" s="119">
        <f>IF($U$251="zákl. přenesená",$N$251,0)</f>
        <v>0</v>
      </c>
      <c r="BH251" s="119">
        <f>IF($U$251="sníž. přenesená",$N$251,0)</f>
        <v>0</v>
      </c>
      <c r="BI251" s="119">
        <f>IF($U$251="nulová",$N$251,0)</f>
        <v>0</v>
      </c>
      <c r="BJ251" s="81" t="s">
        <v>22</v>
      </c>
      <c r="BK251" s="119">
        <f>ROUND($L$251*$K$251,2)</f>
        <v>0</v>
      </c>
      <c r="BL251" s="81" t="s">
        <v>137</v>
      </c>
      <c r="BM251" s="81" t="s">
        <v>516</v>
      </c>
    </row>
    <row r="252" spans="2:51" s="6" customFormat="1" ht="15.75" customHeight="1">
      <c r="B252" s="129"/>
      <c r="E252" s="131"/>
      <c r="F252" s="290" t="s">
        <v>517</v>
      </c>
      <c r="G252" s="291"/>
      <c r="H252" s="291"/>
      <c r="I252" s="291"/>
      <c r="K252" s="132">
        <v>5</v>
      </c>
      <c r="S252" s="129"/>
      <c r="T252" s="133"/>
      <c r="AA252" s="134"/>
      <c r="AT252" s="130" t="s">
        <v>208</v>
      </c>
      <c r="AU252" s="130" t="s">
        <v>147</v>
      </c>
      <c r="AV252" s="130" t="s">
        <v>83</v>
      </c>
      <c r="AW252" s="130" t="s">
        <v>117</v>
      </c>
      <c r="AX252" s="130" t="s">
        <v>22</v>
      </c>
      <c r="AY252" s="130" t="s">
        <v>136</v>
      </c>
    </row>
    <row r="253" spans="2:65" s="6" customFormat="1" ht="15.75" customHeight="1">
      <c r="B253" s="21"/>
      <c r="C253" s="148" t="s">
        <v>518</v>
      </c>
      <c r="D253" s="148" t="s">
        <v>356</v>
      </c>
      <c r="E253" s="149" t="s">
        <v>519</v>
      </c>
      <c r="F253" s="294" t="s">
        <v>520</v>
      </c>
      <c r="G253" s="295"/>
      <c r="H253" s="295"/>
      <c r="I253" s="295"/>
      <c r="J253" s="150" t="s">
        <v>189</v>
      </c>
      <c r="K253" s="151">
        <v>5</v>
      </c>
      <c r="L253" s="296"/>
      <c r="M253" s="295"/>
      <c r="N253" s="297">
        <f>ROUND($L$253*$K$253,2)</f>
        <v>0</v>
      </c>
      <c r="O253" s="272"/>
      <c r="P253" s="272"/>
      <c r="Q253" s="272"/>
      <c r="R253" s="112"/>
      <c r="S253" s="21"/>
      <c r="T253" s="115"/>
      <c r="U253" s="116" t="s">
        <v>45</v>
      </c>
      <c r="X253" s="117">
        <v>0.0095</v>
      </c>
      <c r="Y253" s="117">
        <f>$X$253*$K$253</f>
        <v>0.0475</v>
      </c>
      <c r="Z253" s="117">
        <v>0</v>
      </c>
      <c r="AA253" s="118">
        <f>$Z$253*$K$253</f>
        <v>0</v>
      </c>
      <c r="AR253" s="81" t="s">
        <v>166</v>
      </c>
      <c r="AT253" s="81" t="s">
        <v>356</v>
      </c>
      <c r="AU253" s="81" t="s">
        <v>147</v>
      </c>
      <c r="AY253" s="6" t="s">
        <v>136</v>
      </c>
      <c r="BE253" s="119">
        <f>IF($U$253="základní",$N$253,0)</f>
        <v>0</v>
      </c>
      <c r="BF253" s="119">
        <f>IF($U$253="snížená",$N$253,0)</f>
        <v>0</v>
      </c>
      <c r="BG253" s="119">
        <f>IF($U$253="zákl. přenesená",$N$253,0)</f>
        <v>0</v>
      </c>
      <c r="BH253" s="119">
        <f>IF($U$253="sníž. přenesená",$N$253,0)</f>
        <v>0</v>
      </c>
      <c r="BI253" s="119">
        <f>IF($U$253="nulová",$N$253,0)</f>
        <v>0</v>
      </c>
      <c r="BJ253" s="81" t="s">
        <v>22</v>
      </c>
      <c r="BK253" s="119">
        <f>ROUND($L$253*$K$253,2)</f>
        <v>0</v>
      </c>
      <c r="BL253" s="81" t="s">
        <v>137</v>
      </c>
      <c r="BM253" s="81" t="s">
        <v>521</v>
      </c>
    </row>
    <row r="254" spans="2:63" s="101" customFormat="1" ht="30.75" customHeight="1">
      <c r="B254" s="102"/>
      <c r="D254" s="109" t="s">
        <v>256</v>
      </c>
      <c r="N254" s="278">
        <f>$BK$254</f>
        <v>0</v>
      </c>
      <c r="O254" s="277"/>
      <c r="P254" s="277"/>
      <c r="Q254" s="277"/>
      <c r="S254" s="102"/>
      <c r="T254" s="105"/>
      <c r="W254" s="106">
        <f>$W$255+$W$266+$W$273+$W$286+$W$299+$W$303+$W$311+$W$319</f>
        <v>0</v>
      </c>
      <c r="Y254" s="106">
        <f>$Y$255+$Y$266+$Y$273+$Y$286+$Y$299+$Y$303+$Y$311+$Y$319</f>
        <v>129.64434999999997</v>
      </c>
      <c r="AA254" s="107">
        <f>$AA$255+$AA$266+$AA$273+$AA$286+$AA$299+$AA$303+$AA$311+$AA$319</f>
        <v>14630.584</v>
      </c>
      <c r="AR254" s="104" t="s">
        <v>22</v>
      </c>
      <c r="AT254" s="104" t="s">
        <v>74</v>
      </c>
      <c r="AU254" s="104" t="s">
        <v>22</v>
      </c>
      <c r="AY254" s="104" t="s">
        <v>136</v>
      </c>
      <c r="BK254" s="108">
        <f>$BK$255+$BK$266+$BK$273+$BK$286+$BK$299+$BK$303+$BK$311+$BK$319</f>
        <v>0</v>
      </c>
    </row>
    <row r="255" spans="2:63" s="101" customFormat="1" ht="15.75" customHeight="1">
      <c r="B255" s="102"/>
      <c r="D255" s="109" t="s">
        <v>257</v>
      </c>
      <c r="N255" s="278">
        <f>$BK$255</f>
        <v>0</v>
      </c>
      <c r="O255" s="277"/>
      <c r="P255" s="277"/>
      <c r="Q255" s="277"/>
      <c r="S255" s="102"/>
      <c r="T255" s="105"/>
      <c r="W255" s="106">
        <f>SUM($W$256:$W$265)</f>
        <v>0</v>
      </c>
      <c r="Y255" s="106">
        <f>SUM($Y$256:$Y$265)</f>
        <v>0.7723300000000001</v>
      </c>
      <c r="AA255" s="107">
        <f>SUM($AA$256:$AA$265)</f>
        <v>0</v>
      </c>
      <c r="AR255" s="104" t="s">
        <v>22</v>
      </c>
      <c r="AT255" s="104" t="s">
        <v>74</v>
      </c>
      <c r="AU255" s="104" t="s">
        <v>83</v>
      </c>
      <c r="AY255" s="104" t="s">
        <v>136</v>
      </c>
      <c r="BK255" s="108">
        <f>SUM($BK$256:$BK$265)</f>
        <v>0</v>
      </c>
    </row>
    <row r="256" spans="2:65" s="6" customFormat="1" ht="15.75" customHeight="1">
      <c r="B256" s="21"/>
      <c r="C256" s="113" t="s">
        <v>522</v>
      </c>
      <c r="D256" s="113" t="s">
        <v>138</v>
      </c>
      <c r="E256" s="111" t="s">
        <v>523</v>
      </c>
      <c r="F256" s="271" t="s">
        <v>524</v>
      </c>
      <c r="G256" s="272"/>
      <c r="H256" s="272"/>
      <c r="I256" s="272"/>
      <c r="J256" s="113" t="s">
        <v>374</v>
      </c>
      <c r="K256" s="114">
        <v>29.5</v>
      </c>
      <c r="L256" s="273"/>
      <c r="M256" s="272"/>
      <c r="N256" s="274">
        <f>ROUND($L$256*$K$256,2)</f>
        <v>0</v>
      </c>
      <c r="O256" s="272"/>
      <c r="P256" s="272"/>
      <c r="Q256" s="272"/>
      <c r="R256" s="112" t="s">
        <v>202</v>
      </c>
      <c r="S256" s="21"/>
      <c r="T256" s="115"/>
      <c r="U256" s="116" t="s">
        <v>45</v>
      </c>
      <c r="X256" s="117">
        <v>0</v>
      </c>
      <c r="Y256" s="117">
        <f>$X$256*$K$256</f>
        <v>0</v>
      </c>
      <c r="Z256" s="117">
        <v>0</v>
      </c>
      <c r="AA256" s="118">
        <f>$Z$256*$K$256</f>
        <v>0</v>
      </c>
      <c r="AR256" s="81" t="s">
        <v>137</v>
      </c>
      <c r="AT256" s="81" t="s">
        <v>138</v>
      </c>
      <c r="AU256" s="81" t="s">
        <v>147</v>
      </c>
      <c r="AY256" s="81" t="s">
        <v>136</v>
      </c>
      <c r="BE256" s="119">
        <f>IF($U$256="základní",$N$256,0)</f>
        <v>0</v>
      </c>
      <c r="BF256" s="119">
        <f>IF($U$256="snížená",$N$256,0)</f>
        <v>0</v>
      </c>
      <c r="BG256" s="119">
        <f>IF($U$256="zákl. přenesená",$N$256,0)</f>
        <v>0</v>
      </c>
      <c r="BH256" s="119">
        <f>IF($U$256="sníž. přenesená",$N$256,0)</f>
        <v>0</v>
      </c>
      <c r="BI256" s="119">
        <f>IF($U$256="nulová",$N$256,0)</f>
        <v>0</v>
      </c>
      <c r="BJ256" s="81" t="s">
        <v>22</v>
      </c>
      <c r="BK256" s="119">
        <f>ROUND($L$256*$K$256,2)</f>
        <v>0</v>
      </c>
      <c r="BL256" s="81" t="s">
        <v>137</v>
      </c>
      <c r="BM256" s="81" t="s">
        <v>525</v>
      </c>
    </row>
    <row r="257" spans="2:51" s="6" customFormat="1" ht="27" customHeight="1">
      <c r="B257" s="129"/>
      <c r="E257" s="131"/>
      <c r="F257" s="290" t="s">
        <v>526</v>
      </c>
      <c r="G257" s="291"/>
      <c r="H257" s="291"/>
      <c r="I257" s="291"/>
      <c r="K257" s="132">
        <v>29.5</v>
      </c>
      <c r="S257" s="129"/>
      <c r="T257" s="133"/>
      <c r="AA257" s="134"/>
      <c r="AT257" s="130" t="s">
        <v>208</v>
      </c>
      <c r="AU257" s="130" t="s">
        <v>147</v>
      </c>
      <c r="AV257" s="130" t="s">
        <v>83</v>
      </c>
      <c r="AW257" s="130" t="s">
        <v>117</v>
      </c>
      <c r="AX257" s="130" t="s">
        <v>22</v>
      </c>
      <c r="AY257" s="130" t="s">
        <v>136</v>
      </c>
    </row>
    <row r="258" spans="2:65" s="6" customFormat="1" ht="27" customHeight="1">
      <c r="B258" s="21"/>
      <c r="C258" s="110" t="s">
        <v>527</v>
      </c>
      <c r="D258" s="110" t="s">
        <v>138</v>
      </c>
      <c r="E258" s="111" t="s">
        <v>528</v>
      </c>
      <c r="F258" s="271" t="s">
        <v>529</v>
      </c>
      <c r="G258" s="272"/>
      <c r="H258" s="272"/>
      <c r="I258" s="272"/>
      <c r="J258" s="113" t="s">
        <v>374</v>
      </c>
      <c r="K258" s="114">
        <v>1114.5</v>
      </c>
      <c r="L258" s="273"/>
      <c r="M258" s="272"/>
      <c r="N258" s="274">
        <f>ROUND($L$258*$K$258,2)</f>
        <v>0</v>
      </c>
      <c r="O258" s="272"/>
      <c r="P258" s="272"/>
      <c r="Q258" s="272"/>
      <c r="R258" s="112" t="s">
        <v>202</v>
      </c>
      <c r="S258" s="21"/>
      <c r="T258" s="115"/>
      <c r="U258" s="116" t="s">
        <v>45</v>
      </c>
      <c r="X258" s="117">
        <v>0</v>
      </c>
      <c r="Y258" s="117">
        <f>$X$258*$K$258</f>
        <v>0</v>
      </c>
      <c r="Z258" s="117">
        <v>0</v>
      </c>
      <c r="AA258" s="118">
        <f>$Z$258*$K$258</f>
        <v>0</v>
      </c>
      <c r="AR258" s="81" t="s">
        <v>137</v>
      </c>
      <c r="AT258" s="81" t="s">
        <v>138</v>
      </c>
      <c r="AU258" s="81" t="s">
        <v>147</v>
      </c>
      <c r="AY258" s="6" t="s">
        <v>136</v>
      </c>
      <c r="BE258" s="119">
        <f>IF($U$258="základní",$N$258,0)</f>
        <v>0</v>
      </c>
      <c r="BF258" s="119">
        <f>IF($U$258="snížená",$N$258,0)</f>
        <v>0</v>
      </c>
      <c r="BG258" s="119">
        <f>IF($U$258="zákl. přenesená",$N$258,0)</f>
        <v>0</v>
      </c>
      <c r="BH258" s="119">
        <f>IF($U$258="sníž. přenesená",$N$258,0)</f>
        <v>0</v>
      </c>
      <c r="BI258" s="119">
        <f>IF($U$258="nulová",$N$258,0)</f>
        <v>0</v>
      </c>
      <c r="BJ258" s="81" t="s">
        <v>22</v>
      </c>
      <c r="BK258" s="119">
        <f>ROUND($L$258*$K$258,2)</f>
        <v>0</v>
      </c>
      <c r="BL258" s="81" t="s">
        <v>137</v>
      </c>
      <c r="BM258" s="81" t="s">
        <v>530</v>
      </c>
    </row>
    <row r="259" spans="2:51" s="6" customFormat="1" ht="27" customHeight="1">
      <c r="B259" s="129"/>
      <c r="E259" s="131"/>
      <c r="F259" s="290" t="s">
        <v>531</v>
      </c>
      <c r="G259" s="291"/>
      <c r="H259" s="291"/>
      <c r="I259" s="291"/>
      <c r="K259" s="132">
        <v>1114.5</v>
      </c>
      <c r="S259" s="129"/>
      <c r="T259" s="133"/>
      <c r="AA259" s="134"/>
      <c r="AT259" s="130" t="s">
        <v>208</v>
      </c>
      <c r="AU259" s="130" t="s">
        <v>147</v>
      </c>
      <c r="AV259" s="130" t="s">
        <v>83</v>
      </c>
      <c r="AW259" s="130" t="s">
        <v>117</v>
      </c>
      <c r="AX259" s="130" t="s">
        <v>22</v>
      </c>
      <c r="AY259" s="130" t="s">
        <v>136</v>
      </c>
    </row>
    <row r="260" spans="2:65" s="6" customFormat="1" ht="27" customHeight="1">
      <c r="B260" s="21"/>
      <c r="C260" s="110" t="s">
        <v>532</v>
      </c>
      <c r="D260" s="110" t="s">
        <v>138</v>
      </c>
      <c r="E260" s="111" t="s">
        <v>533</v>
      </c>
      <c r="F260" s="271" t="s">
        <v>534</v>
      </c>
      <c r="G260" s="272"/>
      <c r="H260" s="272"/>
      <c r="I260" s="272"/>
      <c r="J260" s="113" t="s">
        <v>374</v>
      </c>
      <c r="K260" s="114">
        <v>1114.5</v>
      </c>
      <c r="L260" s="273"/>
      <c r="M260" s="272"/>
      <c r="N260" s="274">
        <f>ROUND($L$260*$K$260,2)</f>
        <v>0</v>
      </c>
      <c r="O260" s="272"/>
      <c r="P260" s="272"/>
      <c r="Q260" s="272"/>
      <c r="R260" s="112" t="s">
        <v>202</v>
      </c>
      <c r="S260" s="21"/>
      <c r="T260" s="115"/>
      <c r="U260" s="116" t="s">
        <v>45</v>
      </c>
      <c r="X260" s="117">
        <v>0.0005</v>
      </c>
      <c r="Y260" s="117">
        <f>$X$260*$K$260</f>
        <v>0.55725</v>
      </c>
      <c r="Z260" s="117">
        <v>0</v>
      </c>
      <c r="AA260" s="118">
        <f>$Z$260*$K$260</f>
        <v>0</v>
      </c>
      <c r="AR260" s="81" t="s">
        <v>137</v>
      </c>
      <c r="AT260" s="81" t="s">
        <v>138</v>
      </c>
      <c r="AU260" s="81" t="s">
        <v>147</v>
      </c>
      <c r="AY260" s="6" t="s">
        <v>136</v>
      </c>
      <c r="BE260" s="119">
        <f>IF($U$260="základní",$N$260,0)</f>
        <v>0</v>
      </c>
      <c r="BF260" s="119">
        <f>IF($U$260="snížená",$N$260,0)</f>
        <v>0</v>
      </c>
      <c r="BG260" s="119">
        <f>IF($U$260="zákl. přenesená",$N$260,0)</f>
        <v>0</v>
      </c>
      <c r="BH260" s="119">
        <f>IF($U$260="sníž. přenesená",$N$260,0)</f>
        <v>0</v>
      </c>
      <c r="BI260" s="119">
        <f>IF($U$260="nulová",$N$260,0)</f>
        <v>0</v>
      </c>
      <c r="BJ260" s="81" t="s">
        <v>22</v>
      </c>
      <c r="BK260" s="119">
        <f>ROUND($L$260*$K$260,2)</f>
        <v>0</v>
      </c>
      <c r="BL260" s="81" t="s">
        <v>137</v>
      </c>
      <c r="BM260" s="81" t="s">
        <v>535</v>
      </c>
    </row>
    <row r="261" spans="2:65" s="6" customFormat="1" ht="27" customHeight="1">
      <c r="B261" s="21"/>
      <c r="C261" s="113" t="s">
        <v>536</v>
      </c>
      <c r="D261" s="113" t="s">
        <v>138</v>
      </c>
      <c r="E261" s="111" t="s">
        <v>537</v>
      </c>
      <c r="F261" s="271" t="s">
        <v>538</v>
      </c>
      <c r="G261" s="272"/>
      <c r="H261" s="272"/>
      <c r="I261" s="272"/>
      <c r="J261" s="113" t="s">
        <v>303</v>
      </c>
      <c r="K261" s="114">
        <v>21508</v>
      </c>
      <c r="L261" s="273"/>
      <c r="M261" s="272"/>
      <c r="N261" s="274">
        <f>ROUND($L$261*$K$261,2)</f>
        <v>0</v>
      </c>
      <c r="O261" s="272"/>
      <c r="P261" s="272"/>
      <c r="Q261" s="272"/>
      <c r="R261" s="112"/>
      <c r="S261" s="21"/>
      <c r="T261" s="115"/>
      <c r="U261" s="116" t="s">
        <v>45</v>
      </c>
      <c r="X261" s="117">
        <v>1E-05</v>
      </c>
      <c r="Y261" s="117">
        <f>$X$261*$K$261</f>
        <v>0.21508000000000002</v>
      </c>
      <c r="Z261" s="117">
        <v>0</v>
      </c>
      <c r="AA261" s="118">
        <f>$Z$261*$K$261</f>
        <v>0</v>
      </c>
      <c r="AR261" s="81" t="s">
        <v>137</v>
      </c>
      <c r="AT261" s="81" t="s">
        <v>138</v>
      </c>
      <c r="AU261" s="81" t="s">
        <v>147</v>
      </c>
      <c r="AY261" s="81" t="s">
        <v>136</v>
      </c>
      <c r="BE261" s="119">
        <f>IF($U$261="základní",$N$261,0)</f>
        <v>0</v>
      </c>
      <c r="BF261" s="119">
        <f>IF($U$261="snížená",$N$261,0)</f>
        <v>0</v>
      </c>
      <c r="BG261" s="119">
        <f>IF($U$261="zákl. přenesená",$N$261,0)</f>
        <v>0</v>
      </c>
      <c r="BH261" s="119">
        <f>IF($U$261="sníž. přenesená",$N$261,0)</f>
        <v>0</v>
      </c>
      <c r="BI261" s="119">
        <f>IF($U$261="nulová",$N$261,0)</f>
        <v>0</v>
      </c>
      <c r="BJ261" s="81" t="s">
        <v>22</v>
      </c>
      <c r="BK261" s="119">
        <f>ROUND($L$261*$K$261,2)</f>
        <v>0</v>
      </c>
      <c r="BL261" s="81" t="s">
        <v>137</v>
      </c>
      <c r="BM261" s="81" t="s">
        <v>539</v>
      </c>
    </row>
    <row r="262" spans="2:51" s="6" customFormat="1" ht="15.75" customHeight="1">
      <c r="B262" s="124"/>
      <c r="E262" s="125"/>
      <c r="F262" s="292" t="s">
        <v>540</v>
      </c>
      <c r="G262" s="293"/>
      <c r="H262" s="293"/>
      <c r="I262" s="293"/>
      <c r="K262" s="126"/>
      <c r="S262" s="124"/>
      <c r="T262" s="127"/>
      <c r="AA262" s="128"/>
      <c r="AT262" s="126" t="s">
        <v>208</v>
      </c>
      <c r="AU262" s="126" t="s">
        <v>147</v>
      </c>
      <c r="AV262" s="126" t="s">
        <v>22</v>
      </c>
      <c r="AW262" s="126" t="s">
        <v>117</v>
      </c>
      <c r="AX262" s="126" t="s">
        <v>75</v>
      </c>
      <c r="AY262" s="126" t="s">
        <v>136</v>
      </c>
    </row>
    <row r="263" spans="2:51" s="6" customFormat="1" ht="27" customHeight="1">
      <c r="B263" s="129"/>
      <c r="E263" s="130"/>
      <c r="F263" s="290" t="s">
        <v>541</v>
      </c>
      <c r="G263" s="291"/>
      <c r="H263" s="291"/>
      <c r="I263" s="291"/>
      <c r="K263" s="132">
        <v>19508</v>
      </c>
      <c r="S263" s="129"/>
      <c r="T263" s="133"/>
      <c r="AA263" s="134"/>
      <c r="AT263" s="130" t="s">
        <v>208</v>
      </c>
      <c r="AU263" s="130" t="s">
        <v>147</v>
      </c>
      <c r="AV263" s="130" t="s">
        <v>83</v>
      </c>
      <c r="AW263" s="130" t="s">
        <v>117</v>
      </c>
      <c r="AX263" s="130" t="s">
        <v>75</v>
      </c>
      <c r="AY263" s="130" t="s">
        <v>136</v>
      </c>
    </row>
    <row r="264" spans="2:51" s="6" customFormat="1" ht="15.75" customHeight="1">
      <c r="B264" s="129"/>
      <c r="E264" s="130"/>
      <c r="F264" s="290" t="s">
        <v>542</v>
      </c>
      <c r="G264" s="291"/>
      <c r="H264" s="291"/>
      <c r="I264" s="291"/>
      <c r="K264" s="132">
        <v>2000</v>
      </c>
      <c r="S264" s="129"/>
      <c r="T264" s="133"/>
      <c r="AA264" s="134"/>
      <c r="AT264" s="130" t="s">
        <v>208</v>
      </c>
      <c r="AU264" s="130" t="s">
        <v>147</v>
      </c>
      <c r="AV264" s="130" t="s">
        <v>83</v>
      </c>
      <c r="AW264" s="130" t="s">
        <v>117</v>
      </c>
      <c r="AX264" s="130" t="s">
        <v>75</v>
      </c>
      <c r="AY264" s="130" t="s">
        <v>136</v>
      </c>
    </row>
    <row r="265" spans="2:51" s="6" customFormat="1" ht="15.75" customHeight="1">
      <c r="B265" s="143"/>
      <c r="E265" s="144"/>
      <c r="F265" s="298" t="s">
        <v>277</v>
      </c>
      <c r="G265" s="299"/>
      <c r="H265" s="299"/>
      <c r="I265" s="299"/>
      <c r="K265" s="145">
        <v>21508</v>
      </c>
      <c r="S265" s="143"/>
      <c r="T265" s="146"/>
      <c r="AA265" s="147"/>
      <c r="AT265" s="144" t="s">
        <v>208</v>
      </c>
      <c r="AU265" s="144" t="s">
        <v>147</v>
      </c>
      <c r="AV265" s="144" t="s">
        <v>137</v>
      </c>
      <c r="AW265" s="144" t="s">
        <v>117</v>
      </c>
      <c r="AX265" s="144" t="s">
        <v>22</v>
      </c>
      <c r="AY265" s="144" t="s">
        <v>136</v>
      </c>
    </row>
    <row r="266" spans="2:63" s="101" customFormat="1" ht="23.25" customHeight="1">
      <c r="B266" s="102"/>
      <c r="D266" s="109" t="s">
        <v>258</v>
      </c>
      <c r="N266" s="278">
        <f>$BK$266</f>
        <v>0</v>
      </c>
      <c r="O266" s="277"/>
      <c r="P266" s="277"/>
      <c r="Q266" s="277"/>
      <c r="S266" s="102"/>
      <c r="T266" s="105"/>
      <c r="W266" s="106">
        <f>SUM($W$267:$W$272)</f>
        <v>0</v>
      </c>
      <c r="Y266" s="106">
        <f>SUM($Y$267:$Y$272)</f>
        <v>60.85489</v>
      </c>
      <c r="AA266" s="107">
        <f>SUM($AA$267:$AA$272)</f>
        <v>0</v>
      </c>
      <c r="AR266" s="104" t="s">
        <v>22</v>
      </c>
      <c r="AT266" s="104" t="s">
        <v>74</v>
      </c>
      <c r="AU266" s="104" t="s">
        <v>83</v>
      </c>
      <c r="AY266" s="104" t="s">
        <v>136</v>
      </c>
      <c r="BK266" s="108">
        <f>SUM($BK$267:$BK$272)</f>
        <v>0</v>
      </c>
    </row>
    <row r="267" spans="2:65" s="6" customFormat="1" ht="27" customHeight="1">
      <c r="B267" s="21"/>
      <c r="C267" s="110" t="s">
        <v>543</v>
      </c>
      <c r="D267" s="110" t="s">
        <v>138</v>
      </c>
      <c r="E267" s="111" t="s">
        <v>544</v>
      </c>
      <c r="F267" s="271" t="s">
        <v>545</v>
      </c>
      <c r="G267" s="272"/>
      <c r="H267" s="272"/>
      <c r="I267" s="272"/>
      <c r="J267" s="113" t="s">
        <v>374</v>
      </c>
      <c r="K267" s="114">
        <v>215</v>
      </c>
      <c r="L267" s="273"/>
      <c r="M267" s="272"/>
      <c r="N267" s="274">
        <f>ROUND($L$267*$K$267,2)</f>
        <v>0</v>
      </c>
      <c r="O267" s="272"/>
      <c r="P267" s="272"/>
      <c r="Q267" s="272"/>
      <c r="R267" s="112" t="s">
        <v>202</v>
      </c>
      <c r="S267" s="21"/>
      <c r="T267" s="115"/>
      <c r="U267" s="116" t="s">
        <v>45</v>
      </c>
      <c r="X267" s="117">
        <v>0.163706</v>
      </c>
      <c r="Y267" s="117">
        <f>$X$267*$K$267</f>
        <v>35.19679</v>
      </c>
      <c r="Z267" s="117">
        <v>0</v>
      </c>
      <c r="AA267" s="118">
        <f>$Z$267*$K$267</f>
        <v>0</v>
      </c>
      <c r="AR267" s="81" t="s">
        <v>137</v>
      </c>
      <c r="AT267" s="81" t="s">
        <v>138</v>
      </c>
      <c r="AU267" s="81" t="s">
        <v>147</v>
      </c>
      <c r="AY267" s="6" t="s">
        <v>136</v>
      </c>
      <c r="BE267" s="119">
        <f>IF($U$267="základní",$N$267,0)</f>
        <v>0</v>
      </c>
      <c r="BF267" s="119">
        <f>IF($U$267="snížená",$N$267,0)</f>
        <v>0</v>
      </c>
      <c r="BG267" s="119">
        <f>IF($U$267="zákl. přenesená",$N$267,0)</f>
        <v>0</v>
      </c>
      <c r="BH267" s="119">
        <f>IF($U$267="sníž. přenesená",$N$267,0)</f>
        <v>0</v>
      </c>
      <c r="BI267" s="119">
        <f>IF($U$267="nulová",$N$267,0)</f>
        <v>0</v>
      </c>
      <c r="BJ267" s="81" t="s">
        <v>22</v>
      </c>
      <c r="BK267" s="119">
        <f>ROUND($L$267*$K$267,2)</f>
        <v>0</v>
      </c>
      <c r="BL267" s="81" t="s">
        <v>137</v>
      </c>
      <c r="BM267" s="81" t="s">
        <v>546</v>
      </c>
    </row>
    <row r="268" spans="2:51" s="6" customFormat="1" ht="15.75" customHeight="1">
      <c r="B268" s="129"/>
      <c r="E268" s="131"/>
      <c r="F268" s="290" t="s">
        <v>547</v>
      </c>
      <c r="G268" s="291"/>
      <c r="H268" s="291"/>
      <c r="I268" s="291"/>
      <c r="K268" s="132">
        <v>215</v>
      </c>
      <c r="S268" s="129"/>
      <c r="T268" s="133"/>
      <c r="AA268" s="134"/>
      <c r="AT268" s="130" t="s">
        <v>208</v>
      </c>
      <c r="AU268" s="130" t="s">
        <v>147</v>
      </c>
      <c r="AV268" s="130" t="s">
        <v>83</v>
      </c>
      <c r="AW268" s="130" t="s">
        <v>117</v>
      </c>
      <c r="AX268" s="130" t="s">
        <v>22</v>
      </c>
      <c r="AY268" s="130" t="s">
        <v>136</v>
      </c>
    </row>
    <row r="269" spans="2:65" s="6" customFormat="1" ht="15.75" customHeight="1">
      <c r="B269" s="21"/>
      <c r="C269" s="148" t="s">
        <v>548</v>
      </c>
      <c r="D269" s="148" t="s">
        <v>356</v>
      </c>
      <c r="E269" s="149" t="s">
        <v>549</v>
      </c>
      <c r="F269" s="294" t="s">
        <v>550</v>
      </c>
      <c r="G269" s="295"/>
      <c r="H269" s="295"/>
      <c r="I269" s="295"/>
      <c r="J269" s="150" t="s">
        <v>189</v>
      </c>
      <c r="K269" s="151">
        <v>657.9</v>
      </c>
      <c r="L269" s="296"/>
      <c r="M269" s="295"/>
      <c r="N269" s="297">
        <f>ROUND($L$269*$K$269,2)</f>
        <v>0</v>
      </c>
      <c r="O269" s="272"/>
      <c r="P269" s="272"/>
      <c r="Q269" s="272"/>
      <c r="R269" s="112" t="s">
        <v>202</v>
      </c>
      <c r="S269" s="21"/>
      <c r="T269" s="115"/>
      <c r="U269" s="116" t="s">
        <v>45</v>
      </c>
      <c r="X269" s="117">
        <v>0.039</v>
      </c>
      <c r="Y269" s="117">
        <f>$X$269*$K$269</f>
        <v>25.658099999999997</v>
      </c>
      <c r="Z269" s="117">
        <v>0</v>
      </c>
      <c r="AA269" s="118">
        <f>$Z$269*$K$269</f>
        <v>0</v>
      </c>
      <c r="AR269" s="81" t="s">
        <v>166</v>
      </c>
      <c r="AT269" s="81" t="s">
        <v>356</v>
      </c>
      <c r="AU269" s="81" t="s">
        <v>147</v>
      </c>
      <c r="AY269" s="6" t="s">
        <v>136</v>
      </c>
      <c r="BE269" s="119">
        <f>IF($U$269="základní",$N$269,0)</f>
        <v>0</v>
      </c>
      <c r="BF269" s="119">
        <f>IF($U$269="snížená",$N$269,0)</f>
        <v>0</v>
      </c>
      <c r="BG269" s="119">
        <f>IF($U$269="zákl. přenesená",$N$269,0)</f>
        <v>0</v>
      </c>
      <c r="BH269" s="119">
        <f>IF($U$269="sníž. přenesená",$N$269,0)</f>
        <v>0</v>
      </c>
      <c r="BI269" s="119">
        <f>IF($U$269="nulová",$N$269,0)</f>
        <v>0</v>
      </c>
      <c r="BJ269" s="81" t="s">
        <v>22</v>
      </c>
      <c r="BK269" s="119">
        <f>ROUND($L$269*$K$269,2)</f>
        <v>0</v>
      </c>
      <c r="BL269" s="81" t="s">
        <v>137</v>
      </c>
      <c r="BM269" s="81" t="s">
        <v>551</v>
      </c>
    </row>
    <row r="270" spans="2:51" s="6" customFormat="1" ht="15.75" customHeight="1">
      <c r="B270" s="129"/>
      <c r="E270" s="131"/>
      <c r="F270" s="290" t="s">
        <v>552</v>
      </c>
      <c r="G270" s="291"/>
      <c r="H270" s="291"/>
      <c r="I270" s="291"/>
      <c r="K270" s="132">
        <v>645</v>
      </c>
      <c r="S270" s="129"/>
      <c r="T270" s="133"/>
      <c r="AA270" s="134"/>
      <c r="AT270" s="130" t="s">
        <v>208</v>
      </c>
      <c r="AU270" s="130" t="s">
        <v>147</v>
      </c>
      <c r="AV270" s="130" t="s">
        <v>83</v>
      </c>
      <c r="AW270" s="130" t="s">
        <v>117</v>
      </c>
      <c r="AX270" s="130" t="s">
        <v>75</v>
      </c>
      <c r="AY270" s="130" t="s">
        <v>136</v>
      </c>
    </row>
    <row r="271" spans="2:51" s="6" customFormat="1" ht="15.75" customHeight="1">
      <c r="B271" s="129"/>
      <c r="E271" s="130"/>
      <c r="F271" s="290" t="s">
        <v>553</v>
      </c>
      <c r="G271" s="291"/>
      <c r="H271" s="291"/>
      <c r="I271" s="291"/>
      <c r="K271" s="132">
        <v>12.9</v>
      </c>
      <c r="S271" s="129"/>
      <c r="T271" s="133"/>
      <c r="AA271" s="134"/>
      <c r="AT271" s="130" t="s">
        <v>208</v>
      </c>
      <c r="AU271" s="130" t="s">
        <v>147</v>
      </c>
      <c r="AV271" s="130" t="s">
        <v>83</v>
      </c>
      <c r="AW271" s="130" t="s">
        <v>117</v>
      </c>
      <c r="AX271" s="130" t="s">
        <v>75</v>
      </c>
      <c r="AY271" s="130" t="s">
        <v>136</v>
      </c>
    </row>
    <row r="272" spans="2:51" s="6" customFormat="1" ht="15.75" customHeight="1">
      <c r="B272" s="143"/>
      <c r="E272" s="144"/>
      <c r="F272" s="298" t="s">
        <v>277</v>
      </c>
      <c r="G272" s="299"/>
      <c r="H272" s="299"/>
      <c r="I272" s="299"/>
      <c r="K272" s="145">
        <v>657.9</v>
      </c>
      <c r="S272" s="143"/>
      <c r="T272" s="146"/>
      <c r="AA272" s="147"/>
      <c r="AT272" s="144" t="s">
        <v>208</v>
      </c>
      <c r="AU272" s="144" t="s">
        <v>147</v>
      </c>
      <c r="AV272" s="144" t="s">
        <v>137</v>
      </c>
      <c r="AW272" s="144" t="s">
        <v>117</v>
      </c>
      <c r="AX272" s="144" t="s">
        <v>22</v>
      </c>
      <c r="AY272" s="144" t="s">
        <v>136</v>
      </c>
    </row>
    <row r="273" spans="2:63" s="101" customFormat="1" ht="23.25" customHeight="1">
      <c r="B273" s="102"/>
      <c r="D273" s="109" t="s">
        <v>259</v>
      </c>
      <c r="N273" s="278">
        <f>$BK$273</f>
        <v>0</v>
      </c>
      <c r="O273" s="277"/>
      <c r="P273" s="277"/>
      <c r="Q273" s="277"/>
      <c r="S273" s="102"/>
      <c r="T273" s="105"/>
      <c r="W273" s="106">
        <f>SUM($W$274:$W$285)</f>
        <v>0</v>
      </c>
      <c r="Y273" s="106">
        <f>SUM($Y$274:$Y$285)</f>
        <v>63.52075</v>
      </c>
      <c r="AA273" s="107">
        <f>SUM($AA$274:$AA$285)</f>
        <v>30.156000000000002</v>
      </c>
      <c r="AR273" s="104" t="s">
        <v>22</v>
      </c>
      <c r="AT273" s="104" t="s">
        <v>74</v>
      </c>
      <c r="AU273" s="104" t="s">
        <v>83</v>
      </c>
      <c r="AY273" s="104" t="s">
        <v>136</v>
      </c>
      <c r="BK273" s="108">
        <f>SUM($BK$274:$BK$285)</f>
        <v>0</v>
      </c>
    </row>
    <row r="274" spans="2:65" s="6" customFormat="1" ht="27" customHeight="1">
      <c r="B274" s="21"/>
      <c r="C274" s="110" t="s">
        <v>554</v>
      </c>
      <c r="D274" s="110" t="s">
        <v>138</v>
      </c>
      <c r="E274" s="111" t="s">
        <v>555</v>
      </c>
      <c r="F274" s="271" t="s">
        <v>556</v>
      </c>
      <c r="G274" s="272"/>
      <c r="H274" s="272"/>
      <c r="I274" s="272"/>
      <c r="J274" s="113" t="s">
        <v>374</v>
      </c>
      <c r="K274" s="114">
        <v>718</v>
      </c>
      <c r="L274" s="273"/>
      <c r="M274" s="272"/>
      <c r="N274" s="274">
        <f>ROUND($L$274*$K$274,2)</f>
        <v>0</v>
      </c>
      <c r="O274" s="272"/>
      <c r="P274" s="272"/>
      <c r="Q274" s="272"/>
      <c r="R274" s="112" t="s">
        <v>202</v>
      </c>
      <c r="S274" s="21"/>
      <c r="T274" s="115"/>
      <c r="U274" s="116" t="s">
        <v>45</v>
      </c>
      <c r="X274" s="117">
        <v>9E-05</v>
      </c>
      <c r="Y274" s="117">
        <f>$X$274*$K$274</f>
        <v>0.06462000000000001</v>
      </c>
      <c r="Z274" s="117">
        <v>0.042</v>
      </c>
      <c r="AA274" s="118">
        <f>$Z$274*$K$274</f>
        <v>30.156000000000002</v>
      </c>
      <c r="AR274" s="81" t="s">
        <v>137</v>
      </c>
      <c r="AT274" s="81" t="s">
        <v>138</v>
      </c>
      <c r="AU274" s="81" t="s">
        <v>147</v>
      </c>
      <c r="AY274" s="6" t="s">
        <v>136</v>
      </c>
      <c r="BE274" s="119">
        <f>IF($U$274="základní",$N$274,0)</f>
        <v>0</v>
      </c>
      <c r="BF274" s="119">
        <f>IF($U$274="snížená",$N$274,0)</f>
        <v>0</v>
      </c>
      <c r="BG274" s="119">
        <f>IF($U$274="zákl. přenesená",$N$274,0)</f>
        <v>0</v>
      </c>
      <c r="BH274" s="119">
        <f>IF($U$274="sníž. přenesená",$N$274,0)</f>
        <v>0</v>
      </c>
      <c r="BI274" s="119">
        <f>IF($U$274="nulová",$N$274,0)</f>
        <v>0</v>
      </c>
      <c r="BJ274" s="81" t="s">
        <v>22</v>
      </c>
      <c r="BK274" s="119">
        <f>ROUND($L$274*$K$274,2)</f>
        <v>0</v>
      </c>
      <c r="BL274" s="81" t="s">
        <v>137</v>
      </c>
      <c r="BM274" s="81" t="s">
        <v>557</v>
      </c>
    </row>
    <row r="275" spans="2:51" s="6" customFormat="1" ht="15.75" customHeight="1">
      <c r="B275" s="129"/>
      <c r="E275" s="131"/>
      <c r="F275" s="290" t="s">
        <v>558</v>
      </c>
      <c r="G275" s="291"/>
      <c r="H275" s="291"/>
      <c r="I275" s="291"/>
      <c r="K275" s="132">
        <v>718</v>
      </c>
      <c r="S275" s="129"/>
      <c r="T275" s="133"/>
      <c r="AA275" s="134"/>
      <c r="AT275" s="130" t="s">
        <v>208</v>
      </c>
      <c r="AU275" s="130" t="s">
        <v>147</v>
      </c>
      <c r="AV275" s="130" t="s">
        <v>83</v>
      </c>
      <c r="AW275" s="130" t="s">
        <v>117</v>
      </c>
      <c r="AX275" s="130" t="s">
        <v>22</v>
      </c>
      <c r="AY275" s="130" t="s">
        <v>136</v>
      </c>
    </row>
    <row r="276" spans="2:65" s="6" customFormat="1" ht="27" customHeight="1">
      <c r="B276" s="21"/>
      <c r="C276" s="110" t="s">
        <v>559</v>
      </c>
      <c r="D276" s="110" t="s">
        <v>138</v>
      </c>
      <c r="E276" s="111" t="s">
        <v>560</v>
      </c>
      <c r="F276" s="271" t="s">
        <v>561</v>
      </c>
      <c r="G276" s="272"/>
      <c r="H276" s="272"/>
      <c r="I276" s="272"/>
      <c r="J276" s="113" t="s">
        <v>374</v>
      </c>
      <c r="K276" s="114">
        <v>977</v>
      </c>
      <c r="L276" s="273"/>
      <c r="M276" s="272"/>
      <c r="N276" s="274">
        <f>ROUND($L$276*$K$276,2)</f>
        <v>0</v>
      </c>
      <c r="O276" s="272"/>
      <c r="P276" s="272"/>
      <c r="Q276" s="272"/>
      <c r="R276" s="112" t="s">
        <v>202</v>
      </c>
      <c r="S276" s="21"/>
      <c r="T276" s="115"/>
      <c r="U276" s="116" t="s">
        <v>45</v>
      </c>
      <c r="X276" s="117">
        <v>0.0283</v>
      </c>
      <c r="Y276" s="117">
        <f>$X$276*$K$276</f>
        <v>27.649099999999997</v>
      </c>
      <c r="Z276" s="117">
        <v>0</v>
      </c>
      <c r="AA276" s="118">
        <f>$Z$276*$K$276</f>
        <v>0</v>
      </c>
      <c r="AR276" s="81" t="s">
        <v>137</v>
      </c>
      <c r="AT276" s="81" t="s">
        <v>138</v>
      </c>
      <c r="AU276" s="81" t="s">
        <v>147</v>
      </c>
      <c r="AY276" s="6" t="s">
        <v>136</v>
      </c>
      <c r="BE276" s="119">
        <f>IF($U$276="základní",$N$276,0)</f>
        <v>0</v>
      </c>
      <c r="BF276" s="119">
        <f>IF($U$276="snížená",$N$276,0)</f>
        <v>0</v>
      </c>
      <c r="BG276" s="119">
        <f>IF($U$276="zákl. přenesená",$N$276,0)</f>
        <v>0</v>
      </c>
      <c r="BH276" s="119">
        <f>IF($U$276="sníž. přenesená",$N$276,0)</f>
        <v>0</v>
      </c>
      <c r="BI276" s="119">
        <f>IF($U$276="nulová",$N$276,0)</f>
        <v>0</v>
      </c>
      <c r="BJ276" s="81" t="s">
        <v>22</v>
      </c>
      <c r="BK276" s="119">
        <f>ROUND($L$276*$K$276,2)</f>
        <v>0</v>
      </c>
      <c r="BL276" s="81" t="s">
        <v>137</v>
      </c>
      <c r="BM276" s="81" t="s">
        <v>562</v>
      </c>
    </row>
    <row r="277" spans="2:51" s="6" customFormat="1" ht="15.75" customHeight="1">
      <c r="B277" s="129"/>
      <c r="E277" s="131"/>
      <c r="F277" s="290" t="s">
        <v>563</v>
      </c>
      <c r="G277" s="291"/>
      <c r="H277" s="291"/>
      <c r="I277" s="291"/>
      <c r="K277" s="132">
        <v>977</v>
      </c>
      <c r="S277" s="129"/>
      <c r="T277" s="133"/>
      <c r="AA277" s="134"/>
      <c r="AT277" s="130" t="s">
        <v>208</v>
      </c>
      <c r="AU277" s="130" t="s">
        <v>147</v>
      </c>
      <c r="AV277" s="130" t="s">
        <v>83</v>
      </c>
      <c r="AW277" s="130" t="s">
        <v>117</v>
      </c>
      <c r="AX277" s="130" t="s">
        <v>22</v>
      </c>
      <c r="AY277" s="130" t="s">
        <v>136</v>
      </c>
    </row>
    <row r="278" spans="2:65" s="6" customFormat="1" ht="27" customHeight="1">
      <c r="B278" s="21"/>
      <c r="C278" s="148" t="s">
        <v>564</v>
      </c>
      <c r="D278" s="148" t="s">
        <v>356</v>
      </c>
      <c r="E278" s="149" t="s">
        <v>565</v>
      </c>
      <c r="F278" s="294" t="s">
        <v>566</v>
      </c>
      <c r="G278" s="295"/>
      <c r="H278" s="295"/>
      <c r="I278" s="295"/>
      <c r="J278" s="150" t="s">
        <v>374</v>
      </c>
      <c r="K278" s="151">
        <v>977</v>
      </c>
      <c r="L278" s="296"/>
      <c r="M278" s="295"/>
      <c r="N278" s="297">
        <f>ROUND($L$278*$K$278,2)</f>
        <v>0</v>
      </c>
      <c r="O278" s="272"/>
      <c r="P278" s="272"/>
      <c r="Q278" s="272"/>
      <c r="R278" s="112" t="s">
        <v>202</v>
      </c>
      <c r="S278" s="21"/>
      <c r="T278" s="115"/>
      <c r="U278" s="116" t="s">
        <v>45</v>
      </c>
      <c r="X278" s="117">
        <v>0.0283</v>
      </c>
      <c r="Y278" s="117">
        <f>$X$278*$K$278</f>
        <v>27.649099999999997</v>
      </c>
      <c r="Z278" s="117">
        <v>0</v>
      </c>
      <c r="AA278" s="118">
        <f>$Z$278*$K$278</f>
        <v>0</v>
      </c>
      <c r="AR278" s="81" t="s">
        <v>166</v>
      </c>
      <c r="AT278" s="81" t="s">
        <v>356</v>
      </c>
      <c r="AU278" s="81" t="s">
        <v>147</v>
      </c>
      <c r="AY278" s="6" t="s">
        <v>136</v>
      </c>
      <c r="BE278" s="119">
        <f>IF($U$278="základní",$N$278,0)</f>
        <v>0</v>
      </c>
      <c r="BF278" s="119">
        <f>IF($U$278="snížená",$N$278,0)</f>
        <v>0</v>
      </c>
      <c r="BG278" s="119">
        <f>IF($U$278="zákl. přenesená",$N$278,0)</f>
        <v>0</v>
      </c>
      <c r="BH278" s="119">
        <f>IF($U$278="sníž. přenesená",$N$278,0)</f>
        <v>0</v>
      </c>
      <c r="BI278" s="119">
        <f>IF($U$278="nulová",$N$278,0)</f>
        <v>0</v>
      </c>
      <c r="BJ278" s="81" t="s">
        <v>22</v>
      </c>
      <c r="BK278" s="119">
        <f>ROUND($L$278*$K$278,2)</f>
        <v>0</v>
      </c>
      <c r="BL278" s="81" t="s">
        <v>137</v>
      </c>
      <c r="BM278" s="81" t="s">
        <v>567</v>
      </c>
    </row>
    <row r="279" spans="2:65" s="6" customFormat="1" ht="27" customHeight="1">
      <c r="B279" s="21"/>
      <c r="C279" s="113" t="s">
        <v>568</v>
      </c>
      <c r="D279" s="113" t="s">
        <v>138</v>
      </c>
      <c r="E279" s="111" t="s">
        <v>569</v>
      </c>
      <c r="F279" s="271" t="s">
        <v>570</v>
      </c>
      <c r="G279" s="272"/>
      <c r="H279" s="272"/>
      <c r="I279" s="272"/>
      <c r="J279" s="113" t="s">
        <v>374</v>
      </c>
      <c r="K279" s="114">
        <v>144</v>
      </c>
      <c r="L279" s="273"/>
      <c r="M279" s="272"/>
      <c r="N279" s="274">
        <f>ROUND($L$279*$K$279,2)</f>
        <v>0</v>
      </c>
      <c r="O279" s="272"/>
      <c r="P279" s="272"/>
      <c r="Q279" s="272"/>
      <c r="R279" s="112" t="s">
        <v>202</v>
      </c>
      <c r="S279" s="21"/>
      <c r="T279" s="115"/>
      <c r="U279" s="116" t="s">
        <v>45</v>
      </c>
      <c r="X279" s="117">
        <v>0.0278</v>
      </c>
      <c r="Y279" s="117">
        <f>$X$279*$K$279</f>
        <v>4.0032</v>
      </c>
      <c r="Z279" s="117">
        <v>0</v>
      </c>
      <c r="AA279" s="118">
        <f>$Z$279*$K$279</f>
        <v>0</v>
      </c>
      <c r="AR279" s="81" t="s">
        <v>137</v>
      </c>
      <c r="AT279" s="81" t="s">
        <v>138</v>
      </c>
      <c r="AU279" s="81" t="s">
        <v>147</v>
      </c>
      <c r="AY279" s="81" t="s">
        <v>136</v>
      </c>
      <c r="BE279" s="119">
        <f>IF($U$279="základní",$N$279,0)</f>
        <v>0</v>
      </c>
      <c r="BF279" s="119">
        <f>IF($U$279="snížená",$N$279,0)</f>
        <v>0</v>
      </c>
      <c r="BG279" s="119">
        <f>IF($U$279="zákl. přenesená",$N$279,0)</f>
        <v>0</v>
      </c>
      <c r="BH279" s="119">
        <f>IF($U$279="sníž. přenesená",$N$279,0)</f>
        <v>0</v>
      </c>
      <c r="BI279" s="119">
        <f>IF($U$279="nulová",$N$279,0)</f>
        <v>0</v>
      </c>
      <c r="BJ279" s="81" t="s">
        <v>22</v>
      </c>
      <c r="BK279" s="119">
        <f>ROUND($L$279*$K$279,2)</f>
        <v>0</v>
      </c>
      <c r="BL279" s="81" t="s">
        <v>137</v>
      </c>
      <c r="BM279" s="81" t="s">
        <v>571</v>
      </c>
    </row>
    <row r="280" spans="2:51" s="6" customFormat="1" ht="15.75" customHeight="1">
      <c r="B280" s="129"/>
      <c r="E280" s="131"/>
      <c r="F280" s="290" t="s">
        <v>572</v>
      </c>
      <c r="G280" s="291"/>
      <c r="H280" s="291"/>
      <c r="I280" s="291"/>
      <c r="K280" s="132">
        <v>144</v>
      </c>
      <c r="S280" s="129"/>
      <c r="T280" s="133"/>
      <c r="AA280" s="134"/>
      <c r="AT280" s="130" t="s">
        <v>208</v>
      </c>
      <c r="AU280" s="130" t="s">
        <v>147</v>
      </c>
      <c r="AV280" s="130" t="s">
        <v>83</v>
      </c>
      <c r="AW280" s="130" t="s">
        <v>117</v>
      </c>
      <c r="AX280" s="130" t="s">
        <v>22</v>
      </c>
      <c r="AY280" s="130" t="s">
        <v>136</v>
      </c>
    </row>
    <row r="281" spans="2:65" s="6" customFormat="1" ht="27" customHeight="1">
      <c r="B281" s="21"/>
      <c r="C281" s="148" t="s">
        <v>573</v>
      </c>
      <c r="D281" s="148" t="s">
        <v>356</v>
      </c>
      <c r="E281" s="149" t="s">
        <v>574</v>
      </c>
      <c r="F281" s="294" t="s">
        <v>575</v>
      </c>
      <c r="G281" s="295"/>
      <c r="H281" s="295"/>
      <c r="I281" s="295"/>
      <c r="J281" s="150" t="s">
        <v>374</v>
      </c>
      <c r="K281" s="151">
        <v>144</v>
      </c>
      <c r="L281" s="296"/>
      <c r="M281" s="295"/>
      <c r="N281" s="297">
        <f>ROUND($L$281*$K$281,2)</f>
        <v>0</v>
      </c>
      <c r="O281" s="272"/>
      <c r="P281" s="272"/>
      <c r="Q281" s="272"/>
      <c r="R281" s="112" t="s">
        <v>202</v>
      </c>
      <c r="S281" s="21"/>
      <c r="T281" s="115"/>
      <c r="U281" s="116" t="s">
        <v>45</v>
      </c>
      <c r="X281" s="117">
        <v>0.0278</v>
      </c>
      <c r="Y281" s="117">
        <f>$X$281*$K$281</f>
        <v>4.0032</v>
      </c>
      <c r="Z281" s="117">
        <v>0</v>
      </c>
      <c r="AA281" s="118">
        <f>$Z$281*$K$281</f>
        <v>0</v>
      </c>
      <c r="AR281" s="81" t="s">
        <v>166</v>
      </c>
      <c r="AT281" s="81" t="s">
        <v>356</v>
      </c>
      <c r="AU281" s="81" t="s">
        <v>147</v>
      </c>
      <c r="AY281" s="6" t="s">
        <v>136</v>
      </c>
      <c r="BE281" s="119">
        <f>IF($U$281="základní",$N$281,0)</f>
        <v>0</v>
      </c>
      <c r="BF281" s="119">
        <f>IF($U$281="snížená",$N$281,0)</f>
        <v>0</v>
      </c>
      <c r="BG281" s="119">
        <f>IF($U$281="zákl. přenesená",$N$281,0)</f>
        <v>0</v>
      </c>
      <c r="BH281" s="119">
        <f>IF($U$281="sníž. přenesená",$N$281,0)</f>
        <v>0</v>
      </c>
      <c r="BI281" s="119">
        <f>IF($U$281="nulová",$N$281,0)</f>
        <v>0</v>
      </c>
      <c r="BJ281" s="81" t="s">
        <v>22</v>
      </c>
      <c r="BK281" s="119">
        <f>ROUND($L$281*$K$281,2)</f>
        <v>0</v>
      </c>
      <c r="BL281" s="81" t="s">
        <v>137</v>
      </c>
      <c r="BM281" s="81" t="s">
        <v>576</v>
      </c>
    </row>
    <row r="282" spans="2:65" s="6" customFormat="1" ht="27" customHeight="1">
      <c r="B282" s="21"/>
      <c r="C282" s="113" t="s">
        <v>577</v>
      </c>
      <c r="D282" s="113" t="s">
        <v>138</v>
      </c>
      <c r="E282" s="111" t="s">
        <v>578</v>
      </c>
      <c r="F282" s="271" t="s">
        <v>579</v>
      </c>
      <c r="G282" s="272"/>
      <c r="H282" s="272"/>
      <c r="I282" s="272"/>
      <c r="J282" s="113" t="s">
        <v>189</v>
      </c>
      <c r="K282" s="114">
        <v>57</v>
      </c>
      <c r="L282" s="273"/>
      <c r="M282" s="272"/>
      <c r="N282" s="274">
        <f>ROUND($L$282*$K$282,2)</f>
        <v>0</v>
      </c>
      <c r="O282" s="272"/>
      <c r="P282" s="272"/>
      <c r="Q282" s="272"/>
      <c r="R282" s="112" t="s">
        <v>202</v>
      </c>
      <c r="S282" s="21"/>
      <c r="T282" s="115"/>
      <c r="U282" s="116" t="s">
        <v>45</v>
      </c>
      <c r="X282" s="117">
        <v>0</v>
      </c>
      <c r="Y282" s="117">
        <f>$X$282*$K$282</f>
        <v>0</v>
      </c>
      <c r="Z282" s="117">
        <v>0</v>
      </c>
      <c r="AA282" s="118">
        <f>$Z$282*$K$282</f>
        <v>0</v>
      </c>
      <c r="AR282" s="81" t="s">
        <v>137</v>
      </c>
      <c r="AT282" s="81" t="s">
        <v>138</v>
      </c>
      <c r="AU282" s="81" t="s">
        <v>147</v>
      </c>
      <c r="AY282" s="81" t="s">
        <v>136</v>
      </c>
      <c r="BE282" s="119">
        <f>IF($U$282="základní",$N$282,0)</f>
        <v>0</v>
      </c>
      <c r="BF282" s="119">
        <f>IF($U$282="snížená",$N$282,0)</f>
        <v>0</v>
      </c>
      <c r="BG282" s="119">
        <f>IF($U$282="zákl. přenesená",$N$282,0)</f>
        <v>0</v>
      </c>
      <c r="BH282" s="119">
        <f>IF($U$282="sníž. přenesená",$N$282,0)</f>
        <v>0</v>
      </c>
      <c r="BI282" s="119">
        <f>IF($U$282="nulová",$N$282,0)</f>
        <v>0</v>
      </c>
      <c r="BJ282" s="81" t="s">
        <v>22</v>
      </c>
      <c r="BK282" s="119">
        <f>ROUND($L$282*$K$282,2)</f>
        <v>0</v>
      </c>
      <c r="BL282" s="81" t="s">
        <v>137</v>
      </c>
      <c r="BM282" s="81" t="s">
        <v>580</v>
      </c>
    </row>
    <row r="283" spans="2:65" s="6" customFormat="1" ht="15.75" customHeight="1">
      <c r="B283" s="21"/>
      <c r="C283" s="150" t="s">
        <v>581</v>
      </c>
      <c r="D283" s="150" t="s">
        <v>356</v>
      </c>
      <c r="E283" s="149" t="s">
        <v>582</v>
      </c>
      <c r="F283" s="294" t="s">
        <v>583</v>
      </c>
      <c r="G283" s="295"/>
      <c r="H283" s="295"/>
      <c r="I283" s="295"/>
      <c r="J283" s="150" t="s">
        <v>189</v>
      </c>
      <c r="K283" s="151">
        <v>57</v>
      </c>
      <c r="L283" s="296"/>
      <c r="M283" s="295"/>
      <c r="N283" s="297">
        <f>ROUND($L$283*$K$283,2)</f>
        <v>0</v>
      </c>
      <c r="O283" s="272"/>
      <c r="P283" s="272"/>
      <c r="Q283" s="272"/>
      <c r="R283" s="112" t="s">
        <v>202</v>
      </c>
      <c r="S283" s="21"/>
      <c r="T283" s="115"/>
      <c r="U283" s="116" t="s">
        <v>45</v>
      </c>
      <c r="X283" s="117">
        <v>0.00145</v>
      </c>
      <c r="Y283" s="117">
        <f>$X$283*$K$283</f>
        <v>0.08265</v>
      </c>
      <c r="Z283" s="117">
        <v>0</v>
      </c>
      <c r="AA283" s="118">
        <f>$Z$283*$K$283</f>
        <v>0</v>
      </c>
      <c r="AR283" s="81" t="s">
        <v>166</v>
      </c>
      <c r="AT283" s="81" t="s">
        <v>356</v>
      </c>
      <c r="AU283" s="81" t="s">
        <v>147</v>
      </c>
      <c r="AY283" s="81" t="s">
        <v>136</v>
      </c>
      <c r="BE283" s="119">
        <f>IF($U$283="základní",$N$283,0)</f>
        <v>0</v>
      </c>
      <c r="BF283" s="119">
        <f>IF($U$283="snížená",$N$283,0)</f>
        <v>0</v>
      </c>
      <c r="BG283" s="119">
        <f>IF($U$283="zákl. přenesená",$N$283,0)</f>
        <v>0</v>
      </c>
      <c r="BH283" s="119">
        <f>IF($U$283="sníž. přenesená",$N$283,0)</f>
        <v>0</v>
      </c>
      <c r="BI283" s="119">
        <f>IF($U$283="nulová",$N$283,0)</f>
        <v>0</v>
      </c>
      <c r="BJ283" s="81" t="s">
        <v>22</v>
      </c>
      <c r="BK283" s="119">
        <f>ROUND($L$283*$K$283,2)</f>
        <v>0</v>
      </c>
      <c r="BL283" s="81" t="s">
        <v>137</v>
      </c>
      <c r="BM283" s="81" t="s">
        <v>584</v>
      </c>
    </row>
    <row r="284" spans="2:65" s="6" customFormat="1" ht="27" customHeight="1">
      <c r="B284" s="21"/>
      <c r="C284" s="113" t="s">
        <v>585</v>
      </c>
      <c r="D284" s="113" t="s">
        <v>138</v>
      </c>
      <c r="E284" s="111" t="s">
        <v>586</v>
      </c>
      <c r="F284" s="271" t="s">
        <v>587</v>
      </c>
      <c r="G284" s="272"/>
      <c r="H284" s="272"/>
      <c r="I284" s="272"/>
      <c r="J284" s="113" t="s">
        <v>189</v>
      </c>
      <c r="K284" s="114">
        <v>28</v>
      </c>
      <c r="L284" s="273"/>
      <c r="M284" s="272"/>
      <c r="N284" s="274">
        <f>ROUND($L$284*$K$284,2)</f>
        <v>0</v>
      </c>
      <c r="O284" s="272"/>
      <c r="P284" s="272"/>
      <c r="Q284" s="272"/>
      <c r="R284" s="112" t="s">
        <v>202</v>
      </c>
      <c r="S284" s="21"/>
      <c r="T284" s="115"/>
      <c r="U284" s="116" t="s">
        <v>45</v>
      </c>
      <c r="X284" s="117">
        <v>0.00036</v>
      </c>
      <c r="Y284" s="117">
        <f>$X$284*$K$284</f>
        <v>0.01008</v>
      </c>
      <c r="Z284" s="117">
        <v>0</v>
      </c>
      <c r="AA284" s="118">
        <f>$Z$284*$K$284</f>
        <v>0</v>
      </c>
      <c r="AR284" s="81" t="s">
        <v>137</v>
      </c>
      <c r="AT284" s="81" t="s">
        <v>138</v>
      </c>
      <c r="AU284" s="81" t="s">
        <v>147</v>
      </c>
      <c r="AY284" s="81" t="s">
        <v>136</v>
      </c>
      <c r="BE284" s="119">
        <f>IF($U$284="základní",$N$284,0)</f>
        <v>0</v>
      </c>
      <c r="BF284" s="119">
        <f>IF($U$284="snížená",$N$284,0)</f>
        <v>0</v>
      </c>
      <c r="BG284" s="119">
        <f>IF($U$284="zákl. přenesená",$N$284,0)</f>
        <v>0</v>
      </c>
      <c r="BH284" s="119">
        <f>IF($U$284="sníž. přenesená",$N$284,0)</f>
        <v>0</v>
      </c>
      <c r="BI284" s="119">
        <f>IF($U$284="nulová",$N$284,0)</f>
        <v>0</v>
      </c>
      <c r="BJ284" s="81" t="s">
        <v>22</v>
      </c>
      <c r="BK284" s="119">
        <f>ROUND($L$284*$K$284,2)</f>
        <v>0</v>
      </c>
      <c r="BL284" s="81" t="s">
        <v>137</v>
      </c>
      <c r="BM284" s="81" t="s">
        <v>588</v>
      </c>
    </row>
    <row r="285" spans="2:65" s="6" customFormat="1" ht="27" customHeight="1">
      <c r="B285" s="21"/>
      <c r="C285" s="150" t="s">
        <v>589</v>
      </c>
      <c r="D285" s="150" t="s">
        <v>356</v>
      </c>
      <c r="E285" s="149" t="s">
        <v>590</v>
      </c>
      <c r="F285" s="294" t="s">
        <v>591</v>
      </c>
      <c r="G285" s="295"/>
      <c r="H285" s="295"/>
      <c r="I285" s="295"/>
      <c r="J285" s="150" t="s">
        <v>189</v>
      </c>
      <c r="K285" s="151">
        <v>28</v>
      </c>
      <c r="L285" s="296"/>
      <c r="M285" s="295"/>
      <c r="N285" s="297">
        <f>ROUND($L$285*$K$285,2)</f>
        <v>0</v>
      </c>
      <c r="O285" s="272"/>
      <c r="P285" s="272"/>
      <c r="Q285" s="272"/>
      <c r="R285" s="112" t="s">
        <v>202</v>
      </c>
      <c r="S285" s="21"/>
      <c r="T285" s="115"/>
      <c r="U285" s="116" t="s">
        <v>45</v>
      </c>
      <c r="X285" s="117">
        <v>0.0021</v>
      </c>
      <c r="Y285" s="117">
        <f>$X$285*$K$285</f>
        <v>0.0588</v>
      </c>
      <c r="Z285" s="117">
        <v>0</v>
      </c>
      <c r="AA285" s="118">
        <f>$Z$285*$K$285</f>
        <v>0</v>
      </c>
      <c r="AR285" s="81" t="s">
        <v>166</v>
      </c>
      <c r="AT285" s="81" t="s">
        <v>356</v>
      </c>
      <c r="AU285" s="81" t="s">
        <v>147</v>
      </c>
      <c r="AY285" s="81" t="s">
        <v>136</v>
      </c>
      <c r="BE285" s="119">
        <f>IF($U$285="základní",$N$285,0)</f>
        <v>0</v>
      </c>
      <c r="BF285" s="119">
        <f>IF($U$285="snížená",$N$285,0)</f>
        <v>0</v>
      </c>
      <c r="BG285" s="119">
        <f>IF($U$285="zákl. přenesená",$N$285,0)</f>
        <v>0</v>
      </c>
      <c r="BH285" s="119">
        <f>IF($U$285="sníž. přenesená",$N$285,0)</f>
        <v>0</v>
      </c>
      <c r="BI285" s="119">
        <f>IF($U$285="nulová",$N$285,0)</f>
        <v>0</v>
      </c>
      <c r="BJ285" s="81" t="s">
        <v>22</v>
      </c>
      <c r="BK285" s="119">
        <f>ROUND($L$285*$K$285,2)</f>
        <v>0</v>
      </c>
      <c r="BL285" s="81" t="s">
        <v>137</v>
      </c>
      <c r="BM285" s="81" t="s">
        <v>592</v>
      </c>
    </row>
    <row r="286" spans="2:63" s="101" customFormat="1" ht="23.25" customHeight="1">
      <c r="B286" s="102"/>
      <c r="D286" s="109" t="s">
        <v>260</v>
      </c>
      <c r="N286" s="278">
        <f>$BK$286</f>
        <v>0</v>
      </c>
      <c r="O286" s="277"/>
      <c r="P286" s="277"/>
      <c r="Q286" s="277"/>
      <c r="S286" s="102"/>
      <c r="T286" s="105"/>
      <c r="W286" s="106">
        <f>SUM($W$287:$W$298)</f>
        <v>0</v>
      </c>
      <c r="Y286" s="106">
        <f>SUM($Y$287:$Y$298)</f>
        <v>2.178</v>
      </c>
      <c r="AA286" s="107">
        <f>SUM($AA$287:$AA$298)</f>
        <v>14527.7</v>
      </c>
      <c r="AR286" s="104" t="s">
        <v>22</v>
      </c>
      <c r="AT286" s="104" t="s">
        <v>74</v>
      </c>
      <c r="AU286" s="104" t="s">
        <v>83</v>
      </c>
      <c r="AY286" s="104" t="s">
        <v>136</v>
      </c>
      <c r="BK286" s="108">
        <f>SUM($BK$287:$BK$298)</f>
        <v>0</v>
      </c>
    </row>
    <row r="287" spans="2:65" s="6" customFormat="1" ht="27" customHeight="1">
      <c r="B287" s="21"/>
      <c r="C287" s="113" t="s">
        <v>593</v>
      </c>
      <c r="D287" s="113" t="s">
        <v>138</v>
      </c>
      <c r="E287" s="111" t="s">
        <v>594</v>
      </c>
      <c r="F287" s="271" t="s">
        <v>595</v>
      </c>
      <c r="G287" s="272"/>
      <c r="H287" s="272"/>
      <c r="I287" s="272"/>
      <c r="J287" s="113" t="s">
        <v>303</v>
      </c>
      <c r="K287" s="114">
        <v>9075</v>
      </c>
      <c r="L287" s="273"/>
      <c r="M287" s="272"/>
      <c r="N287" s="274">
        <f>ROUND($L$287*$K$287,2)</f>
        <v>0</v>
      </c>
      <c r="O287" s="272"/>
      <c r="P287" s="272"/>
      <c r="Q287" s="272"/>
      <c r="R287" s="112" t="s">
        <v>202</v>
      </c>
      <c r="S287" s="21"/>
      <c r="T287" s="115"/>
      <c r="U287" s="116" t="s">
        <v>45</v>
      </c>
      <c r="X287" s="117">
        <v>0.00024</v>
      </c>
      <c r="Y287" s="117">
        <f>$X$287*$K$287</f>
        <v>2.178</v>
      </c>
      <c r="Z287" s="117">
        <v>0.512</v>
      </c>
      <c r="AA287" s="118">
        <f>$Z$287*$K$287</f>
        <v>4646.400000000001</v>
      </c>
      <c r="AR287" s="81" t="s">
        <v>137</v>
      </c>
      <c r="AT287" s="81" t="s">
        <v>138</v>
      </c>
      <c r="AU287" s="81" t="s">
        <v>147</v>
      </c>
      <c r="AY287" s="81" t="s">
        <v>136</v>
      </c>
      <c r="BE287" s="119">
        <f>IF($U$287="základní",$N$287,0)</f>
        <v>0</v>
      </c>
      <c r="BF287" s="119">
        <f>IF($U$287="snížená",$N$287,0)</f>
        <v>0</v>
      </c>
      <c r="BG287" s="119">
        <f>IF($U$287="zákl. přenesená",$N$287,0)</f>
        <v>0</v>
      </c>
      <c r="BH287" s="119">
        <f>IF($U$287="sníž. přenesená",$N$287,0)</f>
        <v>0</v>
      </c>
      <c r="BI287" s="119">
        <f>IF($U$287="nulová",$N$287,0)</f>
        <v>0</v>
      </c>
      <c r="BJ287" s="81" t="s">
        <v>22</v>
      </c>
      <c r="BK287" s="119">
        <f>ROUND($L$287*$K$287,2)</f>
        <v>0</v>
      </c>
      <c r="BL287" s="81" t="s">
        <v>137</v>
      </c>
      <c r="BM287" s="81" t="s">
        <v>596</v>
      </c>
    </row>
    <row r="288" spans="2:51" s="6" customFormat="1" ht="15.75" customHeight="1">
      <c r="B288" s="129"/>
      <c r="E288" s="131"/>
      <c r="F288" s="290" t="s">
        <v>597</v>
      </c>
      <c r="G288" s="291"/>
      <c r="H288" s="291"/>
      <c r="I288" s="291"/>
      <c r="K288" s="132">
        <v>9075</v>
      </c>
      <c r="S288" s="129"/>
      <c r="T288" s="133"/>
      <c r="AA288" s="134"/>
      <c r="AT288" s="130" t="s">
        <v>208</v>
      </c>
      <c r="AU288" s="130" t="s">
        <v>147</v>
      </c>
      <c r="AV288" s="130" t="s">
        <v>83</v>
      </c>
      <c r="AW288" s="130" t="s">
        <v>117</v>
      </c>
      <c r="AX288" s="130" t="s">
        <v>22</v>
      </c>
      <c r="AY288" s="130" t="s">
        <v>136</v>
      </c>
    </row>
    <row r="289" spans="2:65" s="6" customFormat="1" ht="27" customHeight="1">
      <c r="B289" s="21"/>
      <c r="C289" s="110" t="s">
        <v>598</v>
      </c>
      <c r="D289" s="110" t="s">
        <v>138</v>
      </c>
      <c r="E289" s="111" t="s">
        <v>599</v>
      </c>
      <c r="F289" s="271" t="s">
        <v>600</v>
      </c>
      <c r="G289" s="272"/>
      <c r="H289" s="272"/>
      <c r="I289" s="272"/>
      <c r="J289" s="113" t="s">
        <v>303</v>
      </c>
      <c r="K289" s="114">
        <v>9075</v>
      </c>
      <c r="L289" s="273"/>
      <c r="M289" s="272"/>
      <c r="N289" s="274">
        <f>ROUND($L$289*$K$289,2)</f>
        <v>0</v>
      </c>
      <c r="O289" s="272"/>
      <c r="P289" s="272"/>
      <c r="Q289" s="272"/>
      <c r="R289" s="112" t="s">
        <v>202</v>
      </c>
      <c r="S289" s="21"/>
      <c r="T289" s="115"/>
      <c r="U289" s="116" t="s">
        <v>45</v>
      </c>
      <c r="X289" s="117">
        <v>0</v>
      </c>
      <c r="Y289" s="117">
        <f>$X$289*$K$289</f>
        <v>0</v>
      </c>
      <c r="Z289" s="117">
        <v>0.181</v>
      </c>
      <c r="AA289" s="118">
        <f>$Z$289*$K$289</f>
        <v>1642.575</v>
      </c>
      <c r="AR289" s="81" t="s">
        <v>137</v>
      </c>
      <c r="AT289" s="81" t="s">
        <v>138</v>
      </c>
      <c r="AU289" s="81" t="s">
        <v>147</v>
      </c>
      <c r="AY289" s="6" t="s">
        <v>136</v>
      </c>
      <c r="BE289" s="119">
        <f>IF($U$289="základní",$N$289,0)</f>
        <v>0</v>
      </c>
      <c r="BF289" s="119">
        <f>IF($U$289="snížená",$N$289,0)</f>
        <v>0</v>
      </c>
      <c r="BG289" s="119">
        <f>IF($U$289="zákl. přenesená",$N$289,0)</f>
        <v>0</v>
      </c>
      <c r="BH289" s="119">
        <f>IF($U$289="sníž. přenesená",$N$289,0)</f>
        <v>0</v>
      </c>
      <c r="BI289" s="119">
        <f>IF($U$289="nulová",$N$289,0)</f>
        <v>0</v>
      </c>
      <c r="BJ289" s="81" t="s">
        <v>22</v>
      </c>
      <c r="BK289" s="119">
        <f>ROUND($L$289*$K$289,2)</f>
        <v>0</v>
      </c>
      <c r="BL289" s="81" t="s">
        <v>137</v>
      </c>
      <c r="BM289" s="81" t="s">
        <v>601</v>
      </c>
    </row>
    <row r="290" spans="2:51" s="6" customFormat="1" ht="15.75" customHeight="1">
      <c r="B290" s="129"/>
      <c r="E290" s="131"/>
      <c r="F290" s="290" t="s">
        <v>602</v>
      </c>
      <c r="G290" s="291"/>
      <c r="H290" s="291"/>
      <c r="I290" s="291"/>
      <c r="K290" s="132">
        <v>9075</v>
      </c>
      <c r="S290" s="129"/>
      <c r="T290" s="133"/>
      <c r="AA290" s="134"/>
      <c r="AT290" s="130" t="s">
        <v>208</v>
      </c>
      <c r="AU290" s="130" t="s">
        <v>147</v>
      </c>
      <c r="AV290" s="130" t="s">
        <v>83</v>
      </c>
      <c r="AW290" s="130" t="s">
        <v>117</v>
      </c>
      <c r="AX290" s="130" t="s">
        <v>22</v>
      </c>
      <c r="AY290" s="130" t="s">
        <v>136</v>
      </c>
    </row>
    <row r="291" spans="2:65" s="6" customFormat="1" ht="27" customHeight="1">
      <c r="B291" s="21"/>
      <c r="C291" s="110" t="s">
        <v>603</v>
      </c>
      <c r="D291" s="110" t="s">
        <v>138</v>
      </c>
      <c r="E291" s="111" t="s">
        <v>604</v>
      </c>
      <c r="F291" s="271" t="s">
        <v>605</v>
      </c>
      <c r="G291" s="272"/>
      <c r="H291" s="272"/>
      <c r="I291" s="272"/>
      <c r="J291" s="113" t="s">
        <v>303</v>
      </c>
      <c r="K291" s="114">
        <v>9075</v>
      </c>
      <c r="L291" s="273"/>
      <c r="M291" s="272"/>
      <c r="N291" s="274">
        <f>ROUND($L$291*$K$291,2)</f>
        <v>0</v>
      </c>
      <c r="O291" s="272"/>
      <c r="P291" s="272"/>
      <c r="Q291" s="272"/>
      <c r="R291" s="112" t="s">
        <v>202</v>
      </c>
      <c r="S291" s="21"/>
      <c r="T291" s="115"/>
      <c r="U291" s="116" t="s">
        <v>45</v>
      </c>
      <c r="X291" s="117">
        <v>0</v>
      </c>
      <c r="Y291" s="117">
        <f>$X$291*$K$291</f>
        <v>0</v>
      </c>
      <c r="Z291" s="117">
        <v>0.5</v>
      </c>
      <c r="AA291" s="118">
        <f>$Z$291*$K$291</f>
        <v>4537.5</v>
      </c>
      <c r="AR291" s="81" t="s">
        <v>137</v>
      </c>
      <c r="AT291" s="81" t="s">
        <v>138</v>
      </c>
      <c r="AU291" s="81" t="s">
        <v>147</v>
      </c>
      <c r="AY291" s="6" t="s">
        <v>136</v>
      </c>
      <c r="BE291" s="119">
        <f>IF($U$291="základní",$N$291,0)</f>
        <v>0</v>
      </c>
      <c r="BF291" s="119">
        <f>IF($U$291="snížená",$N$291,0)</f>
        <v>0</v>
      </c>
      <c r="BG291" s="119">
        <f>IF($U$291="zákl. přenesená",$N$291,0)</f>
        <v>0</v>
      </c>
      <c r="BH291" s="119">
        <f>IF($U$291="sníž. přenesená",$N$291,0)</f>
        <v>0</v>
      </c>
      <c r="BI291" s="119">
        <f>IF($U$291="nulová",$N$291,0)</f>
        <v>0</v>
      </c>
      <c r="BJ291" s="81" t="s">
        <v>22</v>
      </c>
      <c r="BK291" s="119">
        <f>ROUND($L$291*$K$291,2)</f>
        <v>0</v>
      </c>
      <c r="BL291" s="81" t="s">
        <v>137</v>
      </c>
      <c r="BM291" s="81" t="s">
        <v>606</v>
      </c>
    </row>
    <row r="292" spans="2:51" s="6" customFormat="1" ht="27" customHeight="1">
      <c r="B292" s="129"/>
      <c r="E292" s="131"/>
      <c r="F292" s="290" t="s">
        <v>607</v>
      </c>
      <c r="G292" s="291"/>
      <c r="H292" s="291"/>
      <c r="I292" s="291"/>
      <c r="K292" s="132">
        <v>9075</v>
      </c>
      <c r="S292" s="129"/>
      <c r="T292" s="133"/>
      <c r="AA292" s="134"/>
      <c r="AT292" s="130" t="s">
        <v>208</v>
      </c>
      <c r="AU292" s="130" t="s">
        <v>147</v>
      </c>
      <c r="AV292" s="130" t="s">
        <v>83</v>
      </c>
      <c r="AW292" s="130" t="s">
        <v>117</v>
      </c>
      <c r="AX292" s="130" t="s">
        <v>22</v>
      </c>
      <c r="AY292" s="130" t="s">
        <v>136</v>
      </c>
    </row>
    <row r="293" spans="2:65" s="6" customFormat="1" ht="27" customHeight="1">
      <c r="B293" s="21"/>
      <c r="C293" s="110" t="s">
        <v>608</v>
      </c>
      <c r="D293" s="110" t="s">
        <v>138</v>
      </c>
      <c r="E293" s="111" t="s">
        <v>609</v>
      </c>
      <c r="F293" s="271" t="s">
        <v>610</v>
      </c>
      <c r="G293" s="272"/>
      <c r="H293" s="272"/>
      <c r="I293" s="272"/>
      <c r="J293" s="113" t="s">
        <v>303</v>
      </c>
      <c r="K293" s="114">
        <v>9075</v>
      </c>
      <c r="L293" s="273"/>
      <c r="M293" s="272"/>
      <c r="N293" s="274">
        <f>ROUND($L$293*$K$293,2)</f>
        <v>0</v>
      </c>
      <c r="O293" s="272"/>
      <c r="P293" s="272"/>
      <c r="Q293" s="272"/>
      <c r="R293" s="112" t="s">
        <v>202</v>
      </c>
      <c r="S293" s="21"/>
      <c r="T293" s="115"/>
      <c r="U293" s="116" t="s">
        <v>45</v>
      </c>
      <c r="X293" s="117">
        <v>0</v>
      </c>
      <c r="Y293" s="117">
        <f>$X$293*$K$293</f>
        <v>0</v>
      </c>
      <c r="Z293" s="117">
        <v>0.4</v>
      </c>
      <c r="AA293" s="118">
        <f>$Z$293*$K$293</f>
        <v>3630</v>
      </c>
      <c r="AR293" s="81" t="s">
        <v>137</v>
      </c>
      <c r="AT293" s="81" t="s">
        <v>138</v>
      </c>
      <c r="AU293" s="81" t="s">
        <v>147</v>
      </c>
      <c r="AY293" s="6" t="s">
        <v>136</v>
      </c>
      <c r="BE293" s="119">
        <f>IF($U$293="základní",$N$293,0)</f>
        <v>0</v>
      </c>
      <c r="BF293" s="119">
        <f>IF($U$293="snížená",$N$293,0)</f>
        <v>0</v>
      </c>
      <c r="BG293" s="119">
        <f>IF($U$293="zákl. přenesená",$N$293,0)</f>
        <v>0</v>
      </c>
      <c r="BH293" s="119">
        <f>IF($U$293="sníž. přenesená",$N$293,0)</f>
        <v>0</v>
      </c>
      <c r="BI293" s="119">
        <f>IF($U$293="nulová",$N$293,0)</f>
        <v>0</v>
      </c>
      <c r="BJ293" s="81" t="s">
        <v>22</v>
      </c>
      <c r="BK293" s="119">
        <f>ROUND($L$293*$K$293,2)</f>
        <v>0</v>
      </c>
      <c r="BL293" s="81" t="s">
        <v>137</v>
      </c>
      <c r="BM293" s="81" t="s">
        <v>611</v>
      </c>
    </row>
    <row r="294" spans="2:51" s="6" customFormat="1" ht="27" customHeight="1">
      <c r="B294" s="129"/>
      <c r="E294" s="131"/>
      <c r="F294" s="290" t="s">
        <v>607</v>
      </c>
      <c r="G294" s="291"/>
      <c r="H294" s="291"/>
      <c r="I294" s="291"/>
      <c r="K294" s="132">
        <v>9075</v>
      </c>
      <c r="S294" s="129"/>
      <c r="T294" s="133"/>
      <c r="AA294" s="134"/>
      <c r="AT294" s="130" t="s">
        <v>208</v>
      </c>
      <c r="AU294" s="130" t="s">
        <v>147</v>
      </c>
      <c r="AV294" s="130" t="s">
        <v>83</v>
      </c>
      <c r="AW294" s="130" t="s">
        <v>117</v>
      </c>
      <c r="AX294" s="130" t="s">
        <v>22</v>
      </c>
      <c r="AY294" s="130" t="s">
        <v>136</v>
      </c>
    </row>
    <row r="295" spans="2:65" s="6" customFormat="1" ht="27" customHeight="1">
      <c r="B295" s="21"/>
      <c r="C295" s="110" t="s">
        <v>612</v>
      </c>
      <c r="D295" s="110" t="s">
        <v>138</v>
      </c>
      <c r="E295" s="111" t="s">
        <v>613</v>
      </c>
      <c r="F295" s="271" t="s">
        <v>614</v>
      </c>
      <c r="G295" s="272"/>
      <c r="H295" s="272"/>
      <c r="I295" s="272"/>
      <c r="J295" s="113" t="s">
        <v>303</v>
      </c>
      <c r="K295" s="114">
        <v>185</v>
      </c>
      <c r="L295" s="273"/>
      <c r="M295" s="272"/>
      <c r="N295" s="274">
        <f>ROUND($L$295*$K$295,2)</f>
        <v>0</v>
      </c>
      <c r="O295" s="272"/>
      <c r="P295" s="272"/>
      <c r="Q295" s="272"/>
      <c r="R295" s="112" t="s">
        <v>202</v>
      </c>
      <c r="S295" s="21"/>
      <c r="T295" s="115"/>
      <c r="U295" s="116" t="s">
        <v>45</v>
      </c>
      <c r="X295" s="117">
        <v>0</v>
      </c>
      <c r="Y295" s="117">
        <f>$X$295*$K$295</f>
        <v>0</v>
      </c>
      <c r="Z295" s="117">
        <v>0.225</v>
      </c>
      <c r="AA295" s="118">
        <f>$Z$295*$K$295</f>
        <v>41.625</v>
      </c>
      <c r="AR295" s="81" t="s">
        <v>137</v>
      </c>
      <c r="AT295" s="81" t="s">
        <v>138</v>
      </c>
      <c r="AU295" s="81" t="s">
        <v>147</v>
      </c>
      <c r="AY295" s="6" t="s">
        <v>136</v>
      </c>
      <c r="BE295" s="119">
        <f>IF($U$295="základní",$N$295,0)</f>
        <v>0</v>
      </c>
      <c r="BF295" s="119">
        <f>IF($U$295="snížená",$N$295,0)</f>
        <v>0</v>
      </c>
      <c r="BG295" s="119">
        <f>IF($U$295="zákl. přenesená",$N$295,0)</f>
        <v>0</v>
      </c>
      <c r="BH295" s="119">
        <f>IF($U$295="sníž. přenesená",$N$295,0)</f>
        <v>0</v>
      </c>
      <c r="BI295" s="119">
        <f>IF($U$295="nulová",$N$295,0)</f>
        <v>0</v>
      </c>
      <c r="BJ295" s="81" t="s">
        <v>22</v>
      </c>
      <c r="BK295" s="119">
        <f>ROUND($L$295*$K$295,2)</f>
        <v>0</v>
      </c>
      <c r="BL295" s="81" t="s">
        <v>137</v>
      </c>
      <c r="BM295" s="81" t="s">
        <v>615</v>
      </c>
    </row>
    <row r="296" spans="2:51" s="6" customFormat="1" ht="15.75" customHeight="1">
      <c r="B296" s="129"/>
      <c r="E296" s="131"/>
      <c r="F296" s="290" t="s">
        <v>616</v>
      </c>
      <c r="G296" s="291"/>
      <c r="H296" s="291"/>
      <c r="I296" s="291"/>
      <c r="K296" s="132">
        <v>185</v>
      </c>
      <c r="S296" s="129"/>
      <c r="T296" s="133"/>
      <c r="AA296" s="134"/>
      <c r="AT296" s="130" t="s">
        <v>208</v>
      </c>
      <c r="AU296" s="130" t="s">
        <v>147</v>
      </c>
      <c r="AV296" s="130" t="s">
        <v>83</v>
      </c>
      <c r="AW296" s="130" t="s">
        <v>117</v>
      </c>
      <c r="AX296" s="130" t="s">
        <v>22</v>
      </c>
      <c r="AY296" s="130" t="s">
        <v>136</v>
      </c>
    </row>
    <row r="297" spans="2:65" s="6" customFormat="1" ht="27" customHeight="1">
      <c r="B297" s="21"/>
      <c r="C297" s="110" t="s">
        <v>617</v>
      </c>
      <c r="D297" s="110" t="s">
        <v>138</v>
      </c>
      <c r="E297" s="111" t="s">
        <v>618</v>
      </c>
      <c r="F297" s="271" t="s">
        <v>619</v>
      </c>
      <c r="G297" s="272"/>
      <c r="H297" s="272"/>
      <c r="I297" s="272"/>
      <c r="J297" s="113" t="s">
        <v>303</v>
      </c>
      <c r="K297" s="114">
        <v>185</v>
      </c>
      <c r="L297" s="273"/>
      <c r="M297" s="272"/>
      <c r="N297" s="274">
        <f>ROUND($L$297*$K$297,2)</f>
        <v>0</v>
      </c>
      <c r="O297" s="272"/>
      <c r="P297" s="272"/>
      <c r="Q297" s="272"/>
      <c r="R297" s="112" t="s">
        <v>202</v>
      </c>
      <c r="S297" s="21"/>
      <c r="T297" s="115"/>
      <c r="U297" s="116" t="s">
        <v>45</v>
      </c>
      <c r="X297" s="117">
        <v>0</v>
      </c>
      <c r="Y297" s="117">
        <f>$X$297*$K$297</f>
        <v>0</v>
      </c>
      <c r="Z297" s="117">
        <v>0.16</v>
      </c>
      <c r="AA297" s="118">
        <f>$Z$297*$K$297</f>
        <v>29.6</v>
      </c>
      <c r="AR297" s="81" t="s">
        <v>137</v>
      </c>
      <c r="AT297" s="81" t="s">
        <v>138</v>
      </c>
      <c r="AU297" s="81" t="s">
        <v>147</v>
      </c>
      <c r="AY297" s="6" t="s">
        <v>136</v>
      </c>
      <c r="BE297" s="119">
        <f>IF($U$297="základní",$N$297,0)</f>
        <v>0</v>
      </c>
      <c r="BF297" s="119">
        <f>IF($U$297="snížená",$N$297,0)</f>
        <v>0</v>
      </c>
      <c r="BG297" s="119">
        <f>IF($U$297="zákl. přenesená",$N$297,0)</f>
        <v>0</v>
      </c>
      <c r="BH297" s="119">
        <f>IF($U$297="sníž. přenesená",$N$297,0)</f>
        <v>0</v>
      </c>
      <c r="BI297" s="119">
        <f>IF($U$297="nulová",$N$297,0)</f>
        <v>0</v>
      </c>
      <c r="BJ297" s="81" t="s">
        <v>22</v>
      </c>
      <c r="BK297" s="119">
        <f>ROUND($L$297*$K$297,2)</f>
        <v>0</v>
      </c>
      <c r="BL297" s="81" t="s">
        <v>137</v>
      </c>
      <c r="BM297" s="81" t="s">
        <v>620</v>
      </c>
    </row>
    <row r="298" spans="2:51" s="6" customFormat="1" ht="15.75" customHeight="1">
      <c r="B298" s="129"/>
      <c r="E298" s="131"/>
      <c r="F298" s="290" t="s">
        <v>621</v>
      </c>
      <c r="G298" s="291"/>
      <c r="H298" s="291"/>
      <c r="I298" s="291"/>
      <c r="K298" s="132">
        <v>185</v>
      </c>
      <c r="S298" s="129"/>
      <c r="T298" s="133"/>
      <c r="AA298" s="134"/>
      <c r="AT298" s="130" t="s">
        <v>208</v>
      </c>
      <c r="AU298" s="130" t="s">
        <v>147</v>
      </c>
      <c r="AV298" s="130" t="s">
        <v>83</v>
      </c>
      <c r="AW298" s="130" t="s">
        <v>117</v>
      </c>
      <c r="AX298" s="130" t="s">
        <v>22</v>
      </c>
      <c r="AY298" s="130" t="s">
        <v>136</v>
      </c>
    </row>
    <row r="299" spans="2:63" s="101" customFormat="1" ht="23.25" customHeight="1">
      <c r="B299" s="102"/>
      <c r="D299" s="109" t="s">
        <v>261</v>
      </c>
      <c r="N299" s="278">
        <f>$BK$299</f>
        <v>0</v>
      </c>
      <c r="O299" s="277"/>
      <c r="P299" s="277"/>
      <c r="Q299" s="277"/>
      <c r="S299" s="102"/>
      <c r="T299" s="105"/>
      <c r="W299" s="106">
        <f>SUM($W$300:$W$302)</f>
        <v>0</v>
      </c>
      <c r="Y299" s="106">
        <f>SUM($Y$300:$Y$302)</f>
        <v>0</v>
      </c>
      <c r="AA299" s="107">
        <f>SUM($AA$300:$AA$302)</f>
        <v>72.72800000000001</v>
      </c>
      <c r="AR299" s="104" t="s">
        <v>22</v>
      </c>
      <c r="AT299" s="104" t="s">
        <v>74</v>
      </c>
      <c r="AU299" s="104" t="s">
        <v>83</v>
      </c>
      <c r="AY299" s="104" t="s">
        <v>136</v>
      </c>
      <c r="BK299" s="108">
        <f>SUM($BK$300:$BK$302)</f>
        <v>0</v>
      </c>
    </row>
    <row r="300" spans="2:65" s="6" customFormat="1" ht="27" customHeight="1">
      <c r="B300" s="21"/>
      <c r="C300" s="110" t="s">
        <v>622</v>
      </c>
      <c r="D300" s="110" t="s">
        <v>138</v>
      </c>
      <c r="E300" s="111" t="s">
        <v>623</v>
      </c>
      <c r="F300" s="271" t="s">
        <v>624</v>
      </c>
      <c r="G300" s="272"/>
      <c r="H300" s="272"/>
      <c r="I300" s="272"/>
      <c r="J300" s="113" t="s">
        <v>189</v>
      </c>
      <c r="K300" s="114">
        <v>4</v>
      </c>
      <c r="L300" s="273"/>
      <c r="M300" s="272"/>
      <c r="N300" s="274">
        <f>ROUND($L$300*$K$300,2)</f>
        <v>0</v>
      </c>
      <c r="O300" s="272"/>
      <c r="P300" s="272"/>
      <c r="Q300" s="272"/>
      <c r="R300" s="112" t="s">
        <v>202</v>
      </c>
      <c r="S300" s="21"/>
      <c r="T300" s="115"/>
      <c r="U300" s="116" t="s">
        <v>45</v>
      </c>
      <c r="X300" s="117">
        <v>0</v>
      </c>
      <c r="Y300" s="117">
        <f>$X$300*$K$300</f>
        <v>0</v>
      </c>
      <c r="Z300" s="117">
        <v>0.082</v>
      </c>
      <c r="AA300" s="118">
        <f>$Z$300*$K$300</f>
        <v>0.328</v>
      </c>
      <c r="AR300" s="81" t="s">
        <v>137</v>
      </c>
      <c r="AT300" s="81" t="s">
        <v>138</v>
      </c>
      <c r="AU300" s="81" t="s">
        <v>147</v>
      </c>
      <c r="AY300" s="6" t="s">
        <v>136</v>
      </c>
      <c r="BE300" s="119">
        <f>IF($U$300="základní",$N$300,0)</f>
        <v>0</v>
      </c>
      <c r="BF300" s="119">
        <f>IF($U$300="snížená",$N$300,0)</f>
        <v>0</v>
      </c>
      <c r="BG300" s="119">
        <f>IF($U$300="zákl. přenesená",$N$300,0)</f>
        <v>0</v>
      </c>
      <c r="BH300" s="119">
        <f>IF($U$300="sníž. přenesená",$N$300,0)</f>
        <v>0</v>
      </c>
      <c r="BI300" s="119">
        <f>IF($U$300="nulová",$N$300,0)</f>
        <v>0</v>
      </c>
      <c r="BJ300" s="81" t="s">
        <v>22</v>
      </c>
      <c r="BK300" s="119">
        <f>ROUND($L$300*$K$300,2)</f>
        <v>0</v>
      </c>
      <c r="BL300" s="81" t="s">
        <v>137</v>
      </c>
      <c r="BM300" s="81" t="s">
        <v>625</v>
      </c>
    </row>
    <row r="301" spans="2:65" s="6" customFormat="1" ht="15.75" customHeight="1">
      <c r="B301" s="21"/>
      <c r="C301" s="113" t="s">
        <v>626</v>
      </c>
      <c r="D301" s="113" t="s">
        <v>138</v>
      </c>
      <c r="E301" s="111" t="s">
        <v>627</v>
      </c>
      <c r="F301" s="271" t="s">
        <v>628</v>
      </c>
      <c r="G301" s="272"/>
      <c r="H301" s="272"/>
      <c r="I301" s="272"/>
      <c r="J301" s="113" t="s">
        <v>267</v>
      </c>
      <c r="K301" s="114">
        <v>36.2</v>
      </c>
      <c r="L301" s="273"/>
      <c r="M301" s="272"/>
      <c r="N301" s="274">
        <f>ROUND($L$301*$K$301,2)</f>
        <v>0</v>
      </c>
      <c r="O301" s="272"/>
      <c r="P301" s="272"/>
      <c r="Q301" s="272"/>
      <c r="R301" s="112" t="s">
        <v>202</v>
      </c>
      <c r="S301" s="21"/>
      <c r="T301" s="115"/>
      <c r="U301" s="116" t="s">
        <v>45</v>
      </c>
      <c r="X301" s="117">
        <v>0</v>
      </c>
      <c r="Y301" s="117">
        <f>$X$301*$K$301</f>
        <v>0</v>
      </c>
      <c r="Z301" s="117">
        <v>2</v>
      </c>
      <c r="AA301" s="118">
        <f>$Z$301*$K$301</f>
        <v>72.4</v>
      </c>
      <c r="AR301" s="81" t="s">
        <v>137</v>
      </c>
      <c r="AT301" s="81" t="s">
        <v>138</v>
      </c>
      <c r="AU301" s="81" t="s">
        <v>147</v>
      </c>
      <c r="AY301" s="81" t="s">
        <v>136</v>
      </c>
      <c r="BE301" s="119">
        <f>IF($U$301="základní",$N$301,0)</f>
        <v>0</v>
      </c>
      <c r="BF301" s="119">
        <f>IF($U$301="snížená",$N$301,0)</f>
        <v>0</v>
      </c>
      <c r="BG301" s="119">
        <f>IF($U$301="zákl. přenesená",$N$301,0)</f>
        <v>0</v>
      </c>
      <c r="BH301" s="119">
        <f>IF($U$301="sníž. přenesená",$N$301,0)</f>
        <v>0</v>
      </c>
      <c r="BI301" s="119">
        <f>IF($U$301="nulová",$N$301,0)</f>
        <v>0</v>
      </c>
      <c r="BJ301" s="81" t="s">
        <v>22</v>
      </c>
      <c r="BK301" s="119">
        <f>ROUND($L$301*$K$301,2)</f>
        <v>0</v>
      </c>
      <c r="BL301" s="81" t="s">
        <v>137</v>
      </c>
      <c r="BM301" s="81" t="s">
        <v>629</v>
      </c>
    </row>
    <row r="302" spans="2:51" s="6" customFormat="1" ht="27" customHeight="1">
      <c r="B302" s="129"/>
      <c r="E302" s="131"/>
      <c r="F302" s="290" t="s">
        <v>630</v>
      </c>
      <c r="G302" s="291"/>
      <c r="H302" s="291"/>
      <c r="I302" s="291"/>
      <c r="K302" s="132">
        <v>36.2</v>
      </c>
      <c r="S302" s="129"/>
      <c r="T302" s="133"/>
      <c r="AA302" s="134"/>
      <c r="AT302" s="130" t="s">
        <v>208</v>
      </c>
      <c r="AU302" s="130" t="s">
        <v>147</v>
      </c>
      <c r="AV302" s="130" t="s">
        <v>83</v>
      </c>
      <c r="AW302" s="130" t="s">
        <v>117</v>
      </c>
      <c r="AX302" s="130" t="s">
        <v>22</v>
      </c>
      <c r="AY302" s="130" t="s">
        <v>136</v>
      </c>
    </row>
    <row r="303" spans="2:63" s="101" customFormat="1" ht="23.25" customHeight="1">
      <c r="B303" s="102"/>
      <c r="D303" s="109" t="s">
        <v>262</v>
      </c>
      <c r="N303" s="278">
        <f>$BK$303</f>
        <v>0</v>
      </c>
      <c r="O303" s="277"/>
      <c r="P303" s="277"/>
      <c r="Q303" s="277"/>
      <c r="S303" s="102"/>
      <c r="T303" s="105"/>
      <c r="W303" s="106">
        <f>SUM($W$304:$W$310)</f>
        <v>0</v>
      </c>
      <c r="Y303" s="106">
        <f>SUM($Y$304:$Y$310)</f>
        <v>1.77505</v>
      </c>
      <c r="AA303" s="107">
        <f>SUM($AA$304:$AA$310)</f>
        <v>0</v>
      </c>
      <c r="AR303" s="104" t="s">
        <v>22</v>
      </c>
      <c r="AT303" s="104" t="s">
        <v>74</v>
      </c>
      <c r="AU303" s="104" t="s">
        <v>83</v>
      </c>
      <c r="AY303" s="104" t="s">
        <v>136</v>
      </c>
      <c r="BK303" s="108">
        <f>SUM($BK$304:$BK$310)</f>
        <v>0</v>
      </c>
    </row>
    <row r="304" spans="2:65" s="6" customFormat="1" ht="15.75" customHeight="1">
      <c r="B304" s="21"/>
      <c r="C304" s="110" t="s">
        <v>631</v>
      </c>
      <c r="D304" s="110" t="s">
        <v>138</v>
      </c>
      <c r="E304" s="111" t="s">
        <v>632</v>
      </c>
      <c r="F304" s="271" t="s">
        <v>633</v>
      </c>
      <c r="G304" s="272"/>
      <c r="H304" s="272"/>
      <c r="I304" s="272"/>
      <c r="J304" s="113" t="s">
        <v>374</v>
      </c>
      <c r="K304" s="114">
        <v>3265</v>
      </c>
      <c r="L304" s="273"/>
      <c r="M304" s="272"/>
      <c r="N304" s="274">
        <f>ROUND($L$304*$K$304,2)</f>
        <v>0</v>
      </c>
      <c r="O304" s="272"/>
      <c r="P304" s="272"/>
      <c r="Q304" s="272"/>
      <c r="R304" s="112" t="s">
        <v>202</v>
      </c>
      <c r="S304" s="21"/>
      <c r="T304" s="115"/>
      <c r="U304" s="116" t="s">
        <v>45</v>
      </c>
      <c r="X304" s="117">
        <v>0</v>
      </c>
      <c r="Y304" s="117">
        <f>$X$304*$K$304</f>
        <v>0</v>
      </c>
      <c r="Z304" s="117">
        <v>0</v>
      </c>
      <c r="AA304" s="118">
        <f>$Z$304*$K$304</f>
        <v>0</v>
      </c>
      <c r="AR304" s="81" t="s">
        <v>137</v>
      </c>
      <c r="AT304" s="81" t="s">
        <v>138</v>
      </c>
      <c r="AU304" s="81" t="s">
        <v>147</v>
      </c>
      <c r="AY304" s="6" t="s">
        <v>136</v>
      </c>
      <c r="BE304" s="119">
        <f>IF($U$304="základní",$N$304,0)</f>
        <v>0</v>
      </c>
      <c r="BF304" s="119">
        <f>IF($U$304="snížená",$N$304,0)</f>
        <v>0</v>
      </c>
      <c r="BG304" s="119">
        <f>IF($U$304="zákl. přenesená",$N$304,0)</f>
        <v>0</v>
      </c>
      <c r="BH304" s="119">
        <f>IF($U$304="sníž. přenesená",$N$304,0)</f>
        <v>0</v>
      </c>
      <c r="BI304" s="119">
        <f>IF($U$304="nulová",$N$304,0)</f>
        <v>0</v>
      </c>
      <c r="BJ304" s="81" t="s">
        <v>22</v>
      </c>
      <c r="BK304" s="119">
        <f>ROUND($L$304*$K$304,2)</f>
        <v>0</v>
      </c>
      <c r="BL304" s="81" t="s">
        <v>137</v>
      </c>
      <c r="BM304" s="81" t="s">
        <v>634</v>
      </c>
    </row>
    <row r="305" spans="2:51" s="6" customFormat="1" ht="15.75" customHeight="1">
      <c r="B305" s="129"/>
      <c r="E305" s="131"/>
      <c r="F305" s="290" t="s">
        <v>635</v>
      </c>
      <c r="G305" s="291"/>
      <c r="H305" s="291"/>
      <c r="I305" s="291"/>
      <c r="K305" s="132">
        <v>1085</v>
      </c>
      <c r="S305" s="129"/>
      <c r="T305" s="133"/>
      <c r="AA305" s="134"/>
      <c r="AT305" s="130" t="s">
        <v>208</v>
      </c>
      <c r="AU305" s="130" t="s">
        <v>147</v>
      </c>
      <c r="AV305" s="130" t="s">
        <v>83</v>
      </c>
      <c r="AW305" s="130" t="s">
        <v>117</v>
      </c>
      <c r="AX305" s="130" t="s">
        <v>75</v>
      </c>
      <c r="AY305" s="130" t="s">
        <v>136</v>
      </c>
    </row>
    <row r="306" spans="2:51" s="6" customFormat="1" ht="15.75" customHeight="1">
      <c r="B306" s="129"/>
      <c r="E306" s="130"/>
      <c r="F306" s="290" t="s">
        <v>636</v>
      </c>
      <c r="G306" s="291"/>
      <c r="H306" s="291"/>
      <c r="I306" s="291"/>
      <c r="K306" s="132">
        <v>2180</v>
      </c>
      <c r="S306" s="129"/>
      <c r="T306" s="133"/>
      <c r="AA306" s="134"/>
      <c r="AT306" s="130" t="s">
        <v>208</v>
      </c>
      <c r="AU306" s="130" t="s">
        <v>147</v>
      </c>
      <c r="AV306" s="130" t="s">
        <v>83</v>
      </c>
      <c r="AW306" s="130" t="s">
        <v>117</v>
      </c>
      <c r="AX306" s="130" t="s">
        <v>75</v>
      </c>
      <c r="AY306" s="130" t="s">
        <v>136</v>
      </c>
    </row>
    <row r="307" spans="2:51" s="6" customFormat="1" ht="15.75" customHeight="1">
      <c r="B307" s="143"/>
      <c r="E307" s="144"/>
      <c r="F307" s="298" t="s">
        <v>277</v>
      </c>
      <c r="G307" s="299"/>
      <c r="H307" s="299"/>
      <c r="I307" s="299"/>
      <c r="K307" s="145">
        <v>3265</v>
      </c>
      <c r="S307" s="143"/>
      <c r="T307" s="146"/>
      <c r="AA307" s="147"/>
      <c r="AT307" s="144" t="s">
        <v>208</v>
      </c>
      <c r="AU307" s="144" t="s">
        <v>147</v>
      </c>
      <c r="AV307" s="144" t="s">
        <v>137</v>
      </c>
      <c r="AW307" s="144" t="s">
        <v>117</v>
      </c>
      <c r="AX307" s="144" t="s">
        <v>22</v>
      </c>
      <c r="AY307" s="144" t="s">
        <v>136</v>
      </c>
    </row>
    <row r="308" spans="2:65" s="6" customFormat="1" ht="27" customHeight="1">
      <c r="B308" s="21"/>
      <c r="C308" s="110" t="s">
        <v>637</v>
      </c>
      <c r="D308" s="110" t="s">
        <v>138</v>
      </c>
      <c r="E308" s="111" t="s">
        <v>638</v>
      </c>
      <c r="F308" s="271" t="s">
        <v>639</v>
      </c>
      <c r="G308" s="272"/>
      <c r="H308" s="272"/>
      <c r="I308" s="272"/>
      <c r="J308" s="113" t="s">
        <v>374</v>
      </c>
      <c r="K308" s="114">
        <v>1085</v>
      </c>
      <c r="L308" s="273"/>
      <c r="M308" s="272"/>
      <c r="N308" s="274">
        <f>ROUND($L$308*$K$308,2)</f>
        <v>0</v>
      </c>
      <c r="O308" s="272"/>
      <c r="P308" s="272"/>
      <c r="Q308" s="272"/>
      <c r="R308" s="112" t="s">
        <v>202</v>
      </c>
      <c r="S308" s="21"/>
      <c r="T308" s="115"/>
      <c r="U308" s="116" t="s">
        <v>45</v>
      </c>
      <c r="X308" s="117">
        <v>0.00033</v>
      </c>
      <c r="Y308" s="117">
        <f>$X$308*$K$308</f>
        <v>0.35805</v>
      </c>
      <c r="Z308" s="117">
        <v>0</v>
      </c>
      <c r="AA308" s="118">
        <f>$Z$308*$K$308</f>
        <v>0</v>
      </c>
      <c r="AR308" s="81" t="s">
        <v>137</v>
      </c>
      <c r="AT308" s="81" t="s">
        <v>138</v>
      </c>
      <c r="AU308" s="81" t="s">
        <v>147</v>
      </c>
      <c r="AY308" s="6" t="s">
        <v>136</v>
      </c>
      <c r="BE308" s="119">
        <f>IF($U$308="základní",$N$308,0)</f>
        <v>0</v>
      </c>
      <c r="BF308" s="119">
        <f>IF($U$308="snížená",$N$308,0)</f>
        <v>0</v>
      </c>
      <c r="BG308" s="119">
        <f>IF($U$308="zákl. přenesená",$N$308,0)</f>
        <v>0</v>
      </c>
      <c r="BH308" s="119">
        <f>IF($U$308="sníž. přenesená",$N$308,0)</f>
        <v>0</v>
      </c>
      <c r="BI308" s="119">
        <f>IF($U$308="nulová",$N$308,0)</f>
        <v>0</v>
      </c>
      <c r="BJ308" s="81" t="s">
        <v>22</v>
      </c>
      <c r="BK308" s="119">
        <f>ROUND($L$308*$K$308,2)</f>
        <v>0</v>
      </c>
      <c r="BL308" s="81" t="s">
        <v>137</v>
      </c>
      <c r="BM308" s="81" t="s">
        <v>640</v>
      </c>
    </row>
    <row r="309" spans="2:65" s="6" customFormat="1" ht="27" customHeight="1">
      <c r="B309" s="21"/>
      <c r="C309" s="113" t="s">
        <v>641</v>
      </c>
      <c r="D309" s="113" t="s">
        <v>138</v>
      </c>
      <c r="E309" s="111" t="s">
        <v>642</v>
      </c>
      <c r="F309" s="271" t="s">
        <v>643</v>
      </c>
      <c r="G309" s="272"/>
      <c r="H309" s="272"/>
      <c r="I309" s="272"/>
      <c r="J309" s="113" t="s">
        <v>374</v>
      </c>
      <c r="K309" s="114">
        <v>2180</v>
      </c>
      <c r="L309" s="273"/>
      <c r="M309" s="272"/>
      <c r="N309" s="274">
        <f>ROUND($L$309*$K$309,2)</f>
        <v>0</v>
      </c>
      <c r="O309" s="272"/>
      <c r="P309" s="272"/>
      <c r="Q309" s="272"/>
      <c r="R309" s="112" t="s">
        <v>202</v>
      </c>
      <c r="S309" s="21"/>
      <c r="T309" s="115"/>
      <c r="U309" s="116" t="s">
        <v>45</v>
      </c>
      <c r="X309" s="117">
        <v>0.00065</v>
      </c>
      <c r="Y309" s="117">
        <f>$X$309*$K$309</f>
        <v>1.417</v>
      </c>
      <c r="Z309" s="117">
        <v>0</v>
      </c>
      <c r="AA309" s="118">
        <f>$Z$309*$K$309</f>
        <v>0</v>
      </c>
      <c r="AR309" s="81" t="s">
        <v>137</v>
      </c>
      <c r="AT309" s="81" t="s">
        <v>138</v>
      </c>
      <c r="AU309" s="81" t="s">
        <v>147</v>
      </c>
      <c r="AY309" s="81" t="s">
        <v>136</v>
      </c>
      <c r="BE309" s="119">
        <f>IF($U$309="základní",$N$309,0)</f>
        <v>0</v>
      </c>
      <c r="BF309" s="119">
        <f>IF($U$309="snížená",$N$309,0)</f>
        <v>0</v>
      </c>
      <c r="BG309" s="119">
        <f>IF($U$309="zákl. přenesená",$N$309,0)</f>
        <v>0</v>
      </c>
      <c r="BH309" s="119">
        <f>IF($U$309="sníž. přenesená",$N$309,0)</f>
        <v>0</v>
      </c>
      <c r="BI309" s="119">
        <f>IF($U$309="nulová",$N$309,0)</f>
        <v>0</v>
      </c>
      <c r="BJ309" s="81" t="s">
        <v>22</v>
      </c>
      <c r="BK309" s="119">
        <f>ROUND($L$309*$K$309,2)</f>
        <v>0</v>
      </c>
      <c r="BL309" s="81" t="s">
        <v>137</v>
      </c>
      <c r="BM309" s="81" t="s">
        <v>644</v>
      </c>
    </row>
    <row r="310" spans="2:51" s="6" customFormat="1" ht="15.75" customHeight="1">
      <c r="B310" s="129"/>
      <c r="E310" s="131"/>
      <c r="F310" s="290" t="s">
        <v>645</v>
      </c>
      <c r="G310" s="291"/>
      <c r="H310" s="291"/>
      <c r="I310" s="291"/>
      <c r="K310" s="132">
        <v>2180</v>
      </c>
      <c r="S310" s="129"/>
      <c r="T310" s="133"/>
      <c r="AA310" s="134"/>
      <c r="AT310" s="130" t="s">
        <v>208</v>
      </c>
      <c r="AU310" s="130" t="s">
        <v>147</v>
      </c>
      <c r="AV310" s="130" t="s">
        <v>83</v>
      </c>
      <c r="AW310" s="130" t="s">
        <v>117</v>
      </c>
      <c r="AX310" s="130" t="s">
        <v>22</v>
      </c>
      <c r="AY310" s="130" t="s">
        <v>136</v>
      </c>
    </row>
    <row r="311" spans="2:63" s="101" customFormat="1" ht="23.25" customHeight="1">
      <c r="B311" s="102"/>
      <c r="D311" s="109" t="s">
        <v>263</v>
      </c>
      <c r="N311" s="278">
        <f>$BK$311</f>
        <v>0</v>
      </c>
      <c r="O311" s="277"/>
      <c r="P311" s="277"/>
      <c r="Q311" s="277"/>
      <c r="S311" s="102"/>
      <c r="T311" s="105"/>
      <c r="W311" s="106">
        <f>SUM($W$312:$W$318)</f>
        <v>0</v>
      </c>
      <c r="Y311" s="106">
        <f>SUM($Y$312:$Y$318)</f>
        <v>0.54333</v>
      </c>
      <c r="AA311" s="107">
        <f>SUM($AA$312:$AA$318)</f>
        <v>0</v>
      </c>
      <c r="AR311" s="104" t="s">
        <v>22</v>
      </c>
      <c r="AT311" s="104" t="s">
        <v>74</v>
      </c>
      <c r="AU311" s="104" t="s">
        <v>83</v>
      </c>
      <c r="AY311" s="104" t="s">
        <v>136</v>
      </c>
      <c r="BK311" s="108">
        <f>SUM($BK$312:$BK$318)</f>
        <v>0</v>
      </c>
    </row>
    <row r="312" spans="2:65" s="6" customFormat="1" ht="27" customHeight="1">
      <c r="B312" s="21"/>
      <c r="C312" s="110" t="s">
        <v>646</v>
      </c>
      <c r="D312" s="110" t="s">
        <v>138</v>
      </c>
      <c r="E312" s="111" t="s">
        <v>647</v>
      </c>
      <c r="F312" s="271" t="s">
        <v>648</v>
      </c>
      <c r="G312" s="272"/>
      <c r="H312" s="272"/>
      <c r="I312" s="272"/>
      <c r="J312" s="113" t="s">
        <v>189</v>
      </c>
      <c r="K312" s="114">
        <v>3</v>
      </c>
      <c r="L312" s="273"/>
      <c r="M312" s="272"/>
      <c r="N312" s="274">
        <f>ROUND($L$312*$K$312,2)</f>
        <v>0</v>
      </c>
      <c r="O312" s="272"/>
      <c r="P312" s="272"/>
      <c r="Q312" s="272"/>
      <c r="R312" s="112" t="s">
        <v>202</v>
      </c>
      <c r="S312" s="21"/>
      <c r="T312" s="115"/>
      <c r="U312" s="116" t="s">
        <v>45</v>
      </c>
      <c r="X312" s="117">
        <v>0.11241</v>
      </c>
      <c r="Y312" s="117">
        <f>$X$312*$K$312</f>
        <v>0.33723</v>
      </c>
      <c r="Z312" s="117">
        <v>0</v>
      </c>
      <c r="AA312" s="118">
        <f>$Z$312*$K$312</f>
        <v>0</v>
      </c>
      <c r="AR312" s="81" t="s">
        <v>137</v>
      </c>
      <c r="AT312" s="81" t="s">
        <v>138</v>
      </c>
      <c r="AU312" s="81" t="s">
        <v>147</v>
      </c>
      <c r="AY312" s="6" t="s">
        <v>136</v>
      </c>
      <c r="BE312" s="119">
        <f>IF($U$312="základní",$N$312,0)</f>
        <v>0</v>
      </c>
      <c r="BF312" s="119">
        <f>IF($U$312="snížená",$N$312,0)</f>
        <v>0</v>
      </c>
      <c r="BG312" s="119">
        <f>IF($U$312="zákl. přenesená",$N$312,0)</f>
        <v>0</v>
      </c>
      <c r="BH312" s="119">
        <f>IF($U$312="sníž. přenesená",$N$312,0)</f>
        <v>0</v>
      </c>
      <c r="BI312" s="119">
        <f>IF($U$312="nulová",$N$312,0)</f>
        <v>0</v>
      </c>
      <c r="BJ312" s="81" t="s">
        <v>22</v>
      </c>
      <c r="BK312" s="119">
        <f>ROUND($L$312*$K$312,2)</f>
        <v>0</v>
      </c>
      <c r="BL312" s="81" t="s">
        <v>137</v>
      </c>
      <c r="BM312" s="81" t="s">
        <v>649</v>
      </c>
    </row>
    <row r="313" spans="2:51" s="6" customFormat="1" ht="15.75" customHeight="1">
      <c r="B313" s="129"/>
      <c r="E313" s="131"/>
      <c r="F313" s="290" t="s">
        <v>650</v>
      </c>
      <c r="G313" s="291"/>
      <c r="H313" s="291"/>
      <c r="I313" s="291"/>
      <c r="K313" s="132">
        <v>3</v>
      </c>
      <c r="S313" s="129"/>
      <c r="T313" s="133"/>
      <c r="AA313" s="134"/>
      <c r="AT313" s="130" t="s">
        <v>208</v>
      </c>
      <c r="AU313" s="130" t="s">
        <v>147</v>
      </c>
      <c r="AV313" s="130" t="s">
        <v>83</v>
      </c>
      <c r="AW313" s="130" t="s">
        <v>117</v>
      </c>
      <c r="AX313" s="130" t="s">
        <v>22</v>
      </c>
      <c r="AY313" s="130" t="s">
        <v>136</v>
      </c>
    </row>
    <row r="314" spans="2:65" s="6" customFormat="1" ht="27" customHeight="1">
      <c r="B314" s="21"/>
      <c r="C314" s="148" t="s">
        <v>651</v>
      </c>
      <c r="D314" s="148" t="s">
        <v>356</v>
      </c>
      <c r="E314" s="149" t="s">
        <v>652</v>
      </c>
      <c r="F314" s="294" t="s">
        <v>653</v>
      </c>
      <c r="G314" s="295"/>
      <c r="H314" s="295"/>
      <c r="I314" s="295"/>
      <c r="J314" s="150" t="s">
        <v>374</v>
      </c>
      <c r="K314" s="151">
        <v>10.5</v>
      </c>
      <c r="L314" s="296"/>
      <c r="M314" s="295"/>
      <c r="N314" s="297">
        <f>ROUND($L$314*$K$314,2)</f>
        <v>0</v>
      </c>
      <c r="O314" s="272"/>
      <c r="P314" s="272"/>
      <c r="Q314" s="272"/>
      <c r="R314" s="112"/>
      <c r="S314" s="21"/>
      <c r="T314" s="115"/>
      <c r="U314" s="116" t="s">
        <v>45</v>
      </c>
      <c r="X314" s="117">
        <v>0.018</v>
      </c>
      <c r="Y314" s="117">
        <f>$X$314*$K$314</f>
        <v>0.18899999999999997</v>
      </c>
      <c r="Z314" s="117">
        <v>0</v>
      </c>
      <c r="AA314" s="118">
        <f>$Z$314*$K$314</f>
        <v>0</v>
      </c>
      <c r="AR314" s="81" t="s">
        <v>166</v>
      </c>
      <c r="AT314" s="81" t="s">
        <v>356</v>
      </c>
      <c r="AU314" s="81" t="s">
        <v>147</v>
      </c>
      <c r="AY314" s="6" t="s">
        <v>136</v>
      </c>
      <c r="BE314" s="119">
        <f>IF($U$314="základní",$N$314,0)</f>
        <v>0</v>
      </c>
      <c r="BF314" s="119">
        <f>IF($U$314="snížená",$N$314,0)</f>
        <v>0</v>
      </c>
      <c r="BG314" s="119">
        <f>IF($U$314="zákl. přenesená",$N$314,0)</f>
        <v>0</v>
      </c>
      <c r="BH314" s="119">
        <f>IF($U$314="sníž. přenesená",$N$314,0)</f>
        <v>0</v>
      </c>
      <c r="BI314" s="119">
        <f>IF($U$314="nulová",$N$314,0)</f>
        <v>0</v>
      </c>
      <c r="BJ314" s="81" t="s">
        <v>22</v>
      </c>
      <c r="BK314" s="119">
        <f>ROUND($L$314*$K$314,2)</f>
        <v>0</v>
      </c>
      <c r="BL314" s="81" t="s">
        <v>137</v>
      </c>
      <c r="BM314" s="81" t="s">
        <v>654</v>
      </c>
    </row>
    <row r="315" spans="2:51" s="6" customFormat="1" ht="15.75" customHeight="1">
      <c r="B315" s="124"/>
      <c r="E315" s="125"/>
      <c r="F315" s="292" t="s">
        <v>655</v>
      </c>
      <c r="G315" s="293"/>
      <c r="H315" s="293"/>
      <c r="I315" s="293"/>
      <c r="K315" s="126"/>
      <c r="S315" s="124"/>
      <c r="T315" s="127"/>
      <c r="AA315" s="128"/>
      <c r="AT315" s="126" t="s">
        <v>208</v>
      </c>
      <c r="AU315" s="126" t="s">
        <v>147</v>
      </c>
      <c r="AV315" s="126" t="s">
        <v>22</v>
      </c>
      <c r="AW315" s="126" t="s">
        <v>117</v>
      </c>
      <c r="AX315" s="126" t="s">
        <v>75</v>
      </c>
      <c r="AY315" s="126" t="s">
        <v>136</v>
      </c>
    </row>
    <row r="316" spans="2:51" s="6" customFormat="1" ht="15.75" customHeight="1">
      <c r="B316" s="129"/>
      <c r="E316" s="130"/>
      <c r="F316" s="290" t="s">
        <v>656</v>
      </c>
      <c r="G316" s="291"/>
      <c r="H316" s="291"/>
      <c r="I316" s="291"/>
      <c r="K316" s="132">
        <v>10.5</v>
      </c>
      <c r="S316" s="129"/>
      <c r="T316" s="133"/>
      <c r="AA316" s="134"/>
      <c r="AT316" s="130" t="s">
        <v>208</v>
      </c>
      <c r="AU316" s="130" t="s">
        <v>147</v>
      </c>
      <c r="AV316" s="130" t="s">
        <v>83</v>
      </c>
      <c r="AW316" s="130" t="s">
        <v>117</v>
      </c>
      <c r="AX316" s="130" t="s">
        <v>22</v>
      </c>
      <c r="AY316" s="130" t="s">
        <v>136</v>
      </c>
    </row>
    <row r="317" spans="2:65" s="6" customFormat="1" ht="27" customHeight="1">
      <c r="B317" s="21"/>
      <c r="C317" s="110" t="s">
        <v>657</v>
      </c>
      <c r="D317" s="110" t="s">
        <v>138</v>
      </c>
      <c r="E317" s="111" t="s">
        <v>658</v>
      </c>
      <c r="F317" s="271" t="s">
        <v>659</v>
      </c>
      <c r="G317" s="272"/>
      <c r="H317" s="272"/>
      <c r="I317" s="272"/>
      <c r="J317" s="113" t="s">
        <v>189</v>
      </c>
      <c r="K317" s="114">
        <v>3</v>
      </c>
      <c r="L317" s="273"/>
      <c r="M317" s="272"/>
      <c r="N317" s="274">
        <f>ROUND($L$317*$K$317,2)</f>
        <v>0</v>
      </c>
      <c r="O317" s="272"/>
      <c r="P317" s="272"/>
      <c r="Q317" s="272"/>
      <c r="R317" s="112" t="s">
        <v>202</v>
      </c>
      <c r="S317" s="21"/>
      <c r="T317" s="115"/>
      <c r="U317" s="116" t="s">
        <v>45</v>
      </c>
      <c r="X317" s="117">
        <v>0.0007</v>
      </c>
      <c r="Y317" s="117">
        <f>$X$317*$K$317</f>
        <v>0.0021</v>
      </c>
      <c r="Z317" s="117">
        <v>0</v>
      </c>
      <c r="AA317" s="118">
        <f>$Z$317*$K$317</f>
        <v>0</v>
      </c>
      <c r="AR317" s="81" t="s">
        <v>137</v>
      </c>
      <c r="AT317" s="81" t="s">
        <v>138</v>
      </c>
      <c r="AU317" s="81" t="s">
        <v>147</v>
      </c>
      <c r="AY317" s="6" t="s">
        <v>136</v>
      </c>
      <c r="BE317" s="119">
        <f>IF($U$317="základní",$N$317,0)</f>
        <v>0</v>
      </c>
      <c r="BF317" s="119">
        <f>IF($U$317="snížená",$N$317,0)</f>
        <v>0</v>
      </c>
      <c r="BG317" s="119">
        <f>IF($U$317="zákl. přenesená",$N$317,0)</f>
        <v>0</v>
      </c>
      <c r="BH317" s="119">
        <f>IF($U$317="sníž. přenesená",$N$317,0)</f>
        <v>0</v>
      </c>
      <c r="BI317" s="119">
        <f>IF($U$317="nulová",$N$317,0)</f>
        <v>0</v>
      </c>
      <c r="BJ317" s="81" t="s">
        <v>22</v>
      </c>
      <c r="BK317" s="119">
        <f>ROUND($L$317*$K$317,2)</f>
        <v>0</v>
      </c>
      <c r="BL317" s="81" t="s">
        <v>137</v>
      </c>
      <c r="BM317" s="81" t="s">
        <v>660</v>
      </c>
    </row>
    <row r="318" spans="2:65" s="6" customFormat="1" ht="15.75" customHeight="1">
      <c r="B318" s="21"/>
      <c r="C318" s="150" t="s">
        <v>661</v>
      </c>
      <c r="D318" s="150" t="s">
        <v>356</v>
      </c>
      <c r="E318" s="149" t="s">
        <v>662</v>
      </c>
      <c r="F318" s="294" t="s">
        <v>663</v>
      </c>
      <c r="G318" s="295"/>
      <c r="H318" s="295"/>
      <c r="I318" s="295"/>
      <c r="J318" s="150" t="s">
        <v>189</v>
      </c>
      <c r="K318" s="151">
        <v>3</v>
      </c>
      <c r="L318" s="296"/>
      <c r="M318" s="295"/>
      <c r="N318" s="297">
        <f>ROUND($L$318*$K$318,2)</f>
        <v>0</v>
      </c>
      <c r="O318" s="272"/>
      <c r="P318" s="272"/>
      <c r="Q318" s="272"/>
      <c r="R318" s="112" t="s">
        <v>202</v>
      </c>
      <c r="S318" s="21"/>
      <c r="T318" s="115"/>
      <c r="U318" s="116" t="s">
        <v>45</v>
      </c>
      <c r="X318" s="117">
        <v>0.005</v>
      </c>
      <c r="Y318" s="117">
        <f>$X$318*$K$318</f>
        <v>0.015</v>
      </c>
      <c r="Z318" s="117">
        <v>0</v>
      </c>
      <c r="AA318" s="118">
        <f>$Z$318*$K$318</f>
        <v>0</v>
      </c>
      <c r="AR318" s="81" t="s">
        <v>166</v>
      </c>
      <c r="AT318" s="81" t="s">
        <v>356</v>
      </c>
      <c r="AU318" s="81" t="s">
        <v>147</v>
      </c>
      <c r="AY318" s="81" t="s">
        <v>136</v>
      </c>
      <c r="BE318" s="119">
        <f>IF($U$318="základní",$N$318,0)</f>
        <v>0</v>
      </c>
      <c r="BF318" s="119">
        <f>IF($U$318="snížená",$N$318,0)</f>
        <v>0</v>
      </c>
      <c r="BG318" s="119">
        <f>IF($U$318="zákl. přenesená",$N$318,0)</f>
        <v>0</v>
      </c>
      <c r="BH318" s="119">
        <f>IF($U$318="sníž. přenesená",$N$318,0)</f>
        <v>0</v>
      </c>
      <c r="BI318" s="119">
        <f>IF($U$318="nulová",$N$318,0)</f>
        <v>0</v>
      </c>
      <c r="BJ318" s="81" t="s">
        <v>22</v>
      </c>
      <c r="BK318" s="119">
        <f>ROUND($L$318*$K$318,2)</f>
        <v>0</v>
      </c>
      <c r="BL318" s="81" t="s">
        <v>137</v>
      </c>
      <c r="BM318" s="81" t="s">
        <v>664</v>
      </c>
    </row>
    <row r="319" spans="2:63" s="101" customFormat="1" ht="23.25" customHeight="1">
      <c r="B319" s="102"/>
      <c r="D319" s="109" t="s">
        <v>264</v>
      </c>
      <c r="N319" s="278">
        <f>$BK$319</f>
        <v>0</v>
      </c>
      <c r="O319" s="277"/>
      <c r="P319" s="277"/>
      <c r="Q319" s="277"/>
      <c r="S319" s="102"/>
      <c r="T319" s="105"/>
      <c r="W319" s="106">
        <f>SUM($W$320:$W$323)</f>
        <v>0</v>
      </c>
      <c r="Y319" s="106">
        <f>SUM($Y$320:$Y$323)</f>
        <v>0</v>
      </c>
      <c r="AA319" s="107">
        <f>SUM($AA$320:$AA$323)</f>
        <v>0</v>
      </c>
      <c r="AR319" s="104" t="s">
        <v>22</v>
      </c>
      <c r="AT319" s="104" t="s">
        <v>74</v>
      </c>
      <c r="AU319" s="104" t="s">
        <v>83</v>
      </c>
      <c r="AY319" s="104" t="s">
        <v>136</v>
      </c>
      <c r="BK319" s="108">
        <f>SUM($BK$320:$BK$323)</f>
        <v>0</v>
      </c>
    </row>
    <row r="320" spans="2:65" s="6" customFormat="1" ht="27" customHeight="1">
      <c r="B320" s="21"/>
      <c r="C320" s="113" t="s">
        <v>665</v>
      </c>
      <c r="D320" s="113" t="s">
        <v>138</v>
      </c>
      <c r="E320" s="111" t="s">
        <v>666</v>
      </c>
      <c r="F320" s="271" t="s">
        <v>667</v>
      </c>
      <c r="G320" s="272"/>
      <c r="H320" s="272"/>
      <c r="I320" s="272"/>
      <c r="J320" s="113" t="s">
        <v>297</v>
      </c>
      <c r="K320" s="114">
        <v>14630.584</v>
      </c>
      <c r="L320" s="273"/>
      <c r="M320" s="272"/>
      <c r="N320" s="274">
        <f>ROUND($L$320*$K$320,2)</f>
        <v>0</v>
      </c>
      <c r="O320" s="272"/>
      <c r="P320" s="272"/>
      <c r="Q320" s="272"/>
      <c r="R320" s="112"/>
      <c r="S320" s="21"/>
      <c r="T320" s="115"/>
      <c r="U320" s="116" t="s">
        <v>45</v>
      </c>
      <c r="X320" s="117">
        <v>0</v>
      </c>
      <c r="Y320" s="117">
        <f>$X$320*$K$320</f>
        <v>0</v>
      </c>
      <c r="Z320" s="117">
        <v>0</v>
      </c>
      <c r="AA320" s="118">
        <f>$Z$320*$K$320</f>
        <v>0</v>
      </c>
      <c r="AR320" s="81" t="s">
        <v>137</v>
      </c>
      <c r="AT320" s="81" t="s">
        <v>138</v>
      </c>
      <c r="AU320" s="81" t="s">
        <v>147</v>
      </c>
      <c r="AY320" s="81" t="s">
        <v>136</v>
      </c>
      <c r="BE320" s="119">
        <f>IF($U$320="základní",$N$320,0)</f>
        <v>0</v>
      </c>
      <c r="BF320" s="119">
        <f>IF($U$320="snížená",$N$320,0)</f>
        <v>0</v>
      </c>
      <c r="BG320" s="119">
        <f>IF($U$320="zákl. přenesená",$N$320,0)</f>
        <v>0</v>
      </c>
      <c r="BH320" s="119">
        <f>IF($U$320="sníž. přenesená",$N$320,0)</f>
        <v>0</v>
      </c>
      <c r="BI320" s="119">
        <f>IF($U$320="nulová",$N$320,0)</f>
        <v>0</v>
      </c>
      <c r="BJ320" s="81" t="s">
        <v>22</v>
      </c>
      <c r="BK320" s="119">
        <f>ROUND($L$320*$K$320,2)</f>
        <v>0</v>
      </c>
      <c r="BL320" s="81" t="s">
        <v>137</v>
      </c>
      <c r="BM320" s="81" t="s">
        <v>668</v>
      </c>
    </row>
    <row r="321" spans="2:65" s="6" customFormat="1" ht="27" customHeight="1">
      <c r="B321" s="21"/>
      <c r="C321" s="113" t="s">
        <v>669</v>
      </c>
      <c r="D321" s="113" t="s">
        <v>138</v>
      </c>
      <c r="E321" s="111" t="s">
        <v>670</v>
      </c>
      <c r="F321" s="271" t="s">
        <v>671</v>
      </c>
      <c r="G321" s="272"/>
      <c r="H321" s="272"/>
      <c r="I321" s="272"/>
      <c r="J321" s="113" t="s">
        <v>297</v>
      </c>
      <c r="K321" s="114">
        <v>14630.584</v>
      </c>
      <c r="L321" s="273"/>
      <c r="M321" s="272"/>
      <c r="N321" s="274">
        <f>ROUND($L$321*$K$321,2)</f>
        <v>0</v>
      </c>
      <c r="O321" s="272"/>
      <c r="P321" s="272"/>
      <c r="Q321" s="272"/>
      <c r="R321" s="112"/>
      <c r="S321" s="21"/>
      <c r="T321" s="115"/>
      <c r="U321" s="116" t="s">
        <v>45</v>
      </c>
      <c r="X321" s="117">
        <v>0</v>
      </c>
      <c r="Y321" s="117">
        <f>$X$321*$K$321</f>
        <v>0</v>
      </c>
      <c r="Z321" s="117">
        <v>0</v>
      </c>
      <c r="AA321" s="118">
        <f>$Z$321*$K$321</f>
        <v>0</v>
      </c>
      <c r="AR321" s="81" t="s">
        <v>137</v>
      </c>
      <c r="AT321" s="81" t="s">
        <v>138</v>
      </c>
      <c r="AU321" s="81" t="s">
        <v>147</v>
      </c>
      <c r="AY321" s="81" t="s">
        <v>136</v>
      </c>
      <c r="BE321" s="119">
        <f>IF($U$321="základní",$N$321,0)</f>
        <v>0</v>
      </c>
      <c r="BF321" s="119">
        <f>IF($U$321="snížená",$N$321,0)</f>
        <v>0</v>
      </c>
      <c r="BG321" s="119">
        <f>IF($U$321="zákl. přenesená",$N$321,0)</f>
        <v>0</v>
      </c>
      <c r="BH321" s="119">
        <f>IF($U$321="sníž. přenesená",$N$321,0)</f>
        <v>0</v>
      </c>
      <c r="BI321" s="119">
        <f>IF($U$321="nulová",$N$321,0)</f>
        <v>0</v>
      </c>
      <c r="BJ321" s="81" t="s">
        <v>22</v>
      </c>
      <c r="BK321" s="119">
        <f>ROUND($L$321*$K$321,2)</f>
        <v>0</v>
      </c>
      <c r="BL321" s="81" t="s">
        <v>137</v>
      </c>
      <c r="BM321" s="81" t="s">
        <v>672</v>
      </c>
    </row>
    <row r="322" spans="2:65" s="6" customFormat="1" ht="27" customHeight="1">
      <c r="B322" s="21"/>
      <c r="C322" s="113" t="s">
        <v>673</v>
      </c>
      <c r="D322" s="113" t="s">
        <v>138</v>
      </c>
      <c r="E322" s="111" t="s">
        <v>674</v>
      </c>
      <c r="F322" s="271" t="s">
        <v>675</v>
      </c>
      <c r="G322" s="272"/>
      <c r="H322" s="272"/>
      <c r="I322" s="272"/>
      <c r="J322" s="113" t="s">
        <v>297</v>
      </c>
      <c r="K322" s="114">
        <v>14630.584</v>
      </c>
      <c r="L322" s="273"/>
      <c r="M322" s="272"/>
      <c r="N322" s="274">
        <f>ROUND($L$322*$K$322,2)</f>
        <v>0</v>
      </c>
      <c r="O322" s="272"/>
      <c r="P322" s="272"/>
      <c r="Q322" s="272"/>
      <c r="R322" s="112"/>
      <c r="S322" s="21"/>
      <c r="T322" s="115"/>
      <c r="U322" s="116" t="s">
        <v>45</v>
      </c>
      <c r="X322" s="117">
        <v>0</v>
      </c>
      <c r="Y322" s="117">
        <f>$X$322*$K$322</f>
        <v>0</v>
      </c>
      <c r="Z322" s="117">
        <v>0</v>
      </c>
      <c r="AA322" s="118">
        <f>$Z$322*$K$322</f>
        <v>0</v>
      </c>
      <c r="AR322" s="81" t="s">
        <v>137</v>
      </c>
      <c r="AT322" s="81" t="s">
        <v>138</v>
      </c>
      <c r="AU322" s="81" t="s">
        <v>147</v>
      </c>
      <c r="AY322" s="81" t="s">
        <v>136</v>
      </c>
      <c r="BE322" s="119">
        <f>IF($U$322="základní",$N$322,0)</f>
        <v>0</v>
      </c>
      <c r="BF322" s="119">
        <f>IF($U$322="snížená",$N$322,0)</f>
        <v>0</v>
      </c>
      <c r="BG322" s="119">
        <f>IF($U$322="zákl. přenesená",$N$322,0)</f>
        <v>0</v>
      </c>
      <c r="BH322" s="119">
        <f>IF($U$322="sníž. přenesená",$N$322,0)</f>
        <v>0</v>
      </c>
      <c r="BI322" s="119">
        <f>IF($U$322="nulová",$N$322,0)</f>
        <v>0</v>
      </c>
      <c r="BJ322" s="81" t="s">
        <v>22</v>
      </c>
      <c r="BK322" s="119">
        <f>ROUND($L$322*$K$322,2)</f>
        <v>0</v>
      </c>
      <c r="BL322" s="81" t="s">
        <v>137</v>
      </c>
      <c r="BM322" s="81" t="s">
        <v>676</v>
      </c>
    </row>
    <row r="323" spans="2:65" s="6" customFormat="1" ht="39" customHeight="1">
      <c r="B323" s="21"/>
      <c r="C323" s="113" t="s">
        <v>677</v>
      </c>
      <c r="D323" s="113" t="s">
        <v>138</v>
      </c>
      <c r="E323" s="111" t="s">
        <v>678</v>
      </c>
      <c r="F323" s="271" t="s">
        <v>679</v>
      </c>
      <c r="G323" s="272"/>
      <c r="H323" s="272"/>
      <c r="I323" s="272"/>
      <c r="J323" s="113" t="s">
        <v>297</v>
      </c>
      <c r="K323" s="114">
        <v>19742.296</v>
      </c>
      <c r="L323" s="273"/>
      <c r="M323" s="272"/>
      <c r="N323" s="274">
        <f>ROUND($L$323*$K$323,2)</f>
        <v>0</v>
      </c>
      <c r="O323" s="272"/>
      <c r="P323" s="272"/>
      <c r="Q323" s="272"/>
      <c r="R323" s="112" t="s">
        <v>202</v>
      </c>
      <c r="S323" s="21"/>
      <c r="T323" s="115"/>
      <c r="U323" s="120" t="s">
        <v>45</v>
      </c>
      <c r="V323" s="121"/>
      <c r="W323" s="121"/>
      <c r="X323" s="122">
        <v>0</v>
      </c>
      <c r="Y323" s="122">
        <f>$X$323*$K$323</f>
        <v>0</v>
      </c>
      <c r="Z323" s="122">
        <v>0</v>
      </c>
      <c r="AA323" s="123">
        <f>$Z$323*$K$323</f>
        <v>0</v>
      </c>
      <c r="AR323" s="81" t="s">
        <v>137</v>
      </c>
      <c r="AT323" s="81" t="s">
        <v>138</v>
      </c>
      <c r="AU323" s="81" t="s">
        <v>147</v>
      </c>
      <c r="AY323" s="81" t="s">
        <v>136</v>
      </c>
      <c r="BE323" s="119">
        <f>IF($U$323="základní",$N$323,0)</f>
        <v>0</v>
      </c>
      <c r="BF323" s="119">
        <f>IF($U$323="snížená",$N$323,0)</f>
        <v>0</v>
      </c>
      <c r="BG323" s="119">
        <f>IF($U$323="zákl. přenesená",$N$323,0)</f>
        <v>0</v>
      </c>
      <c r="BH323" s="119">
        <f>IF($U$323="sníž. přenesená",$N$323,0)</f>
        <v>0</v>
      </c>
      <c r="BI323" s="119">
        <f>IF($U$323="nulová",$N$323,0)</f>
        <v>0</v>
      </c>
      <c r="BJ323" s="81" t="s">
        <v>22</v>
      </c>
      <c r="BK323" s="119">
        <f>ROUND($L$323*$K$323,2)</f>
        <v>0</v>
      </c>
      <c r="BL323" s="81" t="s">
        <v>137</v>
      </c>
      <c r="BM323" s="81" t="s">
        <v>680</v>
      </c>
    </row>
    <row r="324" spans="2:19" s="6" customFormat="1" ht="7.5" customHeight="1">
      <c r="B324" s="35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21"/>
    </row>
    <row r="325" s="2" customFormat="1" ht="14.25" customHeight="1"/>
  </sheetData>
  <sheetProtection/>
  <mergeCells count="465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71:Q71"/>
    <mergeCell ref="N72:Q72"/>
    <mergeCell ref="N73:Q73"/>
    <mergeCell ref="N74:Q74"/>
    <mergeCell ref="M92:Q92"/>
    <mergeCell ref="F95:I95"/>
    <mergeCell ref="L95:M95"/>
    <mergeCell ref="N95:Q95"/>
    <mergeCell ref="N75:Q75"/>
    <mergeCell ref="N76:Q76"/>
    <mergeCell ref="N77:Q77"/>
    <mergeCell ref="N78:Q78"/>
    <mergeCell ref="C85:R85"/>
    <mergeCell ref="F87:Q87"/>
    <mergeCell ref="F100:I100"/>
    <mergeCell ref="L100:M100"/>
    <mergeCell ref="N100:Q100"/>
    <mergeCell ref="F101:I101"/>
    <mergeCell ref="F102:I102"/>
    <mergeCell ref="F103:I103"/>
    <mergeCell ref="F104:I104"/>
    <mergeCell ref="F105:I105"/>
    <mergeCell ref="F106:I106"/>
    <mergeCell ref="F107:I107"/>
    <mergeCell ref="F108:I108"/>
    <mergeCell ref="F109:I109"/>
    <mergeCell ref="F110:I110"/>
    <mergeCell ref="L110:M110"/>
    <mergeCell ref="N110:Q110"/>
    <mergeCell ref="F111:I111"/>
    <mergeCell ref="F112:I112"/>
    <mergeCell ref="F113:I113"/>
    <mergeCell ref="F114:I114"/>
    <mergeCell ref="F115:I115"/>
    <mergeCell ref="F116:I116"/>
    <mergeCell ref="F117:I117"/>
    <mergeCell ref="F118:I118"/>
    <mergeCell ref="F119:I119"/>
    <mergeCell ref="L119:M119"/>
    <mergeCell ref="N119:Q119"/>
    <mergeCell ref="F120:I120"/>
    <mergeCell ref="F121:I121"/>
    <mergeCell ref="F122:I122"/>
    <mergeCell ref="F123:I123"/>
    <mergeCell ref="F124:I124"/>
    <mergeCell ref="F125:I125"/>
    <mergeCell ref="L125:M125"/>
    <mergeCell ref="N125:Q125"/>
    <mergeCell ref="F126:I126"/>
    <mergeCell ref="F127:I127"/>
    <mergeCell ref="F128:I128"/>
    <mergeCell ref="F129:I129"/>
    <mergeCell ref="F130:I130"/>
    <mergeCell ref="F131:I131"/>
    <mergeCell ref="L131:M131"/>
    <mergeCell ref="N131:Q131"/>
    <mergeCell ref="F140:I140"/>
    <mergeCell ref="F141:I141"/>
    <mergeCell ref="F132:I132"/>
    <mergeCell ref="F133:I133"/>
    <mergeCell ref="F134:I134"/>
    <mergeCell ref="L134:M134"/>
    <mergeCell ref="F135:I135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4:I154"/>
    <mergeCell ref="L154:M154"/>
    <mergeCell ref="N154:Q154"/>
    <mergeCell ref="F155:I155"/>
    <mergeCell ref="F156:I156"/>
    <mergeCell ref="N153:Q153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68:I168"/>
    <mergeCell ref="F170:I170"/>
    <mergeCell ref="L170:M170"/>
    <mergeCell ref="N170:Q170"/>
    <mergeCell ref="F171:I171"/>
    <mergeCell ref="N169:Q169"/>
    <mergeCell ref="F172:I172"/>
    <mergeCell ref="L172:M172"/>
    <mergeCell ref="N172:Q172"/>
    <mergeCell ref="F173:I173"/>
    <mergeCell ref="F176:I176"/>
    <mergeCell ref="L176:M176"/>
    <mergeCell ref="N176:Q176"/>
    <mergeCell ref="N174:Q174"/>
    <mergeCell ref="N175:Q175"/>
    <mergeCell ref="F177:I177"/>
    <mergeCell ref="F180:I180"/>
    <mergeCell ref="L180:M180"/>
    <mergeCell ref="N180:Q180"/>
    <mergeCell ref="F181:I181"/>
    <mergeCell ref="F182:I182"/>
    <mergeCell ref="L182:M182"/>
    <mergeCell ref="N182:Q182"/>
    <mergeCell ref="N178:Q178"/>
    <mergeCell ref="N179:Q179"/>
    <mergeCell ref="F183:I183"/>
    <mergeCell ref="F184:I184"/>
    <mergeCell ref="L184:M184"/>
    <mergeCell ref="N184:Q184"/>
    <mergeCell ref="F185:I185"/>
    <mergeCell ref="F188:I188"/>
    <mergeCell ref="L188:M188"/>
    <mergeCell ref="N188:Q188"/>
    <mergeCell ref="N186:Q186"/>
    <mergeCell ref="N187:Q187"/>
    <mergeCell ref="F189:I189"/>
    <mergeCell ref="F190:I190"/>
    <mergeCell ref="L190:M190"/>
    <mergeCell ref="N190:Q190"/>
    <mergeCell ref="F191:I191"/>
    <mergeCell ref="F194:I194"/>
    <mergeCell ref="L194:M194"/>
    <mergeCell ref="N194:Q194"/>
    <mergeCell ref="N192:Q192"/>
    <mergeCell ref="N193:Q193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F205:I205"/>
    <mergeCell ref="F207:I207"/>
    <mergeCell ref="L207:M207"/>
    <mergeCell ref="N207:Q207"/>
    <mergeCell ref="N206:Q206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F233:I233"/>
    <mergeCell ref="L233:M233"/>
    <mergeCell ref="N233:Q233"/>
    <mergeCell ref="N231:Q231"/>
    <mergeCell ref="N232:Q232"/>
    <mergeCell ref="F234:I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L251:M251"/>
    <mergeCell ref="N251:Q251"/>
    <mergeCell ref="F252:I252"/>
    <mergeCell ref="F253:I253"/>
    <mergeCell ref="L253:M253"/>
    <mergeCell ref="N253:Q253"/>
    <mergeCell ref="F256:I256"/>
    <mergeCell ref="L256:M256"/>
    <mergeCell ref="N256:Q256"/>
    <mergeCell ref="N254:Q254"/>
    <mergeCell ref="N255:Q255"/>
    <mergeCell ref="F257:I257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F264:I264"/>
    <mergeCell ref="F265:I265"/>
    <mergeCell ref="F267:I267"/>
    <mergeCell ref="L267:M267"/>
    <mergeCell ref="N267:Q267"/>
    <mergeCell ref="F268:I268"/>
    <mergeCell ref="F269:I269"/>
    <mergeCell ref="L269:M269"/>
    <mergeCell ref="N269:Q269"/>
    <mergeCell ref="N266:Q266"/>
    <mergeCell ref="F270:I270"/>
    <mergeCell ref="F271:I271"/>
    <mergeCell ref="F272:I272"/>
    <mergeCell ref="F274:I274"/>
    <mergeCell ref="L274:M274"/>
    <mergeCell ref="N274:Q274"/>
    <mergeCell ref="N273:Q273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L279:M279"/>
    <mergeCell ref="N279:Q279"/>
    <mergeCell ref="F280:I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7:I287"/>
    <mergeCell ref="L287:M287"/>
    <mergeCell ref="N287:Q287"/>
    <mergeCell ref="F288:I288"/>
    <mergeCell ref="F289:I289"/>
    <mergeCell ref="L289:M289"/>
    <mergeCell ref="N289:Q289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94:I294"/>
    <mergeCell ref="F295:I295"/>
    <mergeCell ref="L295:M295"/>
    <mergeCell ref="N295:Q295"/>
    <mergeCell ref="F296:I296"/>
    <mergeCell ref="F297:I297"/>
    <mergeCell ref="L297:M297"/>
    <mergeCell ref="N297:Q297"/>
    <mergeCell ref="F298:I298"/>
    <mergeCell ref="F300:I300"/>
    <mergeCell ref="L300:M300"/>
    <mergeCell ref="N300:Q300"/>
    <mergeCell ref="F301:I301"/>
    <mergeCell ref="L301:M301"/>
    <mergeCell ref="N301:Q301"/>
    <mergeCell ref="F302:I302"/>
    <mergeCell ref="F304:I304"/>
    <mergeCell ref="L304:M304"/>
    <mergeCell ref="N304:Q304"/>
    <mergeCell ref="F305:I305"/>
    <mergeCell ref="F306:I306"/>
    <mergeCell ref="F307:I307"/>
    <mergeCell ref="F308:I308"/>
    <mergeCell ref="L308:M308"/>
    <mergeCell ref="N308:Q308"/>
    <mergeCell ref="F309:I309"/>
    <mergeCell ref="L309:M309"/>
    <mergeCell ref="N309:Q309"/>
    <mergeCell ref="F310:I310"/>
    <mergeCell ref="F312:I312"/>
    <mergeCell ref="L312:M312"/>
    <mergeCell ref="N312:Q312"/>
    <mergeCell ref="F313:I313"/>
    <mergeCell ref="F314:I314"/>
    <mergeCell ref="L314:M314"/>
    <mergeCell ref="N314:Q314"/>
    <mergeCell ref="F315:I315"/>
    <mergeCell ref="F316:I316"/>
    <mergeCell ref="F317:I317"/>
    <mergeCell ref="L317:M317"/>
    <mergeCell ref="N317:Q317"/>
    <mergeCell ref="F318:I318"/>
    <mergeCell ref="L318:M318"/>
    <mergeCell ref="N318:Q318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H1:K1"/>
    <mergeCell ref="N96:Q96"/>
    <mergeCell ref="N97:Q97"/>
    <mergeCell ref="N98:Q98"/>
    <mergeCell ref="N99:Q99"/>
    <mergeCell ref="N142:Q142"/>
    <mergeCell ref="F136:I136"/>
    <mergeCell ref="F137:I137"/>
    <mergeCell ref="F138:I138"/>
    <mergeCell ref="F139:I139"/>
    <mergeCell ref="S2:AC2"/>
    <mergeCell ref="N286:Q286"/>
    <mergeCell ref="N299:Q299"/>
    <mergeCell ref="N303:Q303"/>
    <mergeCell ref="N311:Q311"/>
    <mergeCell ref="N319:Q319"/>
    <mergeCell ref="N148:Q148"/>
    <mergeCell ref="N134:Q134"/>
    <mergeCell ref="F88:Q88"/>
    <mergeCell ref="M90:P90"/>
  </mergeCells>
  <hyperlinks>
    <hyperlink ref="F1:G1" location="C2" tooltip="Krycí list soupisu" display="1) Krycí list soupisu"/>
    <hyperlink ref="H1:K1" location="C49" tooltip="Rekapitulace" display="2) Rekapitulace"/>
    <hyperlink ref="L1:M1" location="C95" tooltip="Soupis prací" display="3) Soupis prací"/>
    <hyperlink ref="S1:T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4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1325</v>
      </c>
      <c r="G1" s="157"/>
      <c r="H1" s="270" t="s">
        <v>1326</v>
      </c>
      <c r="I1" s="270"/>
      <c r="J1" s="270"/>
      <c r="K1" s="270"/>
      <c r="L1" s="157" t="s">
        <v>1327</v>
      </c>
      <c r="M1" s="157"/>
      <c r="N1" s="155"/>
      <c r="O1" s="156" t="s">
        <v>109</v>
      </c>
      <c r="P1" s="155"/>
      <c r="Q1" s="155"/>
      <c r="R1" s="155"/>
      <c r="S1" s="157" t="s">
        <v>1328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62" t="s">
        <v>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4" t="s">
        <v>6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52" t="s">
        <v>110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63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4" t="str">
        <f>'Rekapitulace stavby'!$K$6</f>
        <v>II/118 Příbram - Hluboš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11"/>
    </row>
    <row r="7" spans="2:18" s="6" customFormat="1" ht="37.5" customHeight="1">
      <c r="B7" s="21"/>
      <c r="D7" s="41" t="s">
        <v>111</v>
      </c>
      <c r="F7" s="254" t="s">
        <v>681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23</v>
      </c>
      <c r="F10" s="15" t="s">
        <v>24</v>
      </c>
      <c r="M10" s="17" t="s">
        <v>25</v>
      </c>
      <c r="O10" s="279" t="str">
        <f>'Rekapitulace stavby'!$AN$8</f>
        <v>05.02.2014</v>
      </c>
      <c r="P10" s="253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29</v>
      </c>
      <c r="M12" s="17" t="s">
        <v>30</v>
      </c>
      <c r="O12" s="255" t="s">
        <v>31</v>
      </c>
      <c r="P12" s="253"/>
      <c r="R12" s="24"/>
    </row>
    <row r="13" spans="2:18" s="6" customFormat="1" ht="18.75" customHeight="1">
      <c r="B13" s="21"/>
      <c r="E13" s="15" t="s">
        <v>32</v>
      </c>
      <c r="M13" s="17" t="s">
        <v>33</v>
      </c>
      <c r="O13" s="255"/>
      <c r="P13" s="253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30</v>
      </c>
      <c r="O15" s="255" t="str">
        <f>IF('Rekapitulace stavby'!$AN$13="","",'Rekapitulace stavby'!$AN$13)</f>
        <v>Vyplň údaj</v>
      </c>
      <c r="P15" s="253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55" t="str">
        <f>IF('Rekapitulace stavby'!$AN$14="","",'Rekapitulace stavby'!$AN$14)</f>
        <v>Vyplň údaj</v>
      </c>
      <c r="P16" s="253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30</v>
      </c>
      <c r="O18" s="255" t="s">
        <v>37</v>
      </c>
      <c r="P18" s="253"/>
      <c r="R18" s="24"/>
    </row>
    <row r="19" spans="2:18" s="6" customFormat="1" ht="18.75" customHeight="1">
      <c r="B19" s="21"/>
      <c r="E19" s="15" t="s">
        <v>38</v>
      </c>
      <c r="M19" s="17" t="s">
        <v>33</v>
      </c>
      <c r="O19" s="255" t="s">
        <v>39</v>
      </c>
      <c r="P19" s="253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41</v>
      </c>
      <c r="R21" s="24"/>
    </row>
    <row r="22" spans="2:18" s="81" customFormat="1" ht="84.75" customHeight="1">
      <c r="B22" s="82"/>
      <c r="E22" s="267" t="s">
        <v>42</v>
      </c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R22" s="83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84" t="s">
        <v>43</v>
      </c>
      <c r="M25" s="247">
        <f>ROUNDUP($N$86,2)</f>
        <v>0</v>
      </c>
      <c r="N25" s="253"/>
      <c r="O25" s="253"/>
      <c r="P25" s="253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44</v>
      </c>
      <c r="E27" s="26" t="s">
        <v>45</v>
      </c>
      <c r="F27" s="27">
        <v>0.21</v>
      </c>
      <c r="G27" s="85" t="s">
        <v>46</v>
      </c>
      <c r="H27" s="287">
        <f>SUM($BE$86:$BE$193)</f>
        <v>0</v>
      </c>
      <c r="I27" s="253"/>
      <c r="J27" s="253"/>
      <c r="M27" s="287">
        <f>SUM($BE$86:$BE$193)*$F$27</f>
        <v>0</v>
      </c>
      <c r="N27" s="253"/>
      <c r="O27" s="253"/>
      <c r="P27" s="253"/>
      <c r="R27" s="24"/>
    </row>
    <row r="28" spans="2:18" s="6" customFormat="1" ht="15" customHeight="1">
      <c r="B28" s="21"/>
      <c r="E28" s="26" t="s">
        <v>47</v>
      </c>
      <c r="F28" s="27">
        <v>0.15</v>
      </c>
      <c r="G28" s="85" t="s">
        <v>46</v>
      </c>
      <c r="H28" s="287">
        <f>SUM($BF$86:$BF$193)</f>
        <v>0</v>
      </c>
      <c r="I28" s="253"/>
      <c r="J28" s="253"/>
      <c r="M28" s="287">
        <f>SUM($BF$86:$BF$193)*$F$28</f>
        <v>0</v>
      </c>
      <c r="N28" s="253"/>
      <c r="O28" s="253"/>
      <c r="P28" s="253"/>
      <c r="R28" s="24"/>
    </row>
    <row r="29" spans="2:18" s="6" customFormat="1" ht="15" customHeight="1" hidden="1">
      <c r="B29" s="21"/>
      <c r="E29" s="26" t="s">
        <v>48</v>
      </c>
      <c r="F29" s="27">
        <v>0.21</v>
      </c>
      <c r="G29" s="85" t="s">
        <v>46</v>
      </c>
      <c r="H29" s="287">
        <f>SUM($BG$86:$BG$193)</f>
        <v>0</v>
      </c>
      <c r="I29" s="253"/>
      <c r="J29" s="253"/>
      <c r="M29" s="287">
        <v>0</v>
      </c>
      <c r="N29" s="253"/>
      <c r="O29" s="253"/>
      <c r="P29" s="253"/>
      <c r="R29" s="24"/>
    </row>
    <row r="30" spans="2:18" s="6" customFormat="1" ht="15" customHeight="1" hidden="1">
      <c r="B30" s="21"/>
      <c r="E30" s="26" t="s">
        <v>49</v>
      </c>
      <c r="F30" s="27">
        <v>0.15</v>
      </c>
      <c r="G30" s="85" t="s">
        <v>46</v>
      </c>
      <c r="H30" s="287">
        <f>SUM($BH$86:$BH$193)</f>
        <v>0</v>
      </c>
      <c r="I30" s="253"/>
      <c r="J30" s="253"/>
      <c r="M30" s="287">
        <v>0</v>
      </c>
      <c r="N30" s="253"/>
      <c r="O30" s="253"/>
      <c r="P30" s="253"/>
      <c r="R30" s="24"/>
    </row>
    <row r="31" spans="2:18" s="6" customFormat="1" ht="15" customHeight="1" hidden="1">
      <c r="B31" s="21"/>
      <c r="E31" s="26" t="s">
        <v>50</v>
      </c>
      <c r="F31" s="27">
        <v>0</v>
      </c>
      <c r="G31" s="85" t="s">
        <v>46</v>
      </c>
      <c r="H31" s="287">
        <f>SUM($BI$86:$BI$193)</f>
        <v>0</v>
      </c>
      <c r="I31" s="253"/>
      <c r="J31" s="253"/>
      <c r="M31" s="287">
        <v>0</v>
      </c>
      <c r="N31" s="253"/>
      <c r="O31" s="253"/>
      <c r="P31" s="253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51</v>
      </c>
      <c r="E33" s="32"/>
      <c r="F33" s="32"/>
      <c r="G33" s="86" t="s">
        <v>52</v>
      </c>
      <c r="H33" s="33" t="s">
        <v>53</v>
      </c>
      <c r="I33" s="32"/>
      <c r="J33" s="32"/>
      <c r="K33" s="32"/>
      <c r="L33" s="250">
        <f>ROUNDUP(SUM($M$25:$M$31),2)</f>
        <v>0</v>
      </c>
      <c r="M33" s="244"/>
      <c r="N33" s="244"/>
      <c r="O33" s="244"/>
      <c r="P33" s="251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7"/>
    </row>
    <row r="39" spans="2:18" s="6" customFormat="1" ht="37.5" customHeight="1">
      <c r="B39" s="21"/>
      <c r="C39" s="252" t="s">
        <v>113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88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4" t="str">
        <f>$F$6</f>
        <v>II/118 Příbram - Hluboš</v>
      </c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4"/>
    </row>
    <row r="42" spans="2:18" s="6" customFormat="1" ht="37.5" customHeight="1">
      <c r="B42" s="21"/>
      <c r="C42" s="41" t="s">
        <v>111</v>
      </c>
      <c r="F42" s="254" t="str">
        <f>$F$7</f>
        <v>SO.101.1 - SO.101.1 - Propustky</v>
      </c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23</v>
      </c>
      <c r="F44" s="15" t="str">
        <f>$F$10</f>
        <v>Příbram</v>
      </c>
      <c r="K44" s="17" t="s">
        <v>25</v>
      </c>
      <c r="M44" s="279" t="str">
        <f>IF($O$10="","",$O$10)</f>
        <v>05.02.2014</v>
      </c>
      <c r="N44" s="253"/>
      <c r="O44" s="253"/>
      <c r="P44" s="253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29</v>
      </c>
      <c r="F46" s="15" t="str">
        <f>$E$13</f>
        <v>Středočeský kraj</v>
      </c>
      <c r="K46" s="17" t="s">
        <v>36</v>
      </c>
      <c r="M46" s="255" t="str">
        <f>$E$19</f>
        <v>CR Project s.r.o.</v>
      </c>
      <c r="N46" s="253"/>
      <c r="O46" s="253"/>
      <c r="P46" s="253"/>
      <c r="Q46" s="253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5" t="s">
        <v>114</v>
      </c>
      <c r="D49" s="286"/>
      <c r="E49" s="286"/>
      <c r="F49" s="286"/>
      <c r="G49" s="286"/>
      <c r="H49" s="30"/>
      <c r="I49" s="30"/>
      <c r="J49" s="30"/>
      <c r="K49" s="30"/>
      <c r="L49" s="30"/>
      <c r="M49" s="30"/>
      <c r="N49" s="285" t="s">
        <v>115</v>
      </c>
      <c r="O49" s="286"/>
      <c r="P49" s="286"/>
      <c r="Q49" s="286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116</v>
      </c>
      <c r="N51" s="247">
        <f>ROUNDUP($N$86,2)</f>
        <v>0</v>
      </c>
      <c r="O51" s="253"/>
      <c r="P51" s="253"/>
      <c r="Q51" s="253"/>
      <c r="R51" s="24"/>
      <c r="AU51" s="6" t="s">
        <v>117</v>
      </c>
    </row>
    <row r="52" spans="2:18" s="60" customFormat="1" ht="25.5" customHeight="1">
      <c r="B52" s="88"/>
      <c r="D52" s="89" t="s">
        <v>118</v>
      </c>
      <c r="N52" s="282">
        <f>ROUNDUP($N$87,2)</f>
        <v>0</v>
      </c>
      <c r="O52" s="283"/>
      <c r="P52" s="283"/>
      <c r="Q52" s="283"/>
      <c r="R52" s="90"/>
    </row>
    <row r="53" spans="2:18" s="69" customFormat="1" ht="21" customHeight="1">
      <c r="B53" s="91"/>
      <c r="D53" s="71" t="s">
        <v>239</v>
      </c>
      <c r="N53" s="240">
        <f>ROUNDUP($N$88,2)</f>
        <v>0</v>
      </c>
      <c r="O53" s="283"/>
      <c r="P53" s="283"/>
      <c r="Q53" s="283"/>
      <c r="R53" s="92"/>
    </row>
    <row r="54" spans="2:18" s="69" customFormat="1" ht="15.75" customHeight="1">
      <c r="B54" s="91"/>
      <c r="D54" s="71" t="s">
        <v>240</v>
      </c>
      <c r="N54" s="240">
        <f>ROUNDUP($N$89,2)</f>
        <v>0</v>
      </c>
      <c r="O54" s="283"/>
      <c r="P54" s="283"/>
      <c r="Q54" s="283"/>
      <c r="R54" s="92"/>
    </row>
    <row r="55" spans="2:18" s="69" customFormat="1" ht="15.75" customHeight="1">
      <c r="B55" s="91"/>
      <c r="D55" s="71" t="s">
        <v>243</v>
      </c>
      <c r="N55" s="240">
        <f>ROUNDUP($N$105,2)</f>
        <v>0</v>
      </c>
      <c r="O55" s="283"/>
      <c r="P55" s="283"/>
      <c r="Q55" s="283"/>
      <c r="R55" s="92"/>
    </row>
    <row r="56" spans="2:18" s="69" customFormat="1" ht="21" customHeight="1">
      <c r="B56" s="91"/>
      <c r="D56" s="71" t="s">
        <v>245</v>
      </c>
      <c r="N56" s="240">
        <f>ROUNDUP($N$127,2)</f>
        <v>0</v>
      </c>
      <c r="O56" s="283"/>
      <c r="P56" s="283"/>
      <c r="Q56" s="283"/>
      <c r="R56" s="92"/>
    </row>
    <row r="57" spans="2:18" s="69" customFormat="1" ht="15.75" customHeight="1">
      <c r="B57" s="91"/>
      <c r="D57" s="71" t="s">
        <v>682</v>
      </c>
      <c r="N57" s="240">
        <f>ROUNDUP($N$128,2)</f>
        <v>0</v>
      </c>
      <c r="O57" s="283"/>
      <c r="P57" s="283"/>
      <c r="Q57" s="283"/>
      <c r="R57" s="92"/>
    </row>
    <row r="58" spans="2:18" s="69" customFormat="1" ht="21" customHeight="1">
      <c r="B58" s="91"/>
      <c r="D58" s="71" t="s">
        <v>247</v>
      </c>
      <c r="N58" s="240">
        <f>ROUNDUP($N$133,2)</f>
        <v>0</v>
      </c>
      <c r="O58" s="283"/>
      <c r="P58" s="283"/>
      <c r="Q58" s="283"/>
      <c r="R58" s="92"/>
    </row>
    <row r="59" spans="2:18" s="69" customFormat="1" ht="15.75" customHeight="1">
      <c r="B59" s="91"/>
      <c r="D59" s="71" t="s">
        <v>248</v>
      </c>
      <c r="N59" s="240">
        <f>ROUNDUP($N$134,2)</f>
        <v>0</v>
      </c>
      <c r="O59" s="283"/>
      <c r="P59" s="283"/>
      <c r="Q59" s="283"/>
      <c r="R59" s="92"/>
    </row>
    <row r="60" spans="2:18" s="69" customFormat="1" ht="21" customHeight="1">
      <c r="B60" s="91"/>
      <c r="D60" s="71" t="s">
        <v>249</v>
      </c>
      <c r="N60" s="240">
        <f>ROUNDUP($N$143,2)</f>
        <v>0</v>
      </c>
      <c r="O60" s="283"/>
      <c r="P60" s="283"/>
      <c r="Q60" s="283"/>
      <c r="R60" s="92"/>
    </row>
    <row r="61" spans="2:18" s="69" customFormat="1" ht="15.75" customHeight="1">
      <c r="B61" s="91"/>
      <c r="D61" s="71" t="s">
        <v>683</v>
      </c>
      <c r="N61" s="240">
        <f>ROUNDUP($N$144,2)</f>
        <v>0</v>
      </c>
      <c r="O61" s="283"/>
      <c r="P61" s="283"/>
      <c r="Q61" s="283"/>
      <c r="R61" s="92"/>
    </row>
    <row r="62" spans="2:18" s="69" customFormat="1" ht="15.75" customHeight="1">
      <c r="B62" s="91"/>
      <c r="D62" s="71" t="s">
        <v>684</v>
      </c>
      <c r="N62" s="240">
        <f>ROUNDUP($N$156,2)</f>
        <v>0</v>
      </c>
      <c r="O62" s="283"/>
      <c r="P62" s="283"/>
      <c r="Q62" s="283"/>
      <c r="R62" s="92"/>
    </row>
    <row r="63" spans="2:18" s="69" customFormat="1" ht="21" customHeight="1">
      <c r="B63" s="91"/>
      <c r="D63" s="71" t="s">
        <v>685</v>
      </c>
      <c r="N63" s="240">
        <f>ROUNDUP($N$167,2)</f>
        <v>0</v>
      </c>
      <c r="O63" s="283"/>
      <c r="P63" s="283"/>
      <c r="Q63" s="283"/>
      <c r="R63" s="92"/>
    </row>
    <row r="64" spans="2:18" s="69" customFormat="1" ht="15.75" customHeight="1">
      <c r="B64" s="91"/>
      <c r="D64" s="71" t="s">
        <v>686</v>
      </c>
      <c r="N64" s="240">
        <f>ROUNDUP($N$168,2)</f>
        <v>0</v>
      </c>
      <c r="O64" s="283"/>
      <c r="P64" s="283"/>
      <c r="Q64" s="283"/>
      <c r="R64" s="92"/>
    </row>
    <row r="65" spans="2:18" s="69" customFormat="1" ht="21" customHeight="1">
      <c r="B65" s="91"/>
      <c r="D65" s="71" t="s">
        <v>256</v>
      </c>
      <c r="N65" s="240">
        <f>ROUNDUP($N$175,2)</f>
        <v>0</v>
      </c>
      <c r="O65" s="283"/>
      <c r="P65" s="283"/>
      <c r="Q65" s="283"/>
      <c r="R65" s="92"/>
    </row>
    <row r="66" spans="2:18" s="69" customFormat="1" ht="15.75" customHeight="1">
      <c r="B66" s="91"/>
      <c r="D66" s="71" t="s">
        <v>687</v>
      </c>
      <c r="N66" s="240">
        <f>ROUNDUP($N$176,2)</f>
        <v>0</v>
      </c>
      <c r="O66" s="283"/>
      <c r="P66" s="283"/>
      <c r="Q66" s="283"/>
      <c r="R66" s="92"/>
    </row>
    <row r="67" spans="2:18" s="69" customFormat="1" ht="15.75" customHeight="1">
      <c r="B67" s="91"/>
      <c r="D67" s="71" t="s">
        <v>688</v>
      </c>
      <c r="N67" s="240">
        <f>ROUNDUP($N$182,2)</f>
        <v>0</v>
      </c>
      <c r="O67" s="283"/>
      <c r="P67" s="283"/>
      <c r="Q67" s="283"/>
      <c r="R67" s="92"/>
    </row>
    <row r="68" spans="2:18" s="69" customFormat="1" ht="15.75" customHeight="1">
      <c r="B68" s="91"/>
      <c r="D68" s="71" t="s">
        <v>264</v>
      </c>
      <c r="N68" s="240">
        <f>ROUNDUP($N$189,2)</f>
        <v>0</v>
      </c>
      <c r="O68" s="283"/>
      <c r="P68" s="283"/>
      <c r="Q68" s="283"/>
      <c r="R68" s="92"/>
    </row>
    <row r="69" spans="2:18" s="6" customFormat="1" ht="22.5" customHeight="1">
      <c r="B69" s="21"/>
      <c r="R69" s="24"/>
    </row>
    <row r="70" spans="2:18" s="6" customFormat="1" ht="7.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7"/>
    </row>
    <row r="74" spans="2:19" s="6" customFormat="1" ht="7.5" customHeight="1"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21"/>
    </row>
    <row r="75" spans="2:19" s="6" customFormat="1" ht="37.5" customHeight="1">
      <c r="B75" s="21"/>
      <c r="C75" s="252" t="s">
        <v>121</v>
      </c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1"/>
    </row>
    <row r="76" spans="2:19" s="6" customFormat="1" ht="7.5" customHeight="1">
      <c r="B76" s="21"/>
      <c r="S76" s="21"/>
    </row>
    <row r="77" spans="2:19" s="6" customFormat="1" ht="30.75" customHeight="1">
      <c r="B77" s="21"/>
      <c r="C77" s="17" t="s">
        <v>17</v>
      </c>
      <c r="F77" s="284" t="str">
        <f>$F$6</f>
        <v>II/118 Příbram - Hluboš</v>
      </c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S77" s="21"/>
    </row>
    <row r="78" spans="2:19" s="6" customFormat="1" ht="37.5" customHeight="1">
      <c r="B78" s="21"/>
      <c r="C78" s="41" t="s">
        <v>111</v>
      </c>
      <c r="F78" s="254" t="str">
        <f>$F$7</f>
        <v>SO.101.1 - SO.101.1 - Propustky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S78" s="21"/>
    </row>
    <row r="79" spans="2:19" s="6" customFormat="1" ht="7.5" customHeight="1">
      <c r="B79" s="21"/>
      <c r="S79" s="21"/>
    </row>
    <row r="80" spans="2:19" s="6" customFormat="1" ht="18.75" customHeight="1">
      <c r="B80" s="21"/>
      <c r="C80" s="17" t="s">
        <v>23</v>
      </c>
      <c r="F80" s="15" t="str">
        <f>$F$10</f>
        <v>Příbram</v>
      </c>
      <c r="K80" s="17" t="s">
        <v>25</v>
      </c>
      <c r="M80" s="279" t="str">
        <f>IF($O$10="","",$O$10)</f>
        <v>05.02.2014</v>
      </c>
      <c r="N80" s="253"/>
      <c r="O80" s="253"/>
      <c r="P80" s="253"/>
      <c r="S80" s="21"/>
    </row>
    <row r="81" spans="2:19" s="6" customFormat="1" ht="7.5" customHeight="1">
      <c r="B81" s="21"/>
      <c r="S81" s="21"/>
    </row>
    <row r="82" spans="2:19" s="6" customFormat="1" ht="15.75" customHeight="1">
      <c r="B82" s="21"/>
      <c r="C82" s="17" t="s">
        <v>29</v>
      </c>
      <c r="F82" s="15" t="str">
        <f>$E$13</f>
        <v>Středočeský kraj</v>
      </c>
      <c r="K82" s="17" t="s">
        <v>36</v>
      </c>
      <c r="M82" s="255" t="str">
        <f>$E$19</f>
        <v>CR Project s.r.o.</v>
      </c>
      <c r="N82" s="253"/>
      <c r="O82" s="253"/>
      <c r="P82" s="253"/>
      <c r="Q82" s="253"/>
      <c r="S82" s="21"/>
    </row>
    <row r="83" spans="2:19" s="6" customFormat="1" ht="15" customHeight="1">
      <c r="B83" s="21"/>
      <c r="C83" s="17" t="s">
        <v>34</v>
      </c>
      <c r="F83" s="15" t="str">
        <f>IF($E$16="","",$E$16)</f>
        <v>Vyplň údaj</v>
      </c>
      <c r="S83" s="21"/>
    </row>
    <row r="84" spans="2:19" s="6" customFormat="1" ht="11.25" customHeight="1">
      <c r="B84" s="21"/>
      <c r="S84" s="21"/>
    </row>
    <row r="85" spans="2:27" s="93" customFormat="1" ht="30" customHeight="1">
      <c r="B85" s="94"/>
      <c r="C85" s="95" t="s">
        <v>122</v>
      </c>
      <c r="D85" s="96" t="s">
        <v>60</v>
      </c>
      <c r="E85" s="96" t="s">
        <v>56</v>
      </c>
      <c r="F85" s="280" t="s">
        <v>123</v>
      </c>
      <c r="G85" s="281"/>
      <c r="H85" s="281"/>
      <c r="I85" s="281"/>
      <c r="J85" s="96" t="s">
        <v>124</v>
      </c>
      <c r="K85" s="96" t="s">
        <v>125</v>
      </c>
      <c r="L85" s="280" t="s">
        <v>126</v>
      </c>
      <c r="M85" s="281"/>
      <c r="N85" s="280" t="s">
        <v>127</v>
      </c>
      <c r="O85" s="281"/>
      <c r="P85" s="281"/>
      <c r="Q85" s="281"/>
      <c r="R85" s="97" t="s">
        <v>128</v>
      </c>
      <c r="S85" s="94"/>
      <c r="T85" s="49" t="s">
        <v>129</v>
      </c>
      <c r="U85" s="50" t="s">
        <v>44</v>
      </c>
      <c r="V85" s="50" t="s">
        <v>130</v>
      </c>
      <c r="W85" s="50" t="s">
        <v>131</v>
      </c>
      <c r="X85" s="50" t="s">
        <v>132</v>
      </c>
      <c r="Y85" s="50" t="s">
        <v>133</v>
      </c>
      <c r="Z85" s="50" t="s">
        <v>134</v>
      </c>
      <c r="AA85" s="51" t="s">
        <v>135</v>
      </c>
    </row>
    <row r="86" spans="2:63" s="6" customFormat="1" ht="30" customHeight="1">
      <c r="B86" s="21"/>
      <c r="C86" s="54" t="s">
        <v>116</v>
      </c>
      <c r="N86" s="275">
        <f>$BK$86</f>
        <v>0</v>
      </c>
      <c r="O86" s="253"/>
      <c r="P86" s="253"/>
      <c r="Q86" s="253"/>
      <c r="S86" s="21"/>
      <c r="T86" s="53"/>
      <c r="U86" s="45"/>
      <c r="V86" s="45"/>
      <c r="W86" s="98">
        <f>$W$87</f>
        <v>0</v>
      </c>
      <c r="X86" s="45"/>
      <c r="Y86" s="98">
        <f>$Y$87</f>
        <v>335.88434584462</v>
      </c>
      <c r="Z86" s="45"/>
      <c r="AA86" s="99">
        <f>$AA$87</f>
        <v>66.12</v>
      </c>
      <c r="AT86" s="6" t="s">
        <v>74</v>
      </c>
      <c r="AU86" s="6" t="s">
        <v>117</v>
      </c>
      <c r="BK86" s="100">
        <f>$BK$87</f>
        <v>0</v>
      </c>
    </row>
    <row r="87" spans="2:63" s="101" customFormat="1" ht="37.5" customHeight="1">
      <c r="B87" s="102"/>
      <c r="D87" s="103" t="s">
        <v>118</v>
      </c>
      <c r="N87" s="276">
        <f>$BK$87</f>
        <v>0</v>
      </c>
      <c r="O87" s="277"/>
      <c r="P87" s="277"/>
      <c r="Q87" s="277"/>
      <c r="S87" s="102"/>
      <c r="T87" s="105"/>
      <c r="W87" s="106">
        <f>$W$88+$W$127+$W$133+$W$143+$W$167+$W$175</f>
        <v>0</v>
      </c>
      <c r="Y87" s="106">
        <f>$Y$88+$Y$127+$Y$133+$Y$143+$Y$167+$Y$175</f>
        <v>335.88434584462</v>
      </c>
      <c r="AA87" s="107">
        <f>$AA$88+$AA$127+$AA$133+$AA$143+$AA$167+$AA$175</f>
        <v>66.12</v>
      </c>
      <c r="AR87" s="104" t="s">
        <v>22</v>
      </c>
      <c r="AT87" s="104" t="s">
        <v>74</v>
      </c>
      <c r="AU87" s="104" t="s">
        <v>75</v>
      </c>
      <c r="AY87" s="104" t="s">
        <v>136</v>
      </c>
      <c r="BK87" s="108">
        <f>$BK$88+$BK$127+$BK$133+$BK$143+$BK$167+$BK$175</f>
        <v>0</v>
      </c>
    </row>
    <row r="88" spans="2:63" s="101" customFormat="1" ht="21" customHeight="1">
      <c r="B88" s="102"/>
      <c r="D88" s="109" t="s">
        <v>239</v>
      </c>
      <c r="N88" s="278">
        <f>$BK$88</f>
        <v>0</v>
      </c>
      <c r="O88" s="277"/>
      <c r="P88" s="277"/>
      <c r="Q88" s="277"/>
      <c r="S88" s="102"/>
      <c r="T88" s="105"/>
      <c r="W88" s="106">
        <f>$W$89+$W$105</f>
        <v>0</v>
      </c>
      <c r="Y88" s="106">
        <f>$Y$89+$Y$105</f>
        <v>216.07</v>
      </c>
      <c r="AA88" s="107">
        <f>$AA$89+$AA$105</f>
        <v>0</v>
      </c>
      <c r="AR88" s="104" t="s">
        <v>22</v>
      </c>
      <c r="AT88" s="104" t="s">
        <v>74</v>
      </c>
      <c r="AU88" s="104" t="s">
        <v>22</v>
      </c>
      <c r="AY88" s="104" t="s">
        <v>136</v>
      </c>
      <c r="BK88" s="108">
        <f>$BK$89+$BK$105</f>
        <v>0</v>
      </c>
    </row>
    <row r="89" spans="2:63" s="101" customFormat="1" ht="15.75" customHeight="1">
      <c r="B89" s="102"/>
      <c r="D89" s="109" t="s">
        <v>240</v>
      </c>
      <c r="N89" s="278">
        <f>$BK$89</f>
        <v>0</v>
      </c>
      <c r="O89" s="277"/>
      <c r="P89" s="277"/>
      <c r="Q89" s="277"/>
      <c r="S89" s="102"/>
      <c r="T89" s="105"/>
      <c r="W89" s="106">
        <f>SUM($W$90:$W$104)</f>
        <v>0</v>
      </c>
      <c r="Y89" s="106">
        <f>SUM($Y$90:$Y$104)</f>
        <v>0</v>
      </c>
      <c r="AA89" s="107">
        <f>SUM($AA$90:$AA$104)</f>
        <v>0</v>
      </c>
      <c r="AR89" s="104" t="s">
        <v>22</v>
      </c>
      <c r="AT89" s="104" t="s">
        <v>74</v>
      </c>
      <c r="AU89" s="104" t="s">
        <v>83</v>
      </c>
      <c r="AY89" s="104" t="s">
        <v>136</v>
      </c>
      <c r="BK89" s="108">
        <f>SUM($BK$90:$BK$104)</f>
        <v>0</v>
      </c>
    </row>
    <row r="90" spans="2:65" s="6" customFormat="1" ht="27" customHeight="1">
      <c r="B90" s="21"/>
      <c r="C90" s="110" t="s">
        <v>22</v>
      </c>
      <c r="D90" s="110" t="s">
        <v>138</v>
      </c>
      <c r="E90" s="111" t="s">
        <v>265</v>
      </c>
      <c r="F90" s="271" t="s">
        <v>266</v>
      </c>
      <c r="G90" s="272"/>
      <c r="H90" s="272"/>
      <c r="I90" s="272"/>
      <c r="J90" s="113" t="s">
        <v>267</v>
      </c>
      <c r="K90" s="114">
        <v>179.8</v>
      </c>
      <c r="L90" s="273"/>
      <c r="M90" s="272"/>
      <c r="N90" s="274">
        <f>ROUND($L$90*$K$90,2)</f>
        <v>0</v>
      </c>
      <c r="O90" s="272"/>
      <c r="P90" s="272"/>
      <c r="Q90" s="272"/>
      <c r="R90" s="112" t="s">
        <v>202</v>
      </c>
      <c r="S90" s="21"/>
      <c r="T90" s="115"/>
      <c r="U90" s="116" t="s">
        <v>45</v>
      </c>
      <c r="X90" s="117">
        <v>0</v>
      </c>
      <c r="Y90" s="117">
        <f>$X$90*$K$90</f>
        <v>0</v>
      </c>
      <c r="Z90" s="117">
        <v>0</v>
      </c>
      <c r="AA90" s="118">
        <f>$Z$90*$K$90</f>
        <v>0</v>
      </c>
      <c r="AR90" s="81" t="s">
        <v>137</v>
      </c>
      <c r="AT90" s="81" t="s">
        <v>138</v>
      </c>
      <c r="AU90" s="81" t="s">
        <v>147</v>
      </c>
      <c r="AY90" s="6" t="s">
        <v>136</v>
      </c>
      <c r="BE90" s="119">
        <f>IF($U$90="základní",$N$90,0)</f>
        <v>0</v>
      </c>
      <c r="BF90" s="119">
        <f>IF($U$90="snížená",$N$90,0)</f>
        <v>0</v>
      </c>
      <c r="BG90" s="119">
        <f>IF($U$90="zákl. přenesená",$N$90,0)</f>
        <v>0</v>
      </c>
      <c r="BH90" s="119">
        <f>IF($U$90="sníž. přenesená",$N$90,0)</f>
        <v>0</v>
      </c>
      <c r="BI90" s="119">
        <f>IF($U$90="nulová",$N$90,0)</f>
        <v>0</v>
      </c>
      <c r="BJ90" s="81" t="s">
        <v>22</v>
      </c>
      <c r="BK90" s="119">
        <f>ROUND($L$90*$K$90,2)</f>
        <v>0</v>
      </c>
      <c r="BL90" s="81" t="s">
        <v>137</v>
      </c>
      <c r="BM90" s="81" t="s">
        <v>689</v>
      </c>
    </row>
    <row r="91" spans="2:51" s="6" customFormat="1" ht="15.75" customHeight="1">
      <c r="B91" s="124"/>
      <c r="E91" s="125"/>
      <c r="F91" s="292" t="s">
        <v>690</v>
      </c>
      <c r="G91" s="293"/>
      <c r="H91" s="293"/>
      <c r="I91" s="293"/>
      <c r="K91" s="126"/>
      <c r="S91" s="124"/>
      <c r="T91" s="127"/>
      <c r="AA91" s="128"/>
      <c r="AT91" s="126" t="s">
        <v>208</v>
      </c>
      <c r="AU91" s="126" t="s">
        <v>147</v>
      </c>
      <c r="AV91" s="126" t="s">
        <v>22</v>
      </c>
      <c r="AW91" s="126" t="s">
        <v>117</v>
      </c>
      <c r="AX91" s="126" t="s">
        <v>75</v>
      </c>
      <c r="AY91" s="126" t="s">
        <v>136</v>
      </c>
    </row>
    <row r="92" spans="2:51" s="6" customFormat="1" ht="15.75" customHeight="1">
      <c r="B92" s="129"/>
      <c r="E92" s="130"/>
      <c r="F92" s="290" t="s">
        <v>691</v>
      </c>
      <c r="G92" s="291"/>
      <c r="H92" s="291"/>
      <c r="I92" s="291"/>
      <c r="K92" s="132">
        <v>179.8</v>
      </c>
      <c r="S92" s="129"/>
      <c r="T92" s="133"/>
      <c r="AA92" s="134"/>
      <c r="AT92" s="130" t="s">
        <v>208</v>
      </c>
      <c r="AU92" s="130" t="s">
        <v>147</v>
      </c>
      <c r="AV92" s="130" t="s">
        <v>83</v>
      </c>
      <c r="AW92" s="130" t="s">
        <v>117</v>
      </c>
      <c r="AX92" s="130" t="s">
        <v>22</v>
      </c>
      <c r="AY92" s="130" t="s">
        <v>136</v>
      </c>
    </row>
    <row r="93" spans="2:65" s="6" customFormat="1" ht="27" customHeight="1">
      <c r="B93" s="21"/>
      <c r="C93" s="110" t="s">
        <v>83</v>
      </c>
      <c r="D93" s="110" t="s">
        <v>138</v>
      </c>
      <c r="E93" s="111" t="s">
        <v>278</v>
      </c>
      <c r="F93" s="271" t="s">
        <v>279</v>
      </c>
      <c r="G93" s="272"/>
      <c r="H93" s="272"/>
      <c r="I93" s="272"/>
      <c r="J93" s="113" t="s">
        <v>267</v>
      </c>
      <c r="K93" s="114">
        <v>179.8</v>
      </c>
      <c r="L93" s="273"/>
      <c r="M93" s="272"/>
      <c r="N93" s="274">
        <f>ROUND($L$93*$K$93,2)</f>
        <v>0</v>
      </c>
      <c r="O93" s="272"/>
      <c r="P93" s="272"/>
      <c r="Q93" s="272"/>
      <c r="R93" s="112" t="s">
        <v>202</v>
      </c>
      <c r="S93" s="21"/>
      <c r="T93" s="115"/>
      <c r="U93" s="116" t="s">
        <v>45</v>
      </c>
      <c r="X93" s="117">
        <v>0</v>
      </c>
      <c r="Y93" s="117">
        <f>$X$93*$K$93</f>
        <v>0</v>
      </c>
      <c r="Z93" s="117">
        <v>0</v>
      </c>
      <c r="AA93" s="118">
        <f>$Z$93*$K$93</f>
        <v>0</v>
      </c>
      <c r="AR93" s="81" t="s">
        <v>137</v>
      </c>
      <c r="AT93" s="81" t="s">
        <v>138</v>
      </c>
      <c r="AU93" s="81" t="s">
        <v>147</v>
      </c>
      <c r="AY93" s="6" t="s">
        <v>136</v>
      </c>
      <c r="BE93" s="119">
        <f>IF($U$93="základní",$N$93,0)</f>
        <v>0</v>
      </c>
      <c r="BF93" s="119">
        <f>IF($U$93="snížená",$N$93,0)</f>
        <v>0</v>
      </c>
      <c r="BG93" s="119">
        <f>IF($U$93="zákl. přenesená",$N$93,0)</f>
        <v>0</v>
      </c>
      <c r="BH93" s="119">
        <f>IF($U$93="sníž. přenesená",$N$93,0)</f>
        <v>0</v>
      </c>
      <c r="BI93" s="119">
        <f>IF($U$93="nulová",$N$93,0)</f>
        <v>0</v>
      </c>
      <c r="BJ93" s="81" t="s">
        <v>22</v>
      </c>
      <c r="BK93" s="119">
        <f>ROUND($L$93*$K$93,2)</f>
        <v>0</v>
      </c>
      <c r="BL93" s="81" t="s">
        <v>137</v>
      </c>
      <c r="BM93" s="81" t="s">
        <v>692</v>
      </c>
    </row>
    <row r="94" spans="2:51" s="6" customFormat="1" ht="15.75" customHeight="1">
      <c r="B94" s="124"/>
      <c r="E94" s="125"/>
      <c r="F94" s="292" t="s">
        <v>693</v>
      </c>
      <c r="G94" s="293"/>
      <c r="H94" s="293"/>
      <c r="I94" s="293"/>
      <c r="K94" s="126"/>
      <c r="S94" s="124"/>
      <c r="T94" s="127"/>
      <c r="AA94" s="128"/>
      <c r="AT94" s="126" t="s">
        <v>208</v>
      </c>
      <c r="AU94" s="126" t="s">
        <v>147</v>
      </c>
      <c r="AV94" s="126" t="s">
        <v>22</v>
      </c>
      <c r="AW94" s="126" t="s">
        <v>117</v>
      </c>
      <c r="AX94" s="126" t="s">
        <v>75</v>
      </c>
      <c r="AY94" s="126" t="s">
        <v>136</v>
      </c>
    </row>
    <row r="95" spans="2:51" s="6" customFormat="1" ht="15.75" customHeight="1">
      <c r="B95" s="129"/>
      <c r="E95" s="130"/>
      <c r="F95" s="290" t="s">
        <v>691</v>
      </c>
      <c r="G95" s="291"/>
      <c r="H95" s="291"/>
      <c r="I95" s="291"/>
      <c r="K95" s="132">
        <v>179.8</v>
      </c>
      <c r="S95" s="129"/>
      <c r="T95" s="133"/>
      <c r="AA95" s="134"/>
      <c r="AT95" s="130" t="s">
        <v>208</v>
      </c>
      <c r="AU95" s="130" t="s">
        <v>147</v>
      </c>
      <c r="AV95" s="130" t="s">
        <v>83</v>
      </c>
      <c r="AW95" s="130" t="s">
        <v>117</v>
      </c>
      <c r="AX95" s="130" t="s">
        <v>22</v>
      </c>
      <c r="AY95" s="130" t="s">
        <v>136</v>
      </c>
    </row>
    <row r="96" spans="2:65" s="6" customFormat="1" ht="15.75" customHeight="1">
      <c r="B96" s="21"/>
      <c r="C96" s="110" t="s">
        <v>147</v>
      </c>
      <c r="D96" s="110" t="s">
        <v>138</v>
      </c>
      <c r="E96" s="111" t="s">
        <v>286</v>
      </c>
      <c r="F96" s="271" t="s">
        <v>287</v>
      </c>
      <c r="G96" s="272"/>
      <c r="H96" s="272"/>
      <c r="I96" s="272"/>
      <c r="J96" s="113" t="s">
        <v>267</v>
      </c>
      <c r="K96" s="114">
        <v>179.8</v>
      </c>
      <c r="L96" s="273"/>
      <c r="M96" s="272"/>
      <c r="N96" s="274">
        <f>ROUND($L$96*$K$96,2)</f>
        <v>0</v>
      </c>
      <c r="O96" s="272"/>
      <c r="P96" s="272"/>
      <c r="Q96" s="272"/>
      <c r="R96" s="112" t="s">
        <v>202</v>
      </c>
      <c r="S96" s="21"/>
      <c r="T96" s="115"/>
      <c r="U96" s="116" t="s">
        <v>45</v>
      </c>
      <c r="X96" s="117">
        <v>0</v>
      </c>
      <c r="Y96" s="117">
        <f>$X$96*$K$96</f>
        <v>0</v>
      </c>
      <c r="Z96" s="117">
        <v>0</v>
      </c>
      <c r="AA96" s="118">
        <f>$Z$96*$K$96</f>
        <v>0</v>
      </c>
      <c r="AR96" s="81" t="s">
        <v>137</v>
      </c>
      <c r="AT96" s="81" t="s">
        <v>138</v>
      </c>
      <c r="AU96" s="81" t="s">
        <v>147</v>
      </c>
      <c r="AY96" s="6" t="s">
        <v>136</v>
      </c>
      <c r="BE96" s="119">
        <f>IF($U$96="základní",$N$96,0)</f>
        <v>0</v>
      </c>
      <c r="BF96" s="119">
        <f>IF($U$96="snížená",$N$96,0)</f>
        <v>0</v>
      </c>
      <c r="BG96" s="119">
        <f>IF($U$96="zákl. přenesená",$N$96,0)</f>
        <v>0</v>
      </c>
      <c r="BH96" s="119">
        <f>IF($U$96="sníž. přenesená",$N$96,0)</f>
        <v>0</v>
      </c>
      <c r="BI96" s="119">
        <f>IF($U$96="nulová",$N$96,0)</f>
        <v>0</v>
      </c>
      <c r="BJ96" s="81" t="s">
        <v>22</v>
      </c>
      <c r="BK96" s="119">
        <f>ROUND($L$96*$K$96,2)</f>
        <v>0</v>
      </c>
      <c r="BL96" s="81" t="s">
        <v>137</v>
      </c>
      <c r="BM96" s="81" t="s">
        <v>694</v>
      </c>
    </row>
    <row r="97" spans="2:51" s="6" customFormat="1" ht="15.75" customHeight="1">
      <c r="B97" s="124"/>
      <c r="E97" s="125"/>
      <c r="F97" s="292" t="s">
        <v>289</v>
      </c>
      <c r="G97" s="293"/>
      <c r="H97" s="293"/>
      <c r="I97" s="293"/>
      <c r="K97" s="126"/>
      <c r="S97" s="124"/>
      <c r="T97" s="127"/>
      <c r="AA97" s="128"/>
      <c r="AT97" s="126" t="s">
        <v>208</v>
      </c>
      <c r="AU97" s="126" t="s">
        <v>147</v>
      </c>
      <c r="AV97" s="126" t="s">
        <v>22</v>
      </c>
      <c r="AW97" s="126" t="s">
        <v>117</v>
      </c>
      <c r="AX97" s="126" t="s">
        <v>75</v>
      </c>
      <c r="AY97" s="126" t="s">
        <v>136</v>
      </c>
    </row>
    <row r="98" spans="2:51" s="6" customFormat="1" ht="15.75" customHeight="1">
      <c r="B98" s="129"/>
      <c r="E98" s="130"/>
      <c r="F98" s="290" t="s">
        <v>691</v>
      </c>
      <c r="G98" s="291"/>
      <c r="H98" s="291"/>
      <c r="I98" s="291"/>
      <c r="K98" s="132">
        <v>179.8</v>
      </c>
      <c r="S98" s="129"/>
      <c r="T98" s="133"/>
      <c r="AA98" s="134"/>
      <c r="AT98" s="130" t="s">
        <v>208</v>
      </c>
      <c r="AU98" s="130" t="s">
        <v>147</v>
      </c>
      <c r="AV98" s="130" t="s">
        <v>83</v>
      </c>
      <c r="AW98" s="130" t="s">
        <v>117</v>
      </c>
      <c r="AX98" s="130" t="s">
        <v>22</v>
      </c>
      <c r="AY98" s="130" t="s">
        <v>136</v>
      </c>
    </row>
    <row r="99" spans="2:65" s="6" customFormat="1" ht="27" customHeight="1">
      <c r="B99" s="21"/>
      <c r="C99" s="110" t="s">
        <v>137</v>
      </c>
      <c r="D99" s="110" t="s">
        <v>138</v>
      </c>
      <c r="E99" s="111" t="s">
        <v>291</v>
      </c>
      <c r="F99" s="271" t="s">
        <v>292</v>
      </c>
      <c r="G99" s="272"/>
      <c r="H99" s="272"/>
      <c r="I99" s="272"/>
      <c r="J99" s="113" t="s">
        <v>267</v>
      </c>
      <c r="K99" s="114">
        <v>179.8</v>
      </c>
      <c r="L99" s="273"/>
      <c r="M99" s="272"/>
      <c r="N99" s="274">
        <f>ROUND($L$99*$K$99,2)</f>
        <v>0</v>
      </c>
      <c r="O99" s="272"/>
      <c r="P99" s="272"/>
      <c r="Q99" s="272"/>
      <c r="R99" s="112"/>
      <c r="S99" s="21"/>
      <c r="T99" s="115"/>
      <c r="U99" s="116" t="s">
        <v>45</v>
      </c>
      <c r="X99" s="117">
        <v>0</v>
      </c>
      <c r="Y99" s="117">
        <f>$X$99*$K$99</f>
        <v>0</v>
      </c>
      <c r="Z99" s="117">
        <v>0</v>
      </c>
      <c r="AA99" s="118">
        <f>$Z$99*$K$99</f>
        <v>0</v>
      </c>
      <c r="AR99" s="81" t="s">
        <v>137</v>
      </c>
      <c r="AT99" s="81" t="s">
        <v>138</v>
      </c>
      <c r="AU99" s="81" t="s">
        <v>147</v>
      </c>
      <c r="AY99" s="6" t="s">
        <v>136</v>
      </c>
      <c r="BE99" s="119">
        <f>IF($U$99="základní",$N$99,0)</f>
        <v>0</v>
      </c>
      <c r="BF99" s="119">
        <f>IF($U$99="snížená",$N$99,0)</f>
        <v>0</v>
      </c>
      <c r="BG99" s="119">
        <f>IF($U$99="zákl. přenesená",$N$99,0)</f>
        <v>0</v>
      </c>
      <c r="BH99" s="119">
        <f>IF($U$99="sníž. přenesená",$N$99,0)</f>
        <v>0</v>
      </c>
      <c r="BI99" s="119">
        <f>IF($U$99="nulová",$N$99,0)</f>
        <v>0</v>
      </c>
      <c r="BJ99" s="81" t="s">
        <v>22</v>
      </c>
      <c r="BK99" s="119">
        <f>ROUND($L$99*$K$99,2)</f>
        <v>0</v>
      </c>
      <c r="BL99" s="81" t="s">
        <v>137</v>
      </c>
      <c r="BM99" s="81" t="s">
        <v>695</v>
      </c>
    </row>
    <row r="100" spans="2:51" s="6" customFormat="1" ht="15.75" customHeight="1">
      <c r="B100" s="124"/>
      <c r="E100" s="125"/>
      <c r="F100" s="292" t="s">
        <v>294</v>
      </c>
      <c r="G100" s="293"/>
      <c r="H100" s="293"/>
      <c r="I100" s="293"/>
      <c r="K100" s="126"/>
      <c r="S100" s="124"/>
      <c r="T100" s="127"/>
      <c r="AA100" s="128"/>
      <c r="AT100" s="126" t="s">
        <v>208</v>
      </c>
      <c r="AU100" s="126" t="s">
        <v>147</v>
      </c>
      <c r="AV100" s="126" t="s">
        <v>22</v>
      </c>
      <c r="AW100" s="126" t="s">
        <v>117</v>
      </c>
      <c r="AX100" s="126" t="s">
        <v>75</v>
      </c>
      <c r="AY100" s="126" t="s">
        <v>136</v>
      </c>
    </row>
    <row r="101" spans="2:51" s="6" customFormat="1" ht="15.75" customHeight="1">
      <c r="B101" s="129"/>
      <c r="E101" s="130"/>
      <c r="F101" s="290" t="s">
        <v>691</v>
      </c>
      <c r="G101" s="291"/>
      <c r="H101" s="291"/>
      <c r="I101" s="291"/>
      <c r="K101" s="132">
        <v>179.8</v>
      </c>
      <c r="S101" s="129"/>
      <c r="T101" s="133"/>
      <c r="AA101" s="134"/>
      <c r="AT101" s="130" t="s">
        <v>208</v>
      </c>
      <c r="AU101" s="130" t="s">
        <v>147</v>
      </c>
      <c r="AV101" s="130" t="s">
        <v>83</v>
      </c>
      <c r="AW101" s="130" t="s">
        <v>117</v>
      </c>
      <c r="AX101" s="130" t="s">
        <v>22</v>
      </c>
      <c r="AY101" s="130" t="s">
        <v>136</v>
      </c>
    </row>
    <row r="102" spans="2:65" s="6" customFormat="1" ht="27" customHeight="1">
      <c r="B102" s="21"/>
      <c r="C102" s="110" t="s">
        <v>154</v>
      </c>
      <c r="D102" s="110" t="s">
        <v>138</v>
      </c>
      <c r="E102" s="111" t="s">
        <v>295</v>
      </c>
      <c r="F102" s="271" t="s">
        <v>296</v>
      </c>
      <c r="G102" s="272"/>
      <c r="H102" s="272"/>
      <c r="I102" s="272"/>
      <c r="J102" s="113" t="s">
        <v>297</v>
      </c>
      <c r="K102" s="114">
        <v>287.68</v>
      </c>
      <c r="L102" s="273"/>
      <c r="M102" s="272"/>
      <c r="N102" s="274">
        <f>ROUND($L$102*$K$102,2)</f>
        <v>0</v>
      </c>
      <c r="O102" s="272"/>
      <c r="P102" s="272"/>
      <c r="Q102" s="272"/>
      <c r="R102" s="112" t="s">
        <v>202</v>
      </c>
      <c r="S102" s="21"/>
      <c r="T102" s="115"/>
      <c r="U102" s="116" t="s">
        <v>45</v>
      </c>
      <c r="X102" s="117">
        <v>0</v>
      </c>
      <c r="Y102" s="117">
        <f>$X$102*$K$102</f>
        <v>0</v>
      </c>
      <c r="Z102" s="117">
        <v>0</v>
      </c>
      <c r="AA102" s="118">
        <f>$Z$102*$K$102</f>
        <v>0</v>
      </c>
      <c r="AR102" s="81" t="s">
        <v>137</v>
      </c>
      <c r="AT102" s="81" t="s">
        <v>138</v>
      </c>
      <c r="AU102" s="81" t="s">
        <v>147</v>
      </c>
      <c r="AY102" s="6" t="s">
        <v>136</v>
      </c>
      <c r="BE102" s="119">
        <f>IF($U$102="základní",$N$102,0)</f>
        <v>0</v>
      </c>
      <c r="BF102" s="119">
        <f>IF($U$102="snížená",$N$102,0)</f>
        <v>0</v>
      </c>
      <c r="BG102" s="119">
        <f>IF($U$102="zákl. přenesená",$N$102,0)</f>
        <v>0</v>
      </c>
      <c r="BH102" s="119">
        <f>IF($U$102="sníž. přenesená",$N$102,0)</f>
        <v>0</v>
      </c>
      <c r="BI102" s="119">
        <f>IF($U$102="nulová",$N$102,0)</f>
        <v>0</v>
      </c>
      <c r="BJ102" s="81" t="s">
        <v>22</v>
      </c>
      <c r="BK102" s="119">
        <f>ROUND($L$102*$K$102,2)</f>
        <v>0</v>
      </c>
      <c r="BL102" s="81" t="s">
        <v>137</v>
      </c>
      <c r="BM102" s="81" t="s">
        <v>696</v>
      </c>
    </row>
    <row r="103" spans="2:51" s="6" customFormat="1" ht="15.75" customHeight="1">
      <c r="B103" s="124"/>
      <c r="E103" s="125"/>
      <c r="F103" s="292" t="s">
        <v>697</v>
      </c>
      <c r="G103" s="293"/>
      <c r="H103" s="293"/>
      <c r="I103" s="293"/>
      <c r="K103" s="126"/>
      <c r="S103" s="124"/>
      <c r="T103" s="127"/>
      <c r="AA103" s="128"/>
      <c r="AT103" s="126" t="s">
        <v>208</v>
      </c>
      <c r="AU103" s="126" t="s">
        <v>147</v>
      </c>
      <c r="AV103" s="126" t="s">
        <v>22</v>
      </c>
      <c r="AW103" s="126" t="s">
        <v>117</v>
      </c>
      <c r="AX103" s="126" t="s">
        <v>75</v>
      </c>
      <c r="AY103" s="126" t="s">
        <v>136</v>
      </c>
    </row>
    <row r="104" spans="2:51" s="6" customFormat="1" ht="15.75" customHeight="1">
      <c r="B104" s="129"/>
      <c r="E104" s="130"/>
      <c r="F104" s="290" t="s">
        <v>698</v>
      </c>
      <c r="G104" s="291"/>
      <c r="H104" s="291"/>
      <c r="I104" s="291"/>
      <c r="K104" s="132">
        <v>287.68</v>
      </c>
      <c r="S104" s="129"/>
      <c r="T104" s="133"/>
      <c r="AA104" s="134"/>
      <c r="AT104" s="130" t="s">
        <v>208</v>
      </c>
      <c r="AU104" s="130" t="s">
        <v>147</v>
      </c>
      <c r="AV104" s="130" t="s">
        <v>83</v>
      </c>
      <c r="AW104" s="130" t="s">
        <v>117</v>
      </c>
      <c r="AX104" s="130" t="s">
        <v>22</v>
      </c>
      <c r="AY104" s="130" t="s">
        <v>136</v>
      </c>
    </row>
    <row r="105" spans="2:63" s="101" customFormat="1" ht="23.25" customHeight="1">
      <c r="B105" s="102"/>
      <c r="D105" s="109" t="s">
        <v>243</v>
      </c>
      <c r="N105" s="278">
        <f>$BK$105</f>
        <v>0</v>
      </c>
      <c r="O105" s="277"/>
      <c r="P105" s="277"/>
      <c r="Q105" s="277"/>
      <c r="S105" s="102"/>
      <c r="T105" s="105"/>
      <c r="W105" s="106">
        <f>SUM($W$106:$W$126)</f>
        <v>0</v>
      </c>
      <c r="Y105" s="106">
        <f>SUM($Y$106:$Y$126)</f>
        <v>216.07</v>
      </c>
      <c r="AA105" s="107">
        <f>SUM($AA$106:$AA$126)</f>
        <v>0</v>
      </c>
      <c r="AR105" s="104" t="s">
        <v>22</v>
      </c>
      <c r="AT105" s="104" t="s">
        <v>74</v>
      </c>
      <c r="AU105" s="104" t="s">
        <v>83</v>
      </c>
      <c r="AY105" s="104" t="s">
        <v>136</v>
      </c>
      <c r="BK105" s="108">
        <f>SUM($BK$106:$BK$126)</f>
        <v>0</v>
      </c>
    </row>
    <row r="106" spans="2:65" s="6" customFormat="1" ht="27" customHeight="1">
      <c r="B106" s="21"/>
      <c r="C106" s="110" t="s">
        <v>158</v>
      </c>
      <c r="D106" s="110" t="s">
        <v>138</v>
      </c>
      <c r="E106" s="111" t="s">
        <v>699</v>
      </c>
      <c r="F106" s="271" t="s">
        <v>700</v>
      </c>
      <c r="G106" s="272"/>
      <c r="H106" s="272"/>
      <c r="I106" s="272"/>
      <c r="J106" s="113" t="s">
        <v>303</v>
      </c>
      <c r="K106" s="114">
        <v>80</v>
      </c>
      <c r="L106" s="273"/>
      <c r="M106" s="272"/>
      <c r="N106" s="274">
        <f>ROUND($L$106*$K$106,2)</f>
        <v>0</v>
      </c>
      <c r="O106" s="272"/>
      <c r="P106" s="272"/>
      <c r="Q106" s="272"/>
      <c r="R106" s="112" t="s">
        <v>202</v>
      </c>
      <c r="S106" s="21"/>
      <c r="T106" s="115"/>
      <c r="U106" s="116" t="s">
        <v>45</v>
      </c>
      <c r="X106" s="117">
        <v>0</v>
      </c>
      <c r="Y106" s="117">
        <f>$X$106*$K$106</f>
        <v>0</v>
      </c>
      <c r="Z106" s="117">
        <v>0</v>
      </c>
      <c r="AA106" s="118">
        <f>$Z$106*$K$106</f>
        <v>0</v>
      </c>
      <c r="AR106" s="81" t="s">
        <v>137</v>
      </c>
      <c r="AT106" s="81" t="s">
        <v>138</v>
      </c>
      <c r="AU106" s="81" t="s">
        <v>147</v>
      </c>
      <c r="AY106" s="6" t="s">
        <v>136</v>
      </c>
      <c r="BE106" s="119">
        <f>IF($U$106="základní",$N$106,0)</f>
        <v>0</v>
      </c>
      <c r="BF106" s="119">
        <f>IF($U$106="snížená",$N$106,0)</f>
        <v>0</v>
      </c>
      <c r="BG106" s="119">
        <f>IF($U$106="zákl. přenesená",$N$106,0)</f>
        <v>0</v>
      </c>
      <c r="BH106" s="119">
        <f>IF($U$106="sníž. přenesená",$N$106,0)</f>
        <v>0</v>
      </c>
      <c r="BI106" s="119">
        <f>IF($U$106="nulová",$N$106,0)</f>
        <v>0</v>
      </c>
      <c r="BJ106" s="81" t="s">
        <v>22</v>
      </c>
      <c r="BK106" s="119">
        <f>ROUND($L$106*$K$106,2)</f>
        <v>0</v>
      </c>
      <c r="BL106" s="81" t="s">
        <v>137</v>
      </c>
      <c r="BM106" s="81" t="s">
        <v>701</v>
      </c>
    </row>
    <row r="107" spans="2:51" s="6" customFormat="1" ht="15.75" customHeight="1">
      <c r="B107" s="124"/>
      <c r="E107" s="125"/>
      <c r="F107" s="292" t="s">
        <v>702</v>
      </c>
      <c r="G107" s="293"/>
      <c r="H107" s="293"/>
      <c r="I107" s="293"/>
      <c r="K107" s="126"/>
      <c r="S107" s="124"/>
      <c r="T107" s="127"/>
      <c r="AA107" s="128"/>
      <c r="AT107" s="126" t="s">
        <v>208</v>
      </c>
      <c r="AU107" s="126" t="s">
        <v>147</v>
      </c>
      <c r="AV107" s="126" t="s">
        <v>22</v>
      </c>
      <c r="AW107" s="126" t="s">
        <v>117</v>
      </c>
      <c r="AX107" s="126" t="s">
        <v>75</v>
      </c>
      <c r="AY107" s="126" t="s">
        <v>136</v>
      </c>
    </row>
    <row r="108" spans="2:51" s="6" customFormat="1" ht="15.75" customHeight="1">
      <c r="B108" s="129"/>
      <c r="E108" s="130"/>
      <c r="F108" s="290" t="s">
        <v>703</v>
      </c>
      <c r="G108" s="291"/>
      <c r="H108" s="291"/>
      <c r="I108" s="291"/>
      <c r="K108" s="132">
        <v>80</v>
      </c>
      <c r="S108" s="129"/>
      <c r="T108" s="133"/>
      <c r="AA108" s="134"/>
      <c r="AT108" s="130" t="s">
        <v>208</v>
      </c>
      <c r="AU108" s="130" t="s">
        <v>147</v>
      </c>
      <c r="AV108" s="130" t="s">
        <v>83</v>
      </c>
      <c r="AW108" s="130" t="s">
        <v>117</v>
      </c>
      <c r="AX108" s="130" t="s">
        <v>22</v>
      </c>
      <c r="AY108" s="130" t="s">
        <v>136</v>
      </c>
    </row>
    <row r="109" spans="2:65" s="6" customFormat="1" ht="27" customHeight="1">
      <c r="B109" s="21"/>
      <c r="C109" s="110" t="s">
        <v>162</v>
      </c>
      <c r="D109" s="110" t="s">
        <v>138</v>
      </c>
      <c r="E109" s="111" t="s">
        <v>704</v>
      </c>
      <c r="F109" s="271" t="s">
        <v>705</v>
      </c>
      <c r="G109" s="272"/>
      <c r="H109" s="272"/>
      <c r="I109" s="272"/>
      <c r="J109" s="113" t="s">
        <v>267</v>
      </c>
      <c r="K109" s="114">
        <v>143.84</v>
      </c>
      <c r="L109" s="273"/>
      <c r="M109" s="272"/>
      <c r="N109" s="274">
        <f>ROUND($L$109*$K$109,2)</f>
        <v>0</v>
      </c>
      <c r="O109" s="272"/>
      <c r="P109" s="272"/>
      <c r="Q109" s="272"/>
      <c r="R109" s="112" t="s">
        <v>202</v>
      </c>
      <c r="S109" s="21"/>
      <c r="T109" s="115"/>
      <c r="U109" s="116" t="s">
        <v>45</v>
      </c>
      <c r="X109" s="117">
        <v>0</v>
      </c>
      <c r="Y109" s="117">
        <f>$X$109*$K$109</f>
        <v>0</v>
      </c>
      <c r="Z109" s="117">
        <v>0</v>
      </c>
      <c r="AA109" s="118">
        <f>$Z$109*$K$109</f>
        <v>0</v>
      </c>
      <c r="AR109" s="81" t="s">
        <v>137</v>
      </c>
      <c r="AT109" s="81" t="s">
        <v>138</v>
      </c>
      <c r="AU109" s="81" t="s">
        <v>147</v>
      </c>
      <c r="AY109" s="6" t="s">
        <v>136</v>
      </c>
      <c r="BE109" s="119">
        <f>IF($U$109="základní",$N$109,0)</f>
        <v>0</v>
      </c>
      <c r="BF109" s="119">
        <f>IF($U$109="snížená",$N$109,0)</f>
        <v>0</v>
      </c>
      <c r="BG109" s="119">
        <f>IF($U$109="zákl. přenesená",$N$109,0)</f>
        <v>0</v>
      </c>
      <c r="BH109" s="119">
        <f>IF($U$109="sníž. přenesená",$N$109,0)</f>
        <v>0</v>
      </c>
      <c r="BI109" s="119">
        <f>IF($U$109="nulová",$N$109,0)</f>
        <v>0</v>
      </c>
      <c r="BJ109" s="81" t="s">
        <v>22</v>
      </c>
      <c r="BK109" s="119">
        <f>ROUND($L$109*$K$109,2)</f>
        <v>0</v>
      </c>
      <c r="BL109" s="81" t="s">
        <v>137</v>
      </c>
      <c r="BM109" s="81" t="s">
        <v>706</v>
      </c>
    </row>
    <row r="110" spans="2:51" s="6" customFormat="1" ht="15.75" customHeight="1">
      <c r="B110" s="124"/>
      <c r="E110" s="125"/>
      <c r="F110" s="292" t="s">
        <v>337</v>
      </c>
      <c r="G110" s="293"/>
      <c r="H110" s="293"/>
      <c r="I110" s="293"/>
      <c r="K110" s="126"/>
      <c r="S110" s="124"/>
      <c r="T110" s="127"/>
      <c r="AA110" s="128"/>
      <c r="AT110" s="126" t="s">
        <v>208</v>
      </c>
      <c r="AU110" s="126" t="s">
        <v>147</v>
      </c>
      <c r="AV110" s="126" t="s">
        <v>22</v>
      </c>
      <c r="AW110" s="126" t="s">
        <v>117</v>
      </c>
      <c r="AX110" s="126" t="s">
        <v>75</v>
      </c>
      <c r="AY110" s="126" t="s">
        <v>136</v>
      </c>
    </row>
    <row r="111" spans="2:51" s="6" customFormat="1" ht="15.75" customHeight="1">
      <c r="B111" s="129"/>
      <c r="E111" s="130"/>
      <c r="F111" s="290" t="s">
        <v>707</v>
      </c>
      <c r="G111" s="291"/>
      <c r="H111" s="291"/>
      <c r="I111" s="291"/>
      <c r="K111" s="132">
        <v>143.84</v>
      </c>
      <c r="S111" s="129"/>
      <c r="T111" s="133"/>
      <c r="AA111" s="134"/>
      <c r="AT111" s="130" t="s">
        <v>208</v>
      </c>
      <c r="AU111" s="130" t="s">
        <v>147</v>
      </c>
      <c r="AV111" s="130" t="s">
        <v>83</v>
      </c>
      <c r="AW111" s="130" t="s">
        <v>117</v>
      </c>
      <c r="AX111" s="130" t="s">
        <v>22</v>
      </c>
      <c r="AY111" s="130" t="s">
        <v>136</v>
      </c>
    </row>
    <row r="112" spans="2:65" s="6" customFormat="1" ht="27" customHeight="1">
      <c r="B112" s="21"/>
      <c r="C112" s="110" t="s">
        <v>166</v>
      </c>
      <c r="D112" s="110" t="s">
        <v>138</v>
      </c>
      <c r="E112" s="111" t="s">
        <v>339</v>
      </c>
      <c r="F112" s="271" t="s">
        <v>340</v>
      </c>
      <c r="G112" s="272"/>
      <c r="H112" s="272"/>
      <c r="I112" s="272"/>
      <c r="J112" s="113" t="s">
        <v>267</v>
      </c>
      <c r="K112" s="114">
        <v>143.84</v>
      </c>
      <c r="L112" s="273"/>
      <c r="M112" s="272"/>
      <c r="N112" s="274">
        <f>ROUND($L$112*$K$112,2)</f>
        <v>0</v>
      </c>
      <c r="O112" s="272"/>
      <c r="P112" s="272"/>
      <c r="Q112" s="272"/>
      <c r="R112" s="112" t="s">
        <v>202</v>
      </c>
      <c r="S112" s="21"/>
      <c r="T112" s="115"/>
      <c r="U112" s="116" t="s">
        <v>45</v>
      </c>
      <c r="X112" s="117">
        <v>0</v>
      </c>
      <c r="Y112" s="117">
        <f>$X$112*$K$112</f>
        <v>0</v>
      </c>
      <c r="Z112" s="117">
        <v>0</v>
      </c>
      <c r="AA112" s="118">
        <f>$Z$112*$K$112</f>
        <v>0</v>
      </c>
      <c r="AR112" s="81" t="s">
        <v>137</v>
      </c>
      <c r="AT112" s="81" t="s">
        <v>138</v>
      </c>
      <c r="AU112" s="81" t="s">
        <v>147</v>
      </c>
      <c r="AY112" s="6" t="s">
        <v>136</v>
      </c>
      <c r="BE112" s="119">
        <f>IF($U$112="základní",$N$112,0)</f>
        <v>0</v>
      </c>
      <c r="BF112" s="119">
        <f>IF($U$112="snížená",$N$112,0)</f>
        <v>0</v>
      </c>
      <c r="BG112" s="119">
        <f>IF($U$112="zákl. přenesená",$N$112,0)</f>
        <v>0</v>
      </c>
      <c r="BH112" s="119">
        <f>IF($U$112="sníž. přenesená",$N$112,0)</f>
        <v>0</v>
      </c>
      <c r="BI112" s="119">
        <f>IF($U$112="nulová",$N$112,0)</f>
        <v>0</v>
      </c>
      <c r="BJ112" s="81" t="s">
        <v>22</v>
      </c>
      <c r="BK112" s="119">
        <f>ROUND($L$112*$K$112,2)</f>
        <v>0</v>
      </c>
      <c r="BL112" s="81" t="s">
        <v>137</v>
      </c>
      <c r="BM112" s="81" t="s">
        <v>708</v>
      </c>
    </row>
    <row r="113" spans="2:51" s="6" customFormat="1" ht="27" customHeight="1">
      <c r="B113" s="129"/>
      <c r="E113" s="131"/>
      <c r="F113" s="290" t="s">
        <v>709</v>
      </c>
      <c r="G113" s="291"/>
      <c r="H113" s="291"/>
      <c r="I113" s="291"/>
      <c r="K113" s="132">
        <v>143.84</v>
      </c>
      <c r="S113" s="129"/>
      <c r="T113" s="133"/>
      <c r="AA113" s="134"/>
      <c r="AT113" s="130" t="s">
        <v>208</v>
      </c>
      <c r="AU113" s="130" t="s">
        <v>147</v>
      </c>
      <c r="AV113" s="130" t="s">
        <v>83</v>
      </c>
      <c r="AW113" s="130" t="s">
        <v>117</v>
      </c>
      <c r="AX113" s="130" t="s">
        <v>22</v>
      </c>
      <c r="AY113" s="130" t="s">
        <v>136</v>
      </c>
    </row>
    <row r="114" spans="2:65" s="6" customFormat="1" ht="27" customHeight="1">
      <c r="B114" s="21"/>
      <c r="C114" s="110" t="s">
        <v>170</v>
      </c>
      <c r="D114" s="110" t="s">
        <v>138</v>
      </c>
      <c r="E114" s="111" t="s">
        <v>710</v>
      </c>
      <c r="F114" s="271" t="s">
        <v>711</v>
      </c>
      <c r="G114" s="272"/>
      <c r="H114" s="272"/>
      <c r="I114" s="272"/>
      <c r="J114" s="113" t="s">
        <v>267</v>
      </c>
      <c r="K114" s="114">
        <v>35.96</v>
      </c>
      <c r="L114" s="273"/>
      <c r="M114" s="272"/>
      <c r="N114" s="274">
        <f>ROUND($L$114*$K$114,2)</f>
        <v>0</v>
      </c>
      <c r="O114" s="272"/>
      <c r="P114" s="272"/>
      <c r="Q114" s="272"/>
      <c r="R114" s="112" t="s">
        <v>202</v>
      </c>
      <c r="S114" s="21"/>
      <c r="T114" s="115"/>
      <c r="U114" s="116" t="s">
        <v>45</v>
      </c>
      <c r="X114" s="117">
        <v>0</v>
      </c>
      <c r="Y114" s="117">
        <f>$X$114*$K$114</f>
        <v>0</v>
      </c>
      <c r="Z114" s="117">
        <v>0</v>
      </c>
      <c r="AA114" s="118">
        <f>$Z$114*$K$114</f>
        <v>0</v>
      </c>
      <c r="AR114" s="81" t="s">
        <v>137</v>
      </c>
      <c r="AT114" s="81" t="s">
        <v>138</v>
      </c>
      <c r="AU114" s="81" t="s">
        <v>147</v>
      </c>
      <c r="AY114" s="6" t="s">
        <v>136</v>
      </c>
      <c r="BE114" s="119">
        <f>IF($U$114="základní",$N$114,0)</f>
        <v>0</v>
      </c>
      <c r="BF114" s="119">
        <f>IF($U$114="snížená",$N$114,0)</f>
        <v>0</v>
      </c>
      <c r="BG114" s="119">
        <f>IF($U$114="zákl. přenesená",$N$114,0)</f>
        <v>0</v>
      </c>
      <c r="BH114" s="119">
        <f>IF($U$114="sníž. přenesená",$N$114,0)</f>
        <v>0</v>
      </c>
      <c r="BI114" s="119">
        <f>IF($U$114="nulová",$N$114,0)</f>
        <v>0</v>
      </c>
      <c r="BJ114" s="81" t="s">
        <v>22</v>
      </c>
      <c r="BK114" s="119">
        <f>ROUND($L$114*$K$114,2)</f>
        <v>0</v>
      </c>
      <c r="BL114" s="81" t="s">
        <v>137</v>
      </c>
      <c r="BM114" s="81" t="s">
        <v>712</v>
      </c>
    </row>
    <row r="115" spans="2:51" s="6" customFormat="1" ht="15.75" customHeight="1">
      <c r="B115" s="124"/>
      <c r="E115" s="125"/>
      <c r="F115" s="292" t="s">
        <v>337</v>
      </c>
      <c r="G115" s="293"/>
      <c r="H115" s="293"/>
      <c r="I115" s="293"/>
      <c r="K115" s="126"/>
      <c r="S115" s="124"/>
      <c r="T115" s="127"/>
      <c r="AA115" s="128"/>
      <c r="AT115" s="126" t="s">
        <v>208</v>
      </c>
      <c r="AU115" s="126" t="s">
        <v>147</v>
      </c>
      <c r="AV115" s="126" t="s">
        <v>22</v>
      </c>
      <c r="AW115" s="126" t="s">
        <v>117</v>
      </c>
      <c r="AX115" s="126" t="s">
        <v>75</v>
      </c>
      <c r="AY115" s="126" t="s">
        <v>136</v>
      </c>
    </row>
    <row r="116" spans="2:51" s="6" customFormat="1" ht="15.75" customHeight="1">
      <c r="B116" s="129"/>
      <c r="E116" s="130"/>
      <c r="F116" s="290" t="s">
        <v>713</v>
      </c>
      <c r="G116" s="291"/>
      <c r="H116" s="291"/>
      <c r="I116" s="291"/>
      <c r="K116" s="132">
        <v>35.96</v>
      </c>
      <c r="S116" s="129"/>
      <c r="T116" s="133"/>
      <c r="AA116" s="134"/>
      <c r="AT116" s="130" t="s">
        <v>208</v>
      </c>
      <c r="AU116" s="130" t="s">
        <v>147</v>
      </c>
      <c r="AV116" s="130" t="s">
        <v>83</v>
      </c>
      <c r="AW116" s="130" t="s">
        <v>117</v>
      </c>
      <c r="AX116" s="130" t="s">
        <v>22</v>
      </c>
      <c r="AY116" s="130" t="s">
        <v>136</v>
      </c>
    </row>
    <row r="117" spans="2:65" s="6" customFormat="1" ht="27" customHeight="1">
      <c r="B117" s="21"/>
      <c r="C117" s="110" t="s">
        <v>27</v>
      </c>
      <c r="D117" s="110" t="s">
        <v>138</v>
      </c>
      <c r="E117" s="111" t="s">
        <v>348</v>
      </c>
      <c r="F117" s="271" t="s">
        <v>349</v>
      </c>
      <c r="G117" s="272"/>
      <c r="H117" s="272"/>
      <c r="I117" s="272"/>
      <c r="J117" s="113" t="s">
        <v>267</v>
      </c>
      <c r="K117" s="114">
        <v>179.8</v>
      </c>
      <c r="L117" s="273"/>
      <c r="M117" s="272"/>
      <c r="N117" s="274">
        <f>ROUND($L$117*$K$117,2)</f>
        <v>0</v>
      </c>
      <c r="O117" s="272"/>
      <c r="P117" s="272"/>
      <c r="Q117" s="272"/>
      <c r="R117" s="112" t="s">
        <v>202</v>
      </c>
      <c r="S117" s="21"/>
      <c r="T117" s="115"/>
      <c r="U117" s="116" t="s">
        <v>45</v>
      </c>
      <c r="X117" s="117">
        <v>0</v>
      </c>
      <c r="Y117" s="117">
        <f>$X$117*$K$117</f>
        <v>0</v>
      </c>
      <c r="Z117" s="117">
        <v>0</v>
      </c>
      <c r="AA117" s="118">
        <f>$Z$117*$K$117</f>
        <v>0</v>
      </c>
      <c r="AR117" s="81" t="s">
        <v>137</v>
      </c>
      <c r="AT117" s="81" t="s">
        <v>138</v>
      </c>
      <c r="AU117" s="81" t="s">
        <v>147</v>
      </c>
      <c r="AY117" s="6" t="s">
        <v>136</v>
      </c>
      <c r="BE117" s="119">
        <f>IF($U$117="základní",$N$117,0)</f>
        <v>0</v>
      </c>
      <c r="BF117" s="119">
        <f>IF($U$117="snížená",$N$117,0)</f>
        <v>0</v>
      </c>
      <c r="BG117" s="119">
        <f>IF($U$117="zákl. přenesená",$N$117,0)</f>
        <v>0</v>
      </c>
      <c r="BH117" s="119">
        <f>IF($U$117="sníž. přenesená",$N$117,0)</f>
        <v>0</v>
      </c>
      <c r="BI117" s="119">
        <f>IF($U$117="nulová",$N$117,0)</f>
        <v>0</v>
      </c>
      <c r="BJ117" s="81" t="s">
        <v>22</v>
      </c>
      <c r="BK117" s="119">
        <f>ROUND($L$117*$K$117,2)</f>
        <v>0</v>
      </c>
      <c r="BL117" s="81" t="s">
        <v>137</v>
      </c>
      <c r="BM117" s="81" t="s">
        <v>714</v>
      </c>
    </row>
    <row r="118" spans="2:51" s="6" customFormat="1" ht="15.75" customHeight="1">
      <c r="B118" s="129"/>
      <c r="E118" s="131"/>
      <c r="F118" s="290" t="s">
        <v>715</v>
      </c>
      <c r="G118" s="291"/>
      <c r="H118" s="291"/>
      <c r="I118" s="291"/>
      <c r="K118" s="132">
        <v>179.8</v>
      </c>
      <c r="S118" s="129"/>
      <c r="T118" s="133"/>
      <c r="AA118" s="134"/>
      <c r="AT118" s="130" t="s">
        <v>208</v>
      </c>
      <c r="AU118" s="130" t="s">
        <v>147</v>
      </c>
      <c r="AV118" s="130" t="s">
        <v>83</v>
      </c>
      <c r="AW118" s="130" t="s">
        <v>117</v>
      </c>
      <c r="AX118" s="130" t="s">
        <v>22</v>
      </c>
      <c r="AY118" s="130" t="s">
        <v>136</v>
      </c>
    </row>
    <row r="119" spans="2:65" s="6" customFormat="1" ht="27" customHeight="1">
      <c r="B119" s="21"/>
      <c r="C119" s="110" t="s">
        <v>177</v>
      </c>
      <c r="D119" s="110" t="s">
        <v>138</v>
      </c>
      <c r="E119" s="111" t="s">
        <v>321</v>
      </c>
      <c r="F119" s="271" t="s">
        <v>322</v>
      </c>
      <c r="G119" s="272"/>
      <c r="H119" s="272"/>
      <c r="I119" s="272"/>
      <c r="J119" s="113" t="s">
        <v>267</v>
      </c>
      <c r="K119" s="114">
        <v>105.4</v>
      </c>
      <c r="L119" s="273"/>
      <c r="M119" s="272"/>
      <c r="N119" s="274">
        <f>ROUND($L$119*$K$119,2)</f>
        <v>0</v>
      </c>
      <c r="O119" s="272"/>
      <c r="P119" s="272"/>
      <c r="Q119" s="272"/>
      <c r="R119" s="112" t="s">
        <v>202</v>
      </c>
      <c r="S119" s="21"/>
      <c r="T119" s="115"/>
      <c r="U119" s="116" t="s">
        <v>45</v>
      </c>
      <c r="X119" s="117">
        <v>0</v>
      </c>
      <c r="Y119" s="117">
        <f>$X$119*$K$119</f>
        <v>0</v>
      </c>
      <c r="Z119" s="117">
        <v>0</v>
      </c>
      <c r="AA119" s="118">
        <f>$Z$119*$K$119</f>
        <v>0</v>
      </c>
      <c r="AR119" s="81" t="s">
        <v>137</v>
      </c>
      <c r="AT119" s="81" t="s">
        <v>138</v>
      </c>
      <c r="AU119" s="81" t="s">
        <v>147</v>
      </c>
      <c r="AY119" s="6" t="s">
        <v>136</v>
      </c>
      <c r="BE119" s="119">
        <f>IF($U$119="základní",$N$119,0)</f>
        <v>0</v>
      </c>
      <c r="BF119" s="119">
        <f>IF($U$119="snížená",$N$119,0)</f>
        <v>0</v>
      </c>
      <c r="BG119" s="119">
        <f>IF($U$119="zákl. přenesená",$N$119,0)</f>
        <v>0</v>
      </c>
      <c r="BH119" s="119">
        <f>IF($U$119="sníž. přenesená",$N$119,0)</f>
        <v>0</v>
      </c>
      <c r="BI119" s="119">
        <f>IF($U$119="nulová",$N$119,0)</f>
        <v>0</v>
      </c>
      <c r="BJ119" s="81" t="s">
        <v>22</v>
      </c>
      <c r="BK119" s="119">
        <f>ROUND($L$119*$K$119,2)</f>
        <v>0</v>
      </c>
      <c r="BL119" s="81" t="s">
        <v>137</v>
      </c>
      <c r="BM119" s="81" t="s">
        <v>716</v>
      </c>
    </row>
    <row r="120" spans="2:51" s="6" customFormat="1" ht="15.75" customHeight="1">
      <c r="B120" s="129"/>
      <c r="E120" s="131"/>
      <c r="F120" s="290" t="s">
        <v>717</v>
      </c>
      <c r="G120" s="291"/>
      <c r="H120" s="291"/>
      <c r="I120" s="291"/>
      <c r="K120" s="132">
        <v>105.4</v>
      </c>
      <c r="S120" s="129"/>
      <c r="T120" s="133"/>
      <c r="AA120" s="134"/>
      <c r="AT120" s="130" t="s">
        <v>208</v>
      </c>
      <c r="AU120" s="130" t="s">
        <v>147</v>
      </c>
      <c r="AV120" s="130" t="s">
        <v>83</v>
      </c>
      <c r="AW120" s="130" t="s">
        <v>117</v>
      </c>
      <c r="AX120" s="130" t="s">
        <v>22</v>
      </c>
      <c r="AY120" s="130" t="s">
        <v>136</v>
      </c>
    </row>
    <row r="121" spans="2:65" s="6" customFormat="1" ht="15.75" customHeight="1">
      <c r="B121" s="21"/>
      <c r="C121" s="148" t="s">
        <v>328</v>
      </c>
      <c r="D121" s="148" t="s">
        <v>356</v>
      </c>
      <c r="E121" s="149" t="s">
        <v>357</v>
      </c>
      <c r="F121" s="294" t="s">
        <v>358</v>
      </c>
      <c r="G121" s="295"/>
      <c r="H121" s="295"/>
      <c r="I121" s="295"/>
      <c r="J121" s="150" t="s">
        <v>297</v>
      </c>
      <c r="K121" s="151">
        <v>216.07</v>
      </c>
      <c r="L121" s="296"/>
      <c r="M121" s="295"/>
      <c r="N121" s="297">
        <f>ROUND($L$121*$K$121,2)</f>
        <v>0</v>
      </c>
      <c r="O121" s="272"/>
      <c r="P121" s="272"/>
      <c r="Q121" s="272"/>
      <c r="R121" s="112" t="s">
        <v>202</v>
      </c>
      <c r="S121" s="21"/>
      <c r="T121" s="115"/>
      <c r="U121" s="116" t="s">
        <v>45</v>
      </c>
      <c r="X121" s="117">
        <v>1</v>
      </c>
      <c r="Y121" s="117">
        <f>$X$121*$K$121</f>
        <v>216.07</v>
      </c>
      <c r="Z121" s="117">
        <v>0</v>
      </c>
      <c r="AA121" s="118">
        <f>$Z$121*$K$121</f>
        <v>0</v>
      </c>
      <c r="AR121" s="81" t="s">
        <v>166</v>
      </c>
      <c r="AT121" s="81" t="s">
        <v>356</v>
      </c>
      <c r="AU121" s="81" t="s">
        <v>147</v>
      </c>
      <c r="AY121" s="6" t="s">
        <v>136</v>
      </c>
      <c r="BE121" s="119">
        <f>IF($U$121="základní",$N$121,0)</f>
        <v>0</v>
      </c>
      <c r="BF121" s="119">
        <f>IF($U$121="snížená",$N$121,0)</f>
        <v>0</v>
      </c>
      <c r="BG121" s="119">
        <f>IF($U$121="zákl. přenesená",$N$121,0)</f>
        <v>0</v>
      </c>
      <c r="BH121" s="119">
        <f>IF($U$121="sníž. přenesená",$N$121,0)</f>
        <v>0</v>
      </c>
      <c r="BI121" s="119">
        <f>IF($U$121="nulová",$N$121,0)</f>
        <v>0</v>
      </c>
      <c r="BJ121" s="81" t="s">
        <v>22</v>
      </c>
      <c r="BK121" s="119">
        <f>ROUND($L$121*$K$121,2)</f>
        <v>0</v>
      </c>
      <c r="BL121" s="81" t="s">
        <v>137</v>
      </c>
      <c r="BM121" s="81" t="s">
        <v>718</v>
      </c>
    </row>
    <row r="122" spans="2:51" s="6" customFormat="1" ht="15.75" customHeight="1">
      <c r="B122" s="124"/>
      <c r="E122" s="125"/>
      <c r="F122" s="292" t="s">
        <v>360</v>
      </c>
      <c r="G122" s="293"/>
      <c r="H122" s="293"/>
      <c r="I122" s="293"/>
      <c r="K122" s="126"/>
      <c r="S122" s="124"/>
      <c r="T122" s="127"/>
      <c r="AA122" s="128"/>
      <c r="AT122" s="126" t="s">
        <v>208</v>
      </c>
      <c r="AU122" s="126" t="s">
        <v>147</v>
      </c>
      <c r="AV122" s="126" t="s">
        <v>22</v>
      </c>
      <c r="AW122" s="126" t="s">
        <v>117</v>
      </c>
      <c r="AX122" s="126" t="s">
        <v>75</v>
      </c>
      <c r="AY122" s="126" t="s">
        <v>136</v>
      </c>
    </row>
    <row r="123" spans="2:51" s="6" customFormat="1" ht="15.75" customHeight="1">
      <c r="B123" s="129"/>
      <c r="E123" s="130"/>
      <c r="F123" s="290" t="s">
        <v>719</v>
      </c>
      <c r="G123" s="291"/>
      <c r="H123" s="291"/>
      <c r="I123" s="291"/>
      <c r="K123" s="132">
        <v>216.07</v>
      </c>
      <c r="S123" s="129"/>
      <c r="T123" s="133"/>
      <c r="AA123" s="134"/>
      <c r="AT123" s="130" t="s">
        <v>208</v>
      </c>
      <c r="AU123" s="130" t="s">
        <v>147</v>
      </c>
      <c r="AV123" s="130" t="s">
        <v>83</v>
      </c>
      <c r="AW123" s="130" t="s">
        <v>117</v>
      </c>
      <c r="AX123" s="130" t="s">
        <v>22</v>
      </c>
      <c r="AY123" s="130" t="s">
        <v>136</v>
      </c>
    </row>
    <row r="124" spans="2:65" s="6" customFormat="1" ht="27" customHeight="1">
      <c r="B124" s="21"/>
      <c r="C124" s="110" t="s">
        <v>333</v>
      </c>
      <c r="D124" s="110" t="s">
        <v>138</v>
      </c>
      <c r="E124" s="111" t="s">
        <v>720</v>
      </c>
      <c r="F124" s="271" t="s">
        <v>721</v>
      </c>
      <c r="G124" s="272"/>
      <c r="H124" s="272"/>
      <c r="I124" s="272"/>
      <c r="J124" s="113" t="s">
        <v>303</v>
      </c>
      <c r="K124" s="114">
        <v>108</v>
      </c>
      <c r="L124" s="273"/>
      <c r="M124" s="272"/>
      <c r="N124" s="274">
        <f>ROUND($L$124*$K$124,2)</f>
        <v>0</v>
      </c>
      <c r="O124" s="272"/>
      <c r="P124" s="272"/>
      <c r="Q124" s="272"/>
      <c r="R124" s="112" t="s">
        <v>202</v>
      </c>
      <c r="S124" s="21"/>
      <c r="T124" s="115"/>
      <c r="U124" s="116" t="s">
        <v>45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81" t="s">
        <v>137</v>
      </c>
      <c r="AT124" s="81" t="s">
        <v>138</v>
      </c>
      <c r="AU124" s="81" t="s">
        <v>147</v>
      </c>
      <c r="AY124" s="6" t="s">
        <v>136</v>
      </c>
      <c r="BE124" s="119">
        <f>IF($U$124="základní",$N$124,0)</f>
        <v>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81" t="s">
        <v>22</v>
      </c>
      <c r="BK124" s="119">
        <f>ROUND($L$124*$K$124,2)</f>
        <v>0</v>
      </c>
      <c r="BL124" s="81" t="s">
        <v>137</v>
      </c>
      <c r="BM124" s="81" t="s">
        <v>722</v>
      </c>
    </row>
    <row r="125" spans="2:51" s="6" customFormat="1" ht="15.75" customHeight="1">
      <c r="B125" s="124"/>
      <c r="E125" s="125"/>
      <c r="F125" s="292" t="s">
        <v>723</v>
      </c>
      <c r="G125" s="293"/>
      <c r="H125" s="293"/>
      <c r="I125" s="293"/>
      <c r="K125" s="126"/>
      <c r="S125" s="124"/>
      <c r="T125" s="127"/>
      <c r="AA125" s="128"/>
      <c r="AT125" s="126" t="s">
        <v>208</v>
      </c>
      <c r="AU125" s="126" t="s">
        <v>147</v>
      </c>
      <c r="AV125" s="126" t="s">
        <v>22</v>
      </c>
      <c r="AW125" s="126" t="s">
        <v>117</v>
      </c>
      <c r="AX125" s="126" t="s">
        <v>75</v>
      </c>
      <c r="AY125" s="126" t="s">
        <v>136</v>
      </c>
    </row>
    <row r="126" spans="2:51" s="6" customFormat="1" ht="15.75" customHeight="1">
      <c r="B126" s="129"/>
      <c r="E126" s="130"/>
      <c r="F126" s="290" t="s">
        <v>724</v>
      </c>
      <c r="G126" s="291"/>
      <c r="H126" s="291"/>
      <c r="I126" s="291"/>
      <c r="K126" s="132">
        <v>108</v>
      </c>
      <c r="S126" s="129"/>
      <c r="T126" s="133"/>
      <c r="AA126" s="134"/>
      <c r="AT126" s="130" t="s">
        <v>208</v>
      </c>
      <c r="AU126" s="130" t="s">
        <v>147</v>
      </c>
      <c r="AV126" s="130" t="s">
        <v>83</v>
      </c>
      <c r="AW126" s="130" t="s">
        <v>117</v>
      </c>
      <c r="AX126" s="130" t="s">
        <v>22</v>
      </c>
      <c r="AY126" s="130" t="s">
        <v>136</v>
      </c>
    </row>
    <row r="127" spans="2:63" s="101" customFormat="1" ht="30.75" customHeight="1">
      <c r="B127" s="102"/>
      <c r="D127" s="109" t="s">
        <v>245</v>
      </c>
      <c r="N127" s="278">
        <f>$BK$127</f>
        <v>0</v>
      </c>
      <c r="O127" s="277"/>
      <c r="P127" s="277"/>
      <c r="Q127" s="277"/>
      <c r="S127" s="102"/>
      <c r="T127" s="105"/>
      <c r="W127" s="106">
        <f>$W$128</f>
        <v>0</v>
      </c>
      <c r="Y127" s="106">
        <f>$Y$128</f>
        <v>0</v>
      </c>
      <c r="AA127" s="107">
        <f>$AA$128</f>
        <v>0</v>
      </c>
      <c r="AR127" s="104" t="s">
        <v>22</v>
      </c>
      <c r="AT127" s="104" t="s">
        <v>74</v>
      </c>
      <c r="AU127" s="104" t="s">
        <v>22</v>
      </c>
      <c r="AY127" s="104" t="s">
        <v>136</v>
      </c>
      <c r="BK127" s="108">
        <f>$BK$128</f>
        <v>0</v>
      </c>
    </row>
    <row r="128" spans="2:63" s="101" customFormat="1" ht="15.75" customHeight="1">
      <c r="B128" s="102"/>
      <c r="D128" s="109" t="s">
        <v>682</v>
      </c>
      <c r="N128" s="278">
        <f>$BK$128</f>
        <v>0</v>
      </c>
      <c r="O128" s="277"/>
      <c r="P128" s="277"/>
      <c r="Q128" s="277"/>
      <c r="S128" s="102"/>
      <c r="T128" s="105"/>
      <c r="W128" s="106">
        <f>SUM($W$129:$W$132)</f>
        <v>0</v>
      </c>
      <c r="Y128" s="106">
        <f>SUM($Y$129:$Y$132)</f>
        <v>0</v>
      </c>
      <c r="AA128" s="107">
        <f>SUM($AA$129:$AA$132)</f>
        <v>0</v>
      </c>
      <c r="AR128" s="104" t="s">
        <v>22</v>
      </c>
      <c r="AT128" s="104" t="s">
        <v>74</v>
      </c>
      <c r="AU128" s="104" t="s">
        <v>83</v>
      </c>
      <c r="AY128" s="104" t="s">
        <v>136</v>
      </c>
      <c r="BK128" s="108">
        <f>SUM($BK$129:$BK$132)</f>
        <v>0</v>
      </c>
    </row>
    <row r="129" spans="2:65" s="6" customFormat="1" ht="27" customHeight="1">
      <c r="B129" s="21"/>
      <c r="C129" s="110" t="s">
        <v>182</v>
      </c>
      <c r="D129" s="110" t="s">
        <v>138</v>
      </c>
      <c r="E129" s="111" t="s">
        <v>301</v>
      </c>
      <c r="F129" s="271" t="s">
        <v>725</v>
      </c>
      <c r="G129" s="272"/>
      <c r="H129" s="272"/>
      <c r="I129" s="272"/>
      <c r="J129" s="113" t="s">
        <v>303</v>
      </c>
      <c r="K129" s="114">
        <v>50.22</v>
      </c>
      <c r="L129" s="273"/>
      <c r="M129" s="272"/>
      <c r="N129" s="274">
        <f>ROUND($L$129*$K$129,2)</f>
        <v>0</v>
      </c>
      <c r="O129" s="272"/>
      <c r="P129" s="272"/>
      <c r="Q129" s="272"/>
      <c r="R129" s="112" t="s">
        <v>202</v>
      </c>
      <c r="S129" s="21"/>
      <c r="T129" s="115"/>
      <c r="U129" s="116" t="s">
        <v>45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81" t="s">
        <v>137</v>
      </c>
      <c r="AT129" s="81" t="s">
        <v>138</v>
      </c>
      <c r="AU129" s="81" t="s">
        <v>147</v>
      </c>
      <c r="AY129" s="6" t="s">
        <v>136</v>
      </c>
      <c r="BE129" s="119">
        <f>IF($U$129="základní",$N$129,0)</f>
        <v>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81" t="s">
        <v>22</v>
      </c>
      <c r="BK129" s="119">
        <f>ROUND($L$129*$K$129,2)</f>
        <v>0</v>
      </c>
      <c r="BL129" s="81" t="s">
        <v>137</v>
      </c>
      <c r="BM129" s="81" t="s">
        <v>726</v>
      </c>
    </row>
    <row r="130" spans="2:51" s="6" customFormat="1" ht="15.75" customHeight="1">
      <c r="B130" s="129"/>
      <c r="E130" s="131"/>
      <c r="F130" s="290" t="s">
        <v>727</v>
      </c>
      <c r="G130" s="291"/>
      <c r="H130" s="291"/>
      <c r="I130" s="291"/>
      <c r="K130" s="132">
        <v>50.22</v>
      </c>
      <c r="S130" s="129"/>
      <c r="T130" s="133"/>
      <c r="AA130" s="134"/>
      <c r="AT130" s="130" t="s">
        <v>208</v>
      </c>
      <c r="AU130" s="130" t="s">
        <v>147</v>
      </c>
      <c r="AV130" s="130" t="s">
        <v>83</v>
      </c>
      <c r="AW130" s="130" t="s">
        <v>117</v>
      </c>
      <c r="AX130" s="130" t="s">
        <v>22</v>
      </c>
      <c r="AY130" s="130" t="s">
        <v>136</v>
      </c>
    </row>
    <row r="131" spans="2:65" s="6" customFormat="1" ht="27" customHeight="1">
      <c r="B131" s="21"/>
      <c r="C131" s="110" t="s">
        <v>9</v>
      </c>
      <c r="D131" s="110" t="s">
        <v>138</v>
      </c>
      <c r="E131" s="111" t="s">
        <v>728</v>
      </c>
      <c r="F131" s="271" t="s">
        <v>729</v>
      </c>
      <c r="G131" s="272"/>
      <c r="H131" s="272"/>
      <c r="I131" s="272"/>
      <c r="J131" s="113" t="s">
        <v>267</v>
      </c>
      <c r="K131" s="114">
        <v>5.022</v>
      </c>
      <c r="L131" s="273"/>
      <c r="M131" s="272"/>
      <c r="N131" s="274">
        <f>ROUND($L$131*$K$131,2)</f>
        <v>0</v>
      </c>
      <c r="O131" s="272"/>
      <c r="P131" s="272"/>
      <c r="Q131" s="272"/>
      <c r="R131" s="112" t="s">
        <v>202</v>
      </c>
      <c r="S131" s="21"/>
      <c r="T131" s="115"/>
      <c r="U131" s="116" t="s">
        <v>45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81" t="s">
        <v>137</v>
      </c>
      <c r="AT131" s="81" t="s">
        <v>138</v>
      </c>
      <c r="AU131" s="81" t="s">
        <v>147</v>
      </c>
      <c r="AY131" s="6" t="s">
        <v>136</v>
      </c>
      <c r="BE131" s="119">
        <f>IF($U$131="základní",$N$131,0)</f>
        <v>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81" t="s">
        <v>22</v>
      </c>
      <c r="BK131" s="119">
        <f>ROUND($L$131*$K$131,2)</f>
        <v>0</v>
      </c>
      <c r="BL131" s="81" t="s">
        <v>137</v>
      </c>
      <c r="BM131" s="81" t="s">
        <v>730</v>
      </c>
    </row>
    <row r="132" spans="2:51" s="6" customFormat="1" ht="15.75" customHeight="1">
      <c r="B132" s="129"/>
      <c r="E132" s="131"/>
      <c r="F132" s="290" t="s">
        <v>731</v>
      </c>
      <c r="G132" s="291"/>
      <c r="H132" s="291"/>
      <c r="I132" s="291"/>
      <c r="K132" s="132">
        <v>5.022</v>
      </c>
      <c r="S132" s="129"/>
      <c r="T132" s="133"/>
      <c r="AA132" s="134"/>
      <c r="AT132" s="130" t="s">
        <v>208</v>
      </c>
      <c r="AU132" s="130" t="s">
        <v>147</v>
      </c>
      <c r="AV132" s="130" t="s">
        <v>83</v>
      </c>
      <c r="AW132" s="130" t="s">
        <v>117</v>
      </c>
      <c r="AX132" s="130" t="s">
        <v>22</v>
      </c>
      <c r="AY132" s="130" t="s">
        <v>136</v>
      </c>
    </row>
    <row r="133" spans="2:63" s="101" customFormat="1" ht="30.75" customHeight="1">
      <c r="B133" s="102"/>
      <c r="D133" s="109" t="s">
        <v>247</v>
      </c>
      <c r="N133" s="278">
        <f>$BK$133</f>
        <v>0</v>
      </c>
      <c r="O133" s="277"/>
      <c r="P133" s="277"/>
      <c r="Q133" s="277"/>
      <c r="S133" s="102"/>
      <c r="T133" s="105"/>
      <c r="W133" s="106">
        <f>$W$134</f>
        <v>0</v>
      </c>
      <c r="Y133" s="106">
        <f>$Y$134</f>
        <v>48.660155224</v>
      </c>
      <c r="AA133" s="107">
        <f>$AA$134</f>
        <v>0</v>
      </c>
      <c r="AR133" s="104" t="s">
        <v>22</v>
      </c>
      <c r="AT133" s="104" t="s">
        <v>74</v>
      </c>
      <c r="AU133" s="104" t="s">
        <v>22</v>
      </c>
      <c r="AY133" s="104" t="s">
        <v>136</v>
      </c>
      <c r="BK133" s="108">
        <f>$BK$134</f>
        <v>0</v>
      </c>
    </row>
    <row r="134" spans="2:63" s="101" customFormat="1" ht="15.75" customHeight="1">
      <c r="B134" s="102"/>
      <c r="D134" s="109" t="s">
        <v>248</v>
      </c>
      <c r="N134" s="278">
        <f>$BK$134</f>
        <v>0</v>
      </c>
      <c r="O134" s="277"/>
      <c r="P134" s="277"/>
      <c r="Q134" s="277"/>
      <c r="S134" s="102"/>
      <c r="T134" s="105"/>
      <c r="W134" s="106">
        <f>SUM($W$135:$W$142)</f>
        <v>0</v>
      </c>
      <c r="Y134" s="106">
        <f>SUM($Y$135:$Y$142)</f>
        <v>48.660155224</v>
      </c>
      <c r="AA134" s="107">
        <f>SUM($AA$135:$AA$142)</f>
        <v>0</v>
      </c>
      <c r="AR134" s="104" t="s">
        <v>22</v>
      </c>
      <c r="AT134" s="104" t="s">
        <v>74</v>
      </c>
      <c r="AU134" s="104" t="s">
        <v>83</v>
      </c>
      <c r="AY134" s="104" t="s">
        <v>136</v>
      </c>
      <c r="BK134" s="108">
        <f>SUM($BK$135:$BK$142)</f>
        <v>0</v>
      </c>
    </row>
    <row r="135" spans="2:65" s="6" customFormat="1" ht="15.75" customHeight="1">
      <c r="B135" s="21"/>
      <c r="C135" s="110" t="s">
        <v>347</v>
      </c>
      <c r="D135" s="110" t="s">
        <v>138</v>
      </c>
      <c r="E135" s="111" t="s">
        <v>732</v>
      </c>
      <c r="F135" s="271" t="s">
        <v>733</v>
      </c>
      <c r="G135" s="272"/>
      <c r="H135" s="272"/>
      <c r="I135" s="272"/>
      <c r="J135" s="113" t="s">
        <v>374</v>
      </c>
      <c r="K135" s="114">
        <v>15.2</v>
      </c>
      <c r="L135" s="273"/>
      <c r="M135" s="272"/>
      <c r="N135" s="274">
        <f>ROUND($L$135*$K$135,2)</f>
        <v>0</v>
      </c>
      <c r="O135" s="272"/>
      <c r="P135" s="272"/>
      <c r="Q135" s="272"/>
      <c r="R135" s="112" t="s">
        <v>202</v>
      </c>
      <c r="S135" s="21"/>
      <c r="T135" s="115"/>
      <c r="U135" s="116" t="s">
        <v>45</v>
      </c>
      <c r="X135" s="117">
        <v>1.8065942</v>
      </c>
      <c r="Y135" s="117">
        <f>$X$135*$K$135</f>
        <v>27.46023184</v>
      </c>
      <c r="Z135" s="117">
        <v>0</v>
      </c>
      <c r="AA135" s="118">
        <f>$Z$135*$K$135</f>
        <v>0</v>
      </c>
      <c r="AR135" s="81" t="s">
        <v>137</v>
      </c>
      <c r="AT135" s="81" t="s">
        <v>138</v>
      </c>
      <c r="AU135" s="81" t="s">
        <v>147</v>
      </c>
      <c r="AY135" s="6" t="s">
        <v>136</v>
      </c>
      <c r="BE135" s="119">
        <f>IF($U$135="základní",$N$135,0)</f>
        <v>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81" t="s">
        <v>22</v>
      </c>
      <c r="BK135" s="119">
        <f>ROUND($L$135*$K$135,2)</f>
        <v>0</v>
      </c>
      <c r="BL135" s="81" t="s">
        <v>137</v>
      </c>
      <c r="BM135" s="81" t="s">
        <v>734</v>
      </c>
    </row>
    <row r="136" spans="2:51" s="6" customFormat="1" ht="15.75" customHeight="1">
      <c r="B136" s="129"/>
      <c r="E136" s="131"/>
      <c r="F136" s="290" t="s">
        <v>735</v>
      </c>
      <c r="G136" s="291"/>
      <c r="H136" s="291"/>
      <c r="I136" s="291"/>
      <c r="K136" s="132">
        <v>15.2</v>
      </c>
      <c r="S136" s="129"/>
      <c r="T136" s="133"/>
      <c r="AA136" s="134"/>
      <c r="AT136" s="130" t="s">
        <v>208</v>
      </c>
      <c r="AU136" s="130" t="s">
        <v>147</v>
      </c>
      <c r="AV136" s="130" t="s">
        <v>83</v>
      </c>
      <c r="AW136" s="130" t="s">
        <v>117</v>
      </c>
      <c r="AX136" s="130" t="s">
        <v>22</v>
      </c>
      <c r="AY136" s="130" t="s">
        <v>136</v>
      </c>
    </row>
    <row r="137" spans="2:65" s="6" customFormat="1" ht="27" customHeight="1">
      <c r="B137" s="21"/>
      <c r="C137" s="148" t="s">
        <v>352</v>
      </c>
      <c r="D137" s="148" t="s">
        <v>356</v>
      </c>
      <c r="E137" s="149" t="s">
        <v>736</v>
      </c>
      <c r="F137" s="294" t="s">
        <v>737</v>
      </c>
      <c r="G137" s="295"/>
      <c r="H137" s="295"/>
      <c r="I137" s="295"/>
      <c r="J137" s="150" t="s">
        <v>189</v>
      </c>
      <c r="K137" s="151">
        <v>12</v>
      </c>
      <c r="L137" s="296"/>
      <c r="M137" s="295"/>
      <c r="N137" s="297">
        <f>ROUND($L$137*$K$137,2)</f>
        <v>0</v>
      </c>
      <c r="O137" s="272"/>
      <c r="P137" s="272"/>
      <c r="Q137" s="272"/>
      <c r="R137" s="112"/>
      <c r="S137" s="21"/>
      <c r="T137" s="115"/>
      <c r="U137" s="116" t="s">
        <v>45</v>
      </c>
      <c r="X137" s="117">
        <v>0.74</v>
      </c>
      <c r="Y137" s="117">
        <f>$X$137*$K$137</f>
        <v>8.879999999999999</v>
      </c>
      <c r="Z137" s="117">
        <v>0</v>
      </c>
      <c r="AA137" s="118">
        <f>$Z$137*$K$137</f>
        <v>0</v>
      </c>
      <c r="AR137" s="81" t="s">
        <v>166</v>
      </c>
      <c r="AT137" s="81" t="s">
        <v>356</v>
      </c>
      <c r="AU137" s="81" t="s">
        <v>147</v>
      </c>
      <c r="AY137" s="6" t="s">
        <v>136</v>
      </c>
      <c r="BE137" s="119">
        <f>IF($U$137="základní",$N$137,0)</f>
        <v>0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81" t="s">
        <v>22</v>
      </c>
      <c r="BK137" s="119">
        <f>ROUND($L$137*$K$137,2)</f>
        <v>0</v>
      </c>
      <c r="BL137" s="81" t="s">
        <v>137</v>
      </c>
      <c r="BM137" s="81" t="s">
        <v>738</v>
      </c>
    </row>
    <row r="138" spans="2:51" s="6" customFormat="1" ht="15.75" customHeight="1">
      <c r="B138" s="129"/>
      <c r="E138" s="131"/>
      <c r="F138" s="290" t="s">
        <v>739</v>
      </c>
      <c r="G138" s="291"/>
      <c r="H138" s="291"/>
      <c r="I138" s="291"/>
      <c r="K138" s="132">
        <v>12</v>
      </c>
      <c r="S138" s="129"/>
      <c r="T138" s="133"/>
      <c r="AA138" s="134"/>
      <c r="AT138" s="130" t="s">
        <v>208</v>
      </c>
      <c r="AU138" s="130" t="s">
        <v>147</v>
      </c>
      <c r="AV138" s="130" t="s">
        <v>83</v>
      </c>
      <c r="AW138" s="130" t="s">
        <v>117</v>
      </c>
      <c r="AX138" s="130" t="s">
        <v>22</v>
      </c>
      <c r="AY138" s="130" t="s">
        <v>136</v>
      </c>
    </row>
    <row r="139" spans="2:65" s="6" customFormat="1" ht="27" customHeight="1">
      <c r="B139" s="21"/>
      <c r="C139" s="148" t="s">
        <v>355</v>
      </c>
      <c r="D139" s="148" t="s">
        <v>356</v>
      </c>
      <c r="E139" s="149" t="s">
        <v>740</v>
      </c>
      <c r="F139" s="294" t="s">
        <v>741</v>
      </c>
      <c r="G139" s="295"/>
      <c r="H139" s="295"/>
      <c r="I139" s="295"/>
      <c r="J139" s="150" t="s">
        <v>189</v>
      </c>
      <c r="K139" s="151">
        <v>2</v>
      </c>
      <c r="L139" s="296"/>
      <c r="M139" s="295"/>
      <c r="N139" s="297">
        <f>ROUND($L$139*$K$139,2)</f>
        <v>0</v>
      </c>
      <c r="O139" s="272"/>
      <c r="P139" s="272"/>
      <c r="Q139" s="272"/>
      <c r="R139" s="112"/>
      <c r="S139" s="21"/>
      <c r="T139" s="115"/>
      <c r="U139" s="116" t="s">
        <v>45</v>
      </c>
      <c r="X139" s="117">
        <v>2.37</v>
      </c>
      <c r="Y139" s="117">
        <f>$X$139*$K$139</f>
        <v>4.74</v>
      </c>
      <c r="Z139" s="117">
        <v>0</v>
      </c>
      <c r="AA139" s="118">
        <f>$Z$139*$K$139</f>
        <v>0</v>
      </c>
      <c r="AR139" s="81" t="s">
        <v>166</v>
      </c>
      <c r="AT139" s="81" t="s">
        <v>356</v>
      </c>
      <c r="AU139" s="81" t="s">
        <v>147</v>
      </c>
      <c r="AY139" s="6" t="s">
        <v>136</v>
      </c>
      <c r="BE139" s="119">
        <f>IF($U$139="základní",$N$139,0)</f>
        <v>0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81" t="s">
        <v>22</v>
      </c>
      <c r="BK139" s="119">
        <f>ROUND($L$139*$K$139,2)</f>
        <v>0</v>
      </c>
      <c r="BL139" s="81" t="s">
        <v>137</v>
      </c>
      <c r="BM139" s="81" t="s">
        <v>742</v>
      </c>
    </row>
    <row r="140" spans="2:51" s="6" customFormat="1" ht="15.75" customHeight="1">
      <c r="B140" s="129"/>
      <c r="E140" s="131"/>
      <c r="F140" s="290" t="s">
        <v>743</v>
      </c>
      <c r="G140" s="291"/>
      <c r="H140" s="291"/>
      <c r="I140" s="291"/>
      <c r="K140" s="132">
        <v>2</v>
      </c>
      <c r="S140" s="129"/>
      <c r="T140" s="133"/>
      <c r="AA140" s="134"/>
      <c r="AT140" s="130" t="s">
        <v>208</v>
      </c>
      <c r="AU140" s="130" t="s">
        <v>147</v>
      </c>
      <c r="AV140" s="130" t="s">
        <v>83</v>
      </c>
      <c r="AW140" s="130" t="s">
        <v>117</v>
      </c>
      <c r="AX140" s="130" t="s">
        <v>22</v>
      </c>
      <c r="AY140" s="130" t="s">
        <v>136</v>
      </c>
    </row>
    <row r="141" spans="2:65" s="6" customFormat="1" ht="27" customHeight="1">
      <c r="B141" s="21"/>
      <c r="C141" s="110" t="s">
        <v>362</v>
      </c>
      <c r="D141" s="110" t="s">
        <v>138</v>
      </c>
      <c r="E141" s="111" t="s">
        <v>388</v>
      </c>
      <c r="F141" s="271" t="s">
        <v>389</v>
      </c>
      <c r="G141" s="272"/>
      <c r="H141" s="272"/>
      <c r="I141" s="272"/>
      <c r="J141" s="113" t="s">
        <v>267</v>
      </c>
      <c r="K141" s="114">
        <v>3.344</v>
      </c>
      <c r="L141" s="273"/>
      <c r="M141" s="272"/>
      <c r="N141" s="274">
        <f>ROUND($L$141*$K$141,2)</f>
        <v>0</v>
      </c>
      <c r="O141" s="272"/>
      <c r="P141" s="272"/>
      <c r="Q141" s="272"/>
      <c r="R141" s="112" t="s">
        <v>202</v>
      </c>
      <c r="S141" s="21"/>
      <c r="T141" s="115"/>
      <c r="U141" s="116" t="s">
        <v>45</v>
      </c>
      <c r="X141" s="117">
        <v>2.2667235</v>
      </c>
      <c r="Y141" s="117">
        <f>$X$141*$K$141</f>
        <v>7.579923384</v>
      </c>
      <c r="Z141" s="117">
        <v>0</v>
      </c>
      <c r="AA141" s="118">
        <f>$Z$141*$K$141</f>
        <v>0</v>
      </c>
      <c r="AR141" s="81" t="s">
        <v>137</v>
      </c>
      <c r="AT141" s="81" t="s">
        <v>138</v>
      </c>
      <c r="AU141" s="81" t="s">
        <v>147</v>
      </c>
      <c r="AY141" s="6" t="s">
        <v>136</v>
      </c>
      <c r="BE141" s="119">
        <f>IF($U$141="základní",$N$141,0)</f>
        <v>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81" t="s">
        <v>22</v>
      </c>
      <c r="BK141" s="119">
        <f>ROUND($L$141*$K$141,2)</f>
        <v>0</v>
      </c>
      <c r="BL141" s="81" t="s">
        <v>137</v>
      </c>
      <c r="BM141" s="81" t="s">
        <v>744</v>
      </c>
    </row>
    <row r="142" spans="2:51" s="6" customFormat="1" ht="15.75" customHeight="1">
      <c r="B142" s="129"/>
      <c r="E142" s="131"/>
      <c r="F142" s="290" t="s">
        <v>745</v>
      </c>
      <c r="G142" s="291"/>
      <c r="H142" s="291"/>
      <c r="I142" s="291"/>
      <c r="K142" s="132">
        <v>3.344</v>
      </c>
      <c r="S142" s="129"/>
      <c r="T142" s="133"/>
      <c r="AA142" s="134"/>
      <c r="AT142" s="130" t="s">
        <v>208</v>
      </c>
      <c r="AU142" s="130" t="s">
        <v>147</v>
      </c>
      <c r="AV142" s="130" t="s">
        <v>83</v>
      </c>
      <c r="AW142" s="130" t="s">
        <v>117</v>
      </c>
      <c r="AX142" s="130" t="s">
        <v>22</v>
      </c>
      <c r="AY142" s="130" t="s">
        <v>136</v>
      </c>
    </row>
    <row r="143" spans="2:63" s="101" customFormat="1" ht="30.75" customHeight="1">
      <c r="B143" s="102"/>
      <c r="D143" s="109" t="s">
        <v>249</v>
      </c>
      <c r="N143" s="278">
        <f>$BK$143</f>
        <v>0</v>
      </c>
      <c r="O143" s="277"/>
      <c r="P143" s="277"/>
      <c r="Q143" s="277"/>
      <c r="S143" s="102"/>
      <c r="T143" s="105"/>
      <c r="W143" s="106">
        <f>$W$144+$W$156</f>
        <v>0</v>
      </c>
      <c r="Y143" s="106">
        <f>$Y$144+$Y$156</f>
        <v>70.63089062062</v>
      </c>
      <c r="AA143" s="107">
        <f>$AA$144+$AA$156</f>
        <v>0</v>
      </c>
      <c r="AR143" s="104" t="s">
        <v>22</v>
      </c>
      <c r="AT143" s="104" t="s">
        <v>74</v>
      </c>
      <c r="AU143" s="104" t="s">
        <v>22</v>
      </c>
      <c r="AY143" s="104" t="s">
        <v>136</v>
      </c>
      <c r="BK143" s="108">
        <f>$BK$144+$BK$156</f>
        <v>0</v>
      </c>
    </row>
    <row r="144" spans="2:63" s="101" customFormat="1" ht="15.75" customHeight="1">
      <c r="B144" s="102"/>
      <c r="D144" s="109" t="s">
        <v>683</v>
      </c>
      <c r="N144" s="278">
        <f>$BK$144</f>
        <v>0</v>
      </c>
      <c r="O144" s="277"/>
      <c r="P144" s="277"/>
      <c r="Q144" s="277"/>
      <c r="S144" s="102"/>
      <c r="T144" s="105"/>
      <c r="W144" s="106">
        <f>SUM($W$145:$W$155)</f>
        <v>0</v>
      </c>
      <c r="Y144" s="106">
        <f>SUM($Y$145:$Y$155)</f>
        <v>27.092371124</v>
      </c>
      <c r="AA144" s="107">
        <f>SUM($AA$145:$AA$155)</f>
        <v>0</v>
      </c>
      <c r="AR144" s="104" t="s">
        <v>22</v>
      </c>
      <c r="AT144" s="104" t="s">
        <v>74</v>
      </c>
      <c r="AU144" s="104" t="s">
        <v>83</v>
      </c>
      <c r="AY144" s="104" t="s">
        <v>136</v>
      </c>
      <c r="BK144" s="108">
        <f>SUM($BK$145:$BK$155)</f>
        <v>0</v>
      </c>
    </row>
    <row r="145" spans="2:65" s="6" customFormat="1" ht="15.75" customHeight="1">
      <c r="B145" s="21"/>
      <c r="C145" s="110" t="s">
        <v>367</v>
      </c>
      <c r="D145" s="110" t="s">
        <v>138</v>
      </c>
      <c r="E145" s="111" t="s">
        <v>746</v>
      </c>
      <c r="F145" s="271" t="s">
        <v>747</v>
      </c>
      <c r="G145" s="272"/>
      <c r="H145" s="272"/>
      <c r="I145" s="272"/>
      <c r="J145" s="113" t="s">
        <v>267</v>
      </c>
      <c r="K145" s="114">
        <v>9.813</v>
      </c>
      <c r="L145" s="273"/>
      <c r="M145" s="272"/>
      <c r="N145" s="274">
        <f>ROUND($L$145*$K$145,2)</f>
        <v>0</v>
      </c>
      <c r="O145" s="272"/>
      <c r="P145" s="272"/>
      <c r="Q145" s="272"/>
      <c r="R145" s="112" t="s">
        <v>202</v>
      </c>
      <c r="S145" s="21"/>
      <c r="T145" s="115"/>
      <c r="U145" s="116" t="s">
        <v>45</v>
      </c>
      <c r="X145" s="117">
        <v>2.526248</v>
      </c>
      <c r="Y145" s="117">
        <f>$X$145*$K$145</f>
        <v>24.790071624</v>
      </c>
      <c r="Z145" s="117">
        <v>0</v>
      </c>
      <c r="AA145" s="118">
        <f>$Z$145*$K$145</f>
        <v>0</v>
      </c>
      <c r="AR145" s="81" t="s">
        <v>137</v>
      </c>
      <c r="AT145" s="81" t="s">
        <v>138</v>
      </c>
      <c r="AU145" s="81" t="s">
        <v>147</v>
      </c>
      <c r="AY145" s="6" t="s">
        <v>136</v>
      </c>
      <c r="BE145" s="119">
        <f>IF($U$145="základní",$N$145,0)</f>
        <v>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81" t="s">
        <v>22</v>
      </c>
      <c r="BK145" s="119">
        <f>ROUND($L$145*$K$145,2)</f>
        <v>0</v>
      </c>
      <c r="BL145" s="81" t="s">
        <v>137</v>
      </c>
      <c r="BM145" s="81" t="s">
        <v>748</v>
      </c>
    </row>
    <row r="146" spans="2:51" s="6" customFormat="1" ht="15.75" customHeight="1">
      <c r="B146" s="124"/>
      <c r="E146" s="125"/>
      <c r="F146" s="292" t="s">
        <v>749</v>
      </c>
      <c r="G146" s="293"/>
      <c r="H146" s="293"/>
      <c r="I146" s="293"/>
      <c r="K146" s="126"/>
      <c r="S146" s="124"/>
      <c r="T146" s="127"/>
      <c r="AA146" s="128"/>
      <c r="AT146" s="126" t="s">
        <v>208</v>
      </c>
      <c r="AU146" s="126" t="s">
        <v>147</v>
      </c>
      <c r="AV146" s="126" t="s">
        <v>22</v>
      </c>
      <c r="AW146" s="126" t="s">
        <v>117</v>
      </c>
      <c r="AX146" s="126" t="s">
        <v>75</v>
      </c>
      <c r="AY146" s="126" t="s">
        <v>136</v>
      </c>
    </row>
    <row r="147" spans="2:51" s="6" customFormat="1" ht="15.75" customHeight="1">
      <c r="B147" s="129"/>
      <c r="E147" s="130"/>
      <c r="F147" s="290" t="s">
        <v>750</v>
      </c>
      <c r="G147" s="291"/>
      <c r="H147" s="291"/>
      <c r="I147" s="291"/>
      <c r="K147" s="132">
        <v>9.813</v>
      </c>
      <c r="S147" s="129"/>
      <c r="T147" s="133"/>
      <c r="AA147" s="134"/>
      <c r="AT147" s="130" t="s">
        <v>208</v>
      </c>
      <c r="AU147" s="130" t="s">
        <v>147</v>
      </c>
      <c r="AV147" s="130" t="s">
        <v>83</v>
      </c>
      <c r="AW147" s="130" t="s">
        <v>117</v>
      </c>
      <c r="AX147" s="130" t="s">
        <v>22</v>
      </c>
      <c r="AY147" s="130" t="s">
        <v>136</v>
      </c>
    </row>
    <row r="148" spans="2:65" s="6" customFormat="1" ht="15.75" customHeight="1">
      <c r="B148" s="21"/>
      <c r="C148" s="110" t="s">
        <v>8</v>
      </c>
      <c r="D148" s="110" t="s">
        <v>138</v>
      </c>
      <c r="E148" s="111" t="s">
        <v>751</v>
      </c>
      <c r="F148" s="271" t="s">
        <v>752</v>
      </c>
      <c r="G148" s="272"/>
      <c r="H148" s="272"/>
      <c r="I148" s="272"/>
      <c r="J148" s="113" t="s">
        <v>303</v>
      </c>
      <c r="K148" s="114">
        <v>9.1</v>
      </c>
      <c r="L148" s="273"/>
      <c r="M148" s="272"/>
      <c r="N148" s="274">
        <f>ROUND($L$148*$K$148,2)</f>
        <v>0</v>
      </c>
      <c r="O148" s="272"/>
      <c r="P148" s="272"/>
      <c r="Q148" s="272"/>
      <c r="R148" s="112" t="s">
        <v>202</v>
      </c>
      <c r="S148" s="21"/>
      <c r="T148" s="115"/>
      <c r="U148" s="116" t="s">
        <v>45</v>
      </c>
      <c r="X148" s="117">
        <v>0.0014357</v>
      </c>
      <c r="Y148" s="117">
        <f>$X$148*$K$148</f>
        <v>0.01306487</v>
      </c>
      <c r="Z148" s="117">
        <v>0</v>
      </c>
      <c r="AA148" s="118">
        <f>$Z$148*$K$148</f>
        <v>0</v>
      </c>
      <c r="AR148" s="81" t="s">
        <v>137</v>
      </c>
      <c r="AT148" s="81" t="s">
        <v>138</v>
      </c>
      <c r="AU148" s="81" t="s">
        <v>147</v>
      </c>
      <c r="AY148" s="6" t="s">
        <v>136</v>
      </c>
      <c r="BE148" s="119">
        <f>IF($U$148="základní",$N$148,0)</f>
        <v>0</v>
      </c>
      <c r="BF148" s="119">
        <f>IF($U$148="snížená",$N$148,0)</f>
        <v>0</v>
      </c>
      <c r="BG148" s="119">
        <f>IF($U$148="zákl. přenesená",$N$148,0)</f>
        <v>0</v>
      </c>
      <c r="BH148" s="119">
        <f>IF($U$148="sníž. přenesená",$N$148,0)</f>
        <v>0</v>
      </c>
      <c r="BI148" s="119">
        <f>IF($U$148="nulová",$N$148,0)</f>
        <v>0</v>
      </c>
      <c r="BJ148" s="81" t="s">
        <v>22</v>
      </c>
      <c r="BK148" s="119">
        <f>ROUND($L$148*$K$148,2)</f>
        <v>0</v>
      </c>
      <c r="BL148" s="81" t="s">
        <v>137</v>
      </c>
      <c r="BM148" s="81" t="s">
        <v>753</v>
      </c>
    </row>
    <row r="149" spans="2:51" s="6" customFormat="1" ht="15.75" customHeight="1">
      <c r="B149" s="124"/>
      <c r="E149" s="125"/>
      <c r="F149" s="292" t="s">
        <v>754</v>
      </c>
      <c r="G149" s="293"/>
      <c r="H149" s="293"/>
      <c r="I149" s="293"/>
      <c r="K149" s="126"/>
      <c r="S149" s="124"/>
      <c r="T149" s="127"/>
      <c r="AA149" s="128"/>
      <c r="AT149" s="126" t="s">
        <v>208</v>
      </c>
      <c r="AU149" s="126" t="s">
        <v>147</v>
      </c>
      <c r="AV149" s="126" t="s">
        <v>22</v>
      </c>
      <c r="AW149" s="126" t="s">
        <v>117</v>
      </c>
      <c r="AX149" s="126" t="s">
        <v>75</v>
      </c>
      <c r="AY149" s="126" t="s">
        <v>136</v>
      </c>
    </row>
    <row r="150" spans="2:51" s="6" customFormat="1" ht="15.75" customHeight="1">
      <c r="B150" s="129"/>
      <c r="E150" s="130"/>
      <c r="F150" s="290" t="s">
        <v>755</v>
      </c>
      <c r="G150" s="291"/>
      <c r="H150" s="291"/>
      <c r="I150" s="291"/>
      <c r="K150" s="132">
        <v>9.1</v>
      </c>
      <c r="S150" s="129"/>
      <c r="T150" s="133"/>
      <c r="AA150" s="134"/>
      <c r="AT150" s="130" t="s">
        <v>208</v>
      </c>
      <c r="AU150" s="130" t="s">
        <v>147</v>
      </c>
      <c r="AV150" s="130" t="s">
        <v>83</v>
      </c>
      <c r="AW150" s="130" t="s">
        <v>117</v>
      </c>
      <c r="AX150" s="130" t="s">
        <v>22</v>
      </c>
      <c r="AY150" s="130" t="s">
        <v>136</v>
      </c>
    </row>
    <row r="151" spans="2:65" s="6" customFormat="1" ht="15.75" customHeight="1">
      <c r="B151" s="21"/>
      <c r="C151" s="110" t="s">
        <v>377</v>
      </c>
      <c r="D151" s="110" t="s">
        <v>138</v>
      </c>
      <c r="E151" s="111" t="s">
        <v>756</v>
      </c>
      <c r="F151" s="271" t="s">
        <v>757</v>
      </c>
      <c r="G151" s="272"/>
      <c r="H151" s="272"/>
      <c r="I151" s="272"/>
      <c r="J151" s="113" t="s">
        <v>303</v>
      </c>
      <c r="K151" s="114">
        <v>9.1</v>
      </c>
      <c r="L151" s="273"/>
      <c r="M151" s="272"/>
      <c r="N151" s="274">
        <f>ROUND($L$151*$K$151,2)</f>
        <v>0</v>
      </c>
      <c r="O151" s="272"/>
      <c r="P151" s="272"/>
      <c r="Q151" s="272"/>
      <c r="R151" s="112" t="s">
        <v>202</v>
      </c>
      <c r="S151" s="21"/>
      <c r="T151" s="115"/>
      <c r="U151" s="116" t="s">
        <v>45</v>
      </c>
      <c r="X151" s="117">
        <v>3.6E-05</v>
      </c>
      <c r="Y151" s="117">
        <f>$X$151*$K$151</f>
        <v>0.0003276</v>
      </c>
      <c r="Z151" s="117">
        <v>0</v>
      </c>
      <c r="AA151" s="118">
        <f>$Z$151*$K$151</f>
        <v>0</v>
      </c>
      <c r="AR151" s="81" t="s">
        <v>137</v>
      </c>
      <c r="AT151" s="81" t="s">
        <v>138</v>
      </c>
      <c r="AU151" s="81" t="s">
        <v>147</v>
      </c>
      <c r="AY151" s="6" t="s">
        <v>136</v>
      </c>
      <c r="BE151" s="119">
        <f>IF($U$151="základní",$N$151,0)</f>
        <v>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81" t="s">
        <v>22</v>
      </c>
      <c r="BK151" s="119">
        <f>ROUND($L$151*$K$151,2)</f>
        <v>0</v>
      </c>
      <c r="BL151" s="81" t="s">
        <v>137</v>
      </c>
      <c r="BM151" s="81" t="s">
        <v>758</v>
      </c>
    </row>
    <row r="152" spans="2:51" s="6" customFormat="1" ht="27" customHeight="1">
      <c r="B152" s="129"/>
      <c r="E152" s="131"/>
      <c r="F152" s="290" t="s">
        <v>759</v>
      </c>
      <c r="G152" s="291"/>
      <c r="H152" s="291"/>
      <c r="I152" s="291"/>
      <c r="K152" s="132">
        <v>9.1</v>
      </c>
      <c r="S152" s="129"/>
      <c r="T152" s="133"/>
      <c r="AA152" s="134"/>
      <c r="AT152" s="130" t="s">
        <v>208</v>
      </c>
      <c r="AU152" s="130" t="s">
        <v>147</v>
      </c>
      <c r="AV152" s="130" t="s">
        <v>83</v>
      </c>
      <c r="AW152" s="130" t="s">
        <v>117</v>
      </c>
      <c r="AX152" s="130" t="s">
        <v>22</v>
      </c>
      <c r="AY152" s="130" t="s">
        <v>136</v>
      </c>
    </row>
    <row r="153" spans="2:65" s="6" customFormat="1" ht="27" customHeight="1">
      <c r="B153" s="21"/>
      <c r="C153" s="110" t="s">
        <v>382</v>
      </c>
      <c r="D153" s="110" t="s">
        <v>138</v>
      </c>
      <c r="E153" s="111" t="s">
        <v>760</v>
      </c>
      <c r="F153" s="271" t="s">
        <v>761</v>
      </c>
      <c r="G153" s="272"/>
      <c r="H153" s="272"/>
      <c r="I153" s="272"/>
      <c r="J153" s="113" t="s">
        <v>297</v>
      </c>
      <c r="K153" s="114">
        <v>2.159</v>
      </c>
      <c r="L153" s="273"/>
      <c r="M153" s="272"/>
      <c r="N153" s="274">
        <f>ROUND($L$153*$K$153,2)</f>
        <v>0</v>
      </c>
      <c r="O153" s="272"/>
      <c r="P153" s="272"/>
      <c r="Q153" s="272"/>
      <c r="R153" s="112" t="s">
        <v>202</v>
      </c>
      <c r="S153" s="21"/>
      <c r="T153" s="115"/>
      <c r="U153" s="116" t="s">
        <v>45</v>
      </c>
      <c r="X153" s="117">
        <v>1.06017</v>
      </c>
      <c r="Y153" s="117">
        <f>$X$153*$K$153</f>
        <v>2.28890703</v>
      </c>
      <c r="Z153" s="117">
        <v>0</v>
      </c>
      <c r="AA153" s="118">
        <f>$Z$153*$K$153</f>
        <v>0</v>
      </c>
      <c r="AR153" s="81" t="s">
        <v>137</v>
      </c>
      <c r="AT153" s="81" t="s">
        <v>138</v>
      </c>
      <c r="AU153" s="81" t="s">
        <v>147</v>
      </c>
      <c r="AY153" s="6" t="s">
        <v>136</v>
      </c>
      <c r="BE153" s="119">
        <f>IF($U$153="základní",$N$153,0)</f>
        <v>0</v>
      </c>
      <c r="BF153" s="119">
        <f>IF($U$153="snížená",$N$153,0)</f>
        <v>0</v>
      </c>
      <c r="BG153" s="119">
        <f>IF($U$153="zákl. přenesená",$N$153,0)</f>
        <v>0</v>
      </c>
      <c r="BH153" s="119">
        <f>IF($U$153="sníž. přenesená",$N$153,0)</f>
        <v>0</v>
      </c>
      <c r="BI153" s="119">
        <f>IF($U$153="nulová",$N$153,0)</f>
        <v>0</v>
      </c>
      <c r="BJ153" s="81" t="s">
        <v>22</v>
      </c>
      <c r="BK153" s="119">
        <f>ROUND($L$153*$K$153,2)</f>
        <v>0</v>
      </c>
      <c r="BL153" s="81" t="s">
        <v>137</v>
      </c>
      <c r="BM153" s="81" t="s">
        <v>762</v>
      </c>
    </row>
    <row r="154" spans="2:51" s="6" customFormat="1" ht="15.75" customHeight="1">
      <c r="B154" s="124"/>
      <c r="E154" s="125"/>
      <c r="F154" s="292" t="s">
        <v>763</v>
      </c>
      <c r="G154" s="293"/>
      <c r="H154" s="293"/>
      <c r="I154" s="293"/>
      <c r="K154" s="126"/>
      <c r="S154" s="124"/>
      <c r="T154" s="127"/>
      <c r="AA154" s="128"/>
      <c r="AT154" s="126" t="s">
        <v>208</v>
      </c>
      <c r="AU154" s="126" t="s">
        <v>147</v>
      </c>
      <c r="AV154" s="126" t="s">
        <v>22</v>
      </c>
      <c r="AW154" s="126" t="s">
        <v>117</v>
      </c>
      <c r="AX154" s="126" t="s">
        <v>75</v>
      </c>
      <c r="AY154" s="126" t="s">
        <v>136</v>
      </c>
    </row>
    <row r="155" spans="2:51" s="6" customFormat="1" ht="15.75" customHeight="1">
      <c r="B155" s="129"/>
      <c r="E155" s="130"/>
      <c r="F155" s="290" t="s">
        <v>764</v>
      </c>
      <c r="G155" s="291"/>
      <c r="H155" s="291"/>
      <c r="I155" s="291"/>
      <c r="K155" s="132">
        <v>2.159</v>
      </c>
      <c r="S155" s="129"/>
      <c r="T155" s="133"/>
      <c r="AA155" s="134"/>
      <c r="AT155" s="130" t="s">
        <v>208</v>
      </c>
      <c r="AU155" s="130" t="s">
        <v>147</v>
      </c>
      <c r="AV155" s="130" t="s">
        <v>83</v>
      </c>
      <c r="AW155" s="130" t="s">
        <v>117</v>
      </c>
      <c r="AX155" s="130" t="s">
        <v>22</v>
      </c>
      <c r="AY155" s="130" t="s">
        <v>136</v>
      </c>
    </row>
    <row r="156" spans="2:63" s="101" customFormat="1" ht="23.25" customHeight="1">
      <c r="B156" s="102"/>
      <c r="D156" s="109" t="s">
        <v>684</v>
      </c>
      <c r="N156" s="278">
        <f>$BK$156</f>
        <v>0</v>
      </c>
      <c r="O156" s="277"/>
      <c r="P156" s="277"/>
      <c r="Q156" s="277"/>
      <c r="S156" s="102"/>
      <c r="T156" s="105"/>
      <c r="W156" s="106">
        <f>SUM($W$157:$W$166)</f>
        <v>0</v>
      </c>
      <c r="Y156" s="106">
        <f>SUM($Y$157:$Y$166)</f>
        <v>43.53851949662</v>
      </c>
      <c r="AA156" s="107">
        <f>SUM($AA$157:$AA$166)</f>
        <v>0</v>
      </c>
      <c r="AR156" s="104" t="s">
        <v>22</v>
      </c>
      <c r="AT156" s="104" t="s">
        <v>74</v>
      </c>
      <c r="AU156" s="104" t="s">
        <v>83</v>
      </c>
      <c r="AY156" s="104" t="s">
        <v>136</v>
      </c>
      <c r="BK156" s="108">
        <f>SUM($BK$157:$BK$166)</f>
        <v>0</v>
      </c>
    </row>
    <row r="157" spans="2:65" s="6" customFormat="1" ht="15.75" customHeight="1">
      <c r="B157" s="21"/>
      <c r="C157" s="110" t="s">
        <v>387</v>
      </c>
      <c r="D157" s="110" t="s">
        <v>138</v>
      </c>
      <c r="E157" s="111" t="s">
        <v>765</v>
      </c>
      <c r="F157" s="271" t="s">
        <v>766</v>
      </c>
      <c r="G157" s="272"/>
      <c r="H157" s="272"/>
      <c r="I157" s="272"/>
      <c r="J157" s="113" t="s">
        <v>267</v>
      </c>
      <c r="K157" s="114">
        <v>6.405</v>
      </c>
      <c r="L157" s="273"/>
      <c r="M157" s="272"/>
      <c r="N157" s="274">
        <f>ROUND($L$157*$K$157,2)</f>
        <v>0</v>
      </c>
      <c r="O157" s="272"/>
      <c r="P157" s="272"/>
      <c r="Q157" s="272"/>
      <c r="R157" s="112" t="s">
        <v>202</v>
      </c>
      <c r="S157" s="21"/>
      <c r="T157" s="115"/>
      <c r="U157" s="116" t="s">
        <v>45</v>
      </c>
      <c r="X157" s="117">
        <v>2.453292204</v>
      </c>
      <c r="Y157" s="117">
        <f>$X$157*$K$157</f>
        <v>15.713336566619999</v>
      </c>
      <c r="Z157" s="117">
        <v>0</v>
      </c>
      <c r="AA157" s="118">
        <f>$Z$157*$K$157</f>
        <v>0</v>
      </c>
      <c r="AR157" s="81" t="s">
        <v>137</v>
      </c>
      <c r="AT157" s="81" t="s">
        <v>138</v>
      </c>
      <c r="AU157" s="81" t="s">
        <v>147</v>
      </c>
      <c r="AY157" s="6" t="s">
        <v>136</v>
      </c>
      <c r="BE157" s="119">
        <f>IF($U$157="základní",$N$157,0)</f>
        <v>0</v>
      </c>
      <c r="BF157" s="119">
        <f>IF($U$157="snížená",$N$157,0)</f>
        <v>0</v>
      </c>
      <c r="BG157" s="119">
        <f>IF($U$157="zákl. přenesená",$N$157,0)</f>
        <v>0</v>
      </c>
      <c r="BH157" s="119">
        <f>IF($U$157="sníž. přenesená",$N$157,0)</f>
        <v>0</v>
      </c>
      <c r="BI157" s="119">
        <f>IF($U$157="nulová",$N$157,0)</f>
        <v>0</v>
      </c>
      <c r="BJ157" s="81" t="s">
        <v>22</v>
      </c>
      <c r="BK157" s="119">
        <f>ROUND($L$157*$K$157,2)</f>
        <v>0</v>
      </c>
      <c r="BL157" s="81" t="s">
        <v>137</v>
      </c>
      <c r="BM157" s="81" t="s">
        <v>767</v>
      </c>
    </row>
    <row r="158" spans="2:51" s="6" customFormat="1" ht="15.75" customHeight="1">
      <c r="B158" s="129"/>
      <c r="E158" s="131"/>
      <c r="F158" s="290" t="s">
        <v>768</v>
      </c>
      <c r="G158" s="291"/>
      <c r="H158" s="291"/>
      <c r="I158" s="291"/>
      <c r="K158" s="132">
        <v>6.405</v>
      </c>
      <c r="S158" s="129"/>
      <c r="T158" s="133"/>
      <c r="AA158" s="134"/>
      <c r="AT158" s="130" t="s">
        <v>208</v>
      </c>
      <c r="AU158" s="130" t="s">
        <v>147</v>
      </c>
      <c r="AV158" s="130" t="s">
        <v>83</v>
      </c>
      <c r="AW158" s="130" t="s">
        <v>117</v>
      </c>
      <c r="AX158" s="130" t="s">
        <v>22</v>
      </c>
      <c r="AY158" s="130" t="s">
        <v>136</v>
      </c>
    </row>
    <row r="159" spans="2:65" s="6" customFormat="1" ht="15.75" customHeight="1">
      <c r="B159" s="21"/>
      <c r="C159" s="110" t="s">
        <v>392</v>
      </c>
      <c r="D159" s="110" t="s">
        <v>138</v>
      </c>
      <c r="E159" s="111" t="s">
        <v>769</v>
      </c>
      <c r="F159" s="271" t="s">
        <v>770</v>
      </c>
      <c r="G159" s="272"/>
      <c r="H159" s="272"/>
      <c r="I159" s="272"/>
      <c r="J159" s="113" t="s">
        <v>303</v>
      </c>
      <c r="K159" s="114">
        <v>42.7</v>
      </c>
      <c r="L159" s="273"/>
      <c r="M159" s="272"/>
      <c r="N159" s="274">
        <f>ROUND($L$159*$K$159,2)</f>
        <v>0</v>
      </c>
      <c r="O159" s="272"/>
      <c r="P159" s="272"/>
      <c r="Q159" s="272"/>
      <c r="R159" s="112" t="s">
        <v>202</v>
      </c>
      <c r="S159" s="21"/>
      <c r="T159" s="115"/>
      <c r="U159" s="116" t="s">
        <v>45</v>
      </c>
      <c r="X159" s="117">
        <v>0.0010259</v>
      </c>
      <c r="Y159" s="117">
        <f>$X$159*$K$159</f>
        <v>0.04380593</v>
      </c>
      <c r="Z159" s="117">
        <v>0</v>
      </c>
      <c r="AA159" s="118">
        <f>$Z$159*$K$159</f>
        <v>0</v>
      </c>
      <c r="AR159" s="81" t="s">
        <v>137</v>
      </c>
      <c r="AT159" s="81" t="s">
        <v>138</v>
      </c>
      <c r="AU159" s="81" t="s">
        <v>147</v>
      </c>
      <c r="AY159" s="6" t="s">
        <v>136</v>
      </c>
      <c r="BE159" s="119">
        <f>IF($U$159="základní",$N$159,0)</f>
        <v>0</v>
      </c>
      <c r="BF159" s="119">
        <f>IF($U$159="snížená",$N$159,0)</f>
        <v>0</v>
      </c>
      <c r="BG159" s="119">
        <f>IF($U$159="zákl. přenesená",$N$159,0)</f>
        <v>0</v>
      </c>
      <c r="BH159" s="119">
        <f>IF($U$159="sníž. přenesená",$N$159,0)</f>
        <v>0</v>
      </c>
      <c r="BI159" s="119">
        <f>IF($U$159="nulová",$N$159,0)</f>
        <v>0</v>
      </c>
      <c r="BJ159" s="81" t="s">
        <v>22</v>
      </c>
      <c r="BK159" s="119">
        <f>ROUND($L$159*$K$159,2)</f>
        <v>0</v>
      </c>
      <c r="BL159" s="81" t="s">
        <v>137</v>
      </c>
      <c r="BM159" s="81" t="s">
        <v>771</v>
      </c>
    </row>
    <row r="160" spans="2:51" s="6" customFormat="1" ht="15.75" customHeight="1">
      <c r="B160" s="129"/>
      <c r="E160" s="131"/>
      <c r="F160" s="290" t="s">
        <v>772</v>
      </c>
      <c r="G160" s="291"/>
      <c r="H160" s="291"/>
      <c r="I160" s="291"/>
      <c r="K160" s="132">
        <v>42.7</v>
      </c>
      <c r="S160" s="129"/>
      <c r="T160" s="133"/>
      <c r="AA160" s="134"/>
      <c r="AT160" s="130" t="s">
        <v>208</v>
      </c>
      <c r="AU160" s="130" t="s">
        <v>147</v>
      </c>
      <c r="AV160" s="130" t="s">
        <v>83</v>
      </c>
      <c r="AW160" s="130" t="s">
        <v>117</v>
      </c>
      <c r="AX160" s="130" t="s">
        <v>22</v>
      </c>
      <c r="AY160" s="130" t="s">
        <v>136</v>
      </c>
    </row>
    <row r="161" spans="2:65" s="6" customFormat="1" ht="15.75" customHeight="1">
      <c r="B161" s="21"/>
      <c r="C161" s="110" t="s">
        <v>397</v>
      </c>
      <c r="D161" s="110" t="s">
        <v>138</v>
      </c>
      <c r="E161" s="111" t="s">
        <v>773</v>
      </c>
      <c r="F161" s="271" t="s">
        <v>774</v>
      </c>
      <c r="G161" s="272"/>
      <c r="H161" s="272"/>
      <c r="I161" s="272"/>
      <c r="J161" s="113" t="s">
        <v>303</v>
      </c>
      <c r="K161" s="114">
        <v>42.7</v>
      </c>
      <c r="L161" s="273"/>
      <c r="M161" s="272"/>
      <c r="N161" s="274">
        <f>ROUND($L$161*$K$161,2)</f>
        <v>0</v>
      </c>
      <c r="O161" s="272"/>
      <c r="P161" s="272"/>
      <c r="Q161" s="272"/>
      <c r="R161" s="112" t="s">
        <v>202</v>
      </c>
      <c r="S161" s="21"/>
      <c r="T161" s="115"/>
      <c r="U161" s="116" t="s">
        <v>45</v>
      </c>
      <c r="X161" s="117">
        <v>0</v>
      </c>
      <c r="Y161" s="117">
        <f>$X$161*$K$161</f>
        <v>0</v>
      </c>
      <c r="Z161" s="117">
        <v>0</v>
      </c>
      <c r="AA161" s="118">
        <f>$Z$161*$K$161</f>
        <v>0</v>
      </c>
      <c r="AR161" s="81" t="s">
        <v>137</v>
      </c>
      <c r="AT161" s="81" t="s">
        <v>138</v>
      </c>
      <c r="AU161" s="81" t="s">
        <v>147</v>
      </c>
      <c r="AY161" s="6" t="s">
        <v>136</v>
      </c>
      <c r="BE161" s="119">
        <f>IF($U$161="základní",$N$161,0)</f>
        <v>0</v>
      </c>
      <c r="BF161" s="119">
        <f>IF($U$161="snížená",$N$161,0)</f>
        <v>0</v>
      </c>
      <c r="BG161" s="119">
        <f>IF($U$161="zákl. přenesená",$N$161,0)</f>
        <v>0</v>
      </c>
      <c r="BH161" s="119">
        <f>IF($U$161="sníž. přenesená",$N$161,0)</f>
        <v>0</v>
      </c>
      <c r="BI161" s="119">
        <f>IF($U$161="nulová",$N$161,0)</f>
        <v>0</v>
      </c>
      <c r="BJ161" s="81" t="s">
        <v>22</v>
      </c>
      <c r="BK161" s="119">
        <f>ROUND($L$161*$K$161,2)</f>
        <v>0</v>
      </c>
      <c r="BL161" s="81" t="s">
        <v>137</v>
      </c>
      <c r="BM161" s="81" t="s">
        <v>775</v>
      </c>
    </row>
    <row r="162" spans="2:51" s="6" customFormat="1" ht="27" customHeight="1">
      <c r="B162" s="129"/>
      <c r="E162" s="131"/>
      <c r="F162" s="290" t="s">
        <v>776</v>
      </c>
      <c r="G162" s="291"/>
      <c r="H162" s="291"/>
      <c r="I162" s="291"/>
      <c r="K162" s="132">
        <v>42.7</v>
      </c>
      <c r="S162" s="129"/>
      <c r="T162" s="133"/>
      <c r="AA162" s="134"/>
      <c r="AT162" s="130" t="s">
        <v>208</v>
      </c>
      <c r="AU162" s="130" t="s">
        <v>147</v>
      </c>
      <c r="AV162" s="130" t="s">
        <v>83</v>
      </c>
      <c r="AW162" s="130" t="s">
        <v>117</v>
      </c>
      <c r="AX162" s="130" t="s">
        <v>22</v>
      </c>
      <c r="AY162" s="130" t="s">
        <v>136</v>
      </c>
    </row>
    <row r="163" spans="2:65" s="6" customFormat="1" ht="39" customHeight="1">
      <c r="B163" s="21"/>
      <c r="C163" s="110" t="s">
        <v>402</v>
      </c>
      <c r="D163" s="110" t="s">
        <v>138</v>
      </c>
      <c r="E163" s="111" t="s">
        <v>393</v>
      </c>
      <c r="F163" s="271" t="s">
        <v>394</v>
      </c>
      <c r="G163" s="272"/>
      <c r="H163" s="272"/>
      <c r="I163" s="272"/>
      <c r="J163" s="113" t="s">
        <v>303</v>
      </c>
      <c r="K163" s="114">
        <v>26</v>
      </c>
      <c r="L163" s="273"/>
      <c r="M163" s="272"/>
      <c r="N163" s="274">
        <f>ROUND($L$163*$K$163,2)</f>
        <v>0</v>
      </c>
      <c r="O163" s="272"/>
      <c r="P163" s="272"/>
      <c r="Q163" s="272"/>
      <c r="R163" s="112"/>
      <c r="S163" s="21"/>
      <c r="T163" s="115"/>
      <c r="U163" s="116" t="s">
        <v>45</v>
      </c>
      <c r="X163" s="117">
        <v>0.869991</v>
      </c>
      <c r="Y163" s="117">
        <f>$X$163*$K$163</f>
        <v>22.619766</v>
      </c>
      <c r="Z163" s="117">
        <v>0</v>
      </c>
      <c r="AA163" s="118">
        <f>$Z$163*$K$163</f>
        <v>0</v>
      </c>
      <c r="AR163" s="81" t="s">
        <v>137</v>
      </c>
      <c r="AT163" s="81" t="s">
        <v>138</v>
      </c>
      <c r="AU163" s="81" t="s">
        <v>147</v>
      </c>
      <c r="AY163" s="6" t="s">
        <v>136</v>
      </c>
      <c r="BE163" s="119">
        <f>IF($U$163="základní",$N$163,0)</f>
        <v>0</v>
      </c>
      <c r="BF163" s="119">
        <f>IF($U$163="snížená",$N$163,0)</f>
        <v>0</v>
      </c>
      <c r="BG163" s="119">
        <f>IF($U$163="zákl. přenesená",$N$163,0)</f>
        <v>0</v>
      </c>
      <c r="BH163" s="119">
        <f>IF($U$163="sníž. přenesená",$N$163,0)</f>
        <v>0</v>
      </c>
      <c r="BI163" s="119">
        <f>IF($U$163="nulová",$N$163,0)</f>
        <v>0</v>
      </c>
      <c r="BJ163" s="81" t="s">
        <v>22</v>
      </c>
      <c r="BK163" s="119">
        <f>ROUND($L$163*$K$163,2)</f>
        <v>0</v>
      </c>
      <c r="BL163" s="81" t="s">
        <v>137</v>
      </c>
      <c r="BM163" s="81" t="s">
        <v>777</v>
      </c>
    </row>
    <row r="164" spans="2:51" s="6" customFormat="1" ht="15.75" customHeight="1">
      <c r="B164" s="129"/>
      <c r="E164" s="131"/>
      <c r="F164" s="290" t="s">
        <v>778</v>
      </c>
      <c r="G164" s="291"/>
      <c r="H164" s="291"/>
      <c r="I164" s="291"/>
      <c r="K164" s="132">
        <v>26</v>
      </c>
      <c r="S164" s="129"/>
      <c r="T164" s="133"/>
      <c r="AA164" s="134"/>
      <c r="AT164" s="130" t="s">
        <v>208</v>
      </c>
      <c r="AU164" s="130" t="s">
        <v>147</v>
      </c>
      <c r="AV164" s="130" t="s">
        <v>83</v>
      </c>
      <c r="AW164" s="130" t="s">
        <v>117</v>
      </c>
      <c r="AX164" s="130" t="s">
        <v>22</v>
      </c>
      <c r="AY164" s="130" t="s">
        <v>136</v>
      </c>
    </row>
    <row r="165" spans="2:65" s="6" customFormat="1" ht="15.75" customHeight="1">
      <c r="B165" s="21"/>
      <c r="C165" s="110" t="s">
        <v>407</v>
      </c>
      <c r="D165" s="110" t="s">
        <v>138</v>
      </c>
      <c r="E165" s="111" t="s">
        <v>412</v>
      </c>
      <c r="F165" s="271" t="s">
        <v>413</v>
      </c>
      <c r="G165" s="272"/>
      <c r="H165" s="272"/>
      <c r="I165" s="272"/>
      <c r="J165" s="113" t="s">
        <v>303</v>
      </c>
      <c r="K165" s="114">
        <v>27.3</v>
      </c>
      <c r="L165" s="273"/>
      <c r="M165" s="272"/>
      <c r="N165" s="274">
        <f>ROUND($L$165*$K$165,2)</f>
        <v>0</v>
      </c>
      <c r="O165" s="272"/>
      <c r="P165" s="272"/>
      <c r="Q165" s="272"/>
      <c r="R165" s="112" t="s">
        <v>202</v>
      </c>
      <c r="S165" s="21"/>
      <c r="T165" s="115"/>
      <c r="U165" s="116" t="s">
        <v>45</v>
      </c>
      <c r="X165" s="117">
        <v>0.18907</v>
      </c>
      <c r="Y165" s="117">
        <f>$X$165*$K$165</f>
        <v>5.161611</v>
      </c>
      <c r="Z165" s="117">
        <v>0</v>
      </c>
      <c r="AA165" s="118">
        <f>$Z$165*$K$165</f>
        <v>0</v>
      </c>
      <c r="AR165" s="81" t="s">
        <v>137</v>
      </c>
      <c r="AT165" s="81" t="s">
        <v>138</v>
      </c>
      <c r="AU165" s="81" t="s">
        <v>147</v>
      </c>
      <c r="AY165" s="6" t="s">
        <v>136</v>
      </c>
      <c r="BE165" s="119">
        <f>IF($U$165="základní",$N$165,0)</f>
        <v>0</v>
      </c>
      <c r="BF165" s="119">
        <f>IF($U$165="snížená",$N$165,0)</f>
        <v>0</v>
      </c>
      <c r="BG165" s="119">
        <f>IF($U$165="zákl. přenesená",$N$165,0)</f>
        <v>0</v>
      </c>
      <c r="BH165" s="119">
        <f>IF($U$165="sníž. přenesená",$N$165,0)</f>
        <v>0</v>
      </c>
      <c r="BI165" s="119">
        <f>IF($U$165="nulová",$N$165,0)</f>
        <v>0</v>
      </c>
      <c r="BJ165" s="81" t="s">
        <v>22</v>
      </c>
      <c r="BK165" s="119">
        <f>ROUND($L$165*$K$165,2)</f>
        <v>0</v>
      </c>
      <c r="BL165" s="81" t="s">
        <v>137</v>
      </c>
      <c r="BM165" s="81" t="s">
        <v>779</v>
      </c>
    </row>
    <row r="166" spans="2:51" s="6" customFormat="1" ht="15.75" customHeight="1">
      <c r="B166" s="129"/>
      <c r="E166" s="131"/>
      <c r="F166" s="290" t="s">
        <v>780</v>
      </c>
      <c r="G166" s="291"/>
      <c r="H166" s="291"/>
      <c r="I166" s="291"/>
      <c r="K166" s="132">
        <v>27.3</v>
      </c>
      <c r="S166" s="129"/>
      <c r="T166" s="133"/>
      <c r="AA166" s="134"/>
      <c r="AT166" s="130" t="s">
        <v>208</v>
      </c>
      <c r="AU166" s="130" t="s">
        <v>147</v>
      </c>
      <c r="AV166" s="130" t="s">
        <v>83</v>
      </c>
      <c r="AW166" s="130" t="s">
        <v>117</v>
      </c>
      <c r="AX166" s="130" t="s">
        <v>22</v>
      </c>
      <c r="AY166" s="130" t="s">
        <v>136</v>
      </c>
    </row>
    <row r="167" spans="2:63" s="101" customFormat="1" ht="30.75" customHeight="1">
      <c r="B167" s="102"/>
      <c r="D167" s="109" t="s">
        <v>685</v>
      </c>
      <c r="N167" s="278">
        <f>$BK$167</f>
        <v>0</v>
      </c>
      <c r="O167" s="277"/>
      <c r="P167" s="277"/>
      <c r="Q167" s="277"/>
      <c r="S167" s="102"/>
      <c r="T167" s="105"/>
      <c r="W167" s="106">
        <f>$W$168</f>
        <v>0</v>
      </c>
      <c r="Y167" s="106">
        <f>$Y$168</f>
        <v>0.427</v>
      </c>
      <c r="AA167" s="107">
        <f>$AA$168</f>
        <v>0</v>
      </c>
      <c r="AR167" s="104" t="s">
        <v>22</v>
      </c>
      <c r="AT167" s="104" t="s">
        <v>74</v>
      </c>
      <c r="AU167" s="104" t="s">
        <v>22</v>
      </c>
      <c r="AY167" s="104" t="s">
        <v>136</v>
      </c>
      <c r="BK167" s="108">
        <f>$BK$168</f>
        <v>0</v>
      </c>
    </row>
    <row r="168" spans="2:63" s="101" customFormat="1" ht="15.75" customHeight="1">
      <c r="B168" s="102"/>
      <c r="D168" s="109" t="s">
        <v>686</v>
      </c>
      <c r="N168" s="278">
        <f>$BK$168</f>
        <v>0</v>
      </c>
      <c r="O168" s="277"/>
      <c r="P168" s="277"/>
      <c r="Q168" s="277"/>
      <c r="S168" s="102"/>
      <c r="T168" s="105"/>
      <c r="W168" s="106">
        <f>SUM($W$169:$W$174)</f>
        <v>0</v>
      </c>
      <c r="Y168" s="106">
        <f>SUM($Y$169:$Y$174)</f>
        <v>0.427</v>
      </c>
      <c r="AA168" s="107">
        <f>SUM($AA$169:$AA$174)</f>
        <v>0</v>
      </c>
      <c r="AR168" s="104" t="s">
        <v>22</v>
      </c>
      <c r="AT168" s="104" t="s">
        <v>74</v>
      </c>
      <c r="AU168" s="104" t="s">
        <v>83</v>
      </c>
      <c r="AY168" s="104" t="s">
        <v>136</v>
      </c>
      <c r="BK168" s="108">
        <f>SUM($BK$169:$BK$174)</f>
        <v>0</v>
      </c>
    </row>
    <row r="169" spans="2:65" s="6" customFormat="1" ht="27" customHeight="1">
      <c r="B169" s="21"/>
      <c r="C169" s="110" t="s">
        <v>411</v>
      </c>
      <c r="D169" s="110" t="s">
        <v>138</v>
      </c>
      <c r="E169" s="111" t="s">
        <v>781</v>
      </c>
      <c r="F169" s="271" t="s">
        <v>782</v>
      </c>
      <c r="G169" s="272"/>
      <c r="H169" s="272"/>
      <c r="I169" s="272"/>
      <c r="J169" s="113" t="s">
        <v>303</v>
      </c>
      <c r="K169" s="114">
        <v>122.06</v>
      </c>
      <c r="L169" s="273"/>
      <c r="M169" s="272"/>
      <c r="N169" s="274">
        <f>ROUND($L$169*$K$169,2)</f>
        <v>0</v>
      </c>
      <c r="O169" s="272"/>
      <c r="P169" s="272"/>
      <c r="Q169" s="272"/>
      <c r="R169" s="112" t="s">
        <v>202</v>
      </c>
      <c r="S169" s="21"/>
      <c r="T169" s="115"/>
      <c r="U169" s="116" t="s">
        <v>45</v>
      </c>
      <c r="X169" s="117">
        <v>0</v>
      </c>
      <c r="Y169" s="117">
        <f>$X$169*$K$169</f>
        <v>0</v>
      </c>
      <c r="Z169" s="117">
        <v>0</v>
      </c>
      <c r="AA169" s="118">
        <f>$Z$169*$K$169</f>
        <v>0</v>
      </c>
      <c r="AR169" s="81" t="s">
        <v>137</v>
      </c>
      <c r="AT169" s="81" t="s">
        <v>138</v>
      </c>
      <c r="AU169" s="81" t="s">
        <v>147</v>
      </c>
      <c r="AY169" s="6" t="s">
        <v>136</v>
      </c>
      <c r="BE169" s="119">
        <f>IF($U$169="základní",$N$169,0)</f>
        <v>0</v>
      </c>
      <c r="BF169" s="119">
        <f>IF($U$169="snížená",$N$169,0)</f>
        <v>0</v>
      </c>
      <c r="BG169" s="119">
        <f>IF($U$169="zákl. přenesená",$N$169,0)</f>
        <v>0</v>
      </c>
      <c r="BH169" s="119">
        <f>IF($U$169="sníž. přenesená",$N$169,0)</f>
        <v>0</v>
      </c>
      <c r="BI169" s="119">
        <f>IF($U$169="nulová",$N$169,0)</f>
        <v>0</v>
      </c>
      <c r="BJ169" s="81" t="s">
        <v>22</v>
      </c>
      <c r="BK169" s="119">
        <f>ROUND($L$169*$K$169,2)</f>
        <v>0</v>
      </c>
      <c r="BL169" s="81" t="s">
        <v>137</v>
      </c>
      <c r="BM169" s="81" t="s">
        <v>783</v>
      </c>
    </row>
    <row r="170" spans="2:51" s="6" customFormat="1" ht="15.75" customHeight="1">
      <c r="B170" s="124"/>
      <c r="E170" s="125"/>
      <c r="F170" s="292" t="s">
        <v>754</v>
      </c>
      <c r="G170" s="293"/>
      <c r="H170" s="293"/>
      <c r="I170" s="293"/>
      <c r="K170" s="126"/>
      <c r="S170" s="124"/>
      <c r="T170" s="127"/>
      <c r="AA170" s="128"/>
      <c r="AT170" s="126" t="s">
        <v>208</v>
      </c>
      <c r="AU170" s="126" t="s">
        <v>147</v>
      </c>
      <c r="AV170" s="126" t="s">
        <v>22</v>
      </c>
      <c r="AW170" s="126" t="s">
        <v>117</v>
      </c>
      <c r="AX170" s="126" t="s">
        <v>75</v>
      </c>
      <c r="AY170" s="126" t="s">
        <v>136</v>
      </c>
    </row>
    <row r="171" spans="2:51" s="6" customFormat="1" ht="27" customHeight="1">
      <c r="B171" s="129"/>
      <c r="E171" s="130"/>
      <c r="F171" s="290" t="s">
        <v>784</v>
      </c>
      <c r="G171" s="291"/>
      <c r="H171" s="291"/>
      <c r="I171" s="291"/>
      <c r="K171" s="132">
        <v>122.06</v>
      </c>
      <c r="S171" s="129"/>
      <c r="T171" s="133"/>
      <c r="AA171" s="134"/>
      <c r="AT171" s="130" t="s">
        <v>208</v>
      </c>
      <c r="AU171" s="130" t="s">
        <v>147</v>
      </c>
      <c r="AV171" s="130" t="s">
        <v>83</v>
      </c>
      <c r="AW171" s="130" t="s">
        <v>117</v>
      </c>
      <c r="AX171" s="130" t="s">
        <v>22</v>
      </c>
      <c r="AY171" s="130" t="s">
        <v>136</v>
      </c>
    </row>
    <row r="172" spans="2:65" s="6" customFormat="1" ht="15.75" customHeight="1">
      <c r="B172" s="21"/>
      <c r="C172" s="148" t="s">
        <v>415</v>
      </c>
      <c r="D172" s="148" t="s">
        <v>356</v>
      </c>
      <c r="E172" s="149" t="s">
        <v>785</v>
      </c>
      <c r="F172" s="294" t="s">
        <v>786</v>
      </c>
      <c r="G172" s="295"/>
      <c r="H172" s="295"/>
      <c r="I172" s="295"/>
      <c r="J172" s="150" t="s">
        <v>297</v>
      </c>
      <c r="K172" s="151">
        <v>0.427</v>
      </c>
      <c r="L172" s="296"/>
      <c r="M172" s="295"/>
      <c r="N172" s="297">
        <f>ROUND($L$172*$K$172,2)</f>
        <v>0</v>
      </c>
      <c r="O172" s="272"/>
      <c r="P172" s="272"/>
      <c r="Q172" s="272"/>
      <c r="R172" s="112"/>
      <c r="S172" s="21"/>
      <c r="T172" s="115"/>
      <c r="U172" s="116" t="s">
        <v>45</v>
      </c>
      <c r="X172" s="117">
        <v>1</v>
      </c>
      <c r="Y172" s="117">
        <f>$X$172*$K$172</f>
        <v>0.427</v>
      </c>
      <c r="Z172" s="117">
        <v>0</v>
      </c>
      <c r="AA172" s="118">
        <f>$Z$172*$K$172</f>
        <v>0</v>
      </c>
      <c r="AR172" s="81" t="s">
        <v>166</v>
      </c>
      <c r="AT172" s="81" t="s">
        <v>356</v>
      </c>
      <c r="AU172" s="81" t="s">
        <v>147</v>
      </c>
      <c r="AY172" s="6" t="s">
        <v>136</v>
      </c>
      <c r="BE172" s="119">
        <f>IF($U$172="základní",$N$172,0)</f>
        <v>0</v>
      </c>
      <c r="BF172" s="119">
        <f>IF($U$172="snížená",$N$172,0)</f>
        <v>0</v>
      </c>
      <c r="BG172" s="119">
        <f>IF($U$172="zákl. přenesená",$N$172,0)</f>
        <v>0</v>
      </c>
      <c r="BH172" s="119">
        <f>IF($U$172="sníž. přenesená",$N$172,0)</f>
        <v>0</v>
      </c>
      <c r="BI172" s="119">
        <f>IF($U$172="nulová",$N$172,0)</f>
        <v>0</v>
      </c>
      <c r="BJ172" s="81" t="s">
        <v>22</v>
      </c>
      <c r="BK172" s="119">
        <f>ROUND($L$172*$K$172,2)</f>
        <v>0</v>
      </c>
      <c r="BL172" s="81" t="s">
        <v>137</v>
      </c>
      <c r="BM172" s="81" t="s">
        <v>787</v>
      </c>
    </row>
    <row r="173" spans="2:51" s="6" customFormat="1" ht="15.75" customHeight="1">
      <c r="B173" s="124"/>
      <c r="E173" s="125"/>
      <c r="F173" s="292" t="s">
        <v>788</v>
      </c>
      <c r="G173" s="293"/>
      <c r="H173" s="293"/>
      <c r="I173" s="293"/>
      <c r="K173" s="126"/>
      <c r="S173" s="124"/>
      <c r="T173" s="127"/>
      <c r="AA173" s="128"/>
      <c r="AT173" s="126" t="s">
        <v>208</v>
      </c>
      <c r="AU173" s="126" t="s">
        <v>147</v>
      </c>
      <c r="AV173" s="126" t="s">
        <v>22</v>
      </c>
      <c r="AW173" s="126" t="s">
        <v>117</v>
      </c>
      <c r="AX173" s="126" t="s">
        <v>75</v>
      </c>
      <c r="AY173" s="126" t="s">
        <v>136</v>
      </c>
    </row>
    <row r="174" spans="2:51" s="6" customFormat="1" ht="39" customHeight="1">
      <c r="B174" s="129"/>
      <c r="E174" s="130"/>
      <c r="F174" s="290" t="s">
        <v>789</v>
      </c>
      <c r="G174" s="291"/>
      <c r="H174" s="291"/>
      <c r="I174" s="291"/>
      <c r="K174" s="132">
        <v>0.427</v>
      </c>
      <c r="S174" s="129"/>
      <c r="T174" s="133"/>
      <c r="AA174" s="134"/>
      <c r="AT174" s="130" t="s">
        <v>208</v>
      </c>
      <c r="AU174" s="130" t="s">
        <v>147</v>
      </c>
      <c r="AV174" s="130" t="s">
        <v>83</v>
      </c>
      <c r="AW174" s="130" t="s">
        <v>117</v>
      </c>
      <c r="AX174" s="130" t="s">
        <v>22</v>
      </c>
      <c r="AY174" s="130" t="s">
        <v>136</v>
      </c>
    </row>
    <row r="175" spans="2:63" s="101" customFormat="1" ht="30.75" customHeight="1">
      <c r="B175" s="102"/>
      <c r="D175" s="109" t="s">
        <v>256</v>
      </c>
      <c r="N175" s="278">
        <f>$BK$175</f>
        <v>0</v>
      </c>
      <c r="O175" s="277"/>
      <c r="P175" s="277"/>
      <c r="Q175" s="277"/>
      <c r="S175" s="102"/>
      <c r="T175" s="105"/>
      <c r="W175" s="106">
        <f>$W$176+$W$182+$W$189</f>
        <v>0</v>
      </c>
      <c r="Y175" s="106">
        <f>$Y$176+$Y$182+$Y$189</f>
        <v>0.0963</v>
      </c>
      <c r="AA175" s="107">
        <f>$AA$176+$AA$182+$AA$189</f>
        <v>66.12</v>
      </c>
      <c r="AR175" s="104" t="s">
        <v>22</v>
      </c>
      <c r="AT175" s="104" t="s">
        <v>74</v>
      </c>
      <c r="AU175" s="104" t="s">
        <v>22</v>
      </c>
      <c r="AY175" s="104" t="s">
        <v>136</v>
      </c>
      <c r="BK175" s="108">
        <f>$BK$176+$BK$182+$BK$189</f>
        <v>0</v>
      </c>
    </row>
    <row r="176" spans="2:63" s="101" customFormat="1" ht="15.75" customHeight="1">
      <c r="B176" s="102"/>
      <c r="D176" s="109" t="s">
        <v>687</v>
      </c>
      <c r="N176" s="278">
        <f>$BK$176</f>
        <v>0</v>
      </c>
      <c r="O176" s="277"/>
      <c r="P176" s="277"/>
      <c r="Q176" s="277"/>
      <c r="S176" s="102"/>
      <c r="T176" s="105"/>
      <c r="W176" s="106">
        <f>SUM($W$177:$W$181)</f>
        <v>0</v>
      </c>
      <c r="Y176" s="106">
        <f>SUM($Y$177:$Y$181)</f>
        <v>0</v>
      </c>
      <c r="AA176" s="107">
        <f>SUM($AA$177:$AA$181)</f>
        <v>66.12</v>
      </c>
      <c r="AR176" s="104" t="s">
        <v>22</v>
      </c>
      <c r="AT176" s="104" t="s">
        <v>74</v>
      </c>
      <c r="AU176" s="104" t="s">
        <v>83</v>
      </c>
      <c r="AY176" s="104" t="s">
        <v>136</v>
      </c>
      <c r="BK176" s="108">
        <f>SUM($BK$177:$BK$181)</f>
        <v>0</v>
      </c>
    </row>
    <row r="177" spans="2:65" s="6" customFormat="1" ht="15.75" customHeight="1">
      <c r="B177" s="21"/>
      <c r="C177" s="110" t="s">
        <v>421</v>
      </c>
      <c r="D177" s="110" t="s">
        <v>138</v>
      </c>
      <c r="E177" s="111" t="s">
        <v>790</v>
      </c>
      <c r="F177" s="271" t="s">
        <v>791</v>
      </c>
      <c r="G177" s="272"/>
      <c r="H177" s="272"/>
      <c r="I177" s="272"/>
      <c r="J177" s="113" t="s">
        <v>267</v>
      </c>
      <c r="K177" s="114">
        <v>12.25</v>
      </c>
      <c r="L177" s="273"/>
      <c r="M177" s="272"/>
      <c r="N177" s="274">
        <f>ROUND($L$177*$K$177,2)</f>
        <v>0</v>
      </c>
      <c r="O177" s="272"/>
      <c r="P177" s="272"/>
      <c r="Q177" s="272"/>
      <c r="R177" s="112" t="s">
        <v>202</v>
      </c>
      <c r="S177" s="21"/>
      <c r="T177" s="115"/>
      <c r="U177" s="116" t="s">
        <v>45</v>
      </c>
      <c r="X177" s="117">
        <v>0</v>
      </c>
      <c r="Y177" s="117">
        <f>$X$177*$K$177</f>
        <v>0</v>
      </c>
      <c r="Z177" s="117">
        <v>2.4</v>
      </c>
      <c r="AA177" s="118">
        <f>$Z$177*$K$177</f>
        <v>29.4</v>
      </c>
      <c r="AR177" s="81" t="s">
        <v>137</v>
      </c>
      <c r="AT177" s="81" t="s">
        <v>138</v>
      </c>
      <c r="AU177" s="81" t="s">
        <v>147</v>
      </c>
      <c r="AY177" s="6" t="s">
        <v>136</v>
      </c>
      <c r="BE177" s="119">
        <f>IF($U$177="základní",$N$177,0)</f>
        <v>0</v>
      </c>
      <c r="BF177" s="119">
        <f>IF($U$177="snížená",$N$177,0)</f>
        <v>0</v>
      </c>
      <c r="BG177" s="119">
        <f>IF($U$177="zákl. přenesená",$N$177,0)</f>
        <v>0</v>
      </c>
      <c r="BH177" s="119">
        <f>IF($U$177="sníž. přenesená",$N$177,0)</f>
        <v>0</v>
      </c>
      <c r="BI177" s="119">
        <f>IF($U$177="nulová",$N$177,0)</f>
        <v>0</v>
      </c>
      <c r="BJ177" s="81" t="s">
        <v>22</v>
      </c>
      <c r="BK177" s="119">
        <f>ROUND($L$177*$K$177,2)</f>
        <v>0</v>
      </c>
      <c r="BL177" s="81" t="s">
        <v>137</v>
      </c>
      <c r="BM177" s="81" t="s">
        <v>792</v>
      </c>
    </row>
    <row r="178" spans="2:51" s="6" customFormat="1" ht="15.75" customHeight="1">
      <c r="B178" s="124"/>
      <c r="E178" s="125"/>
      <c r="F178" s="292" t="s">
        <v>793</v>
      </c>
      <c r="G178" s="293"/>
      <c r="H178" s="293"/>
      <c r="I178" s="293"/>
      <c r="K178" s="126"/>
      <c r="S178" s="124"/>
      <c r="T178" s="127"/>
      <c r="AA178" s="128"/>
      <c r="AT178" s="126" t="s">
        <v>208</v>
      </c>
      <c r="AU178" s="126" t="s">
        <v>147</v>
      </c>
      <c r="AV178" s="126" t="s">
        <v>22</v>
      </c>
      <c r="AW178" s="126" t="s">
        <v>117</v>
      </c>
      <c r="AX178" s="126" t="s">
        <v>75</v>
      </c>
      <c r="AY178" s="126" t="s">
        <v>136</v>
      </c>
    </row>
    <row r="179" spans="2:51" s="6" customFormat="1" ht="15.75" customHeight="1">
      <c r="B179" s="129"/>
      <c r="E179" s="130"/>
      <c r="F179" s="290" t="s">
        <v>794</v>
      </c>
      <c r="G179" s="291"/>
      <c r="H179" s="291"/>
      <c r="I179" s="291"/>
      <c r="K179" s="132">
        <v>12.25</v>
      </c>
      <c r="S179" s="129"/>
      <c r="T179" s="133"/>
      <c r="AA179" s="134"/>
      <c r="AT179" s="130" t="s">
        <v>208</v>
      </c>
      <c r="AU179" s="130" t="s">
        <v>147</v>
      </c>
      <c r="AV179" s="130" t="s">
        <v>83</v>
      </c>
      <c r="AW179" s="130" t="s">
        <v>117</v>
      </c>
      <c r="AX179" s="130" t="s">
        <v>22</v>
      </c>
      <c r="AY179" s="130" t="s">
        <v>136</v>
      </c>
    </row>
    <row r="180" spans="2:65" s="6" customFormat="1" ht="15.75" customHeight="1">
      <c r="B180" s="21"/>
      <c r="C180" s="110" t="s">
        <v>426</v>
      </c>
      <c r="D180" s="110" t="s">
        <v>138</v>
      </c>
      <c r="E180" s="111" t="s">
        <v>795</v>
      </c>
      <c r="F180" s="271" t="s">
        <v>796</v>
      </c>
      <c r="G180" s="272"/>
      <c r="H180" s="272"/>
      <c r="I180" s="272"/>
      <c r="J180" s="113" t="s">
        <v>374</v>
      </c>
      <c r="K180" s="114">
        <v>12</v>
      </c>
      <c r="L180" s="273"/>
      <c r="M180" s="272"/>
      <c r="N180" s="274">
        <f>ROUND($L$180*$K$180,2)</f>
        <v>0</v>
      </c>
      <c r="O180" s="272"/>
      <c r="P180" s="272"/>
      <c r="Q180" s="272"/>
      <c r="R180" s="112" t="s">
        <v>202</v>
      </c>
      <c r="S180" s="21"/>
      <c r="T180" s="115"/>
      <c r="U180" s="116" t="s">
        <v>45</v>
      </c>
      <c r="X180" s="117">
        <v>0</v>
      </c>
      <c r="Y180" s="117">
        <f>$X$180*$K$180</f>
        <v>0</v>
      </c>
      <c r="Z180" s="117">
        <v>3.06</v>
      </c>
      <c r="AA180" s="118">
        <f>$Z$180*$K$180</f>
        <v>36.72</v>
      </c>
      <c r="AR180" s="81" t="s">
        <v>137</v>
      </c>
      <c r="AT180" s="81" t="s">
        <v>138</v>
      </c>
      <c r="AU180" s="81" t="s">
        <v>147</v>
      </c>
      <c r="AY180" s="6" t="s">
        <v>136</v>
      </c>
      <c r="BE180" s="119">
        <f>IF($U$180="základní",$N$180,0)</f>
        <v>0</v>
      </c>
      <c r="BF180" s="119">
        <f>IF($U$180="snížená",$N$180,0)</f>
        <v>0</v>
      </c>
      <c r="BG180" s="119">
        <f>IF($U$180="zákl. přenesená",$N$180,0)</f>
        <v>0</v>
      </c>
      <c r="BH180" s="119">
        <f>IF($U$180="sníž. přenesená",$N$180,0)</f>
        <v>0</v>
      </c>
      <c r="BI180" s="119">
        <f>IF($U$180="nulová",$N$180,0)</f>
        <v>0</v>
      </c>
      <c r="BJ180" s="81" t="s">
        <v>22</v>
      </c>
      <c r="BK180" s="119">
        <f>ROUND($L$180*$K$180,2)</f>
        <v>0</v>
      </c>
      <c r="BL180" s="81" t="s">
        <v>137</v>
      </c>
      <c r="BM180" s="81" t="s">
        <v>797</v>
      </c>
    </row>
    <row r="181" spans="2:51" s="6" customFormat="1" ht="15.75" customHeight="1">
      <c r="B181" s="129"/>
      <c r="E181" s="131"/>
      <c r="F181" s="290" t="s">
        <v>798</v>
      </c>
      <c r="G181" s="291"/>
      <c r="H181" s="291"/>
      <c r="I181" s="291"/>
      <c r="K181" s="132">
        <v>12</v>
      </c>
      <c r="S181" s="129"/>
      <c r="T181" s="133"/>
      <c r="AA181" s="134"/>
      <c r="AT181" s="130" t="s">
        <v>208</v>
      </c>
      <c r="AU181" s="130" t="s">
        <v>147</v>
      </c>
      <c r="AV181" s="130" t="s">
        <v>83</v>
      </c>
      <c r="AW181" s="130" t="s">
        <v>117</v>
      </c>
      <c r="AX181" s="130" t="s">
        <v>22</v>
      </c>
      <c r="AY181" s="130" t="s">
        <v>136</v>
      </c>
    </row>
    <row r="182" spans="2:63" s="101" customFormat="1" ht="23.25" customHeight="1">
      <c r="B182" s="102"/>
      <c r="D182" s="109" t="s">
        <v>688</v>
      </c>
      <c r="N182" s="278">
        <f>$BK$182</f>
        <v>0</v>
      </c>
      <c r="O182" s="277"/>
      <c r="P182" s="277"/>
      <c r="Q182" s="277"/>
      <c r="S182" s="102"/>
      <c r="T182" s="105"/>
      <c r="W182" s="106">
        <f>SUM($W$183:$W$188)</f>
        <v>0</v>
      </c>
      <c r="Y182" s="106">
        <f>SUM($Y$183:$Y$188)</f>
        <v>0.0963</v>
      </c>
      <c r="AA182" s="107">
        <f>SUM($AA$183:$AA$188)</f>
        <v>0</v>
      </c>
      <c r="AR182" s="104" t="s">
        <v>22</v>
      </c>
      <c r="AT182" s="104" t="s">
        <v>74</v>
      </c>
      <c r="AU182" s="104" t="s">
        <v>83</v>
      </c>
      <c r="AY182" s="104" t="s">
        <v>136</v>
      </c>
      <c r="BK182" s="108">
        <f>SUM($BK$183:$BK$188)</f>
        <v>0</v>
      </c>
    </row>
    <row r="183" spans="2:65" s="6" customFormat="1" ht="27" customHeight="1">
      <c r="B183" s="21"/>
      <c r="C183" s="110" t="s">
        <v>431</v>
      </c>
      <c r="D183" s="110" t="s">
        <v>138</v>
      </c>
      <c r="E183" s="111" t="s">
        <v>799</v>
      </c>
      <c r="F183" s="271" t="s">
        <v>800</v>
      </c>
      <c r="G183" s="272"/>
      <c r="H183" s="272"/>
      <c r="I183" s="272"/>
      <c r="J183" s="113" t="s">
        <v>303</v>
      </c>
      <c r="K183" s="114">
        <v>15</v>
      </c>
      <c r="L183" s="273"/>
      <c r="M183" s="272"/>
      <c r="N183" s="274">
        <f>ROUND($L$183*$K$183,2)</f>
        <v>0</v>
      </c>
      <c r="O183" s="272"/>
      <c r="P183" s="272"/>
      <c r="Q183" s="272"/>
      <c r="R183" s="112" t="s">
        <v>202</v>
      </c>
      <c r="S183" s="21"/>
      <c r="T183" s="115"/>
      <c r="U183" s="116" t="s">
        <v>45</v>
      </c>
      <c r="X183" s="117">
        <v>0.0063</v>
      </c>
      <c r="Y183" s="117">
        <f>$X$183*$K$183</f>
        <v>0.0945</v>
      </c>
      <c r="Z183" s="117">
        <v>0</v>
      </c>
      <c r="AA183" s="118">
        <f>$Z$183*$K$183</f>
        <v>0</v>
      </c>
      <c r="AR183" s="81" t="s">
        <v>137</v>
      </c>
      <c r="AT183" s="81" t="s">
        <v>138</v>
      </c>
      <c r="AU183" s="81" t="s">
        <v>147</v>
      </c>
      <c r="AY183" s="6" t="s">
        <v>136</v>
      </c>
      <c r="BE183" s="119">
        <f>IF($U$183="základní",$N$183,0)</f>
        <v>0</v>
      </c>
      <c r="BF183" s="119">
        <f>IF($U$183="snížená",$N$183,0)</f>
        <v>0</v>
      </c>
      <c r="BG183" s="119">
        <f>IF($U$183="zákl. přenesená",$N$183,0)</f>
        <v>0</v>
      </c>
      <c r="BH183" s="119">
        <f>IF($U$183="sníž. přenesená",$N$183,0)</f>
        <v>0</v>
      </c>
      <c r="BI183" s="119">
        <f>IF($U$183="nulová",$N$183,0)</f>
        <v>0</v>
      </c>
      <c r="BJ183" s="81" t="s">
        <v>22</v>
      </c>
      <c r="BK183" s="119">
        <f>ROUND($L$183*$K$183,2)</f>
        <v>0</v>
      </c>
      <c r="BL183" s="81" t="s">
        <v>137</v>
      </c>
      <c r="BM183" s="81" t="s">
        <v>801</v>
      </c>
    </row>
    <row r="184" spans="2:51" s="6" customFormat="1" ht="27" customHeight="1">
      <c r="B184" s="129"/>
      <c r="E184" s="131"/>
      <c r="F184" s="290" t="s">
        <v>802</v>
      </c>
      <c r="G184" s="291"/>
      <c r="H184" s="291"/>
      <c r="I184" s="291"/>
      <c r="K184" s="132">
        <v>15</v>
      </c>
      <c r="S184" s="129"/>
      <c r="T184" s="133"/>
      <c r="AA184" s="134"/>
      <c r="AT184" s="130" t="s">
        <v>208</v>
      </c>
      <c r="AU184" s="130" t="s">
        <v>147</v>
      </c>
      <c r="AV184" s="130" t="s">
        <v>83</v>
      </c>
      <c r="AW184" s="130" t="s">
        <v>117</v>
      </c>
      <c r="AX184" s="130" t="s">
        <v>22</v>
      </c>
      <c r="AY184" s="130" t="s">
        <v>136</v>
      </c>
    </row>
    <row r="185" spans="2:65" s="6" customFormat="1" ht="27" customHeight="1">
      <c r="B185" s="21"/>
      <c r="C185" s="110" t="s">
        <v>437</v>
      </c>
      <c r="D185" s="110" t="s">
        <v>138</v>
      </c>
      <c r="E185" s="111" t="s">
        <v>803</v>
      </c>
      <c r="F185" s="271" t="s">
        <v>804</v>
      </c>
      <c r="G185" s="272"/>
      <c r="H185" s="272"/>
      <c r="I185" s="272"/>
      <c r="J185" s="113" t="s">
        <v>303</v>
      </c>
      <c r="K185" s="114">
        <v>15</v>
      </c>
      <c r="L185" s="273"/>
      <c r="M185" s="272"/>
      <c r="N185" s="274">
        <f>ROUND($L$185*$K$185,2)</f>
        <v>0</v>
      </c>
      <c r="O185" s="272"/>
      <c r="P185" s="272"/>
      <c r="Q185" s="272"/>
      <c r="R185" s="112" t="s">
        <v>202</v>
      </c>
      <c r="S185" s="21"/>
      <c r="T185" s="115"/>
      <c r="U185" s="116" t="s">
        <v>45</v>
      </c>
      <c r="X185" s="117">
        <v>0.00012</v>
      </c>
      <c r="Y185" s="117">
        <f>$X$185*$K$185</f>
        <v>0.0018</v>
      </c>
      <c r="Z185" s="117">
        <v>0</v>
      </c>
      <c r="AA185" s="118">
        <f>$Z$185*$K$185</f>
        <v>0</v>
      </c>
      <c r="AR185" s="81" t="s">
        <v>137</v>
      </c>
      <c r="AT185" s="81" t="s">
        <v>138</v>
      </c>
      <c r="AU185" s="81" t="s">
        <v>147</v>
      </c>
      <c r="AY185" s="6" t="s">
        <v>136</v>
      </c>
      <c r="BE185" s="119">
        <f>IF($U$185="základní",$N$185,0)</f>
        <v>0</v>
      </c>
      <c r="BF185" s="119">
        <f>IF($U$185="snížená",$N$185,0)</f>
        <v>0</v>
      </c>
      <c r="BG185" s="119">
        <f>IF($U$185="zákl. přenesená",$N$185,0)</f>
        <v>0</v>
      </c>
      <c r="BH185" s="119">
        <f>IF($U$185="sníž. přenesená",$N$185,0)</f>
        <v>0</v>
      </c>
      <c r="BI185" s="119">
        <f>IF($U$185="nulová",$N$185,0)</f>
        <v>0</v>
      </c>
      <c r="BJ185" s="81" t="s">
        <v>22</v>
      </c>
      <c r="BK185" s="119">
        <f>ROUND($L$185*$K$185,2)</f>
        <v>0</v>
      </c>
      <c r="BL185" s="81" t="s">
        <v>137</v>
      </c>
      <c r="BM185" s="81" t="s">
        <v>805</v>
      </c>
    </row>
    <row r="186" spans="2:51" s="6" customFormat="1" ht="27" customHeight="1">
      <c r="B186" s="129"/>
      <c r="E186" s="131"/>
      <c r="F186" s="290" t="s">
        <v>802</v>
      </c>
      <c r="G186" s="291"/>
      <c r="H186" s="291"/>
      <c r="I186" s="291"/>
      <c r="K186" s="132">
        <v>15</v>
      </c>
      <c r="S186" s="129"/>
      <c r="T186" s="133"/>
      <c r="AA186" s="134"/>
      <c r="AT186" s="130" t="s">
        <v>208</v>
      </c>
      <c r="AU186" s="130" t="s">
        <v>147</v>
      </c>
      <c r="AV186" s="130" t="s">
        <v>83</v>
      </c>
      <c r="AW186" s="130" t="s">
        <v>117</v>
      </c>
      <c r="AX186" s="130" t="s">
        <v>22</v>
      </c>
      <c r="AY186" s="130" t="s">
        <v>136</v>
      </c>
    </row>
    <row r="187" spans="2:65" s="6" customFormat="1" ht="27" customHeight="1">
      <c r="B187" s="21"/>
      <c r="C187" s="110" t="s">
        <v>442</v>
      </c>
      <c r="D187" s="110" t="s">
        <v>138</v>
      </c>
      <c r="E187" s="111" t="s">
        <v>806</v>
      </c>
      <c r="F187" s="271" t="s">
        <v>807</v>
      </c>
      <c r="G187" s="272"/>
      <c r="H187" s="272"/>
      <c r="I187" s="272"/>
      <c r="J187" s="113" t="s">
        <v>303</v>
      </c>
      <c r="K187" s="114">
        <v>15</v>
      </c>
      <c r="L187" s="273"/>
      <c r="M187" s="272"/>
      <c r="N187" s="274">
        <f>ROUND($L$187*$K$187,2)</f>
        <v>0</v>
      </c>
      <c r="O187" s="272"/>
      <c r="P187" s="272"/>
      <c r="Q187" s="272"/>
      <c r="R187" s="112" t="s">
        <v>202</v>
      </c>
      <c r="S187" s="21"/>
      <c r="T187" s="115"/>
      <c r="U187" s="116" t="s">
        <v>45</v>
      </c>
      <c r="X187" s="117">
        <v>0</v>
      </c>
      <c r="Y187" s="117">
        <f>$X$187*$K$187</f>
        <v>0</v>
      </c>
      <c r="Z187" s="117">
        <v>0</v>
      </c>
      <c r="AA187" s="118">
        <f>$Z$187*$K$187</f>
        <v>0</v>
      </c>
      <c r="AR187" s="81" t="s">
        <v>137</v>
      </c>
      <c r="AT187" s="81" t="s">
        <v>138</v>
      </c>
      <c r="AU187" s="81" t="s">
        <v>147</v>
      </c>
      <c r="AY187" s="6" t="s">
        <v>136</v>
      </c>
      <c r="BE187" s="119">
        <f>IF($U$187="základní",$N$187,0)</f>
        <v>0</v>
      </c>
      <c r="BF187" s="119">
        <f>IF($U$187="snížená",$N$187,0)</f>
        <v>0</v>
      </c>
      <c r="BG187" s="119">
        <f>IF($U$187="zákl. přenesená",$N$187,0)</f>
        <v>0</v>
      </c>
      <c r="BH187" s="119">
        <f>IF($U$187="sníž. přenesená",$N$187,0)</f>
        <v>0</v>
      </c>
      <c r="BI187" s="119">
        <f>IF($U$187="nulová",$N$187,0)</f>
        <v>0</v>
      </c>
      <c r="BJ187" s="81" t="s">
        <v>22</v>
      </c>
      <c r="BK187" s="119">
        <f>ROUND($L$187*$K$187,2)</f>
        <v>0</v>
      </c>
      <c r="BL187" s="81" t="s">
        <v>137</v>
      </c>
      <c r="BM187" s="81" t="s">
        <v>808</v>
      </c>
    </row>
    <row r="188" spans="2:51" s="6" customFormat="1" ht="27" customHeight="1">
      <c r="B188" s="129"/>
      <c r="E188" s="131"/>
      <c r="F188" s="290" t="s">
        <v>809</v>
      </c>
      <c r="G188" s="291"/>
      <c r="H188" s="291"/>
      <c r="I188" s="291"/>
      <c r="K188" s="132">
        <v>15</v>
      </c>
      <c r="S188" s="129"/>
      <c r="T188" s="133"/>
      <c r="AA188" s="134"/>
      <c r="AT188" s="130" t="s">
        <v>208</v>
      </c>
      <c r="AU188" s="130" t="s">
        <v>147</v>
      </c>
      <c r="AV188" s="130" t="s">
        <v>83</v>
      </c>
      <c r="AW188" s="130" t="s">
        <v>117</v>
      </c>
      <c r="AX188" s="130" t="s">
        <v>22</v>
      </c>
      <c r="AY188" s="130" t="s">
        <v>136</v>
      </c>
    </row>
    <row r="189" spans="2:63" s="101" customFormat="1" ht="23.25" customHeight="1">
      <c r="B189" s="102"/>
      <c r="D189" s="109" t="s">
        <v>264</v>
      </c>
      <c r="N189" s="278">
        <f>$BK$189</f>
        <v>0</v>
      </c>
      <c r="O189" s="277"/>
      <c r="P189" s="277"/>
      <c r="Q189" s="277"/>
      <c r="S189" s="102"/>
      <c r="T189" s="105"/>
      <c r="W189" s="106">
        <f>SUM($W$190:$W$193)</f>
        <v>0</v>
      </c>
      <c r="Y189" s="106">
        <f>SUM($Y$190:$Y$193)</f>
        <v>0</v>
      </c>
      <c r="AA189" s="107">
        <f>SUM($AA$190:$AA$193)</f>
        <v>0</v>
      </c>
      <c r="AR189" s="104" t="s">
        <v>22</v>
      </c>
      <c r="AT189" s="104" t="s">
        <v>74</v>
      </c>
      <c r="AU189" s="104" t="s">
        <v>83</v>
      </c>
      <c r="AY189" s="104" t="s">
        <v>136</v>
      </c>
      <c r="BK189" s="108">
        <f>SUM($BK$190:$BK$193)</f>
        <v>0</v>
      </c>
    </row>
    <row r="190" spans="2:65" s="6" customFormat="1" ht="15.75" customHeight="1">
      <c r="B190" s="21"/>
      <c r="C190" s="110" t="s">
        <v>447</v>
      </c>
      <c r="D190" s="110" t="s">
        <v>138</v>
      </c>
      <c r="E190" s="111" t="s">
        <v>810</v>
      </c>
      <c r="F190" s="271" t="s">
        <v>811</v>
      </c>
      <c r="G190" s="272"/>
      <c r="H190" s="272"/>
      <c r="I190" s="272"/>
      <c r="J190" s="113" t="s">
        <v>297</v>
      </c>
      <c r="K190" s="114">
        <v>66.12</v>
      </c>
      <c r="L190" s="273"/>
      <c r="M190" s="272"/>
      <c r="N190" s="274">
        <f>ROUND($L$190*$K$190,2)</f>
        <v>0</v>
      </c>
      <c r="O190" s="272"/>
      <c r="P190" s="272"/>
      <c r="Q190" s="272"/>
      <c r="R190" s="112"/>
      <c r="S190" s="21"/>
      <c r="T190" s="115"/>
      <c r="U190" s="116" t="s">
        <v>45</v>
      </c>
      <c r="X190" s="117">
        <v>0</v>
      </c>
      <c r="Y190" s="117">
        <f>$X$190*$K$190</f>
        <v>0</v>
      </c>
      <c r="Z190" s="117">
        <v>0</v>
      </c>
      <c r="AA190" s="118">
        <f>$Z$190*$K$190</f>
        <v>0</v>
      </c>
      <c r="AR190" s="81" t="s">
        <v>137</v>
      </c>
      <c r="AT190" s="81" t="s">
        <v>138</v>
      </c>
      <c r="AU190" s="81" t="s">
        <v>147</v>
      </c>
      <c r="AY190" s="6" t="s">
        <v>136</v>
      </c>
      <c r="BE190" s="119">
        <f>IF($U$190="základní",$N$190,0)</f>
        <v>0</v>
      </c>
      <c r="BF190" s="119">
        <f>IF($U$190="snížená",$N$190,0)</f>
        <v>0</v>
      </c>
      <c r="BG190" s="119">
        <f>IF($U$190="zákl. přenesená",$N$190,0)</f>
        <v>0</v>
      </c>
      <c r="BH190" s="119">
        <f>IF($U$190="sníž. přenesená",$N$190,0)</f>
        <v>0</v>
      </c>
      <c r="BI190" s="119">
        <f>IF($U$190="nulová",$N$190,0)</f>
        <v>0</v>
      </c>
      <c r="BJ190" s="81" t="s">
        <v>22</v>
      </c>
      <c r="BK190" s="119">
        <f>ROUND($L$190*$K$190,2)</f>
        <v>0</v>
      </c>
      <c r="BL190" s="81" t="s">
        <v>137</v>
      </c>
      <c r="BM190" s="81" t="s">
        <v>812</v>
      </c>
    </row>
    <row r="191" spans="2:65" s="6" customFormat="1" ht="27" customHeight="1">
      <c r="B191" s="21"/>
      <c r="C191" s="113" t="s">
        <v>452</v>
      </c>
      <c r="D191" s="113" t="s">
        <v>138</v>
      </c>
      <c r="E191" s="111" t="s">
        <v>813</v>
      </c>
      <c r="F191" s="271" t="s">
        <v>814</v>
      </c>
      <c r="G191" s="272"/>
      <c r="H191" s="272"/>
      <c r="I191" s="272"/>
      <c r="J191" s="113" t="s">
        <v>297</v>
      </c>
      <c r="K191" s="114">
        <v>66.12</v>
      </c>
      <c r="L191" s="273"/>
      <c r="M191" s="272"/>
      <c r="N191" s="274">
        <f>ROUND($L$191*$K$191,2)</f>
        <v>0</v>
      </c>
      <c r="O191" s="272"/>
      <c r="P191" s="272"/>
      <c r="Q191" s="272"/>
      <c r="R191" s="112"/>
      <c r="S191" s="21"/>
      <c r="T191" s="115"/>
      <c r="U191" s="116" t="s">
        <v>45</v>
      </c>
      <c r="X191" s="117">
        <v>0</v>
      </c>
      <c r="Y191" s="117">
        <f>$X$191*$K$191</f>
        <v>0</v>
      </c>
      <c r="Z191" s="117">
        <v>0</v>
      </c>
      <c r="AA191" s="118">
        <f>$Z$191*$K$191</f>
        <v>0</v>
      </c>
      <c r="AR191" s="81" t="s">
        <v>137</v>
      </c>
      <c r="AT191" s="81" t="s">
        <v>138</v>
      </c>
      <c r="AU191" s="81" t="s">
        <v>147</v>
      </c>
      <c r="AY191" s="81" t="s">
        <v>136</v>
      </c>
      <c r="BE191" s="119">
        <f>IF($U$191="základní",$N$191,0)</f>
        <v>0</v>
      </c>
      <c r="BF191" s="119">
        <f>IF($U$191="snížená",$N$191,0)</f>
        <v>0</v>
      </c>
      <c r="BG191" s="119">
        <f>IF($U$191="zákl. přenesená",$N$191,0)</f>
        <v>0</v>
      </c>
      <c r="BH191" s="119">
        <f>IF($U$191="sníž. přenesená",$N$191,0)</f>
        <v>0</v>
      </c>
      <c r="BI191" s="119">
        <f>IF($U$191="nulová",$N$191,0)</f>
        <v>0</v>
      </c>
      <c r="BJ191" s="81" t="s">
        <v>22</v>
      </c>
      <c r="BK191" s="119">
        <f>ROUND($L$191*$K$191,2)</f>
        <v>0</v>
      </c>
      <c r="BL191" s="81" t="s">
        <v>137</v>
      </c>
      <c r="BM191" s="81" t="s">
        <v>815</v>
      </c>
    </row>
    <row r="192" spans="2:65" s="6" customFormat="1" ht="27" customHeight="1">
      <c r="B192" s="21"/>
      <c r="C192" s="113" t="s">
        <v>457</v>
      </c>
      <c r="D192" s="113" t="s">
        <v>138</v>
      </c>
      <c r="E192" s="111" t="s">
        <v>816</v>
      </c>
      <c r="F192" s="271" t="s">
        <v>817</v>
      </c>
      <c r="G192" s="272"/>
      <c r="H192" s="272"/>
      <c r="I192" s="272"/>
      <c r="J192" s="113" t="s">
        <v>297</v>
      </c>
      <c r="K192" s="114">
        <v>66.12</v>
      </c>
      <c r="L192" s="273"/>
      <c r="M192" s="272"/>
      <c r="N192" s="274">
        <f>ROUND($L$192*$K$192,2)</f>
        <v>0</v>
      </c>
      <c r="O192" s="272"/>
      <c r="P192" s="272"/>
      <c r="Q192" s="272"/>
      <c r="R192" s="112"/>
      <c r="S192" s="21"/>
      <c r="T192" s="115"/>
      <c r="U192" s="116" t="s">
        <v>45</v>
      </c>
      <c r="X192" s="117">
        <v>0</v>
      </c>
      <c r="Y192" s="117">
        <f>$X$192*$K$192</f>
        <v>0</v>
      </c>
      <c r="Z192" s="117">
        <v>0</v>
      </c>
      <c r="AA192" s="118">
        <f>$Z$192*$K$192</f>
        <v>0</v>
      </c>
      <c r="AR192" s="81" t="s">
        <v>137</v>
      </c>
      <c r="AT192" s="81" t="s">
        <v>138</v>
      </c>
      <c r="AU192" s="81" t="s">
        <v>147</v>
      </c>
      <c r="AY192" s="81" t="s">
        <v>136</v>
      </c>
      <c r="BE192" s="119">
        <f>IF($U$192="základní",$N$192,0)</f>
        <v>0</v>
      </c>
      <c r="BF192" s="119">
        <f>IF($U$192="snížená",$N$192,0)</f>
        <v>0</v>
      </c>
      <c r="BG192" s="119">
        <f>IF($U$192="zákl. přenesená",$N$192,0)</f>
        <v>0</v>
      </c>
      <c r="BH192" s="119">
        <f>IF($U$192="sníž. přenesená",$N$192,0)</f>
        <v>0</v>
      </c>
      <c r="BI192" s="119">
        <f>IF($U$192="nulová",$N$192,0)</f>
        <v>0</v>
      </c>
      <c r="BJ192" s="81" t="s">
        <v>22</v>
      </c>
      <c r="BK192" s="119">
        <f>ROUND($L$192*$K$192,2)</f>
        <v>0</v>
      </c>
      <c r="BL192" s="81" t="s">
        <v>137</v>
      </c>
      <c r="BM192" s="81" t="s">
        <v>818</v>
      </c>
    </row>
    <row r="193" spans="2:65" s="6" customFormat="1" ht="39" customHeight="1">
      <c r="B193" s="21"/>
      <c r="C193" s="113" t="s">
        <v>461</v>
      </c>
      <c r="D193" s="113" t="s">
        <v>138</v>
      </c>
      <c r="E193" s="111" t="s">
        <v>819</v>
      </c>
      <c r="F193" s="271" t="s">
        <v>820</v>
      </c>
      <c r="G193" s="272"/>
      <c r="H193" s="272"/>
      <c r="I193" s="272"/>
      <c r="J193" s="113" t="s">
        <v>297</v>
      </c>
      <c r="K193" s="114">
        <v>335.884</v>
      </c>
      <c r="L193" s="273"/>
      <c r="M193" s="272"/>
      <c r="N193" s="274">
        <f>ROUND($L$193*$K$193,2)</f>
        <v>0</v>
      </c>
      <c r="O193" s="272"/>
      <c r="P193" s="272"/>
      <c r="Q193" s="272"/>
      <c r="R193" s="112" t="s">
        <v>202</v>
      </c>
      <c r="S193" s="21"/>
      <c r="T193" s="115"/>
      <c r="U193" s="120" t="s">
        <v>45</v>
      </c>
      <c r="V193" s="121"/>
      <c r="W193" s="121"/>
      <c r="X193" s="122">
        <v>0</v>
      </c>
      <c r="Y193" s="122">
        <f>$X$193*$K$193</f>
        <v>0</v>
      </c>
      <c r="Z193" s="122">
        <v>0</v>
      </c>
      <c r="AA193" s="123">
        <f>$Z$193*$K$193</f>
        <v>0</v>
      </c>
      <c r="AR193" s="81" t="s">
        <v>137</v>
      </c>
      <c r="AT193" s="81" t="s">
        <v>138</v>
      </c>
      <c r="AU193" s="81" t="s">
        <v>147</v>
      </c>
      <c r="AY193" s="81" t="s">
        <v>136</v>
      </c>
      <c r="BE193" s="119">
        <f>IF($U$193="základní",$N$193,0)</f>
        <v>0</v>
      </c>
      <c r="BF193" s="119">
        <f>IF($U$193="snížená",$N$193,0)</f>
        <v>0</v>
      </c>
      <c r="BG193" s="119">
        <f>IF($U$193="zákl. přenesená",$N$193,0)</f>
        <v>0</v>
      </c>
      <c r="BH193" s="119">
        <f>IF($U$193="sníž. přenesená",$N$193,0)</f>
        <v>0</v>
      </c>
      <c r="BI193" s="119">
        <f>IF($U$193="nulová",$N$193,0)</f>
        <v>0</v>
      </c>
      <c r="BJ193" s="81" t="s">
        <v>22</v>
      </c>
      <c r="BK193" s="119">
        <f>ROUND($L$193*$K$193,2)</f>
        <v>0</v>
      </c>
      <c r="BL193" s="81" t="s">
        <v>137</v>
      </c>
      <c r="BM193" s="81" t="s">
        <v>821</v>
      </c>
    </row>
    <row r="194" spans="2:19" s="6" customFormat="1" ht="7.5" customHeight="1">
      <c r="B194" s="35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21"/>
    </row>
    <row r="325" s="2" customFormat="1" ht="14.25" customHeight="1"/>
  </sheetData>
  <sheetProtection/>
  <mergeCells count="245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C75:R75"/>
    <mergeCell ref="F77:Q77"/>
    <mergeCell ref="F78:Q78"/>
    <mergeCell ref="M80:P80"/>
    <mergeCell ref="M82:Q82"/>
    <mergeCell ref="F85:I85"/>
    <mergeCell ref="L85:M85"/>
    <mergeCell ref="N85:Q85"/>
    <mergeCell ref="F90:I90"/>
    <mergeCell ref="L90:M90"/>
    <mergeCell ref="N90:Q90"/>
    <mergeCell ref="F91:I91"/>
    <mergeCell ref="F92:I92"/>
    <mergeCell ref="F93:I93"/>
    <mergeCell ref="L93:M93"/>
    <mergeCell ref="N93:Q93"/>
    <mergeCell ref="F94:I94"/>
    <mergeCell ref="F95:I95"/>
    <mergeCell ref="F96:I96"/>
    <mergeCell ref="L96:M96"/>
    <mergeCell ref="N96:Q96"/>
    <mergeCell ref="F97:I97"/>
    <mergeCell ref="F98:I98"/>
    <mergeCell ref="F99:I99"/>
    <mergeCell ref="L99:M99"/>
    <mergeCell ref="N99:Q99"/>
    <mergeCell ref="F100:I100"/>
    <mergeCell ref="F101:I101"/>
    <mergeCell ref="F102:I102"/>
    <mergeCell ref="L102:M102"/>
    <mergeCell ref="N102:Q102"/>
    <mergeCell ref="F103:I103"/>
    <mergeCell ref="F104:I104"/>
    <mergeCell ref="F106:I106"/>
    <mergeCell ref="L106:M106"/>
    <mergeCell ref="N106:Q106"/>
    <mergeCell ref="F107:I107"/>
    <mergeCell ref="F108:I108"/>
    <mergeCell ref="F109:I109"/>
    <mergeCell ref="L109:M109"/>
    <mergeCell ref="N109:Q109"/>
    <mergeCell ref="F110:I110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15:I115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20:I120"/>
    <mergeCell ref="F121:I121"/>
    <mergeCell ref="L121:M121"/>
    <mergeCell ref="N121:Q121"/>
    <mergeCell ref="F122:I122"/>
    <mergeCell ref="F123:I123"/>
    <mergeCell ref="F124:I124"/>
    <mergeCell ref="L124:M124"/>
    <mergeCell ref="N124:Q124"/>
    <mergeCell ref="F125:I125"/>
    <mergeCell ref="F126:I126"/>
    <mergeCell ref="F129:I129"/>
    <mergeCell ref="L129:M129"/>
    <mergeCell ref="N129:Q129"/>
    <mergeCell ref="F130:I130"/>
    <mergeCell ref="F131:I131"/>
    <mergeCell ref="L131:M131"/>
    <mergeCell ref="N131:Q131"/>
    <mergeCell ref="N128:Q128"/>
    <mergeCell ref="F132:I132"/>
    <mergeCell ref="F135:I135"/>
    <mergeCell ref="L135:M135"/>
    <mergeCell ref="N135:Q135"/>
    <mergeCell ref="F136:I136"/>
    <mergeCell ref="F137:I137"/>
    <mergeCell ref="L137:M137"/>
    <mergeCell ref="N137:Q137"/>
    <mergeCell ref="N133:Q133"/>
    <mergeCell ref="N134:Q134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5:I145"/>
    <mergeCell ref="L145:M145"/>
    <mergeCell ref="N145:Q145"/>
    <mergeCell ref="F146:I146"/>
    <mergeCell ref="F147:I147"/>
    <mergeCell ref="N143:Q143"/>
    <mergeCell ref="N144:Q144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L165:M165"/>
    <mergeCell ref="N165:Q165"/>
    <mergeCell ref="F166:I166"/>
    <mergeCell ref="F169:I169"/>
    <mergeCell ref="L169:M169"/>
    <mergeCell ref="N169:Q169"/>
    <mergeCell ref="F177:I177"/>
    <mergeCell ref="L177:M177"/>
    <mergeCell ref="N177:Q177"/>
    <mergeCell ref="F178:I178"/>
    <mergeCell ref="F179:I179"/>
    <mergeCell ref="F170:I170"/>
    <mergeCell ref="F171:I171"/>
    <mergeCell ref="F172:I172"/>
    <mergeCell ref="L172:M172"/>
    <mergeCell ref="N172:Q172"/>
    <mergeCell ref="F180:I180"/>
    <mergeCell ref="L180:M180"/>
    <mergeCell ref="N180:Q180"/>
    <mergeCell ref="F181:I181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90:I190"/>
    <mergeCell ref="L190:M190"/>
    <mergeCell ref="N190:Q190"/>
    <mergeCell ref="F191:I191"/>
    <mergeCell ref="L191:M191"/>
    <mergeCell ref="N191:Q191"/>
    <mergeCell ref="N189:Q189"/>
    <mergeCell ref="F192:I192"/>
    <mergeCell ref="L192:M192"/>
    <mergeCell ref="N192:Q192"/>
    <mergeCell ref="F193:I193"/>
    <mergeCell ref="L193:M193"/>
    <mergeCell ref="N193:Q193"/>
    <mergeCell ref="N176:Q176"/>
    <mergeCell ref="N182:Q182"/>
    <mergeCell ref="N86:Q86"/>
    <mergeCell ref="N87:Q87"/>
    <mergeCell ref="N88:Q88"/>
    <mergeCell ref="N89:Q89"/>
    <mergeCell ref="N105:Q105"/>
    <mergeCell ref="N127:Q127"/>
    <mergeCell ref="H1:K1"/>
    <mergeCell ref="S2:AC2"/>
    <mergeCell ref="N156:Q156"/>
    <mergeCell ref="N167:Q167"/>
    <mergeCell ref="N168:Q168"/>
    <mergeCell ref="N175:Q175"/>
    <mergeCell ref="F174:I174"/>
    <mergeCell ref="F173:I173"/>
    <mergeCell ref="F164:I164"/>
    <mergeCell ref="F165:I165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1325</v>
      </c>
      <c r="G1" s="157"/>
      <c r="H1" s="270" t="s">
        <v>1326</v>
      </c>
      <c r="I1" s="270"/>
      <c r="J1" s="270"/>
      <c r="K1" s="270"/>
      <c r="L1" s="157" t="s">
        <v>1327</v>
      </c>
      <c r="M1" s="157"/>
      <c r="N1" s="155"/>
      <c r="O1" s="156" t="s">
        <v>109</v>
      </c>
      <c r="P1" s="155"/>
      <c r="Q1" s="155"/>
      <c r="R1" s="155"/>
      <c r="S1" s="157" t="s">
        <v>1328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62" t="s">
        <v>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4" t="s">
        <v>6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" t="s">
        <v>99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52" t="s">
        <v>110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63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4" t="str">
        <f>'Rekapitulace stavby'!$K$6</f>
        <v>II/118 Příbram - Hluboš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11"/>
    </row>
    <row r="7" spans="2:18" s="6" customFormat="1" ht="37.5" customHeight="1">
      <c r="B7" s="21"/>
      <c r="D7" s="41" t="s">
        <v>111</v>
      </c>
      <c r="F7" s="254" t="s">
        <v>822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23</v>
      </c>
      <c r="F10" s="15" t="s">
        <v>24</v>
      </c>
      <c r="M10" s="17" t="s">
        <v>25</v>
      </c>
      <c r="O10" s="279" t="str">
        <f>'Rekapitulace stavby'!$AN$8</f>
        <v>05.02.2014</v>
      </c>
      <c r="P10" s="253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29</v>
      </c>
      <c r="M12" s="17" t="s">
        <v>30</v>
      </c>
      <c r="O12" s="255" t="s">
        <v>31</v>
      </c>
      <c r="P12" s="253"/>
      <c r="R12" s="24"/>
    </row>
    <row r="13" spans="2:18" s="6" customFormat="1" ht="18.75" customHeight="1">
      <c r="B13" s="21"/>
      <c r="E13" s="15" t="s">
        <v>32</v>
      </c>
      <c r="M13" s="17" t="s">
        <v>33</v>
      </c>
      <c r="O13" s="255"/>
      <c r="P13" s="253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30</v>
      </c>
      <c r="O15" s="255" t="str">
        <f>IF('Rekapitulace stavby'!$AN$13="","",'Rekapitulace stavby'!$AN$13)</f>
        <v>Vyplň údaj</v>
      </c>
      <c r="P15" s="253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55" t="str">
        <f>IF('Rekapitulace stavby'!$AN$14="","",'Rekapitulace stavby'!$AN$14)</f>
        <v>Vyplň údaj</v>
      </c>
      <c r="P16" s="253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30</v>
      </c>
      <c r="O18" s="255" t="s">
        <v>37</v>
      </c>
      <c r="P18" s="253"/>
      <c r="R18" s="24"/>
    </row>
    <row r="19" spans="2:18" s="6" customFormat="1" ht="18.75" customHeight="1">
      <c r="B19" s="21"/>
      <c r="E19" s="15" t="s">
        <v>38</v>
      </c>
      <c r="M19" s="17" t="s">
        <v>33</v>
      </c>
      <c r="O19" s="255" t="s">
        <v>39</v>
      </c>
      <c r="P19" s="253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41</v>
      </c>
      <c r="R21" s="24"/>
    </row>
    <row r="22" spans="2:18" s="81" customFormat="1" ht="84.75" customHeight="1">
      <c r="B22" s="82"/>
      <c r="E22" s="267" t="s">
        <v>42</v>
      </c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R22" s="83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84" t="s">
        <v>43</v>
      </c>
      <c r="M25" s="247">
        <f>ROUNDUP($N$81,2)</f>
        <v>0</v>
      </c>
      <c r="N25" s="253"/>
      <c r="O25" s="253"/>
      <c r="P25" s="253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44</v>
      </c>
      <c r="E27" s="26" t="s">
        <v>45</v>
      </c>
      <c r="F27" s="27">
        <v>0.21</v>
      </c>
      <c r="G27" s="85" t="s">
        <v>46</v>
      </c>
      <c r="H27" s="287">
        <f>SUM($BE$81:$BE$182)</f>
        <v>0</v>
      </c>
      <c r="I27" s="253"/>
      <c r="J27" s="253"/>
      <c r="M27" s="287">
        <f>SUM($BE$81:$BE$182)*$F$27</f>
        <v>0</v>
      </c>
      <c r="N27" s="253"/>
      <c r="O27" s="253"/>
      <c r="P27" s="253"/>
      <c r="R27" s="24"/>
    </row>
    <row r="28" spans="2:18" s="6" customFormat="1" ht="15" customHeight="1">
      <c r="B28" s="21"/>
      <c r="E28" s="26" t="s">
        <v>47</v>
      </c>
      <c r="F28" s="27">
        <v>0.15</v>
      </c>
      <c r="G28" s="85" t="s">
        <v>46</v>
      </c>
      <c r="H28" s="287">
        <f>SUM($BF$81:$BF$182)</f>
        <v>0</v>
      </c>
      <c r="I28" s="253"/>
      <c r="J28" s="253"/>
      <c r="M28" s="287">
        <f>SUM($BF$81:$BF$182)*$F$28</f>
        <v>0</v>
      </c>
      <c r="N28" s="253"/>
      <c r="O28" s="253"/>
      <c r="P28" s="253"/>
      <c r="R28" s="24"/>
    </row>
    <row r="29" spans="2:18" s="6" customFormat="1" ht="15" customHeight="1" hidden="1">
      <c r="B29" s="21"/>
      <c r="E29" s="26" t="s">
        <v>48</v>
      </c>
      <c r="F29" s="27">
        <v>0.21</v>
      </c>
      <c r="G29" s="85" t="s">
        <v>46</v>
      </c>
      <c r="H29" s="287">
        <f>SUM($BG$81:$BG$182)</f>
        <v>0</v>
      </c>
      <c r="I29" s="253"/>
      <c r="J29" s="253"/>
      <c r="M29" s="287">
        <v>0</v>
      </c>
      <c r="N29" s="253"/>
      <c r="O29" s="253"/>
      <c r="P29" s="253"/>
      <c r="R29" s="24"/>
    </row>
    <row r="30" spans="2:18" s="6" customFormat="1" ht="15" customHeight="1" hidden="1">
      <c r="B30" s="21"/>
      <c r="E30" s="26" t="s">
        <v>49</v>
      </c>
      <c r="F30" s="27">
        <v>0.15</v>
      </c>
      <c r="G30" s="85" t="s">
        <v>46</v>
      </c>
      <c r="H30" s="287">
        <f>SUM($BH$81:$BH$182)</f>
        <v>0</v>
      </c>
      <c r="I30" s="253"/>
      <c r="J30" s="253"/>
      <c r="M30" s="287">
        <v>0</v>
      </c>
      <c r="N30" s="253"/>
      <c r="O30" s="253"/>
      <c r="P30" s="253"/>
      <c r="R30" s="24"/>
    </row>
    <row r="31" spans="2:18" s="6" customFormat="1" ht="15" customHeight="1" hidden="1">
      <c r="B31" s="21"/>
      <c r="E31" s="26" t="s">
        <v>50</v>
      </c>
      <c r="F31" s="27">
        <v>0</v>
      </c>
      <c r="G31" s="85" t="s">
        <v>46</v>
      </c>
      <c r="H31" s="287">
        <f>SUM($BI$81:$BI$182)</f>
        <v>0</v>
      </c>
      <c r="I31" s="253"/>
      <c r="J31" s="253"/>
      <c r="M31" s="287">
        <v>0</v>
      </c>
      <c r="N31" s="253"/>
      <c r="O31" s="253"/>
      <c r="P31" s="253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51</v>
      </c>
      <c r="E33" s="32"/>
      <c r="F33" s="32"/>
      <c r="G33" s="86" t="s">
        <v>52</v>
      </c>
      <c r="H33" s="33" t="s">
        <v>53</v>
      </c>
      <c r="I33" s="32"/>
      <c r="J33" s="32"/>
      <c r="K33" s="32"/>
      <c r="L33" s="250">
        <f>ROUNDUP(SUM($M$25:$M$31),2)</f>
        <v>0</v>
      </c>
      <c r="M33" s="244"/>
      <c r="N33" s="244"/>
      <c r="O33" s="244"/>
      <c r="P33" s="251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7"/>
    </row>
    <row r="39" spans="2:18" s="6" customFormat="1" ht="37.5" customHeight="1">
      <c r="B39" s="21"/>
      <c r="C39" s="252" t="s">
        <v>113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88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4" t="str">
        <f>$F$6</f>
        <v>II/118 Příbram - Hluboš</v>
      </c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4"/>
    </row>
    <row r="42" spans="2:18" s="6" customFormat="1" ht="37.5" customHeight="1">
      <c r="B42" s="21"/>
      <c r="C42" s="41" t="s">
        <v>111</v>
      </c>
      <c r="F42" s="254" t="str">
        <f>$F$7</f>
        <v>SO.202 - SO.202 - Most ev. č. 118-007</v>
      </c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23</v>
      </c>
      <c r="F44" s="15" t="str">
        <f>$F$10</f>
        <v>Příbram</v>
      </c>
      <c r="K44" s="17" t="s">
        <v>25</v>
      </c>
      <c r="M44" s="279" t="str">
        <f>IF($O$10="","",$O$10)</f>
        <v>05.02.2014</v>
      </c>
      <c r="N44" s="253"/>
      <c r="O44" s="253"/>
      <c r="P44" s="253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29</v>
      </c>
      <c r="F46" s="15" t="str">
        <f>$E$13</f>
        <v>Středočeský kraj</v>
      </c>
      <c r="K46" s="17" t="s">
        <v>36</v>
      </c>
      <c r="M46" s="255" t="str">
        <f>$E$19</f>
        <v>CR Project s.r.o.</v>
      </c>
      <c r="N46" s="253"/>
      <c r="O46" s="253"/>
      <c r="P46" s="253"/>
      <c r="Q46" s="253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5" t="s">
        <v>114</v>
      </c>
      <c r="D49" s="286"/>
      <c r="E49" s="286"/>
      <c r="F49" s="286"/>
      <c r="G49" s="286"/>
      <c r="H49" s="30"/>
      <c r="I49" s="30"/>
      <c r="J49" s="30"/>
      <c r="K49" s="30"/>
      <c r="L49" s="30"/>
      <c r="M49" s="30"/>
      <c r="N49" s="285" t="s">
        <v>115</v>
      </c>
      <c r="O49" s="286"/>
      <c r="P49" s="286"/>
      <c r="Q49" s="286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116</v>
      </c>
      <c r="N51" s="247">
        <f>ROUNDUP($N$81,2)</f>
        <v>0</v>
      </c>
      <c r="O51" s="253"/>
      <c r="P51" s="253"/>
      <c r="Q51" s="253"/>
      <c r="R51" s="24"/>
      <c r="AU51" s="6" t="s">
        <v>117</v>
      </c>
    </row>
    <row r="52" spans="2:18" s="60" customFormat="1" ht="25.5" customHeight="1">
      <c r="B52" s="88"/>
      <c r="D52" s="89" t="s">
        <v>823</v>
      </c>
      <c r="N52" s="282">
        <f>ROUNDUP($N$82,2)</f>
        <v>0</v>
      </c>
      <c r="O52" s="283"/>
      <c r="P52" s="283"/>
      <c r="Q52" s="283"/>
      <c r="R52" s="90"/>
    </row>
    <row r="53" spans="2:18" s="60" customFormat="1" ht="25.5" customHeight="1">
      <c r="B53" s="88"/>
      <c r="D53" s="89" t="s">
        <v>118</v>
      </c>
      <c r="N53" s="282">
        <f>ROUNDUP($N$86,2)</f>
        <v>0</v>
      </c>
      <c r="O53" s="283"/>
      <c r="P53" s="283"/>
      <c r="Q53" s="283"/>
      <c r="R53" s="90"/>
    </row>
    <row r="54" spans="2:18" s="69" customFormat="1" ht="21" customHeight="1">
      <c r="B54" s="91"/>
      <c r="D54" s="71" t="s">
        <v>824</v>
      </c>
      <c r="N54" s="240">
        <f>ROUNDUP($N$87,2)</f>
        <v>0</v>
      </c>
      <c r="O54" s="283"/>
      <c r="P54" s="283"/>
      <c r="Q54" s="283"/>
      <c r="R54" s="92"/>
    </row>
    <row r="55" spans="2:18" s="69" customFormat="1" ht="21" customHeight="1">
      <c r="B55" s="91"/>
      <c r="D55" s="71" t="s">
        <v>825</v>
      </c>
      <c r="N55" s="240">
        <f>ROUNDUP($N$113,2)</f>
        <v>0</v>
      </c>
      <c r="O55" s="283"/>
      <c r="P55" s="283"/>
      <c r="Q55" s="283"/>
      <c r="R55" s="92"/>
    </row>
    <row r="56" spans="2:18" s="69" customFormat="1" ht="21" customHeight="1">
      <c r="B56" s="91"/>
      <c r="D56" s="71" t="s">
        <v>826</v>
      </c>
      <c r="N56" s="240">
        <f>ROUNDUP($N$123,2)</f>
        <v>0</v>
      </c>
      <c r="O56" s="283"/>
      <c r="P56" s="283"/>
      <c r="Q56" s="283"/>
      <c r="R56" s="92"/>
    </row>
    <row r="57" spans="2:18" s="69" customFormat="1" ht="21" customHeight="1">
      <c r="B57" s="91"/>
      <c r="D57" s="71" t="s">
        <v>827</v>
      </c>
      <c r="N57" s="240">
        <f>ROUNDUP($N$134,2)</f>
        <v>0</v>
      </c>
      <c r="O57" s="283"/>
      <c r="P57" s="283"/>
      <c r="Q57" s="283"/>
      <c r="R57" s="92"/>
    </row>
    <row r="58" spans="2:18" s="69" customFormat="1" ht="21" customHeight="1">
      <c r="B58" s="91"/>
      <c r="D58" s="71" t="s">
        <v>828</v>
      </c>
      <c r="N58" s="240">
        <f>ROUNDUP($N$143,2)</f>
        <v>0</v>
      </c>
      <c r="O58" s="283"/>
      <c r="P58" s="283"/>
      <c r="Q58" s="283"/>
      <c r="R58" s="92"/>
    </row>
    <row r="59" spans="2:18" s="69" customFormat="1" ht="21" customHeight="1">
      <c r="B59" s="91"/>
      <c r="D59" s="71" t="s">
        <v>829</v>
      </c>
      <c r="N59" s="240">
        <f>ROUNDUP($N$147,2)</f>
        <v>0</v>
      </c>
      <c r="O59" s="283"/>
      <c r="P59" s="283"/>
      <c r="Q59" s="283"/>
      <c r="R59" s="92"/>
    </row>
    <row r="60" spans="2:18" s="69" customFormat="1" ht="21" customHeight="1">
      <c r="B60" s="91"/>
      <c r="D60" s="71" t="s">
        <v>830</v>
      </c>
      <c r="N60" s="240">
        <f>ROUNDUP($N$149,2)</f>
        <v>0</v>
      </c>
      <c r="O60" s="283"/>
      <c r="P60" s="283"/>
      <c r="Q60" s="283"/>
      <c r="R60" s="92"/>
    </row>
    <row r="61" spans="2:18" s="69" customFormat="1" ht="21" customHeight="1">
      <c r="B61" s="91"/>
      <c r="D61" s="71" t="s">
        <v>831</v>
      </c>
      <c r="N61" s="240">
        <f>ROUNDUP($N$154,2)</f>
        <v>0</v>
      </c>
      <c r="O61" s="283"/>
      <c r="P61" s="283"/>
      <c r="Q61" s="283"/>
      <c r="R61" s="92"/>
    </row>
    <row r="62" spans="2:18" s="69" customFormat="1" ht="21" customHeight="1">
      <c r="B62" s="91"/>
      <c r="D62" s="71" t="s">
        <v>832</v>
      </c>
      <c r="N62" s="240">
        <f>ROUNDUP($N$172,2)</f>
        <v>0</v>
      </c>
      <c r="O62" s="283"/>
      <c r="P62" s="283"/>
      <c r="Q62" s="283"/>
      <c r="R62" s="92"/>
    </row>
    <row r="63" spans="2:18" s="69" customFormat="1" ht="21" customHeight="1">
      <c r="B63" s="91"/>
      <c r="D63" s="71" t="s">
        <v>833</v>
      </c>
      <c r="N63" s="240">
        <f>ROUNDUP($N$174,2)</f>
        <v>0</v>
      </c>
      <c r="O63" s="283"/>
      <c r="P63" s="283"/>
      <c r="Q63" s="283"/>
      <c r="R63" s="92"/>
    </row>
    <row r="64" spans="2:18" s="6" customFormat="1" ht="22.5" customHeight="1">
      <c r="B64" s="21"/>
      <c r="R64" s="24"/>
    </row>
    <row r="65" spans="2:18" s="6" customFormat="1" ht="7.5" customHeight="1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7"/>
    </row>
    <row r="69" spans="2:19" s="6" customFormat="1" ht="7.5" customHeight="1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21"/>
    </row>
    <row r="70" spans="2:19" s="6" customFormat="1" ht="37.5" customHeight="1">
      <c r="B70" s="21"/>
      <c r="C70" s="252" t="s">
        <v>121</v>
      </c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1"/>
    </row>
    <row r="71" spans="2:19" s="6" customFormat="1" ht="7.5" customHeight="1">
      <c r="B71" s="21"/>
      <c r="S71" s="21"/>
    </row>
    <row r="72" spans="2:19" s="6" customFormat="1" ht="30.75" customHeight="1">
      <c r="B72" s="21"/>
      <c r="C72" s="17" t="s">
        <v>17</v>
      </c>
      <c r="F72" s="284" t="str">
        <f>$F$6</f>
        <v>II/118 Příbram - Hluboš</v>
      </c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S72" s="21"/>
    </row>
    <row r="73" spans="2:19" s="6" customFormat="1" ht="37.5" customHeight="1">
      <c r="B73" s="21"/>
      <c r="C73" s="41" t="s">
        <v>111</v>
      </c>
      <c r="F73" s="254" t="str">
        <f>$F$7</f>
        <v>SO.202 - SO.202 - Most ev. č. 118-007</v>
      </c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S73" s="21"/>
    </row>
    <row r="74" spans="2:19" s="6" customFormat="1" ht="7.5" customHeight="1">
      <c r="B74" s="21"/>
      <c r="S74" s="21"/>
    </row>
    <row r="75" spans="2:19" s="6" customFormat="1" ht="18.75" customHeight="1">
      <c r="B75" s="21"/>
      <c r="C75" s="17" t="s">
        <v>23</v>
      </c>
      <c r="F75" s="15" t="str">
        <f>$F$10</f>
        <v>Příbram</v>
      </c>
      <c r="K75" s="17" t="s">
        <v>25</v>
      </c>
      <c r="M75" s="279" t="str">
        <f>IF($O$10="","",$O$10)</f>
        <v>05.02.2014</v>
      </c>
      <c r="N75" s="253"/>
      <c r="O75" s="253"/>
      <c r="P75" s="253"/>
      <c r="S75" s="21"/>
    </row>
    <row r="76" spans="2:19" s="6" customFormat="1" ht="7.5" customHeight="1">
      <c r="B76" s="21"/>
      <c r="S76" s="21"/>
    </row>
    <row r="77" spans="2:19" s="6" customFormat="1" ht="15.75" customHeight="1">
      <c r="B77" s="21"/>
      <c r="C77" s="17" t="s">
        <v>29</v>
      </c>
      <c r="F77" s="15" t="str">
        <f>$E$13</f>
        <v>Středočeský kraj</v>
      </c>
      <c r="K77" s="17" t="s">
        <v>36</v>
      </c>
      <c r="M77" s="255" t="str">
        <f>$E$19</f>
        <v>CR Project s.r.o.</v>
      </c>
      <c r="N77" s="253"/>
      <c r="O77" s="253"/>
      <c r="P77" s="253"/>
      <c r="Q77" s="253"/>
      <c r="S77" s="21"/>
    </row>
    <row r="78" spans="2:19" s="6" customFormat="1" ht="15" customHeight="1">
      <c r="B78" s="21"/>
      <c r="C78" s="17" t="s">
        <v>34</v>
      </c>
      <c r="F78" s="15" t="str">
        <f>IF($E$16="","",$E$16)</f>
        <v>Vyplň údaj</v>
      </c>
      <c r="S78" s="21"/>
    </row>
    <row r="79" spans="2:19" s="6" customFormat="1" ht="11.25" customHeight="1">
      <c r="B79" s="21"/>
      <c r="S79" s="21"/>
    </row>
    <row r="80" spans="2:27" s="93" customFormat="1" ht="30" customHeight="1">
      <c r="B80" s="94"/>
      <c r="C80" s="95" t="s">
        <v>122</v>
      </c>
      <c r="D80" s="96" t="s">
        <v>60</v>
      </c>
      <c r="E80" s="96" t="s">
        <v>56</v>
      </c>
      <c r="F80" s="280" t="s">
        <v>123</v>
      </c>
      <c r="G80" s="281"/>
      <c r="H80" s="281"/>
      <c r="I80" s="281"/>
      <c r="J80" s="96" t="s">
        <v>124</v>
      </c>
      <c r="K80" s="96" t="s">
        <v>125</v>
      </c>
      <c r="L80" s="280" t="s">
        <v>126</v>
      </c>
      <c r="M80" s="281"/>
      <c r="N80" s="280" t="s">
        <v>127</v>
      </c>
      <c r="O80" s="281"/>
      <c r="P80" s="281"/>
      <c r="Q80" s="281"/>
      <c r="R80" s="97" t="s">
        <v>128</v>
      </c>
      <c r="S80" s="94"/>
      <c r="T80" s="49" t="s">
        <v>129</v>
      </c>
      <c r="U80" s="50" t="s">
        <v>44</v>
      </c>
      <c r="V80" s="50" t="s">
        <v>130</v>
      </c>
      <c r="W80" s="50" t="s">
        <v>131</v>
      </c>
      <c r="X80" s="50" t="s">
        <v>132</v>
      </c>
      <c r="Y80" s="50" t="s">
        <v>133</v>
      </c>
      <c r="Z80" s="50" t="s">
        <v>134</v>
      </c>
      <c r="AA80" s="51" t="s">
        <v>135</v>
      </c>
    </row>
    <row r="81" spans="2:63" s="6" customFormat="1" ht="30" customHeight="1">
      <c r="B81" s="21"/>
      <c r="C81" s="54" t="s">
        <v>116</v>
      </c>
      <c r="N81" s="275">
        <f>$BK$81</f>
        <v>0</v>
      </c>
      <c r="O81" s="253"/>
      <c r="P81" s="253"/>
      <c r="Q81" s="253"/>
      <c r="S81" s="21"/>
      <c r="T81" s="53"/>
      <c r="U81" s="45"/>
      <c r="V81" s="45"/>
      <c r="W81" s="98">
        <f>$W$82+$W$86</f>
        <v>0</v>
      </c>
      <c r="X81" s="45"/>
      <c r="Y81" s="98">
        <f>$Y$82+$Y$86</f>
        <v>1961.5869401999998</v>
      </c>
      <c r="Z81" s="45"/>
      <c r="AA81" s="99">
        <f>$AA$82+$AA$86</f>
        <v>841.8540750000001</v>
      </c>
      <c r="AT81" s="6" t="s">
        <v>74</v>
      </c>
      <c r="AU81" s="6" t="s">
        <v>117</v>
      </c>
      <c r="BK81" s="100">
        <f>$BK$82+$BK$86</f>
        <v>0</v>
      </c>
    </row>
    <row r="82" spans="2:63" s="101" customFormat="1" ht="37.5" customHeight="1">
      <c r="B82" s="102"/>
      <c r="D82" s="103" t="s">
        <v>823</v>
      </c>
      <c r="N82" s="276">
        <f>$BK$82</f>
        <v>0</v>
      </c>
      <c r="O82" s="277"/>
      <c r="P82" s="277"/>
      <c r="Q82" s="277"/>
      <c r="S82" s="102"/>
      <c r="T82" s="105"/>
      <c r="W82" s="106">
        <f>SUM($W$83:$W$85)</f>
        <v>0</v>
      </c>
      <c r="Y82" s="106">
        <f>SUM($Y$83:$Y$85)</f>
        <v>0</v>
      </c>
      <c r="AA82" s="107">
        <f>SUM($AA$83:$AA$85)</f>
        <v>0</v>
      </c>
      <c r="AR82" s="104" t="s">
        <v>22</v>
      </c>
      <c r="AT82" s="104" t="s">
        <v>74</v>
      </c>
      <c r="AU82" s="104" t="s">
        <v>75</v>
      </c>
      <c r="AY82" s="104" t="s">
        <v>136</v>
      </c>
      <c r="BK82" s="108">
        <f>SUM($BK$83:$BK$85)</f>
        <v>0</v>
      </c>
    </row>
    <row r="83" spans="2:65" s="6" customFormat="1" ht="15.75" customHeight="1">
      <c r="B83" s="21"/>
      <c r="C83" s="110" t="s">
        <v>22</v>
      </c>
      <c r="D83" s="110" t="s">
        <v>138</v>
      </c>
      <c r="E83" s="111" t="s">
        <v>834</v>
      </c>
      <c r="F83" s="271" t="s">
        <v>835</v>
      </c>
      <c r="G83" s="272"/>
      <c r="H83" s="272"/>
      <c r="I83" s="272"/>
      <c r="J83" s="113" t="s">
        <v>189</v>
      </c>
      <c r="K83" s="114">
        <v>1</v>
      </c>
      <c r="L83" s="273"/>
      <c r="M83" s="272"/>
      <c r="N83" s="274">
        <f>ROUND($L$83*$K$83,2)</f>
        <v>0</v>
      </c>
      <c r="O83" s="272"/>
      <c r="P83" s="272"/>
      <c r="Q83" s="272"/>
      <c r="R83" s="112"/>
      <c r="S83" s="21"/>
      <c r="T83" s="115"/>
      <c r="U83" s="116" t="s">
        <v>45</v>
      </c>
      <c r="X83" s="117">
        <v>0</v>
      </c>
      <c r="Y83" s="117">
        <f>$X$83*$K$83</f>
        <v>0</v>
      </c>
      <c r="Z83" s="117">
        <v>0</v>
      </c>
      <c r="AA83" s="118">
        <f>$Z$83*$K$83</f>
        <v>0</v>
      </c>
      <c r="AR83" s="81" t="s">
        <v>137</v>
      </c>
      <c r="AT83" s="81" t="s">
        <v>138</v>
      </c>
      <c r="AU83" s="81" t="s">
        <v>22</v>
      </c>
      <c r="AY83" s="6" t="s">
        <v>136</v>
      </c>
      <c r="BE83" s="119">
        <f>IF($U$83="základní",$N$83,0)</f>
        <v>0</v>
      </c>
      <c r="BF83" s="119">
        <f>IF($U$83="snížená",$N$83,0)</f>
        <v>0</v>
      </c>
      <c r="BG83" s="119">
        <f>IF($U$83="zákl. přenesená",$N$83,0)</f>
        <v>0</v>
      </c>
      <c r="BH83" s="119">
        <f>IF($U$83="sníž. přenesená",$N$83,0)</f>
        <v>0</v>
      </c>
      <c r="BI83" s="119">
        <f>IF($U$83="nulová",$N$83,0)</f>
        <v>0</v>
      </c>
      <c r="BJ83" s="81" t="s">
        <v>22</v>
      </c>
      <c r="BK83" s="119">
        <f>ROUND($L$83*$K$83,2)</f>
        <v>0</v>
      </c>
      <c r="BL83" s="81" t="s">
        <v>137</v>
      </c>
      <c r="BM83" s="81" t="s">
        <v>22</v>
      </c>
    </row>
    <row r="84" spans="2:65" s="6" customFormat="1" ht="27" customHeight="1">
      <c r="B84" s="21"/>
      <c r="C84" s="113" t="s">
        <v>83</v>
      </c>
      <c r="D84" s="113" t="s">
        <v>138</v>
      </c>
      <c r="E84" s="111" t="s">
        <v>836</v>
      </c>
      <c r="F84" s="271" t="s">
        <v>837</v>
      </c>
      <c r="G84" s="272"/>
      <c r="H84" s="272"/>
      <c r="I84" s="272"/>
      <c r="J84" s="113" t="s">
        <v>189</v>
      </c>
      <c r="K84" s="114">
        <v>1</v>
      </c>
      <c r="L84" s="273"/>
      <c r="M84" s="272"/>
      <c r="N84" s="274">
        <f>ROUND($L$84*$K$84,2)</f>
        <v>0</v>
      </c>
      <c r="O84" s="272"/>
      <c r="P84" s="272"/>
      <c r="Q84" s="272"/>
      <c r="R84" s="112"/>
      <c r="S84" s="21"/>
      <c r="T84" s="115"/>
      <c r="U84" s="116" t="s">
        <v>45</v>
      </c>
      <c r="X84" s="117">
        <v>0</v>
      </c>
      <c r="Y84" s="117">
        <f>$X$84*$K$84</f>
        <v>0</v>
      </c>
      <c r="Z84" s="117">
        <v>0</v>
      </c>
      <c r="AA84" s="118">
        <f>$Z$84*$K$84</f>
        <v>0</v>
      </c>
      <c r="AR84" s="81" t="s">
        <v>137</v>
      </c>
      <c r="AT84" s="81" t="s">
        <v>138</v>
      </c>
      <c r="AU84" s="81" t="s">
        <v>22</v>
      </c>
      <c r="AY84" s="81" t="s">
        <v>136</v>
      </c>
      <c r="BE84" s="119">
        <f>IF($U$84="základní",$N$84,0)</f>
        <v>0</v>
      </c>
      <c r="BF84" s="119">
        <f>IF($U$84="snížená",$N$84,0)</f>
        <v>0</v>
      </c>
      <c r="BG84" s="119">
        <f>IF($U$84="zákl. přenesená",$N$84,0)</f>
        <v>0</v>
      </c>
      <c r="BH84" s="119">
        <f>IF($U$84="sníž. přenesená",$N$84,0)</f>
        <v>0</v>
      </c>
      <c r="BI84" s="119">
        <f>IF($U$84="nulová",$N$84,0)</f>
        <v>0</v>
      </c>
      <c r="BJ84" s="81" t="s">
        <v>22</v>
      </c>
      <c r="BK84" s="119">
        <f>ROUND($L$84*$K$84,2)</f>
        <v>0</v>
      </c>
      <c r="BL84" s="81" t="s">
        <v>137</v>
      </c>
      <c r="BM84" s="81" t="s">
        <v>83</v>
      </c>
    </row>
    <row r="85" spans="2:65" s="6" customFormat="1" ht="51" customHeight="1">
      <c r="B85" s="21"/>
      <c r="C85" s="113" t="s">
        <v>147</v>
      </c>
      <c r="D85" s="113" t="s">
        <v>138</v>
      </c>
      <c r="E85" s="111" t="s">
        <v>838</v>
      </c>
      <c r="F85" s="271" t="s">
        <v>839</v>
      </c>
      <c r="G85" s="272"/>
      <c r="H85" s="272"/>
      <c r="I85" s="272"/>
      <c r="J85" s="113" t="s">
        <v>189</v>
      </c>
      <c r="K85" s="114">
        <v>1</v>
      </c>
      <c r="L85" s="273"/>
      <c r="M85" s="272"/>
      <c r="N85" s="274">
        <f>ROUND($L$85*$K$85,2)</f>
        <v>0</v>
      </c>
      <c r="O85" s="272"/>
      <c r="P85" s="272"/>
      <c r="Q85" s="272"/>
      <c r="R85" s="112"/>
      <c r="S85" s="21"/>
      <c r="T85" s="115"/>
      <c r="U85" s="116" t="s">
        <v>45</v>
      </c>
      <c r="X85" s="117">
        <v>0</v>
      </c>
      <c r="Y85" s="117">
        <f>$X$85*$K$85</f>
        <v>0</v>
      </c>
      <c r="Z85" s="117">
        <v>0</v>
      </c>
      <c r="AA85" s="118">
        <f>$Z$85*$K$85</f>
        <v>0</v>
      </c>
      <c r="AR85" s="81" t="s">
        <v>137</v>
      </c>
      <c r="AT85" s="81" t="s">
        <v>138</v>
      </c>
      <c r="AU85" s="81" t="s">
        <v>22</v>
      </c>
      <c r="AY85" s="81" t="s">
        <v>136</v>
      </c>
      <c r="BE85" s="119">
        <f>IF($U$85="základní",$N$85,0)</f>
        <v>0</v>
      </c>
      <c r="BF85" s="119">
        <f>IF($U$85="snížená",$N$85,0)</f>
        <v>0</v>
      </c>
      <c r="BG85" s="119">
        <f>IF($U$85="zákl. přenesená",$N$85,0)</f>
        <v>0</v>
      </c>
      <c r="BH85" s="119">
        <f>IF($U$85="sníž. přenesená",$N$85,0)</f>
        <v>0</v>
      </c>
      <c r="BI85" s="119">
        <f>IF($U$85="nulová",$N$85,0)</f>
        <v>0</v>
      </c>
      <c r="BJ85" s="81" t="s">
        <v>22</v>
      </c>
      <c r="BK85" s="119">
        <f>ROUND($L$85*$K$85,2)</f>
        <v>0</v>
      </c>
      <c r="BL85" s="81" t="s">
        <v>137</v>
      </c>
      <c r="BM85" s="81" t="s">
        <v>147</v>
      </c>
    </row>
    <row r="86" spans="2:63" s="101" customFormat="1" ht="37.5" customHeight="1">
      <c r="B86" s="102"/>
      <c r="D86" s="103" t="s">
        <v>118</v>
      </c>
      <c r="N86" s="276">
        <f>$BK$86</f>
        <v>0</v>
      </c>
      <c r="O86" s="277"/>
      <c r="P86" s="277"/>
      <c r="Q86" s="277"/>
      <c r="S86" s="102"/>
      <c r="T86" s="105"/>
      <c r="W86" s="106">
        <f>$W$87+$W$113+$W$123+$W$134+$W$143+$W$147+$W$149+$W$154+$W$172+$W$174</f>
        <v>0</v>
      </c>
      <c r="Y86" s="106">
        <f>$Y$87+$Y$113+$Y$123+$Y$134+$Y$143+$Y$147+$Y$149+$Y$154+$Y$172+$Y$174</f>
        <v>1961.5869401999998</v>
      </c>
      <c r="AA86" s="107">
        <f>$AA$87+$AA$113+$AA$123+$AA$134+$AA$143+$AA$147+$AA$149+$AA$154+$AA$172+$AA$174</f>
        <v>841.8540750000001</v>
      </c>
      <c r="AR86" s="104" t="s">
        <v>22</v>
      </c>
      <c r="AT86" s="104" t="s">
        <v>74</v>
      </c>
      <c r="AU86" s="104" t="s">
        <v>75</v>
      </c>
      <c r="AY86" s="104" t="s">
        <v>136</v>
      </c>
      <c r="BK86" s="108">
        <f>$BK$87+$BK$113+$BK$123+$BK$134+$BK$143+$BK$147+$BK$149+$BK$154+$BK$172+$BK$174</f>
        <v>0</v>
      </c>
    </row>
    <row r="87" spans="2:63" s="101" customFormat="1" ht="21" customHeight="1">
      <c r="B87" s="102"/>
      <c r="D87" s="109" t="s">
        <v>824</v>
      </c>
      <c r="N87" s="278">
        <f>$BK$87</f>
        <v>0</v>
      </c>
      <c r="O87" s="277"/>
      <c r="P87" s="277"/>
      <c r="Q87" s="277"/>
      <c r="S87" s="102"/>
      <c r="T87" s="105"/>
      <c r="W87" s="106">
        <f>SUM($W$88:$W$112)</f>
        <v>0</v>
      </c>
      <c r="Y87" s="106">
        <f>SUM($Y$88:$Y$112)</f>
        <v>240.50680119999998</v>
      </c>
      <c r="AA87" s="107">
        <f>SUM($AA$88:$AA$112)</f>
        <v>0</v>
      </c>
      <c r="AR87" s="104" t="s">
        <v>22</v>
      </c>
      <c r="AT87" s="104" t="s">
        <v>74</v>
      </c>
      <c r="AU87" s="104" t="s">
        <v>22</v>
      </c>
      <c r="AY87" s="104" t="s">
        <v>136</v>
      </c>
      <c r="BK87" s="108">
        <f>SUM($BK$88:$BK$112)</f>
        <v>0</v>
      </c>
    </row>
    <row r="88" spans="2:65" s="6" customFormat="1" ht="27" customHeight="1">
      <c r="B88" s="21"/>
      <c r="C88" s="113" t="s">
        <v>137</v>
      </c>
      <c r="D88" s="113" t="s">
        <v>138</v>
      </c>
      <c r="E88" s="111" t="s">
        <v>840</v>
      </c>
      <c r="F88" s="271" t="s">
        <v>841</v>
      </c>
      <c r="G88" s="272"/>
      <c r="H88" s="272"/>
      <c r="I88" s="272"/>
      <c r="J88" s="113" t="s">
        <v>842</v>
      </c>
      <c r="K88" s="114">
        <v>2160</v>
      </c>
      <c r="L88" s="273"/>
      <c r="M88" s="272"/>
      <c r="N88" s="274">
        <f>ROUND($L$88*$K$88,2)</f>
        <v>0</v>
      </c>
      <c r="O88" s="272"/>
      <c r="P88" s="272"/>
      <c r="Q88" s="272"/>
      <c r="R88" s="112" t="s">
        <v>202</v>
      </c>
      <c r="S88" s="21"/>
      <c r="T88" s="115"/>
      <c r="U88" s="116" t="s">
        <v>45</v>
      </c>
      <c r="X88" s="117">
        <v>0</v>
      </c>
      <c r="Y88" s="117">
        <f>$X$88*$K$88</f>
        <v>0</v>
      </c>
      <c r="Z88" s="117">
        <v>0</v>
      </c>
      <c r="AA88" s="118">
        <f>$Z$88*$K$88</f>
        <v>0</v>
      </c>
      <c r="AR88" s="81" t="s">
        <v>137</v>
      </c>
      <c r="AT88" s="81" t="s">
        <v>138</v>
      </c>
      <c r="AU88" s="81" t="s">
        <v>83</v>
      </c>
      <c r="AY88" s="81" t="s">
        <v>136</v>
      </c>
      <c r="BE88" s="119">
        <f>IF($U$88="základní",$N$88,0)</f>
        <v>0</v>
      </c>
      <c r="BF88" s="119">
        <f>IF($U$88="snížená",$N$88,0)</f>
        <v>0</v>
      </c>
      <c r="BG88" s="119">
        <f>IF($U$88="zákl. přenesená",$N$88,0)</f>
        <v>0</v>
      </c>
      <c r="BH88" s="119">
        <f>IF($U$88="sníž. přenesená",$N$88,0)</f>
        <v>0</v>
      </c>
      <c r="BI88" s="119">
        <f>IF($U$88="nulová",$N$88,0)</f>
        <v>0</v>
      </c>
      <c r="BJ88" s="81" t="s">
        <v>22</v>
      </c>
      <c r="BK88" s="119">
        <f>ROUND($L$88*$K$88,2)</f>
        <v>0</v>
      </c>
      <c r="BL88" s="81" t="s">
        <v>137</v>
      </c>
      <c r="BM88" s="81" t="s">
        <v>137</v>
      </c>
    </row>
    <row r="89" spans="2:65" s="6" customFormat="1" ht="27" customHeight="1">
      <c r="B89" s="21"/>
      <c r="C89" s="113" t="s">
        <v>154</v>
      </c>
      <c r="D89" s="113" t="s">
        <v>138</v>
      </c>
      <c r="E89" s="111" t="s">
        <v>843</v>
      </c>
      <c r="F89" s="271" t="s">
        <v>844</v>
      </c>
      <c r="G89" s="272"/>
      <c r="H89" s="272"/>
      <c r="I89" s="272"/>
      <c r="J89" s="113" t="s">
        <v>845</v>
      </c>
      <c r="K89" s="114">
        <v>180</v>
      </c>
      <c r="L89" s="273"/>
      <c r="M89" s="272"/>
      <c r="N89" s="274">
        <f>ROUND($L$89*$K$89,2)</f>
        <v>0</v>
      </c>
      <c r="O89" s="272"/>
      <c r="P89" s="272"/>
      <c r="Q89" s="272"/>
      <c r="R89" s="112" t="s">
        <v>202</v>
      </c>
      <c r="S89" s="21"/>
      <c r="T89" s="115"/>
      <c r="U89" s="116" t="s">
        <v>45</v>
      </c>
      <c r="X89" s="117">
        <v>0</v>
      </c>
      <c r="Y89" s="117">
        <f>$X$89*$K$89</f>
        <v>0</v>
      </c>
      <c r="Z89" s="117">
        <v>0</v>
      </c>
      <c r="AA89" s="118">
        <f>$Z$89*$K$89</f>
        <v>0</v>
      </c>
      <c r="AR89" s="81" t="s">
        <v>137</v>
      </c>
      <c r="AT89" s="81" t="s">
        <v>138</v>
      </c>
      <c r="AU89" s="81" t="s">
        <v>83</v>
      </c>
      <c r="AY89" s="81" t="s">
        <v>136</v>
      </c>
      <c r="BE89" s="119">
        <f>IF($U$89="základní",$N$89,0)</f>
        <v>0</v>
      </c>
      <c r="BF89" s="119">
        <f>IF($U$89="snížená",$N$89,0)</f>
        <v>0</v>
      </c>
      <c r="BG89" s="119">
        <f>IF($U$89="zákl. přenesená",$N$89,0)</f>
        <v>0</v>
      </c>
      <c r="BH89" s="119">
        <f>IF($U$89="sníž. přenesená",$N$89,0)</f>
        <v>0</v>
      </c>
      <c r="BI89" s="119">
        <f>IF($U$89="nulová",$N$89,0)</f>
        <v>0</v>
      </c>
      <c r="BJ89" s="81" t="s">
        <v>22</v>
      </c>
      <c r="BK89" s="119">
        <f>ROUND($L$89*$K$89,2)</f>
        <v>0</v>
      </c>
      <c r="BL89" s="81" t="s">
        <v>137</v>
      </c>
      <c r="BM89" s="81" t="s">
        <v>154</v>
      </c>
    </row>
    <row r="90" spans="2:65" s="6" customFormat="1" ht="27" customHeight="1">
      <c r="B90" s="21"/>
      <c r="C90" s="113" t="s">
        <v>158</v>
      </c>
      <c r="D90" s="113" t="s">
        <v>138</v>
      </c>
      <c r="E90" s="111" t="s">
        <v>846</v>
      </c>
      <c r="F90" s="271" t="s">
        <v>847</v>
      </c>
      <c r="G90" s="272"/>
      <c r="H90" s="272"/>
      <c r="I90" s="272"/>
      <c r="J90" s="113" t="s">
        <v>267</v>
      </c>
      <c r="K90" s="114">
        <v>4683.12</v>
      </c>
      <c r="L90" s="273"/>
      <c r="M90" s="272"/>
      <c r="N90" s="274">
        <f>ROUND($L$90*$K$90,2)</f>
        <v>0</v>
      </c>
      <c r="O90" s="272"/>
      <c r="P90" s="272"/>
      <c r="Q90" s="272"/>
      <c r="R90" s="112" t="s">
        <v>202</v>
      </c>
      <c r="S90" s="21"/>
      <c r="T90" s="115"/>
      <c r="U90" s="116" t="s">
        <v>45</v>
      </c>
      <c r="X90" s="117">
        <v>0</v>
      </c>
      <c r="Y90" s="117">
        <f>$X$90*$K$90</f>
        <v>0</v>
      </c>
      <c r="Z90" s="117">
        <v>0</v>
      </c>
      <c r="AA90" s="118">
        <f>$Z$90*$K$90</f>
        <v>0</v>
      </c>
      <c r="AR90" s="81" t="s">
        <v>137</v>
      </c>
      <c r="AT90" s="81" t="s">
        <v>138</v>
      </c>
      <c r="AU90" s="81" t="s">
        <v>83</v>
      </c>
      <c r="AY90" s="81" t="s">
        <v>136</v>
      </c>
      <c r="BE90" s="119">
        <f>IF($U$90="základní",$N$90,0)</f>
        <v>0</v>
      </c>
      <c r="BF90" s="119">
        <f>IF($U$90="snížená",$N$90,0)</f>
        <v>0</v>
      </c>
      <c r="BG90" s="119">
        <f>IF($U$90="zákl. přenesená",$N$90,0)</f>
        <v>0</v>
      </c>
      <c r="BH90" s="119">
        <f>IF($U$90="sníž. přenesená",$N$90,0)</f>
        <v>0</v>
      </c>
      <c r="BI90" s="119">
        <f>IF($U$90="nulová",$N$90,0)</f>
        <v>0</v>
      </c>
      <c r="BJ90" s="81" t="s">
        <v>22</v>
      </c>
      <c r="BK90" s="119">
        <f>ROUND($L$90*$K$90,2)</f>
        <v>0</v>
      </c>
      <c r="BL90" s="81" t="s">
        <v>137</v>
      </c>
      <c r="BM90" s="81" t="s">
        <v>158</v>
      </c>
    </row>
    <row r="91" spans="2:65" s="6" customFormat="1" ht="27" customHeight="1">
      <c r="B91" s="21"/>
      <c r="C91" s="113" t="s">
        <v>162</v>
      </c>
      <c r="D91" s="113" t="s">
        <v>138</v>
      </c>
      <c r="E91" s="111" t="s">
        <v>848</v>
      </c>
      <c r="F91" s="271" t="s">
        <v>849</v>
      </c>
      <c r="G91" s="272"/>
      <c r="H91" s="272"/>
      <c r="I91" s="272"/>
      <c r="J91" s="113" t="s">
        <v>267</v>
      </c>
      <c r="K91" s="114">
        <v>5.34</v>
      </c>
      <c r="L91" s="273"/>
      <c r="M91" s="272"/>
      <c r="N91" s="274">
        <f>ROUND($L$91*$K$91,2)</f>
        <v>0</v>
      </c>
      <c r="O91" s="272"/>
      <c r="P91" s="272"/>
      <c r="Q91" s="272"/>
      <c r="R91" s="112" t="s">
        <v>202</v>
      </c>
      <c r="S91" s="21"/>
      <c r="T91" s="115"/>
      <c r="U91" s="116" t="s">
        <v>45</v>
      </c>
      <c r="X91" s="117">
        <v>0</v>
      </c>
      <c r="Y91" s="117">
        <f>$X$91*$K$91</f>
        <v>0</v>
      </c>
      <c r="Z91" s="117">
        <v>0</v>
      </c>
      <c r="AA91" s="118">
        <f>$Z$91*$K$91</f>
        <v>0</v>
      </c>
      <c r="AR91" s="81" t="s">
        <v>137</v>
      </c>
      <c r="AT91" s="81" t="s">
        <v>138</v>
      </c>
      <c r="AU91" s="81" t="s">
        <v>83</v>
      </c>
      <c r="AY91" s="81" t="s">
        <v>136</v>
      </c>
      <c r="BE91" s="119">
        <f>IF($U$91="základní",$N$91,0)</f>
        <v>0</v>
      </c>
      <c r="BF91" s="119">
        <f>IF($U$91="snížená",$N$91,0)</f>
        <v>0</v>
      </c>
      <c r="BG91" s="119">
        <f>IF($U$91="zákl. přenesená",$N$91,0)</f>
        <v>0</v>
      </c>
      <c r="BH91" s="119">
        <f>IF($U$91="sníž. přenesená",$N$91,0)</f>
        <v>0</v>
      </c>
      <c r="BI91" s="119">
        <f>IF($U$91="nulová",$N$91,0)</f>
        <v>0</v>
      </c>
      <c r="BJ91" s="81" t="s">
        <v>22</v>
      </c>
      <c r="BK91" s="119">
        <f>ROUND($L$91*$K$91,2)</f>
        <v>0</v>
      </c>
      <c r="BL91" s="81" t="s">
        <v>137</v>
      </c>
      <c r="BM91" s="81" t="s">
        <v>162</v>
      </c>
    </row>
    <row r="92" spans="2:65" s="6" customFormat="1" ht="27" customHeight="1">
      <c r="B92" s="21"/>
      <c r="C92" s="113" t="s">
        <v>166</v>
      </c>
      <c r="D92" s="113" t="s">
        <v>138</v>
      </c>
      <c r="E92" s="111" t="s">
        <v>850</v>
      </c>
      <c r="F92" s="271" t="s">
        <v>851</v>
      </c>
      <c r="G92" s="272"/>
      <c r="H92" s="272"/>
      <c r="I92" s="272"/>
      <c r="J92" s="113" t="s">
        <v>267</v>
      </c>
      <c r="K92" s="114">
        <v>4688.46</v>
      </c>
      <c r="L92" s="273"/>
      <c r="M92" s="272"/>
      <c r="N92" s="274">
        <f>ROUND($L$92*$K$92,2)</f>
        <v>0</v>
      </c>
      <c r="O92" s="272"/>
      <c r="P92" s="272"/>
      <c r="Q92" s="272"/>
      <c r="R92" s="112" t="s">
        <v>202</v>
      </c>
      <c r="S92" s="21"/>
      <c r="T92" s="115"/>
      <c r="U92" s="116" t="s">
        <v>45</v>
      </c>
      <c r="X92" s="117">
        <v>0</v>
      </c>
      <c r="Y92" s="117">
        <f>$X$92*$K$92</f>
        <v>0</v>
      </c>
      <c r="Z92" s="117">
        <v>0</v>
      </c>
      <c r="AA92" s="118">
        <f>$Z$92*$K$92</f>
        <v>0</v>
      </c>
      <c r="AR92" s="81" t="s">
        <v>137</v>
      </c>
      <c r="AT92" s="81" t="s">
        <v>138</v>
      </c>
      <c r="AU92" s="81" t="s">
        <v>83</v>
      </c>
      <c r="AY92" s="81" t="s">
        <v>136</v>
      </c>
      <c r="BE92" s="119">
        <f>IF($U$92="základní",$N$92,0)</f>
        <v>0</v>
      </c>
      <c r="BF92" s="119">
        <f>IF($U$92="snížená",$N$92,0)</f>
        <v>0</v>
      </c>
      <c r="BG92" s="119">
        <f>IF($U$92="zákl. přenesená",$N$92,0)</f>
        <v>0</v>
      </c>
      <c r="BH92" s="119">
        <f>IF($U$92="sníž. přenesená",$N$92,0)</f>
        <v>0</v>
      </c>
      <c r="BI92" s="119">
        <f>IF($U$92="nulová",$N$92,0)</f>
        <v>0</v>
      </c>
      <c r="BJ92" s="81" t="s">
        <v>22</v>
      </c>
      <c r="BK92" s="119">
        <f>ROUND($L$92*$K$92,2)</f>
        <v>0</v>
      </c>
      <c r="BL92" s="81" t="s">
        <v>137</v>
      </c>
      <c r="BM92" s="81" t="s">
        <v>166</v>
      </c>
    </row>
    <row r="93" spans="2:65" s="6" customFormat="1" ht="39" customHeight="1">
      <c r="B93" s="21"/>
      <c r="C93" s="113" t="s">
        <v>170</v>
      </c>
      <c r="D93" s="113" t="s">
        <v>138</v>
      </c>
      <c r="E93" s="111" t="s">
        <v>852</v>
      </c>
      <c r="F93" s="271" t="s">
        <v>853</v>
      </c>
      <c r="G93" s="272"/>
      <c r="H93" s="272"/>
      <c r="I93" s="272"/>
      <c r="J93" s="113" t="s">
        <v>267</v>
      </c>
      <c r="K93" s="114">
        <v>46884.6</v>
      </c>
      <c r="L93" s="273"/>
      <c r="M93" s="272"/>
      <c r="N93" s="274">
        <f>ROUND($L$93*$K$93,2)</f>
        <v>0</v>
      </c>
      <c r="O93" s="272"/>
      <c r="P93" s="272"/>
      <c r="Q93" s="272"/>
      <c r="R93" s="112" t="s">
        <v>202</v>
      </c>
      <c r="S93" s="21"/>
      <c r="T93" s="115"/>
      <c r="U93" s="116" t="s">
        <v>45</v>
      </c>
      <c r="X93" s="117">
        <v>0</v>
      </c>
      <c r="Y93" s="117">
        <f>$X$93*$K$93</f>
        <v>0</v>
      </c>
      <c r="Z93" s="117">
        <v>0</v>
      </c>
      <c r="AA93" s="118">
        <f>$Z$93*$K$93</f>
        <v>0</v>
      </c>
      <c r="AR93" s="81" t="s">
        <v>137</v>
      </c>
      <c r="AT93" s="81" t="s">
        <v>138</v>
      </c>
      <c r="AU93" s="81" t="s">
        <v>83</v>
      </c>
      <c r="AY93" s="81" t="s">
        <v>136</v>
      </c>
      <c r="BE93" s="119">
        <f>IF($U$93="základní",$N$93,0)</f>
        <v>0</v>
      </c>
      <c r="BF93" s="119">
        <f>IF($U$93="snížená",$N$93,0)</f>
        <v>0</v>
      </c>
      <c r="BG93" s="119">
        <f>IF($U$93="zákl. přenesená",$N$93,0)</f>
        <v>0</v>
      </c>
      <c r="BH93" s="119">
        <f>IF($U$93="sníž. přenesená",$N$93,0)</f>
        <v>0</v>
      </c>
      <c r="BI93" s="119">
        <f>IF($U$93="nulová",$N$93,0)</f>
        <v>0</v>
      </c>
      <c r="BJ93" s="81" t="s">
        <v>22</v>
      </c>
      <c r="BK93" s="119">
        <f>ROUND($L$93*$K$93,2)</f>
        <v>0</v>
      </c>
      <c r="BL93" s="81" t="s">
        <v>137</v>
      </c>
      <c r="BM93" s="81" t="s">
        <v>170</v>
      </c>
    </row>
    <row r="94" spans="2:65" s="6" customFormat="1" ht="27" customHeight="1">
      <c r="B94" s="21"/>
      <c r="C94" s="113" t="s">
        <v>27</v>
      </c>
      <c r="D94" s="113" t="s">
        <v>138</v>
      </c>
      <c r="E94" s="111" t="s">
        <v>295</v>
      </c>
      <c r="F94" s="271" t="s">
        <v>296</v>
      </c>
      <c r="G94" s="272"/>
      <c r="H94" s="272"/>
      <c r="I94" s="272"/>
      <c r="J94" s="113" t="s">
        <v>297</v>
      </c>
      <c r="K94" s="114">
        <v>4688.46</v>
      </c>
      <c r="L94" s="273"/>
      <c r="M94" s="272"/>
      <c r="N94" s="274">
        <f>ROUND($L$94*$K$94,2)</f>
        <v>0</v>
      </c>
      <c r="O94" s="272"/>
      <c r="P94" s="272"/>
      <c r="Q94" s="272"/>
      <c r="R94" s="112" t="s">
        <v>202</v>
      </c>
      <c r="S94" s="21"/>
      <c r="T94" s="115"/>
      <c r="U94" s="116" t="s">
        <v>45</v>
      </c>
      <c r="X94" s="117">
        <v>0</v>
      </c>
      <c r="Y94" s="117">
        <f>$X$94*$K$94</f>
        <v>0</v>
      </c>
      <c r="Z94" s="117">
        <v>0</v>
      </c>
      <c r="AA94" s="118">
        <f>$Z$94*$K$94</f>
        <v>0</v>
      </c>
      <c r="AR94" s="81" t="s">
        <v>137</v>
      </c>
      <c r="AT94" s="81" t="s">
        <v>138</v>
      </c>
      <c r="AU94" s="81" t="s">
        <v>83</v>
      </c>
      <c r="AY94" s="81" t="s">
        <v>136</v>
      </c>
      <c r="BE94" s="119">
        <f>IF($U$94="základní",$N$94,0)</f>
        <v>0</v>
      </c>
      <c r="BF94" s="119">
        <f>IF($U$94="snížená",$N$94,0)</f>
        <v>0</v>
      </c>
      <c r="BG94" s="119">
        <f>IF($U$94="zákl. přenesená",$N$94,0)</f>
        <v>0</v>
      </c>
      <c r="BH94" s="119">
        <f>IF($U$94="sníž. přenesená",$N$94,0)</f>
        <v>0</v>
      </c>
      <c r="BI94" s="119">
        <f>IF($U$94="nulová",$N$94,0)</f>
        <v>0</v>
      </c>
      <c r="BJ94" s="81" t="s">
        <v>22</v>
      </c>
      <c r="BK94" s="119">
        <f>ROUND($L$94*$K$94,2)</f>
        <v>0</v>
      </c>
      <c r="BL94" s="81" t="s">
        <v>137</v>
      </c>
      <c r="BM94" s="81" t="s">
        <v>27</v>
      </c>
    </row>
    <row r="95" spans="2:65" s="6" customFormat="1" ht="27" customHeight="1">
      <c r="B95" s="21"/>
      <c r="C95" s="113" t="s">
        <v>177</v>
      </c>
      <c r="D95" s="113" t="s">
        <v>138</v>
      </c>
      <c r="E95" s="111" t="s">
        <v>854</v>
      </c>
      <c r="F95" s="271" t="s">
        <v>855</v>
      </c>
      <c r="G95" s="272"/>
      <c r="H95" s="272"/>
      <c r="I95" s="272"/>
      <c r="J95" s="113" t="s">
        <v>267</v>
      </c>
      <c r="K95" s="114">
        <v>4625.57</v>
      </c>
      <c r="L95" s="273"/>
      <c r="M95" s="272"/>
      <c r="N95" s="274">
        <f>ROUND($L$95*$K$95,2)</f>
        <v>0</v>
      </c>
      <c r="O95" s="272"/>
      <c r="P95" s="272"/>
      <c r="Q95" s="272"/>
      <c r="R95" s="112" t="s">
        <v>202</v>
      </c>
      <c r="S95" s="21"/>
      <c r="T95" s="115"/>
      <c r="U95" s="116" t="s">
        <v>45</v>
      </c>
      <c r="X95" s="117">
        <v>0</v>
      </c>
      <c r="Y95" s="117">
        <f>$X$95*$K$95</f>
        <v>0</v>
      </c>
      <c r="Z95" s="117">
        <v>0</v>
      </c>
      <c r="AA95" s="118">
        <f>$Z$95*$K$95</f>
        <v>0</v>
      </c>
      <c r="AR95" s="81" t="s">
        <v>137</v>
      </c>
      <c r="AT95" s="81" t="s">
        <v>138</v>
      </c>
      <c r="AU95" s="81" t="s">
        <v>83</v>
      </c>
      <c r="AY95" s="81" t="s">
        <v>136</v>
      </c>
      <c r="BE95" s="119">
        <f>IF($U$95="základní",$N$95,0)</f>
        <v>0</v>
      </c>
      <c r="BF95" s="119">
        <f>IF($U$95="snížená",$N$95,0)</f>
        <v>0</v>
      </c>
      <c r="BG95" s="119">
        <f>IF($U$95="zákl. přenesená",$N$95,0)</f>
        <v>0</v>
      </c>
      <c r="BH95" s="119">
        <f>IF($U$95="sníž. přenesená",$N$95,0)</f>
        <v>0</v>
      </c>
      <c r="BI95" s="119">
        <f>IF($U$95="nulová",$N$95,0)</f>
        <v>0</v>
      </c>
      <c r="BJ95" s="81" t="s">
        <v>22</v>
      </c>
      <c r="BK95" s="119">
        <f>ROUND($L$95*$K$95,2)</f>
        <v>0</v>
      </c>
      <c r="BL95" s="81" t="s">
        <v>137</v>
      </c>
      <c r="BM95" s="81" t="s">
        <v>177</v>
      </c>
    </row>
    <row r="96" spans="2:65" s="6" customFormat="1" ht="27" customHeight="1">
      <c r="B96" s="21"/>
      <c r="C96" s="113" t="s">
        <v>328</v>
      </c>
      <c r="D96" s="113" t="s">
        <v>138</v>
      </c>
      <c r="E96" s="111" t="s">
        <v>850</v>
      </c>
      <c r="F96" s="271" t="s">
        <v>851</v>
      </c>
      <c r="G96" s="272"/>
      <c r="H96" s="272"/>
      <c r="I96" s="272"/>
      <c r="J96" s="113" t="s">
        <v>267</v>
      </c>
      <c r="K96" s="114">
        <v>4625.57</v>
      </c>
      <c r="L96" s="273"/>
      <c r="M96" s="272"/>
      <c r="N96" s="274">
        <f>ROUND($L$96*$K$96,2)</f>
        <v>0</v>
      </c>
      <c r="O96" s="272"/>
      <c r="P96" s="272"/>
      <c r="Q96" s="272"/>
      <c r="R96" s="112" t="s">
        <v>202</v>
      </c>
      <c r="S96" s="21"/>
      <c r="T96" s="115"/>
      <c r="U96" s="116" t="s">
        <v>45</v>
      </c>
      <c r="X96" s="117">
        <v>0</v>
      </c>
      <c r="Y96" s="117">
        <f>$X$96*$K$96</f>
        <v>0</v>
      </c>
      <c r="Z96" s="117">
        <v>0</v>
      </c>
      <c r="AA96" s="118">
        <f>$Z$96*$K$96</f>
        <v>0</v>
      </c>
      <c r="AR96" s="81" t="s">
        <v>137</v>
      </c>
      <c r="AT96" s="81" t="s">
        <v>138</v>
      </c>
      <c r="AU96" s="81" t="s">
        <v>83</v>
      </c>
      <c r="AY96" s="81" t="s">
        <v>136</v>
      </c>
      <c r="BE96" s="119">
        <f>IF($U$96="základní",$N$96,0)</f>
        <v>0</v>
      </c>
      <c r="BF96" s="119">
        <f>IF($U$96="snížená",$N$96,0)</f>
        <v>0</v>
      </c>
      <c r="BG96" s="119">
        <f>IF($U$96="zákl. přenesená",$N$96,0)</f>
        <v>0</v>
      </c>
      <c r="BH96" s="119">
        <f>IF($U$96="sníž. přenesená",$N$96,0)</f>
        <v>0</v>
      </c>
      <c r="BI96" s="119">
        <f>IF($U$96="nulová",$N$96,0)</f>
        <v>0</v>
      </c>
      <c r="BJ96" s="81" t="s">
        <v>22</v>
      </c>
      <c r="BK96" s="119">
        <f>ROUND($L$96*$K$96,2)</f>
        <v>0</v>
      </c>
      <c r="BL96" s="81" t="s">
        <v>137</v>
      </c>
      <c r="BM96" s="81" t="s">
        <v>328</v>
      </c>
    </row>
    <row r="97" spans="2:65" s="6" customFormat="1" ht="39" customHeight="1">
      <c r="B97" s="21"/>
      <c r="C97" s="113" t="s">
        <v>333</v>
      </c>
      <c r="D97" s="113" t="s">
        <v>138</v>
      </c>
      <c r="E97" s="111" t="s">
        <v>852</v>
      </c>
      <c r="F97" s="271" t="s">
        <v>853</v>
      </c>
      <c r="G97" s="272"/>
      <c r="H97" s="272"/>
      <c r="I97" s="272"/>
      <c r="J97" s="113" t="s">
        <v>267</v>
      </c>
      <c r="K97" s="114">
        <v>46255.7</v>
      </c>
      <c r="L97" s="273"/>
      <c r="M97" s="272"/>
      <c r="N97" s="274">
        <f>ROUND($L$97*$K$97,2)</f>
        <v>0</v>
      </c>
      <c r="O97" s="272"/>
      <c r="P97" s="272"/>
      <c r="Q97" s="272"/>
      <c r="R97" s="112" t="s">
        <v>202</v>
      </c>
      <c r="S97" s="21"/>
      <c r="T97" s="115"/>
      <c r="U97" s="116" t="s">
        <v>45</v>
      </c>
      <c r="X97" s="117">
        <v>0</v>
      </c>
      <c r="Y97" s="117">
        <f>$X$97*$K$97</f>
        <v>0</v>
      </c>
      <c r="Z97" s="117">
        <v>0</v>
      </c>
      <c r="AA97" s="118">
        <f>$Z$97*$K$97</f>
        <v>0</v>
      </c>
      <c r="AR97" s="81" t="s">
        <v>137</v>
      </c>
      <c r="AT97" s="81" t="s">
        <v>138</v>
      </c>
      <c r="AU97" s="81" t="s">
        <v>83</v>
      </c>
      <c r="AY97" s="81" t="s">
        <v>136</v>
      </c>
      <c r="BE97" s="119">
        <f>IF($U$97="základní",$N$97,0)</f>
        <v>0</v>
      </c>
      <c r="BF97" s="119">
        <f>IF($U$97="snížená",$N$97,0)</f>
        <v>0</v>
      </c>
      <c r="BG97" s="119">
        <f>IF($U$97="zákl. přenesená",$N$97,0)</f>
        <v>0</v>
      </c>
      <c r="BH97" s="119">
        <f>IF($U$97="sníž. přenesená",$N$97,0)</f>
        <v>0</v>
      </c>
      <c r="BI97" s="119">
        <f>IF($U$97="nulová",$N$97,0)</f>
        <v>0</v>
      </c>
      <c r="BJ97" s="81" t="s">
        <v>22</v>
      </c>
      <c r="BK97" s="119">
        <f>ROUND($L$97*$K$97,2)</f>
        <v>0</v>
      </c>
      <c r="BL97" s="81" t="s">
        <v>137</v>
      </c>
      <c r="BM97" s="81" t="s">
        <v>333</v>
      </c>
    </row>
    <row r="98" spans="2:65" s="6" customFormat="1" ht="27" customHeight="1">
      <c r="B98" s="21"/>
      <c r="C98" s="113" t="s">
        <v>182</v>
      </c>
      <c r="D98" s="113" t="s">
        <v>138</v>
      </c>
      <c r="E98" s="111" t="s">
        <v>856</v>
      </c>
      <c r="F98" s="271" t="s">
        <v>857</v>
      </c>
      <c r="G98" s="272"/>
      <c r="H98" s="272"/>
      <c r="I98" s="272"/>
      <c r="J98" s="113" t="s">
        <v>267</v>
      </c>
      <c r="K98" s="114">
        <v>4625.57</v>
      </c>
      <c r="L98" s="273"/>
      <c r="M98" s="272"/>
      <c r="N98" s="274">
        <f>ROUND($L$98*$K$98,2)</f>
        <v>0</v>
      </c>
      <c r="O98" s="272"/>
      <c r="P98" s="272"/>
      <c r="Q98" s="272"/>
      <c r="R98" s="112" t="s">
        <v>202</v>
      </c>
      <c r="S98" s="21"/>
      <c r="T98" s="115"/>
      <c r="U98" s="116" t="s">
        <v>45</v>
      </c>
      <c r="X98" s="117">
        <v>0</v>
      </c>
      <c r="Y98" s="117">
        <f>$X$98*$K$98</f>
        <v>0</v>
      </c>
      <c r="Z98" s="117">
        <v>0</v>
      </c>
      <c r="AA98" s="118">
        <f>$Z$98*$K$98</f>
        <v>0</v>
      </c>
      <c r="AR98" s="81" t="s">
        <v>137</v>
      </c>
      <c r="AT98" s="81" t="s">
        <v>138</v>
      </c>
      <c r="AU98" s="81" t="s">
        <v>83</v>
      </c>
      <c r="AY98" s="81" t="s">
        <v>136</v>
      </c>
      <c r="BE98" s="119">
        <f>IF($U$98="základní",$N$98,0)</f>
        <v>0</v>
      </c>
      <c r="BF98" s="119">
        <f>IF($U$98="snížená",$N$98,0)</f>
        <v>0</v>
      </c>
      <c r="BG98" s="119">
        <f>IF($U$98="zákl. přenesená",$N$98,0)</f>
        <v>0</v>
      </c>
      <c r="BH98" s="119">
        <f>IF($U$98="sníž. přenesená",$N$98,0)</f>
        <v>0</v>
      </c>
      <c r="BI98" s="119">
        <f>IF($U$98="nulová",$N$98,0)</f>
        <v>0</v>
      </c>
      <c r="BJ98" s="81" t="s">
        <v>22</v>
      </c>
      <c r="BK98" s="119">
        <f>ROUND($L$98*$K$98,2)</f>
        <v>0</v>
      </c>
      <c r="BL98" s="81" t="s">
        <v>137</v>
      </c>
      <c r="BM98" s="81" t="s">
        <v>182</v>
      </c>
    </row>
    <row r="99" spans="2:65" s="6" customFormat="1" ht="27" customHeight="1">
      <c r="B99" s="21"/>
      <c r="C99" s="113" t="s">
        <v>9</v>
      </c>
      <c r="D99" s="113" t="s">
        <v>138</v>
      </c>
      <c r="E99" s="111" t="s">
        <v>858</v>
      </c>
      <c r="F99" s="271" t="s">
        <v>859</v>
      </c>
      <c r="G99" s="272"/>
      <c r="H99" s="272"/>
      <c r="I99" s="272"/>
      <c r="J99" s="113" t="s">
        <v>267</v>
      </c>
      <c r="K99" s="114">
        <v>114.314</v>
      </c>
      <c r="L99" s="273"/>
      <c r="M99" s="272"/>
      <c r="N99" s="274">
        <f>ROUND($L$99*$K$99,2)</f>
        <v>0</v>
      </c>
      <c r="O99" s="272"/>
      <c r="P99" s="272"/>
      <c r="Q99" s="272"/>
      <c r="R99" s="112" t="s">
        <v>202</v>
      </c>
      <c r="S99" s="21"/>
      <c r="T99" s="115"/>
      <c r="U99" s="116" t="s">
        <v>45</v>
      </c>
      <c r="X99" s="117">
        <v>0</v>
      </c>
      <c r="Y99" s="117">
        <f>$X$99*$K$99</f>
        <v>0</v>
      </c>
      <c r="Z99" s="117">
        <v>0</v>
      </c>
      <c r="AA99" s="118">
        <f>$Z$99*$K$99</f>
        <v>0</v>
      </c>
      <c r="AR99" s="81" t="s">
        <v>137</v>
      </c>
      <c r="AT99" s="81" t="s">
        <v>138</v>
      </c>
      <c r="AU99" s="81" t="s">
        <v>83</v>
      </c>
      <c r="AY99" s="81" t="s">
        <v>136</v>
      </c>
      <c r="BE99" s="119">
        <f>IF($U$99="základní",$N$99,0)</f>
        <v>0</v>
      </c>
      <c r="BF99" s="119">
        <f>IF($U$99="snížená",$N$99,0)</f>
        <v>0</v>
      </c>
      <c r="BG99" s="119">
        <f>IF($U$99="zákl. přenesená",$N$99,0)</f>
        <v>0</v>
      </c>
      <c r="BH99" s="119">
        <f>IF($U$99="sníž. přenesená",$N$99,0)</f>
        <v>0</v>
      </c>
      <c r="BI99" s="119">
        <f>IF($U$99="nulová",$N$99,0)</f>
        <v>0</v>
      </c>
      <c r="BJ99" s="81" t="s">
        <v>22</v>
      </c>
      <c r="BK99" s="119">
        <f>ROUND($L$99*$K$99,2)</f>
        <v>0</v>
      </c>
      <c r="BL99" s="81" t="s">
        <v>137</v>
      </c>
      <c r="BM99" s="81" t="s">
        <v>9</v>
      </c>
    </row>
    <row r="100" spans="2:65" s="6" customFormat="1" ht="15.75" customHeight="1">
      <c r="B100" s="21"/>
      <c r="C100" s="150" t="s">
        <v>347</v>
      </c>
      <c r="D100" s="150" t="s">
        <v>356</v>
      </c>
      <c r="E100" s="149" t="s">
        <v>860</v>
      </c>
      <c r="F100" s="294" t="s">
        <v>861</v>
      </c>
      <c r="G100" s="295"/>
      <c r="H100" s="295"/>
      <c r="I100" s="295"/>
      <c r="J100" s="150" t="s">
        <v>297</v>
      </c>
      <c r="K100" s="151">
        <v>205.765</v>
      </c>
      <c r="L100" s="296"/>
      <c r="M100" s="295"/>
      <c r="N100" s="297">
        <f>ROUND($L$100*$K$100,2)</f>
        <v>0</v>
      </c>
      <c r="O100" s="272"/>
      <c r="P100" s="272"/>
      <c r="Q100" s="272"/>
      <c r="R100" s="112" t="s">
        <v>202</v>
      </c>
      <c r="S100" s="21"/>
      <c r="T100" s="115"/>
      <c r="U100" s="116" t="s">
        <v>45</v>
      </c>
      <c r="X100" s="117">
        <v>1</v>
      </c>
      <c r="Y100" s="117">
        <f>$X$100*$K$100</f>
        <v>205.765</v>
      </c>
      <c r="Z100" s="117">
        <v>0</v>
      </c>
      <c r="AA100" s="118">
        <f>$Z$100*$K$100</f>
        <v>0</v>
      </c>
      <c r="AR100" s="81" t="s">
        <v>166</v>
      </c>
      <c r="AT100" s="81" t="s">
        <v>356</v>
      </c>
      <c r="AU100" s="81" t="s">
        <v>83</v>
      </c>
      <c r="AY100" s="81" t="s">
        <v>136</v>
      </c>
      <c r="BE100" s="119">
        <f>IF($U$100="základní",$N$100,0)</f>
        <v>0</v>
      </c>
      <c r="BF100" s="119">
        <f>IF($U$100="snížená",$N$100,0)</f>
        <v>0</v>
      </c>
      <c r="BG100" s="119">
        <f>IF($U$100="zákl. přenesená",$N$100,0)</f>
        <v>0</v>
      </c>
      <c r="BH100" s="119">
        <f>IF($U$100="sníž. přenesená",$N$100,0)</f>
        <v>0</v>
      </c>
      <c r="BI100" s="119">
        <f>IF($U$100="nulová",$N$100,0)</f>
        <v>0</v>
      </c>
      <c r="BJ100" s="81" t="s">
        <v>22</v>
      </c>
      <c r="BK100" s="119">
        <f>ROUND($L$100*$K$100,2)</f>
        <v>0</v>
      </c>
      <c r="BL100" s="81" t="s">
        <v>137</v>
      </c>
      <c r="BM100" s="81" t="s">
        <v>347</v>
      </c>
    </row>
    <row r="101" spans="2:65" s="6" customFormat="1" ht="27" customHeight="1">
      <c r="B101" s="21"/>
      <c r="C101" s="113" t="s">
        <v>352</v>
      </c>
      <c r="D101" s="113" t="s">
        <v>138</v>
      </c>
      <c r="E101" s="111" t="s">
        <v>862</v>
      </c>
      <c r="F101" s="271" t="s">
        <v>863</v>
      </c>
      <c r="G101" s="272"/>
      <c r="H101" s="272"/>
      <c r="I101" s="272"/>
      <c r="J101" s="113" t="s">
        <v>303</v>
      </c>
      <c r="K101" s="114">
        <v>6151.02</v>
      </c>
      <c r="L101" s="273"/>
      <c r="M101" s="272"/>
      <c r="N101" s="274">
        <f>ROUND($L$101*$K$101,2)</f>
        <v>0</v>
      </c>
      <c r="O101" s="272"/>
      <c r="P101" s="272"/>
      <c r="Q101" s="272"/>
      <c r="R101" s="112" t="s">
        <v>202</v>
      </c>
      <c r="S101" s="21"/>
      <c r="T101" s="115"/>
      <c r="U101" s="116" t="s">
        <v>45</v>
      </c>
      <c r="X101" s="117">
        <v>0</v>
      </c>
      <c r="Y101" s="117">
        <f>$X$101*$K$101</f>
        <v>0</v>
      </c>
      <c r="Z101" s="117">
        <v>0</v>
      </c>
      <c r="AA101" s="118">
        <f>$Z$101*$K$101</f>
        <v>0</v>
      </c>
      <c r="AR101" s="81" t="s">
        <v>137</v>
      </c>
      <c r="AT101" s="81" t="s">
        <v>138</v>
      </c>
      <c r="AU101" s="81" t="s">
        <v>83</v>
      </c>
      <c r="AY101" s="81" t="s">
        <v>136</v>
      </c>
      <c r="BE101" s="119">
        <f>IF($U$101="základní",$N$101,0)</f>
        <v>0</v>
      </c>
      <c r="BF101" s="119">
        <f>IF($U$101="snížená",$N$101,0)</f>
        <v>0</v>
      </c>
      <c r="BG101" s="119">
        <f>IF($U$101="zákl. přenesená",$N$101,0)</f>
        <v>0</v>
      </c>
      <c r="BH101" s="119">
        <f>IF($U$101="sníž. přenesená",$N$101,0)</f>
        <v>0</v>
      </c>
      <c r="BI101" s="119">
        <f>IF($U$101="nulová",$N$101,0)</f>
        <v>0</v>
      </c>
      <c r="BJ101" s="81" t="s">
        <v>22</v>
      </c>
      <c r="BK101" s="119">
        <f>ROUND($L$101*$K$101,2)</f>
        <v>0</v>
      </c>
      <c r="BL101" s="81" t="s">
        <v>137</v>
      </c>
      <c r="BM101" s="81" t="s">
        <v>352</v>
      </c>
    </row>
    <row r="102" spans="2:65" s="6" customFormat="1" ht="15.75" customHeight="1">
      <c r="B102" s="21"/>
      <c r="C102" s="150" t="s">
        <v>355</v>
      </c>
      <c r="D102" s="150" t="s">
        <v>356</v>
      </c>
      <c r="E102" s="149" t="s">
        <v>864</v>
      </c>
      <c r="F102" s="294" t="s">
        <v>865</v>
      </c>
      <c r="G102" s="295"/>
      <c r="H102" s="295"/>
      <c r="I102" s="295"/>
      <c r="J102" s="150" t="s">
        <v>303</v>
      </c>
      <c r="K102" s="151">
        <v>6151.02</v>
      </c>
      <c r="L102" s="296"/>
      <c r="M102" s="295"/>
      <c r="N102" s="297">
        <f>ROUND($L$102*$K$102,2)</f>
        <v>0</v>
      </c>
      <c r="O102" s="272"/>
      <c r="P102" s="272"/>
      <c r="Q102" s="272"/>
      <c r="R102" s="112" t="s">
        <v>202</v>
      </c>
      <c r="S102" s="21"/>
      <c r="T102" s="115"/>
      <c r="U102" s="116" t="s">
        <v>45</v>
      </c>
      <c r="X102" s="117">
        <v>0.00055</v>
      </c>
      <c r="Y102" s="117">
        <f>$X$102*$K$102</f>
        <v>3.3830610000000005</v>
      </c>
      <c r="Z102" s="117">
        <v>0</v>
      </c>
      <c r="AA102" s="118">
        <f>$Z$102*$K$102</f>
        <v>0</v>
      </c>
      <c r="AR102" s="81" t="s">
        <v>166</v>
      </c>
      <c r="AT102" s="81" t="s">
        <v>356</v>
      </c>
      <c r="AU102" s="81" t="s">
        <v>83</v>
      </c>
      <c r="AY102" s="81" t="s">
        <v>136</v>
      </c>
      <c r="BE102" s="119">
        <f>IF($U$102="základní",$N$102,0)</f>
        <v>0</v>
      </c>
      <c r="BF102" s="119">
        <f>IF($U$102="snížená",$N$102,0)</f>
        <v>0</v>
      </c>
      <c r="BG102" s="119">
        <f>IF($U$102="zákl. přenesená",$N$102,0)</f>
        <v>0</v>
      </c>
      <c r="BH102" s="119">
        <f>IF($U$102="sníž. přenesená",$N$102,0)</f>
        <v>0</v>
      </c>
      <c r="BI102" s="119">
        <f>IF($U$102="nulová",$N$102,0)</f>
        <v>0</v>
      </c>
      <c r="BJ102" s="81" t="s">
        <v>22</v>
      </c>
      <c r="BK102" s="119">
        <f>ROUND($L$102*$K$102,2)</f>
        <v>0</v>
      </c>
      <c r="BL102" s="81" t="s">
        <v>137</v>
      </c>
      <c r="BM102" s="81" t="s">
        <v>355</v>
      </c>
    </row>
    <row r="103" spans="2:65" s="6" customFormat="1" ht="15.75" customHeight="1">
      <c r="B103" s="21"/>
      <c r="C103" s="113" t="s">
        <v>362</v>
      </c>
      <c r="D103" s="113" t="s">
        <v>138</v>
      </c>
      <c r="E103" s="111" t="s">
        <v>866</v>
      </c>
      <c r="F103" s="271" t="s">
        <v>867</v>
      </c>
      <c r="G103" s="272"/>
      <c r="H103" s="272"/>
      <c r="I103" s="272"/>
      <c r="J103" s="113" t="s">
        <v>303</v>
      </c>
      <c r="K103" s="114">
        <v>1258.8</v>
      </c>
      <c r="L103" s="273"/>
      <c r="M103" s="272"/>
      <c r="N103" s="274">
        <f>ROUND($L$103*$K$103,2)</f>
        <v>0</v>
      </c>
      <c r="O103" s="272"/>
      <c r="P103" s="272"/>
      <c r="Q103" s="272"/>
      <c r="R103" s="112" t="s">
        <v>202</v>
      </c>
      <c r="S103" s="21"/>
      <c r="T103" s="115"/>
      <c r="U103" s="116" t="s">
        <v>45</v>
      </c>
      <c r="X103" s="117">
        <v>0</v>
      </c>
      <c r="Y103" s="117">
        <f>$X$103*$K$103</f>
        <v>0</v>
      </c>
      <c r="Z103" s="117">
        <v>0</v>
      </c>
      <c r="AA103" s="118">
        <f>$Z$103*$K$103</f>
        <v>0</v>
      </c>
      <c r="AR103" s="81" t="s">
        <v>137</v>
      </c>
      <c r="AT103" s="81" t="s">
        <v>138</v>
      </c>
      <c r="AU103" s="81" t="s">
        <v>83</v>
      </c>
      <c r="AY103" s="81" t="s">
        <v>136</v>
      </c>
      <c r="BE103" s="119">
        <f>IF($U$103="základní",$N$103,0)</f>
        <v>0</v>
      </c>
      <c r="BF103" s="119">
        <f>IF($U$103="snížená",$N$103,0)</f>
        <v>0</v>
      </c>
      <c r="BG103" s="119">
        <f>IF($U$103="zákl. přenesená",$N$103,0)</f>
        <v>0</v>
      </c>
      <c r="BH103" s="119">
        <f>IF($U$103="sníž. přenesená",$N$103,0)</f>
        <v>0</v>
      </c>
      <c r="BI103" s="119">
        <f>IF($U$103="nulová",$N$103,0)</f>
        <v>0</v>
      </c>
      <c r="BJ103" s="81" t="s">
        <v>22</v>
      </c>
      <c r="BK103" s="119">
        <f>ROUND($L$103*$K$103,2)</f>
        <v>0</v>
      </c>
      <c r="BL103" s="81" t="s">
        <v>137</v>
      </c>
      <c r="BM103" s="81" t="s">
        <v>362</v>
      </c>
    </row>
    <row r="104" spans="2:65" s="6" customFormat="1" ht="27" customHeight="1">
      <c r="B104" s="21"/>
      <c r="C104" s="113" t="s">
        <v>367</v>
      </c>
      <c r="D104" s="113" t="s">
        <v>138</v>
      </c>
      <c r="E104" s="111" t="s">
        <v>868</v>
      </c>
      <c r="F104" s="271" t="s">
        <v>869</v>
      </c>
      <c r="G104" s="272"/>
      <c r="H104" s="272"/>
      <c r="I104" s="272"/>
      <c r="J104" s="113" t="s">
        <v>303</v>
      </c>
      <c r="K104" s="114">
        <v>520.74</v>
      </c>
      <c r="L104" s="273"/>
      <c r="M104" s="272"/>
      <c r="N104" s="274">
        <f>ROUND($L$104*$K$104,2)</f>
        <v>0</v>
      </c>
      <c r="O104" s="272"/>
      <c r="P104" s="272"/>
      <c r="Q104" s="272"/>
      <c r="R104" s="112" t="s">
        <v>202</v>
      </c>
      <c r="S104" s="21"/>
      <c r="T104" s="115"/>
      <c r="U104" s="116" t="s">
        <v>45</v>
      </c>
      <c r="X104" s="117">
        <v>0</v>
      </c>
      <c r="Y104" s="117">
        <f>$X$104*$K$104</f>
        <v>0</v>
      </c>
      <c r="Z104" s="117">
        <v>0</v>
      </c>
      <c r="AA104" s="118">
        <f>$Z$104*$K$104</f>
        <v>0</v>
      </c>
      <c r="AR104" s="81" t="s">
        <v>137</v>
      </c>
      <c r="AT104" s="81" t="s">
        <v>138</v>
      </c>
      <c r="AU104" s="81" t="s">
        <v>83</v>
      </c>
      <c r="AY104" s="81" t="s">
        <v>136</v>
      </c>
      <c r="BE104" s="119">
        <f>IF($U$104="základní",$N$104,0)</f>
        <v>0</v>
      </c>
      <c r="BF104" s="119">
        <f>IF($U$104="snížená",$N$104,0)</f>
        <v>0</v>
      </c>
      <c r="BG104" s="119">
        <f>IF($U$104="zákl. přenesená",$N$104,0)</f>
        <v>0</v>
      </c>
      <c r="BH104" s="119">
        <f>IF($U$104="sníž. přenesená",$N$104,0)</f>
        <v>0</v>
      </c>
      <c r="BI104" s="119">
        <f>IF($U$104="nulová",$N$104,0)</f>
        <v>0</v>
      </c>
      <c r="BJ104" s="81" t="s">
        <v>22</v>
      </c>
      <c r="BK104" s="119">
        <f>ROUND($L$104*$K$104,2)</f>
        <v>0</v>
      </c>
      <c r="BL104" s="81" t="s">
        <v>137</v>
      </c>
      <c r="BM104" s="81" t="s">
        <v>367</v>
      </c>
    </row>
    <row r="105" spans="2:65" s="6" customFormat="1" ht="27" customHeight="1">
      <c r="B105" s="21"/>
      <c r="C105" s="150" t="s">
        <v>8</v>
      </c>
      <c r="D105" s="150" t="s">
        <v>356</v>
      </c>
      <c r="E105" s="149" t="s">
        <v>870</v>
      </c>
      <c r="F105" s="294" t="s">
        <v>871</v>
      </c>
      <c r="G105" s="295"/>
      <c r="H105" s="295"/>
      <c r="I105" s="295"/>
      <c r="J105" s="150" t="s">
        <v>297</v>
      </c>
      <c r="K105" s="151">
        <v>26.905</v>
      </c>
      <c r="L105" s="296"/>
      <c r="M105" s="295"/>
      <c r="N105" s="297">
        <f>ROUND($L$105*$K$105,2)</f>
        <v>0</v>
      </c>
      <c r="O105" s="272"/>
      <c r="P105" s="272"/>
      <c r="Q105" s="272"/>
      <c r="R105" s="112" t="s">
        <v>202</v>
      </c>
      <c r="S105" s="21"/>
      <c r="T105" s="115"/>
      <c r="U105" s="116" t="s">
        <v>45</v>
      </c>
      <c r="X105" s="117">
        <v>1</v>
      </c>
      <c r="Y105" s="117">
        <f>$X$105*$K$105</f>
        <v>26.905</v>
      </c>
      <c r="Z105" s="117">
        <v>0</v>
      </c>
      <c r="AA105" s="118">
        <f>$Z$105*$K$105</f>
        <v>0</v>
      </c>
      <c r="AR105" s="81" t="s">
        <v>166</v>
      </c>
      <c r="AT105" s="81" t="s">
        <v>356</v>
      </c>
      <c r="AU105" s="81" t="s">
        <v>83</v>
      </c>
      <c r="AY105" s="81" t="s">
        <v>136</v>
      </c>
      <c r="BE105" s="119">
        <f>IF($U$105="základní",$N$105,0)</f>
        <v>0</v>
      </c>
      <c r="BF105" s="119">
        <f>IF($U$105="snížená",$N$105,0)</f>
        <v>0</v>
      </c>
      <c r="BG105" s="119">
        <f>IF($U$105="zákl. přenesená",$N$105,0)</f>
        <v>0</v>
      </c>
      <c r="BH105" s="119">
        <f>IF($U$105="sníž. přenesená",$N$105,0)</f>
        <v>0</v>
      </c>
      <c r="BI105" s="119">
        <f>IF($U$105="nulová",$N$105,0)</f>
        <v>0</v>
      </c>
      <c r="BJ105" s="81" t="s">
        <v>22</v>
      </c>
      <c r="BK105" s="119">
        <f>ROUND($L$105*$K$105,2)</f>
        <v>0</v>
      </c>
      <c r="BL105" s="81" t="s">
        <v>137</v>
      </c>
      <c r="BM105" s="81" t="s">
        <v>8</v>
      </c>
    </row>
    <row r="106" spans="2:65" s="6" customFormat="1" ht="39" customHeight="1">
      <c r="B106" s="21"/>
      <c r="C106" s="113" t="s">
        <v>377</v>
      </c>
      <c r="D106" s="113" t="s">
        <v>138</v>
      </c>
      <c r="E106" s="111" t="s">
        <v>872</v>
      </c>
      <c r="F106" s="271" t="s">
        <v>873</v>
      </c>
      <c r="G106" s="272"/>
      <c r="H106" s="272"/>
      <c r="I106" s="272"/>
      <c r="J106" s="113" t="s">
        <v>303</v>
      </c>
      <c r="K106" s="114">
        <v>520.74</v>
      </c>
      <c r="L106" s="273"/>
      <c r="M106" s="272"/>
      <c r="N106" s="274">
        <f>ROUND($L$106*$K$106,2)</f>
        <v>0</v>
      </c>
      <c r="O106" s="272"/>
      <c r="P106" s="272"/>
      <c r="Q106" s="272"/>
      <c r="R106" s="112" t="s">
        <v>202</v>
      </c>
      <c r="S106" s="21"/>
      <c r="T106" s="115"/>
      <c r="U106" s="116" t="s">
        <v>45</v>
      </c>
      <c r="X106" s="117">
        <v>0</v>
      </c>
      <c r="Y106" s="117">
        <f>$X$106*$K$106</f>
        <v>0</v>
      </c>
      <c r="Z106" s="117">
        <v>0</v>
      </c>
      <c r="AA106" s="118">
        <f>$Z$106*$K$106</f>
        <v>0</v>
      </c>
      <c r="AR106" s="81" t="s">
        <v>137</v>
      </c>
      <c r="AT106" s="81" t="s">
        <v>138</v>
      </c>
      <c r="AU106" s="81" t="s">
        <v>83</v>
      </c>
      <c r="AY106" s="81" t="s">
        <v>136</v>
      </c>
      <c r="BE106" s="119">
        <f>IF($U$106="základní",$N$106,0)</f>
        <v>0</v>
      </c>
      <c r="BF106" s="119">
        <f>IF($U$106="snížená",$N$106,0)</f>
        <v>0</v>
      </c>
      <c r="BG106" s="119">
        <f>IF($U$106="zákl. přenesená",$N$106,0)</f>
        <v>0</v>
      </c>
      <c r="BH106" s="119">
        <f>IF($U$106="sníž. přenesená",$N$106,0)</f>
        <v>0</v>
      </c>
      <c r="BI106" s="119">
        <f>IF($U$106="nulová",$N$106,0)</f>
        <v>0</v>
      </c>
      <c r="BJ106" s="81" t="s">
        <v>22</v>
      </c>
      <c r="BK106" s="119">
        <f>ROUND($L$106*$K$106,2)</f>
        <v>0</v>
      </c>
      <c r="BL106" s="81" t="s">
        <v>137</v>
      </c>
      <c r="BM106" s="81" t="s">
        <v>377</v>
      </c>
    </row>
    <row r="107" spans="2:65" s="6" customFormat="1" ht="39" customHeight="1">
      <c r="B107" s="21"/>
      <c r="C107" s="113" t="s">
        <v>382</v>
      </c>
      <c r="D107" s="113" t="s">
        <v>138</v>
      </c>
      <c r="E107" s="111" t="s">
        <v>874</v>
      </c>
      <c r="F107" s="271" t="s">
        <v>875</v>
      </c>
      <c r="G107" s="272"/>
      <c r="H107" s="272"/>
      <c r="I107" s="272"/>
      <c r="J107" s="113" t="s">
        <v>303</v>
      </c>
      <c r="K107" s="114">
        <v>614.85</v>
      </c>
      <c r="L107" s="273"/>
      <c r="M107" s="272"/>
      <c r="N107" s="274">
        <f>ROUND($L$107*$K$107,2)</f>
        <v>0</v>
      </c>
      <c r="O107" s="272"/>
      <c r="P107" s="272"/>
      <c r="Q107" s="272"/>
      <c r="R107" s="112"/>
      <c r="S107" s="21"/>
      <c r="T107" s="115"/>
      <c r="U107" s="116" t="s">
        <v>45</v>
      </c>
      <c r="X107" s="117">
        <v>0</v>
      </c>
      <c r="Y107" s="117">
        <f>$X$107*$K$107</f>
        <v>0</v>
      </c>
      <c r="Z107" s="117">
        <v>0</v>
      </c>
      <c r="AA107" s="118">
        <f>$Z$107*$K$107</f>
        <v>0</v>
      </c>
      <c r="AR107" s="81" t="s">
        <v>137</v>
      </c>
      <c r="AT107" s="81" t="s">
        <v>138</v>
      </c>
      <c r="AU107" s="81" t="s">
        <v>83</v>
      </c>
      <c r="AY107" s="81" t="s">
        <v>136</v>
      </c>
      <c r="BE107" s="119">
        <f>IF($U$107="základní",$N$107,0)</f>
        <v>0</v>
      </c>
      <c r="BF107" s="119">
        <f>IF($U$107="snížená",$N$107,0)</f>
        <v>0</v>
      </c>
      <c r="BG107" s="119">
        <f>IF($U$107="zákl. přenesená",$N$107,0)</f>
        <v>0</v>
      </c>
      <c r="BH107" s="119">
        <f>IF($U$107="sníž. přenesená",$N$107,0)</f>
        <v>0</v>
      </c>
      <c r="BI107" s="119">
        <f>IF($U$107="nulová",$N$107,0)</f>
        <v>0</v>
      </c>
      <c r="BJ107" s="81" t="s">
        <v>22</v>
      </c>
      <c r="BK107" s="119">
        <f>ROUND($L$107*$K$107,2)</f>
        <v>0</v>
      </c>
      <c r="BL107" s="81" t="s">
        <v>137</v>
      </c>
      <c r="BM107" s="81" t="s">
        <v>382</v>
      </c>
    </row>
    <row r="108" spans="2:65" s="6" customFormat="1" ht="39" customHeight="1">
      <c r="B108" s="21"/>
      <c r="C108" s="113" t="s">
        <v>387</v>
      </c>
      <c r="D108" s="113" t="s">
        <v>138</v>
      </c>
      <c r="E108" s="111" t="s">
        <v>876</v>
      </c>
      <c r="F108" s="271" t="s">
        <v>877</v>
      </c>
      <c r="G108" s="272"/>
      <c r="H108" s="272"/>
      <c r="I108" s="272"/>
      <c r="J108" s="113" t="s">
        <v>303</v>
      </c>
      <c r="K108" s="114">
        <v>653.94</v>
      </c>
      <c r="L108" s="273"/>
      <c r="M108" s="272"/>
      <c r="N108" s="274">
        <f>ROUND($L$108*$K$108,2)</f>
        <v>0</v>
      </c>
      <c r="O108" s="272"/>
      <c r="P108" s="272"/>
      <c r="Q108" s="272"/>
      <c r="R108" s="112"/>
      <c r="S108" s="21"/>
      <c r="T108" s="115"/>
      <c r="U108" s="116" t="s">
        <v>45</v>
      </c>
      <c r="X108" s="117">
        <v>0</v>
      </c>
      <c r="Y108" s="117">
        <f>$X$108*$K$108</f>
        <v>0</v>
      </c>
      <c r="Z108" s="117">
        <v>0</v>
      </c>
      <c r="AA108" s="118">
        <f>$Z$108*$K$108</f>
        <v>0</v>
      </c>
      <c r="AR108" s="81" t="s">
        <v>137</v>
      </c>
      <c r="AT108" s="81" t="s">
        <v>138</v>
      </c>
      <c r="AU108" s="81" t="s">
        <v>83</v>
      </c>
      <c r="AY108" s="81" t="s">
        <v>136</v>
      </c>
      <c r="BE108" s="119">
        <f>IF($U$108="základní",$N$108,0)</f>
        <v>0</v>
      </c>
      <c r="BF108" s="119">
        <f>IF($U$108="snížená",$N$108,0)</f>
        <v>0</v>
      </c>
      <c r="BG108" s="119">
        <f>IF($U$108="zákl. přenesená",$N$108,0)</f>
        <v>0</v>
      </c>
      <c r="BH108" s="119">
        <f>IF($U$108="sníž. přenesená",$N$108,0)</f>
        <v>0</v>
      </c>
      <c r="BI108" s="119">
        <f>IF($U$108="nulová",$N$108,0)</f>
        <v>0</v>
      </c>
      <c r="BJ108" s="81" t="s">
        <v>22</v>
      </c>
      <c r="BK108" s="119">
        <f>ROUND($L$108*$K$108,2)</f>
        <v>0</v>
      </c>
      <c r="BL108" s="81" t="s">
        <v>137</v>
      </c>
      <c r="BM108" s="81" t="s">
        <v>387</v>
      </c>
    </row>
    <row r="109" spans="2:65" s="6" customFormat="1" ht="15.75" customHeight="1">
      <c r="B109" s="21"/>
      <c r="C109" s="113" t="s">
        <v>392</v>
      </c>
      <c r="D109" s="113" t="s">
        <v>138</v>
      </c>
      <c r="E109" s="111" t="s">
        <v>878</v>
      </c>
      <c r="F109" s="271" t="s">
        <v>879</v>
      </c>
      <c r="G109" s="272"/>
      <c r="H109" s="272"/>
      <c r="I109" s="272"/>
      <c r="J109" s="113" t="s">
        <v>374</v>
      </c>
      <c r="K109" s="114">
        <v>40.6</v>
      </c>
      <c r="L109" s="273"/>
      <c r="M109" s="272"/>
      <c r="N109" s="274">
        <f>ROUND($L$109*$K$109,2)</f>
        <v>0</v>
      </c>
      <c r="O109" s="272"/>
      <c r="P109" s="272"/>
      <c r="Q109" s="272"/>
      <c r="R109" s="112" t="s">
        <v>202</v>
      </c>
      <c r="S109" s="21"/>
      <c r="T109" s="115"/>
      <c r="U109" s="116" t="s">
        <v>45</v>
      </c>
      <c r="X109" s="117">
        <v>0.01721</v>
      </c>
      <c r="Y109" s="117">
        <f>$X$109*$K$109</f>
        <v>0.698726</v>
      </c>
      <c r="Z109" s="117">
        <v>0</v>
      </c>
      <c r="AA109" s="118">
        <f>$Z$109*$K$109</f>
        <v>0</v>
      </c>
      <c r="AR109" s="81" t="s">
        <v>137</v>
      </c>
      <c r="AT109" s="81" t="s">
        <v>138</v>
      </c>
      <c r="AU109" s="81" t="s">
        <v>83</v>
      </c>
      <c r="AY109" s="81" t="s">
        <v>136</v>
      </c>
      <c r="BE109" s="119">
        <f>IF($U$109="základní",$N$109,0)</f>
        <v>0</v>
      </c>
      <c r="BF109" s="119">
        <f>IF($U$109="snížená",$N$109,0)</f>
        <v>0</v>
      </c>
      <c r="BG109" s="119">
        <f>IF($U$109="zákl. přenesená",$N$109,0)</f>
        <v>0</v>
      </c>
      <c r="BH109" s="119">
        <f>IF($U$109="sníž. přenesená",$N$109,0)</f>
        <v>0</v>
      </c>
      <c r="BI109" s="119">
        <f>IF($U$109="nulová",$N$109,0)</f>
        <v>0</v>
      </c>
      <c r="BJ109" s="81" t="s">
        <v>22</v>
      </c>
      <c r="BK109" s="119">
        <f>ROUND($L$109*$K$109,2)</f>
        <v>0</v>
      </c>
      <c r="BL109" s="81" t="s">
        <v>137</v>
      </c>
      <c r="BM109" s="81" t="s">
        <v>392</v>
      </c>
    </row>
    <row r="110" spans="2:65" s="6" customFormat="1" ht="27" customHeight="1">
      <c r="B110" s="21"/>
      <c r="C110" s="113" t="s">
        <v>397</v>
      </c>
      <c r="D110" s="113" t="s">
        <v>138</v>
      </c>
      <c r="E110" s="111" t="s">
        <v>880</v>
      </c>
      <c r="F110" s="271" t="s">
        <v>881</v>
      </c>
      <c r="G110" s="272"/>
      <c r="H110" s="272"/>
      <c r="I110" s="272"/>
      <c r="J110" s="113" t="s">
        <v>303</v>
      </c>
      <c r="K110" s="114">
        <v>1040.17</v>
      </c>
      <c r="L110" s="273"/>
      <c r="M110" s="272"/>
      <c r="N110" s="274">
        <f>ROUND($L$110*$K$110,2)</f>
        <v>0</v>
      </c>
      <c r="O110" s="272"/>
      <c r="P110" s="272"/>
      <c r="Q110" s="272"/>
      <c r="R110" s="112" t="s">
        <v>202</v>
      </c>
      <c r="S110" s="21"/>
      <c r="T110" s="115"/>
      <c r="U110" s="116" t="s">
        <v>45</v>
      </c>
      <c r="X110" s="117">
        <v>0</v>
      </c>
      <c r="Y110" s="117">
        <f>$X$110*$K$110</f>
        <v>0</v>
      </c>
      <c r="Z110" s="117">
        <v>0</v>
      </c>
      <c r="AA110" s="118">
        <f>$Z$110*$K$110</f>
        <v>0</v>
      </c>
      <c r="AR110" s="81" t="s">
        <v>137</v>
      </c>
      <c r="AT110" s="81" t="s">
        <v>138</v>
      </c>
      <c r="AU110" s="81" t="s">
        <v>83</v>
      </c>
      <c r="AY110" s="81" t="s">
        <v>136</v>
      </c>
      <c r="BE110" s="119">
        <f>IF($U$110="základní",$N$110,0)</f>
        <v>0</v>
      </c>
      <c r="BF110" s="119">
        <f>IF($U$110="snížená",$N$110,0)</f>
        <v>0</v>
      </c>
      <c r="BG110" s="119">
        <f>IF($U$110="zákl. přenesená",$N$110,0)</f>
        <v>0</v>
      </c>
      <c r="BH110" s="119">
        <f>IF($U$110="sníž. přenesená",$N$110,0)</f>
        <v>0</v>
      </c>
      <c r="BI110" s="119">
        <f>IF($U$110="nulová",$N$110,0)</f>
        <v>0</v>
      </c>
      <c r="BJ110" s="81" t="s">
        <v>22</v>
      </c>
      <c r="BK110" s="119">
        <f>ROUND($L$110*$K$110,2)</f>
        <v>0</v>
      </c>
      <c r="BL110" s="81" t="s">
        <v>137</v>
      </c>
      <c r="BM110" s="81" t="s">
        <v>397</v>
      </c>
    </row>
    <row r="111" spans="2:65" s="6" customFormat="1" ht="15.75" customHeight="1">
      <c r="B111" s="21"/>
      <c r="C111" s="113" t="s">
        <v>402</v>
      </c>
      <c r="D111" s="113" t="s">
        <v>138</v>
      </c>
      <c r="E111" s="111" t="s">
        <v>882</v>
      </c>
      <c r="F111" s="271" t="s">
        <v>883</v>
      </c>
      <c r="G111" s="272"/>
      <c r="H111" s="272"/>
      <c r="I111" s="272"/>
      <c r="J111" s="113" t="s">
        <v>303</v>
      </c>
      <c r="K111" s="114">
        <v>1040.17</v>
      </c>
      <c r="L111" s="273"/>
      <c r="M111" s="272"/>
      <c r="N111" s="274">
        <f>ROUND($L$111*$K$111,2)</f>
        <v>0</v>
      </c>
      <c r="O111" s="272"/>
      <c r="P111" s="272"/>
      <c r="Q111" s="272"/>
      <c r="R111" s="112" t="s">
        <v>202</v>
      </c>
      <c r="S111" s="21"/>
      <c r="T111" s="115"/>
      <c r="U111" s="116" t="s">
        <v>45</v>
      </c>
      <c r="X111" s="117">
        <v>0.00356</v>
      </c>
      <c r="Y111" s="117">
        <f>$X$111*$K$111</f>
        <v>3.7030052</v>
      </c>
      <c r="Z111" s="117">
        <v>0</v>
      </c>
      <c r="AA111" s="118">
        <f>$Z$111*$K$111</f>
        <v>0</v>
      </c>
      <c r="AR111" s="81" t="s">
        <v>137</v>
      </c>
      <c r="AT111" s="81" t="s">
        <v>138</v>
      </c>
      <c r="AU111" s="81" t="s">
        <v>83</v>
      </c>
      <c r="AY111" s="81" t="s">
        <v>136</v>
      </c>
      <c r="BE111" s="119">
        <f>IF($U$111="základní",$N$111,0)</f>
        <v>0</v>
      </c>
      <c r="BF111" s="119">
        <f>IF($U$111="snížená",$N$111,0)</f>
        <v>0</v>
      </c>
      <c r="BG111" s="119">
        <f>IF($U$111="zákl. přenesená",$N$111,0)</f>
        <v>0</v>
      </c>
      <c r="BH111" s="119">
        <f>IF($U$111="sníž. přenesená",$N$111,0)</f>
        <v>0</v>
      </c>
      <c r="BI111" s="119">
        <f>IF($U$111="nulová",$N$111,0)</f>
        <v>0</v>
      </c>
      <c r="BJ111" s="81" t="s">
        <v>22</v>
      </c>
      <c r="BK111" s="119">
        <f>ROUND($L$111*$K$111,2)</f>
        <v>0</v>
      </c>
      <c r="BL111" s="81" t="s">
        <v>137</v>
      </c>
      <c r="BM111" s="81" t="s">
        <v>402</v>
      </c>
    </row>
    <row r="112" spans="2:65" s="6" customFormat="1" ht="15.75" customHeight="1">
      <c r="B112" s="21"/>
      <c r="C112" s="150" t="s">
        <v>407</v>
      </c>
      <c r="D112" s="150" t="s">
        <v>356</v>
      </c>
      <c r="E112" s="149" t="s">
        <v>884</v>
      </c>
      <c r="F112" s="294" t="s">
        <v>885</v>
      </c>
      <c r="G112" s="295"/>
      <c r="H112" s="295"/>
      <c r="I112" s="295"/>
      <c r="J112" s="150" t="s">
        <v>886</v>
      </c>
      <c r="K112" s="151">
        <v>52.009</v>
      </c>
      <c r="L112" s="296"/>
      <c r="M112" s="295"/>
      <c r="N112" s="297">
        <f>ROUND($L$112*$K$112,2)</f>
        <v>0</v>
      </c>
      <c r="O112" s="272"/>
      <c r="P112" s="272"/>
      <c r="Q112" s="272"/>
      <c r="R112" s="112" t="s">
        <v>202</v>
      </c>
      <c r="S112" s="21"/>
      <c r="T112" s="115"/>
      <c r="U112" s="116" t="s">
        <v>45</v>
      </c>
      <c r="X112" s="117">
        <v>0.001</v>
      </c>
      <c r="Y112" s="117">
        <f>$X$112*$K$112</f>
        <v>0.052009</v>
      </c>
      <c r="Z112" s="117">
        <v>0</v>
      </c>
      <c r="AA112" s="118">
        <f>$Z$112*$K$112</f>
        <v>0</v>
      </c>
      <c r="AR112" s="81" t="s">
        <v>166</v>
      </c>
      <c r="AT112" s="81" t="s">
        <v>356</v>
      </c>
      <c r="AU112" s="81" t="s">
        <v>83</v>
      </c>
      <c r="AY112" s="81" t="s">
        <v>136</v>
      </c>
      <c r="BE112" s="119">
        <f>IF($U$112="základní",$N$112,0)</f>
        <v>0</v>
      </c>
      <c r="BF112" s="119">
        <f>IF($U$112="snížená",$N$112,0)</f>
        <v>0</v>
      </c>
      <c r="BG112" s="119">
        <f>IF($U$112="zákl. přenesená",$N$112,0)</f>
        <v>0</v>
      </c>
      <c r="BH112" s="119">
        <f>IF($U$112="sníž. přenesená",$N$112,0)</f>
        <v>0</v>
      </c>
      <c r="BI112" s="119">
        <f>IF($U$112="nulová",$N$112,0)</f>
        <v>0</v>
      </c>
      <c r="BJ112" s="81" t="s">
        <v>22</v>
      </c>
      <c r="BK112" s="119">
        <f>ROUND($L$112*$K$112,2)</f>
        <v>0</v>
      </c>
      <c r="BL112" s="81" t="s">
        <v>137</v>
      </c>
      <c r="BM112" s="81" t="s">
        <v>407</v>
      </c>
    </row>
    <row r="113" spans="2:63" s="101" customFormat="1" ht="30.75" customHeight="1">
      <c r="B113" s="102"/>
      <c r="D113" s="109" t="s">
        <v>825</v>
      </c>
      <c r="N113" s="278">
        <f>$BK$113</f>
        <v>0</v>
      </c>
      <c r="O113" s="277"/>
      <c r="P113" s="277"/>
      <c r="Q113" s="277"/>
      <c r="S113" s="102"/>
      <c r="T113" s="105"/>
      <c r="W113" s="106">
        <f>SUM($W$114:$W$122)</f>
        <v>0</v>
      </c>
      <c r="Y113" s="106">
        <f>SUM($Y$114:$Y$122)</f>
        <v>244.0439962</v>
      </c>
      <c r="AA113" s="107">
        <f>SUM($AA$114:$AA$122)</f>
        <v>0</v>
      </c>
      <c r="AR113" s="104" t="s">
        <v>22</v>
      </c>
      <c r="AT113" s="104" t="s">
        <v>74</v>
      </c>
      <c r="AU113" s="104" t="s">
        <v>22</v>
      </c>
      <c r="AY113" s="104" t="s">
        <v>136</v>
      </c>
      <c r="BK113" s="108">
        <f>SUM($BK$114:$BK$122)</f>
        <v>0</v>
      </c>
    </row>
    <row r="114" spans="2:65" s="6" customFormat="1" ht="15.75" customHeight="1">
      <c r="B114" s="21"/>
      <c r="C114" s="113" t="s">
        <v>411</v>
      </c>
      <c r="D114" s="113" t="s">
        <v>138</v>
      </c>
      <c r="E114" s="111" t="s">
        <v>887</v>
      </c>
      <c r="F114" s="271" t="s">
        <v>888</v>
      </c>
      <c r="G114" s="272"/>
      <c r="H114" s="272"/>
      <c r="I114" s="272"/>
      <c r="J114" s="113" t="s">
        <v>267</v>
      </c>
      <c r="K114" s="114">
        <v>30.02</v>
      </c>
      <c r="L114" s="273"/>
      <c r="M114" s="272"/>
      <c r="N114" s="274">
        <f>ROUND($L$114*$K$114,2)</f>
        <v>0</v>
      </c>
      <c r="O114" s="272"/>
      <c r="P114" s="272"/>
      <c r="Q114" s="272"/>
      <c r="R114" s="112" t="s">
        <v>202</v>
      </c>
      <c r="S114" s="21"/>
      <c r="T114" s="115"/>
      <c r="U114" s="116" t="s">
        <v>45</v>
      </c>
      <c r="X114" s="117">
        <v>2.33238</v>
      </c>
      <c r="Y114" s="117">
        <f>$X$114*$K$114</f>
        <v>70.0180476</v>
      </c>
      <c r="Z114" s="117">
        <v>0</v>
      </c>
      <c r="AA114" s="118">
        <f>$Z$114*$K$114</f>
        <v>0</v>
      </c>
      <c r="AR114" s="81" t="s">
        <v>137</v>
      </c>
      <c r="AT114" s="81" t="s">
        <v>138</v>
      </c>
      <c r="AU114" s="81" t="s">
        <v>83</v>
      </c>
      <c r="AY114" s="81" t="s">
        <v>136</v>
      </c>
      <c r="BE114" s="119">
        <f>IF($U$114="základní",$N$114,0)</f>
        <v>0</v>
      </c>
      <c r="BF114" s="119">
        <f>IF($U$114="snížená",$N$114,0)</f>
        <v>0</v>
      </c>
      <c r="BG114" s="119">
        <f>IF($U$114="zákl. přenesená",$N$114,0)</f>
        <v>0</v>
      </c>
      <c r="BH114" s="119">
        <f>IF($U$114="sníž. přenesená",$N$114,0)</f>
        <v>0</v>
      </c>
      <c r="BI114" s="119">
        <f>IF($U$114="nulová",$N$114,0)</f>
        <v>0</v>
      </c>
      <c r="BJ114" s="81" t="s">
        <v>22</v>
      </c>
      <c r="BK114" s="119">
        <f>ROUND($L$114*$K$114,2)</f>
        <v>0</v>
      </c>
      <c r="BL114" s="81" t="s">
        <v>137</v>
      </c>
      <c r="BM114" s="81" t="s">
        <v>411</v>
      </c>
    </row>
    <row r="115" spans="2:65" s="6" customFormat="1" ht="15.75" customHeight="1">
      <c r="B115" s="21"/>
      <c r="C115" s="113" t="s">
        <v>415</v>
      </c>
      <c r="D115" s="113" t="s">
        <v>138</v>
      </c>
      <c r="E115" s="111" t="s">
        <v>889</v>
      </c>
      <c r="F115" s="271" t="s">
        <v>890</v>
      </c>
      <c r="G115" s="272"/>
      <c r="H115" s="272"/>
      <c r="I115" s="272"/>
      <c r="J115" s="113" t="s">
        <v>267</v>
      </c>
      <c r="K115" s="114">
        <v>36.82</v>
      </c>
      <c r="L115" s="273"/>
      <c r="M115" s="272"/>
      <c r="N115" s="274">
        <f>ROUND($L$115*$K$115,2)</f>
        <v>0</v>
      </c>
      <c r="O115" s="272"/>
      <c r="P115" s="272"/>
      <c r="Q115" s="272"/>
      <c r="R115" s="112" t="s">
        <v>202</v>
      </c>
      <c r="S115" s="21"/>
      <c r="T115" s="115"/>
      <c r="U115" s="116" t="s">
        <v>45</v>
      </c>
      <c r="X115" s="117">
        <v>2.53596</v>
      </c>
      <c r="Y115" s="117">
        <f>$X$115*$K$115</f>
        <v>93.3740472</v>
      </c>
      <c r="Z115" s="117">
        <v>0</v>
      </c>
      <c r="AA115" s="118">
        <f>$Z$115*$K$115</f>
        <v>0</v>
      </c>
      <c r="AR115" s="81" t="s">
        <v>137</v>
      </c>
      <c r="AT115" s="81" t="s">
        <v>138</v>
      </c>
      <c r="AU115" s="81" t="s">
        <v>83</v>
      </c>
      <c r="AY115" s="81" t="s">
        <v>136</v>
      </c>
      <c r="BE115" s="119">
        <f>IF($U$115="základní",$N$115,0)</f>
        <v>0</v>
      </c>
      <c r="BF115" s="119">
        <f>IF($U$115="snížená",$N$115,0)</f>
        <v>0</v>
      </c>
      <c r="BG115" s="119">
        <f>IF($U$115="zákl. přenesená",$N$115,0)</f>
        <v>0</v>
      </c>
      <c r="BH115" s="119">
        <f>IF($U$115="sníž. přenesená",$N$115,0)</f>
        <v>0</v>
      </c>
      <c r="BI115" s="119">
        <f>IF($U$115="nulová",$N$115,0)</f>
        <v>0</v>
      </c>
      <c r="BJ115" s="81" t="s">
        <v>22</v>
      </c>
      <c r="BK115" s="119">
        <f>ROUND($L$115*$K$115,2)</f>
        <v>0</v>
      </c>
      <c r="BL115" s="81" t="s">
        <v>137</v>
      </c>
      <c r="BM115" s="81" t="s">
        <v>415</v>
      </c>
    </row>
    <row r="116" spans="2:65" s="6" customFormat="1" ht="15.75" customHeight="1">
      <c r="B116" s="21"/>
      <c r="C116" s="113" t="s">
        <v>421</v>
      </c>
      <c r="D116" s="113" t="s">
        <v>138</v>
      </c>
      <c r="E116" s="111" t="s">
        <v>746</v>
      </c>
      <c r="F116" s="271" t="s">
        <v>747</v>
      </c>
      <c r="G116" s="272"/>
      <c r="H116" s="272"/>
      <c r="I116" s="272"/>
      <c r="J116" s="113" t="s">
        <v>267</v>
      </c>
      <c r="K116" s="114">
        <v>29.02</v>
      </c>
      <c r="L116" s="273"/>
      <c r="M116" s="272"/>
      <c r="N116" s="274">
        <f>ROUND($L$116*$K$116,2)</f>
        <v>0</v>
      </c>
      <c r="O116" s="272"/>
      <c r="P116" s="272"/>
      <c r="Q116" s="272"/>
      <c r="R116" s="112" t="s">
        <v>202</v>
      </c>
      <c r="S116" s="21"/>
      <c r="T116" s="115"/>
      <c r="U116" s="116" t="s">
        <v>45</v>
      </c>
      <c r="X116" s="117">
        <v>2.52625</v>
      </c>
      <c r="Y116" s="117">
        <f>$X$116*$K$116</f>
        <v>73.311775</v>
      </c>
      <c r="Z116" s="117">
        <v>0</v>
      </c>
      <c r="AA116" s="118">
        <f>$Z$116*$K$116</f>
        <v>0</v>
      </c>
      <c r="AR116" s="81" t="s">
        <v>137</v>
      </c>
      <c r="AT116" s="81" t="s">
        <v>138</v>
      </c>
      <c r="AU116" s="81" t="s">
        <v>83</v>
      </c>
      <c r="AY116" s="81" t="s">
        <v>136</v>
      </c>
      <c r="BE116" s="119">
        <f>IF($U$116="základní",$N$116,0)</f>
        <v>0</v>
      </c>
      <c r="BF116" s="119">
        <f>IF($U$116="snížená",$N$116,0)</f>
        <v>0</v>
      </c>
      <c r="BG116" s="119">
        <f>IF($U$116="zákl. přenesená",$N$116,0)</f>
        <v>0</v>
      </c>
      <c r="BH116" s="119">
        <f>IF($U$116="sníž. přenesená",$N$116,0)</f>
        <v>0</v>
      </c>
      <c r="BI116" s="119">
        <f>IF($U$116="nulová",$N$116,0)</f>
        <v>0</v>
      </c>
      <c r="BJ116" s="81" t="s">
        <v>22</v>
      </c>
      <c r="BK116" s="119">
        <f>ROUND($L$116*$K$116,2)</f>
        <v>0</v>
      </c>
      <c r="BL116" s="81" t="s">
        <v>137</v>
      </c>
      <c r="BM116" s="81" t="s">
        <v>421</v>
      </c>
    </row>
    <row r="117" spans="2:65" s="6" customFormat="1" ht="15.75" customHeight="1">
      <c r="B117" s="21"/>
      <c r="C117" s="113" t="s">
        <v>426</v>
      </c>
      <c r="D117" s="113" t="s">
        <v>138</v>
      </c>
      <c r="E117" s="111" t="s">
        <v>891</v>
      </c>
      <c r="F117" s="271" t="s">
        <v>892</v>
      </c>
      <c r="G117" s="272"/>
      <c r="H117" s="272"/>
      <c r="I117" s="272"/>
      <c r="J117" s="113" t="s">
        <v>303</v>
      </c>
      <c r="K117" s="114">
        <v>24.43</v>
      </c>
      <c r="L117" s="273"/>
      <c r="M117" s="272"/>
      <c r="N117" s="274">
        <f>ROUND($L$117*$K$117,2)</f>
        <v>0</v>
      </c>
      <c r="O117" s="272"/>
      <c r="P117" s="272"/>
      <c r="Q117" s="272"/>
      <c r="R117" s="112" t="s">
        <v>202</v>
      </c>
      <c r="S117" s="21"/>
      <c r="T117" s="115"/>
      <c r="U117" s="116" t="s">
        <v>45</v>
      </c>
      <c r="X117" s="117">
        <v>0.00103</v>
      </c>
      <c r="Y117" s="117">
        <f>$X$117*$K$117</f>
        <v>0.025162900000000002</v>
      </c>
      <c r="Z117" s="117">
        <v>0</v>
      </c>
      <c r="AA117" s="118">
        <f>$Z$117*$K$117</f>
        <v>0</v>
      </c>
      <c r="AR117" s="81" t="s">
        <v>137</v>
      </c>
      <c r="AT117" s="81" t="s">
        <v>138</v>
      </c>
      <c r="AU117" s="81" t="s">
        <v>83</v>
      </c>
      <c r="AY117" s="81" t="s">
        <v>136</v>
      </c>
      <c r="BE117" s="119">
        <f>IF($U$117="základní",$N$117,0)</f>
        <v>0</v>
      </c>
      <c r="BF117" s="119">
        <f>IF($U$117="snížená",$N$117,0)</f>
        <v>0</v>
      </c>
      <c r="BG117" s="119">
        <f>IF($U$117="zákl. přenesená",$N$117,0)</f>
        <v>0</v>
      </c>
      <c r="BH117" s="119">
        <f>IF($U$117="sníž. přenesená",$N$117,0)</f>
        <v>0</v>
      </c>
      <c r="BI117" s="119">
        <f>IF($U$117="nulová",$N$117,0)</f>
        <v>0</v>
      </c>
      <c r="BJ117" s="81" t="s">
        <v>22</v>
      </c>
      <c r="BK117" s="119">
        <f>ROUND($L$117*$K$117,2)</f>
        <v>0</v>
      </c>
      <c r="BL117" s="81" t="s">
        <v>137</v>
      </c>
      <c r="BM117" s="81" t="s">
        <v>426</v>
      </c>
    </row>
    <row r="118" spans="2:65" s="6" customFormat="1" ht="15.75" customHeight="1">
      <c r="B118" s="21"/>
      <c r="C118" s="113" t="s">
        <v>431</v>
      </c>
      <c r="D118" s="113" t="s">
        <v>138</v>
      </c>
      <c r="E118" s="111" t="s">
        <v>893</v>
      </c>
      <c r="F118" s="271" t="s">
        <v>894</v>
      </c>
      <c r="G118" s="272"/>
      <c r="H118" s="272"/>
      <c r="I118" s="272"/>
      <c r="J118" s="113" t="s">
        <v>303</v>
      </c>
      <c r="K118" s="114">
        <v>24.43</v>
      </c>
      <c r="L118" s="273"/>
      <c r="M118" s="272"/>
      <c r="N118" s="274">
        <f>ROUND($L$118*$K$118,2)</f>
        <v>0</v>
      </c>
      <c r="O118" s="272"/>
      <c r="P118" s="272"/>
      <c r="Q118" s="272"/>
      <c r="R118" s="112" t="s">
        <v>202</v>
      </c>
      <c r="S118" s="21"/>
      <c r="T118" s="115"/>
      <c r="U118" s="116" t="s">
        <v>45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81" t="s">
        <v>137</v>
      </c>
      <c r="AT118" s="81" t="s">
        <v>138</v>
      </c>
      <c r="AU118" s="81" t="s">
        <v>83</v>
      </c>
      <c r="AY118" s="81" t="s">
        <v>136</v>
      </c>
      <c r="BE118" s="119">
        <f>IF($U$118="základní",$N$118,0)</f>
        <v>0</v>
      </c>
      <c r="BF118" s="119">
        <f>IF($U$118="snížená",$N$118,0)</f>
        <v>0</v>
      </c>
      <c r="BG118" s="119">
        <f>IF($U$118="zákl. přenesená",$N$118,0)</f>
        <v>0</v>
      </c>
      <c r="BH118" s="119">
        <f>IF($U$118="sníž. přenesená",$N$118,0)</f>
        <v>0</v>
      </c>
      <c r="BI118" s="119">
        <f>IF($U$118="nulová",$N$118,0)</f>
        <v>0</v>
      </c>
      <c r="BJ118" s="81" t="s">
        <v>22</v>
      </c>
      <c r="BK118" s="119">
        <f>ROUND($L$118*$K$118,2)</f>
        <v>0</v>
      </c>
      <c r="BL118" s="81" t="s">
        <v>137</v>
      </c>
      <c r="BM118" s="81" t="s">
        <v>431</v>
      </c>
    </row>
    <row r="119" spans="2:65" s="6" customFormat="1" ht="27" customHeight="1">
      <c r="B119" s="21"/>
      <c r="C119" s="113" t="s">
        <v>437</v>
      </c>
      <c r="D119" s="113" t="s">
        <v>138</v>
      </c>
      <c r="E119" s="111" t="s">
        <v>760</v>
      </c>
      <c r="F119" s="271" t="s">
        <v>761</v>
      </c>
      <c r="G119" s="272"/>
      <c r="H119" s="272"/>
      <c r="I119" s="272"/>
      <c r="J119" s="113" t="s">
        <v>297</v>
      </c>
      <c r="K119" s="114">
        <v>4.35</v>
      </c>
      <c r="L119" s="273"/>
      <c r="M119" s="272"/>
      <c r="N119" s="274">
        <f>ROUND($L$119*$K$119,2)</f>
        <v>0</v>
      </c>
      <c r="O119" s="272"/>
      <c r="P119" s="272"/>
      <c r="Q119" s="272"/>
      <c r="R119" s="112" t="s">
        <v>202</v>
      </c>
      <c r="S119" s="21"/>
      <c r="T119" s="115"/>
      <c r="U119" s="116" t="s">
        <v>45</v>
      </c>
      <c r="X119" s="117">
        <v>1.06017</v>
      </c>
      <c r="Y119" s="117">
        <f>$X$119*$K$119</f>
        <v>4.6117395</v>
      </c>
      <c r="Z119" s="117">
        <v>0</v>
      </c>
      <c r="AA119" s="118">
        <f>$Z$119*$K$119</f>
        <v>0</v>
      </c>
      <c r="AR119" s="81" t="s">
        <v>137</v>
      </c>
      <c r="AT119" s="81" t="s">
        <v>138</v>
      </c>
      <c r="AU119" s="81" t="s">
        <v>83</v>
      </c>
      <c r="AY119" s="81" t="s">
        <v>136</v>
      </c>
      <c r="BE119" s="119">
        <f>IF($U$119="základní",$N$119,0)</f>
        <v>0</v>
      </c>
      <c r="BF119" s="119">
        <f>IF($U$119="snížená",$N$119,0)</f>
        <v>0</v>
      </c>
      <c r="BG119" s="119">
        <f>IF($U$119="zákl. přenesená",$N$119,0)</f>
        <v>0</v>
      </c>
      <c r="BH119" s="119">
        <f>IF($U$119="sníž. přenesená",$N$119,0)</f>
        <v>0</v>
      </c>
      <c r="BI119" s="119">
        <f>IF($U$119="nulová",$N$119,0)</f>
        <v>0</v>
      </c>
      <c r="BJ119" s="81" t="s">
        <v>22</v>
      </c>
      <c r="BK119" s="119">
        <f>ROUND($L$119*$K$119,2)</f>
        <v>0</v>
      </c>
      <c r="BL119" s="81" t="s">
        <v>137</v>
      </c>
      <c r="BM119" s="81" t="s">
        <v>437</v>
      </c>
    </row>
    <row r="120" spans="2:65" s="6" customFormat="1" ht="27" customHeight="1">
      <c r="B120" s="21"/>
      <c r="C120" s="113" t="s">
        <v>442</v>
      </c>
      <c r="D120" s="113" t="s">
        <v>138</v>
      </c>
      <c r="E120" s="111" t="s">
        <v>895</v>
      </c>
      <c r="F120" s="271" t="s">
        <v>896</v>
      </c>
      <c r="G120" s="272"/>
      <c r="H120" s="272"/>
      <c r="I120" s="272"/>
      <c r="J120" s="113" t="s">
        <v>297</v>
      </c>
      <c r="K120" s="114">
        <v>2.4</v>
      </c>
      <c r="L120" s="273"/>
      <c r="M120" s="272"/>
      <c r="N120" s="274">
        <f>ROUND($L$120*$K$120,2)</f>
        <v>0</v>
      </c>
      <c r="O120" s="272"/>
      <c r="P120" s="272"/>
      <c r="Q120" s="272"/>
      <c r="R120" s="112" t="s">
        <v>202</v>
      </c>
      <c r="S120" s="21"/>
      <c r="T120" s="115"/>
      <c r="U120" s="116" t="s">
        <v>45</v>
      </c>
      <c r="X120" s="117">
        <v>1.05306</v>
      </c>
      <c r="Y120" s="117">
        <f>$X$120*$K$120</f>
        <v>2.5273440000000003</v>
      </c>
      <c r="Z120" s="117">
        <v>0</v>
      </c>
      <c r="AA120" s="118">
        <f>$Z$120*$K$120</f>
        <v>0</v>
      </c>
      <c r="AR120" s="81" t="s">
        <v>137</v>
      </c>
      <c r="AT120" s="81" t="s">
        <v>138</v>
      </c>
      <c r="AU120" s="81" t="s">
        <v>83</v>
      </c>
      <c r="AY120" s="81" t="s">
        <v>136</v>
      </c>
      <c r="BE120" s="119">
        <f>IF($U$120="základní",$N$120,0)</f>
        <v>0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81" t="s">
        <v>22</v>
      </c>
      <c r="BK120" s="119">
        <f>ROUND($L$120*$K$120,2)</f>
        <v>0</v>
      </c>
      <c r="BL120" s="81" t="s">
        <v>137</v>
      </c>
      <c r="BM120" s="81" t="s">
        <v>442</v>
      </c>
    </row>
    <row r="121" spans="2:65" s="6" customFormat="1" ht="27" customHeight="1">
      <c r="B121" s="21"/>
      <c r="C121" s="113" t="s">
        <v>447</v>
      </c>
      <c r="D121" s="113" t="s">
        <v>138</v>
      </c>
      <c r="E121" s="111" t="s">
        <v>897</v>
      </c>
      <c r="F121" s="271" t="s">
        <v>898</v>
      </c>
      <c r="G121" s="272"/>
      <c r="H121" s="272"/>
      <c r="I121" s="272"/>
      <c r="J121" s="113" t="s">
        <v>374</v>
      </c>
      <c r="K121" s="114">
        <v>57.5</v>
      </c>
      <c r="L121" s="273"/>
      <c r="M121" s="272"/>
      <c r="N121" s="274">
        <f>ROUND($L$121*$K$121,2)</f>
        <v>0</v>
      </c>
      <c r="O121" s="272"/>
      <c r="P121" s="272"/>
      <c r="Q121" s="272"/>
      <c r="R121" s="112" t="s">
        <v>202</v>
      </c>
      <c r="S121" s="21"/>
      <c r="T121" s="115"/>
      <c r="U121" s="116" t="s">
        <v>45</v>
      </c>
      <c r="X121" s="117">
        <v>0.00114</v>
      </c>
      <c r="Y121" s="117">
        <f>$X$121*$K$121</f>
        <v>0.06555</v>
      </c>
      <c r="Z121" s="117">
        <v>0</v>
      </c>
      <c r="AA121" s="118">
        <f>$Z$121*$K$121</f>
        <v>0</v>
      </c>
      <c r="AR121" s="81" t="s">
        <v>137</v>
      </c>
      <c r="AT121" s="81" t="s">
        <v>138</v>
      </c>
      <c r="AU121" s="81" t="s">
        <v>83</v>
      </c>
      <c r="AY121" s="81" t="s">
        <v>136</v>
      </c>
      <c r="BE121" s="119">
        <f>IF($U$121="základní",$N$121,0)</f>
        <v>0</v>
      </c>
      <c r="BF121" s="119">
        <f>IF($U$121="snížená",$N$121,0)</f>
        <v>0</v>
      </c>
      <c r="BG121" s="119">
        <f>IF($U$121="zákl. přenesená",$N$121,0)</f>
        <v>0</v>
      </c>
      <c r="BH121" s="119">
        <f>IF($U$121="sníž. přenesená",$N$121,0)</f>
        <v>0</v>
      </c>
      <c r="BI121" s="119">
        <f>IF($U$121="nulová",$N$121,0)</f>
        <v>0</v>
      </c>
      <c r="BJ121" s="81" t="s">
        <v>22</v>
      </c>
      <c r="BK121" s="119">
        <f>ROUND($L$121*$K$121,2)</f>
        <v>0</v>
      </c>
      <c r="BL121" s="81" t="s">
        <v>137</v>
      </c>
      <c r="BM121" s="81" t="s">
        <v>447</v>
      </c>
    </row>
    <row r="122" spans="2:65" s="6" customFormat="1" ht="27" customHeight="1">
      <c r="B122" s="21"/>
      <c r="C122" s="113" t="s">
        <v>452</v>
      </c>
      <c r="D122" s="113" t="s">
        <v>138</v>
      </c>
      <c r="E122" s="111" t="s">
        <v>899</v>
      </c>
      <c r="F122" s="271" t="s">
        <v>900</v>
      </c>
      <c r="G122" s="272"/>
      <c r="H122" s="272"/>
      <c r="I122" s="272"/>
      <c r="J122" s="113" t="s">
        <v>374</v>
      </c>
      <c r="K122" s="114">
        <v>59</v>
      </c>
      <c r="L122" s="273"/>
      <c r="M122" s="272"/>
      <c r="N122" s="274">
        <f>ROUND($L$122*$K$122,2)</f>
        <v>0</v>
      </c>
      <c r="O122" s="272"/>
      <c r="P122" s="272"/>
      <c r="Q122" s="272"/>
      <c r="R122" s="112" t="s">
        <v>202</v>
      </c>
      <c r="S122" s="21"/>
      <c r="T122" s="115"/>
      <c r="U122" s="116" t="s">
        <v>45</v>
      </c>
      <c r="X122" s="117">
        <v>0.00187</v>
      </c>
      <c r="Y122" s="117">
        <f>$X$122*$K$122</f>
        <v>0.11033</v>
      </c>
      <c r="Z122" s="117">
        <v>0</v>
      </c>
      <c r="AA122" s="118">
        <f>$Z$122*$K$122</f>
        <v>0</v>
      </c>
      <c r="AR122" s="81" t="s">
        <v>137</v>
      </c>
      <c r="AT122" s="81" t="s">
        <v>138</v>
      </c>
      <c r="AU122" s="81" t="s">
        <v>83</v>
      </c>
      <c r="AY122" s="81" t="s">
        <v>136</v>
      </c>
      <c r="BE122" s="119">
        <f>IF($U$122="základní",$N$122,0)</f>
        <v>0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81" t="s">
        <v>22</v>
      </c>
      <c r="BK122" s="119">
        <f>ROUND($L$122*$K$122,2)</f>
        <v>0</v>
      </c>
      <c r="BL122" s="81" t="s">
        <v>137</v>
      </c>
      <c r="BM122" s="81" t="s">
        <v>452</v>
      </c>
    </row>
    <row r="123" spans="2:63" s="101" customFormat="1" ht="30.75" customHeight="1">
      <c r="B123" s="102"/>
      <c r="D123" s="109" t="s">
        <v>826</v>
      </c>
      <c r="N123" s="278">
        <f>$BK$123</f>
        <v>0</v>
      </c>
      <c r="O123" s="277"/>
      <c r="P123" s="277"/>
      <c r="Q123" s="277"/>
      <c r="S123" s="102"/>
      <c r="T123" s="105"/>
      <c r="W123" s="106">
        <f>SUM($W$124:$W$133)</f>
        <v>0</v>
      </c>
      <c r="Y123" s="106">
        <f>SUM($Y$124:$Y$133)</f>
        <v>480.7224095</v>
      </c>
      <c r="AA123" s="107">
        <f>SUM($AA$124:$AA$133)</f>
        <v>0</v>
      </c>
      <c r="AR123" s="104" t="s">
        <v>22</v>
      </c>
      <c r="AT123" s="104" t="s">
        <v>74</v>
      </c>
      <c r="AU123" s="104" t="s">
        <v>22</v>
      </c>
      <c r="AY123" s="104" t="s">
        <v>136</v>
      </c>
      <c r="BK123" s="108">
        <f>SUM($BK$124:$BK$133)</f>
        <v>0</v>
      </c>
    </row>
    <row r="124" spans="2:65" s="6" customFormat="1" ht="15.75" customHeight="1">
      <c r="B124" s="21"/>
      <c r="C124" s="113" t="s">
        <v>457</v>
      </c>
      <c r="D124" s="113" t="s">
        <v>138</v>
      </c>
      <c r="E124" s="111" t="s">
        <v>901</v>
      </c>
      <c r="F124" s="271" t="s">
        <v>902</v>
      </c>
      <c r="G124" s="272"/>
      <c r="H124" s="272"/>
      <c r="I124" s="272"/>
      <c r="J124" s="113" t="s">
        <v>267</v>
      </c>
      <c r="K124" s="114">
        <v>5.72</v>
      </c>
      <c r="L124" s="273"/>
      <c r="M124" s="272"/>
      <c r="N124" s="274">
        <f>ROUND($L$124*$K$124,2)</f>
        <v>0</v>
      </c>
      <c r="O124" s="272"/>
      <c r="P124" s="272"/>
      <c r="Q124" s="272"/>
      <c r="R124" s="112" t="s">
        <v>202</v>
      </c>
      <c r="S124" s="21"/>
      <c r="T124" s="115"/>
      <c r="U124" s="116" t="s">
        <v>45</v>
      </c>
      <c r="X124" s="117">
        <v>2.47786</v>
      </c>
      <c r="Y124" s="117">
        <f>$X$124*$K$124</f>
        <v>14.1733592</v>
      </c>
      <c r="Z124" s="117">
        <v>0</v>
      </c>
      <c r="AA124" s="118">
        <f>$Z$124*$K$124</f>
        <v>0</v>
      </c>
      <c r="AR124" s="81" t="s">
        <v>137</v>
      </c>
      <c r="AT124" s="81" t="s">
        <v>138</v>
      </c>
      <c r="AU124" s="81" t="s">
        <v>83</v>
      </c>
      <c r="AY124" s="81" t="s">
        <v>136</v>
      </c>
      <c r="BE124" s="119">
        <f>IF($U$124="základní",$N$124,0)</f>
        <v>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81" t="s">
        <v>22</v>
      </c>
      <c r="BK124" s="119">
        <f>ROUND($L$124*$K$124,2)</f>
        <v>0</v>
      </c>
      <c r="BL124" s="81" t="s">
        <v>137</v>
      </c>
      <c r="BM124" s="81" t="s">
        <v>457</v>
      </c>
    </row>
    <row r="125" spans="2:65" s="6" customFormat="1" ht="15.75" customHeight="1">
      <c r="B125" s="21"/>
      <c r="C125" s="113" t="s">
        <v>461</v>
      </c>
      <c r="D125" s="113" t="s">
        <v>138</v>
      </c>
      <c r="E125" s="111" t="s">
        <v>903</v>
      </c>
      <c r="F125" s="271" t="s">
        <v>904</v>
      </c>
      <c r="G125" s="272"/>
      <c r="H125" s="272"/>
      <c r="I125" s="272"/>
      <c r="J125" s="113" t="s">
        <v>303</v>
      </c>
      <c r="K125" s="114">
        <v>36.06</v>
      </c>
      <c r="L125" s="273"/>
      <c r="M125" s="272"/>
      <c r="N125" s="274">
        <f>ROUND($L$125*$K$125,2)</f>
        <v>0</v>
      </c>
      <c r="O125" s="272"/>
      <c r="P125" s="272"/>
      <c r="Q125" s="272"/>
      <c r="R125" s="112" t="s">
        <v>202</v>
      </c>
      <c r="S125" s="21"/>
      <c r="T125" s="115"/>
      <c r="U125" s="116" t="s">
        <v>45</v>
      </c>
      <c r="X125" s="117">
        <v>0.04174</v>
      </c>
      <c r="Y125" s="117">
        <f>$X$125*$K$125</f>
        <v>1.5051444</v>
      </c>
      <c r="Z125" s="117">
        <v>0</v>
      </c>
      <c r="AA125" s="118">
        <f>$Z$125*$K$125</f>
        <v>0</v>
      </c>
      <c r="AR125" s="81" t="s">
        <v>137</v>
      </c>
      <c r="AT125" s="81" t="s">
        <v>138</v>
      </c>
      <c r="AU125" s="81" t="s">
        <v>83</v>
      </c>
      <c r="AY125" s="81" t="s">
        <v>136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81" t="s">
        <v>22</v>
      </c>
      <c r="BK125" s="119">
        <f>ROUND($L$125*$K$125,2)</f>
        <v>0</v>
      </c>
      <c r="BL125" s="81" t="s">
        <v>137</v>
      </c>
      <c r="BM125" s="81" t="s">
        <v>461</v>
      </c>
    </row>
    <row r="126" spans="2:65" s="6" customFormat="1" ht="15.75" customHeight="1">
      <c r="B126" s="21"/>
      <c r="C126" s="113" t="s">
        <v>466</v>
      </c>
      <c r="D126" s="113" t="s">
        <v>138</v>
      </c>
      <c r="E126" s="111" t="s">
        <v>905</v>
      </c>
      <c r="F126" s="271" t="s">
        <v>906</v>
      </c>
      <c r="G126" s="272"/>
      <c r="H126" s="272"/>
      <c r="I126" s="272"/>
      <c r="J126" s="113" t="s">
        <v>303</v>
      </c>
      <c r="K126" s="114">
        <v>36.06</v>
      </c>
      <c r="L126" s="273"/>
      <c r="M126" s="272"/>
      <c r="N126" s="274">
        <f>ROUND($L$126*$K$126,2)</f>
        <v>0</v>
      </c>
      <c r="O126" s="272"/>
      <c r="P126" s="272"/>
      <c r="Q126" s="272"/>
      <c r="R126" s="112" t="s">
        <v>202</v>
      </c>
      <c r="S126" s="21"/>
      <c r="T126" s="115"/>
      <c r="U126" s="116" t="s">
        <v>45</v>
      </c>
      <c r="X126" s="117">
        <v>2E-05</v>
      </c>
      <c r="Y126" s="117">
        <f>$X$126*$K$126</f>
        <v>0.0007212000000000001</v>
      </c>
      <c r="Z126" s="117">
        <v>0</v>
      </c>
      <c r="AA126" s="118">
        <f>$Z$126*$K$126</f>
        <v>0</v>
      </c>
      <c r="AR126" s="81" t="s">
        <v>137</v>
      </c>
      <c r="AT126" s="81" t="s">
        <v>138</v>
      </c>
      <c r="AU126" s="81" t="s">
        <v>83</v>
      </c>
      <c r="AY126" s="81" t="s">
        <v>136</v>
      </c>
      <c r="BE126" s="119">
        <f>IF($U$126="základní",$N$126,0)</f>
        <v>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81" t="s">
        <v>22</v>
      </c>
      <c r="BK126" s="119">
        <f>ROUND($L$126*$K$126,2)</f>
        <v>0</v>
      </c>
      <c r="BL126" s="81" t="s">
        <v>137</v>
      </c>
      <c r="BM126" s="81" t="s">
        <v>466</v>
      </c>
    </row>
    <row r="127" spans="2:65" s="6" customFormat="1" ht="15.75" customHeight="1">
      <c r="B127" s="21"/>
      <c r="C127" s="113" t="s">
        <v>471</v>
      </c>
      <c r="D127" s="113" t="s">
        <v>138</v>
      </c>
      <c r="E127" s="111" t="s">
        <v>907</v>
      </c>
      <c r="F127" s="271" t="s">
        <v>908</v>
      </c>
      <c r="G127" s="272"/>
      <c r="H127" s="272"/>
      <c r="I127" s="272"/>
      <c r="J127" s="113" t="s">
        <v>297</v>
      </c>
      <c r="K127" s="114">
        <v>0.8</v>
      </c>
      <c r="L127" s="273"/>
      <c r="M127" s="272"/>
      <c r="N127" s="274">
        <f>ROUND($L$127*$K$127,2)</f>
        <v>0</v>
      </c>
      <c r="O127" s="272"/>
      <c r="P127" s="272"/>
      <c r="Q127" s="272"/>
      <c r="R127" s="112" t="s">
        <v>202</v>
      </c>
      <c r="S127" s="21"/>
      <c r="T127" s="115"/>
      <c r="U127" s="116" t="s">
        <v>45</v>
      </c>
      <c r="X127" s="117">
        <v>1.04877</v>
      </c>
      <c r="Y127" s="117">
        <f>$X$127*$K$127</f>
        <v>0.839016</v>
      </c>
      <c r="Z127" s="117">
        <v>0</v>
      </c>
      <c r="AA127" s="118">
        <f>$Z$127*$K$127</f>
        <v>0</v>
      </c>
      <c r="AR127" s="81" t="s">
        <v>137</v>
      </c>
      <c r="AT127" s="81" t="s">
        <v>138</v>
      </c>
      <c r="AU127" s="81" t="s">
        <v>83</v>
      </c>
      <c r="AY127" s="81" t="s">
        <v>136</v>
      </c>
      <c r="BE127" s="119">
        <f>IF($U$127="základní",$N$127,0)</f>
        <v>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81" t="s">
        <v>22</v>
      </c>
      <c r="BK127" s="119">
        <f>ROUND($L$127*$K$127,2)</f>
        <v>0</v>
      </c>
      <c r="BL127" s="81" t="s">
        <v>137</v>
      </c>
      <c r="BM127" s="81" t="s">
        <v>471</v>
      </c>
    </row>
    <row r="128" spans="2:65" s="6" customFormat="1" ht="15.75" customHeight="1">
      <c r="B128" s="21"/>
      <c r="C128" s="113" t="s">
        <v>477</v>
      </c>
      <c r="D128" s="113" t="s">
        <v>138</v>
      </c>
      <c r="E128" s="111" t="s">
        <v>909</v>
      </c>
      <c r="F128" s="271" t="s">
        <v>910</v>
      </c>
      <c r="G128" s="272"/>
      <c r="H128" s="272"/>
      <c r="I128" s="272"/>
      <c r="J128" s="113" t="s">
        <v>267</v>
      </c>
      <c r="K128" s="114">
        <v>63.85</v>
      </c>
      <c r="L128" s="273"/>
      <c r="M128" s="272"/>
      <c r="N128" s="274">
        <f>ROUND($L$128*$K$128,2)</f>
        <v>0</v>
      </c>
      <c r="O128" s="272"/>
      <c r="P128" s="272"/>
      <c r="Q128" s="272"/>
      <c r="R128" s="112" t="s">
        <v>202</v>
      </c>
      <c r="S128" s="21"/>
      <c r="T128" s="115"/>
      <c r="U128" s="116" t="s">
        <v>45</v>
      </c>
      <c r="X128" s="117">
        <v>2.45351</v>
      </c>
      <c r="Y128" s="117">
        <f>$X$128*$K$128</f>
        <v>156.65661350000002</v>
      </c>
      <c r="Z128" s="117">
        <v>0</v>
      </c>
      <c r="AA128" s="118">
        <f>$Z$128*$K$128</f>
        <v>0</v>
      </c>
      <c r="AR128" s="81" t="s">
        <v>137</v>
      </c>
      <c r="AT128" s="81" t="s">
        <v>138</v>
      </c>
      <c r="AU128" s="81" t="s">
        <v>83</v>
      </c>
      <c r="AY128" s="81" t="s">
        <v>136</v>
      </c>
      <c r="BE128" s="119">
        <f>IF($U$128="základní",$N$128,0)</f>
        <v>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81" t="s">
        <v>22</v>
      </c>
      <c r="BK128" s="119">
        <f>ROUND($L$128*$K$128,2)</f>
        <v>0</v>
      </c>
      <c r="BL128" s="81" t="s">
        <v>137</v>
      </c>
      <c r="BM128" s="81" t="s">
        <v>477</v>
      </c>
    </row>
    <row r="129" spans="2:65" s="6" customFormat="1" ht="15.75" customHeight="1">
      <c r="B129" s="21"/>
      <c r="C129" s="113" t="s">
        <v>482</v>
      </c>
      <c r="D129" s="113" t="s">
        <v>138</v>
      </c>
      <c r="E129" s="111" t="s">
        <v>911</v>
      </c>
      <c r="F129" s="271" t="s">
        <v>912</v>
      </c>
      <c r="G129" s="272"/>
      <c r="H129" s="272"/>
      <c r="I129" s="272"/>
      <c r="J129" s="113" t="s">
        <v>267</v>
      </c>
      <c r="K129" s="114">
        <v>114.53</v>
      </c>
      <c r="L129" s="273"/>
      <c r="M129" s="272"/>
      <c r="N129" s="274">
        <f>ROUND($L$129*$K$129,2)</f>
        <v>0</v>
      </c>
      <c r="O129" s="272"/>
      <c r="P129" s="272"/>
      <c r="Q129" s="272"/>
      <c r="R129" s="112" t="s">
        <v>202</v>
      </c>
      <c r="S129" s="21"/>
      <c r="T129" s="115"/>
      <c r="U129" s="116" t="s">
        <v>45</v>
      </c>
      <c r="X129" s="117">
        <v>2.45351</v>
      </c>
      <c r="Y129" s="117">
        <f>$X$129*$K$129</f>
        <v>281.0005003</v>
      </c>
      <c r="Z129" s="117">
        <v>0</v>
      </c>
      <c r="AA129" s="118">
        <f>$Z$129*$K$129</f>
        <v>0</v>
      </c>
      <c r="AR129" s="81" t="s">
        <v>137</v>
      </c>
      <c r="AT129" s="81" t="s">
        <v>138</v>
      </c>
      <c r="AU129" s="81" t="s">
        <v>83</v>
      </c>
      <c r="AY129" s="81" t="s">
        <v>136</v>
      </c>
      <c r="BE129" s="119">
        <f>IF($U$129="základní",$N$129,0)</f>
        <v>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81" t="s">
        <v>22</v>
      </c>
      <c r="BK129" s="119">
        <f>ROUND($L$129*$K$129,2)</f>
        <v>0</v>
      </c>
      <c r="BL129" s="81" t="s">
        <v>137</v>
      </c>
      <c r="BM129" s="81" t="s">
        <v>482</v>
      </c>
    </row>
    <row r="130" spans="2:65" s="6" customFormat="1" ht="27" customHeight="1">
      <c r="B130" s="21"/>
      <c r="C130" s="113" t="s">
        <v>488</v>
      </c>
      <c r="D130" s="113" t="s">
        <v>138</v>
      </c>
      <c r="E130" s="111" t="s">
        <v>913</v>
      </c>
      <c r="F130" s="271" t="s">
        <v>914</v>
      </c>
      <c r="G130" s="272"/>
      <c r="H130" s="272"/>
      <c r="I130" s="272"/>
      <c r="J130" s="113" t="s">
        <v>303</v>
      </c>
      <c r="K130" s="114">
        <v>308.06</v>
      </c>
      <c r="L130" s="273"/>
      <c r="M130" s="272"/>
      <c r="N130" s="274">
        <f>ROUND($L$130*$K$130,2)</f>
        <v>0</v>
      </c>
      <c r="O130" s="272"/>
      <c r="P130" s="272"/>
      <c r="Q130" s="272"/>
      <c r="R130" s="112" t="s">
        <v>202</v>
      </c>
      <c r="S130" s="21"/>
      <c r="T130" s="115"/>
      <c r="U130" s="116" t="s">
        <v>45</v>
      </c>
      <c r="X130" s="117">
        <v>0.00182</v>
      </c>
      <c r="Y130" s="117">
        <f>$X$130*$K$130</f>
        <v>0.5606692</v>
      </c>
      <c r="Z130" s="117">
        <v>0</v>
      </c>
      <c r="AA130" s="118">
        <f>$Z$130*$K$130</f>
        <v>0</v>
      </c>
      <c r="AR130" s="81" t="s">
        <v>137</v>
      </c>
      <c r="AT130" s="81" t="s">
        <v>138</v>
      </c>
      <c r="AU130" s="81" t="s">
        <v>83</v>
      </c>
      <c r="AY130" s="81" t="s">
        <v>136</v>
      </c>
      <c r="BE130" s="119">
        <f>IF($U$130="základní",$N$130,0)</f>
        <v>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81" t="s">
        <v>22</v>
      </c>
      <c r="BK130" s="119">
        <f>ROUND($L$130*$K$130,2)</f>
        <v>0</v>
      </c>
      <c r="BL130" s="81" t="s">
        <v>137</v>
      </c>
      <c r="BM130" s="81" t="s">
        <v>488</v>
      </c>
    </row>
    <row r="131" spans="2:65" s="6" customFormat="1" ht="27" customHeight="1">
      <c r="B131" s="21"/>
      <c r="C131" s="113" t="s">
        <v>494</v>
      </c>
      <c r="D131" s="113" t="s">
        <v>138</v>
      </c>
      <c r="E131" s="111" t="s">
        <v>915</v>
      </c>
      <c r="F131" s="271" t="s">
        <v>916</v>
      </c>
      <c r="G131" s="272"/>
      <c r="H131" s="272"/>
      <c r="I131" s="272"/>
      <c r="J131" s="113" t="s">
        <v>303</v>
      </c>
      <c r="K131" s="114">
        <v>308.06</v>
      </c>
      <c r="L131" s="273"/>
      <c r="M131" s="272"/>
      <c r="N131" s="274">
        <f>ROUND($L$131*$K$131,2)</f>
        <v>0</v>
      </c>
      <c r="O131" s="272"/>
      <c r="P131" s="272"/>
      <c r="Q131" s="272"/>
      <c r="R131" s="112" t="s">
        <v>202</v>
      </c>
      <c r="S131" s="21"/>
      <c r="T131" s="115"/>
      <c r="U131" s="116" t="s">
        <v>45</v>
      </c>
      <c r="X131" s="117">
        <v>4E-05</v>
      </c>
      <c r="Y131" s="117">
        <f>$X$131*$K$131</f>
        <v>0.0123224</v>
      </c>
      <c r="Z131" s="117">
        <v>0</v>
      </c>
      <c r="AA131" s="118">
        <f>$Z$131*$K$131</f>
        <v>0</v>
      </c>
      <c r="AR131" s="81" t="s">
        <v>137</v>
      </c>
      <c r="AT131" s="81" t="s">
        <v>138</v>
      </c>
      <c r="AU131" s="81" t="s">
        <v>83</v>
      </c>
      <c r="AY131" s="81" t="s">
        <v>136</v>
      </c>
      <c r="BE131" s="119">
        <f>IF($U$131="základní",$N$131,0)</f>
        <v>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81" t="s">
        <v>22</v>
      </c>
      <c r="BK131" s="119">
        <f>ROUND($L$131*$K$131,2)</f>
        <v>0</v>
      </c>
      <c r="BL131" s="81" t="s">
        <v>137</v>
      </c>
      <c r="BM131" s="81" t="s">
        <v>494</v>
      </c>
    </row>
    <row r="132" spans="2:65" s="6" customFormat="1" ht="15.75" customHeight="1">
      <c r="B132" s="21"/>
      <c r="C132" s="113" t="s">
        <v>500</v>
      </c>
      <c r="D132" s="113" t="s">
        <v>138</v>
      </c>
      <c r="E132" s="111" t="s">
        <v>917</v>
      </c>
      <c r="F132" s="271" t="s">
        <v>918</v>
      </c>
      <c r="G132" s="272"/>
      <c r="H132" s="272"/>
      <c r="I132" s="272"/>
      <c r="J132" s="113" t="s">
        <v>297</v>
      </c>
      <c r="K132" s="114">
        <v>9.58</v>
      </c>
      <c r="L132" s="273"/>
      <c r="M132" s="272"/>
      <c r="N132" s="274">
        <f>ROUND($L$132*$K$132,2)</f>
        <v>0</v>
      </c>
      <c r="O132" s="272"/>
      <c r="P132" s="272"/>
      <c r="Q132" s="272"/>
      <c r="R132" s="112" t="s">
        <v>202</v>
      </c>
      <c r="S132" s="21"/>
      <c r="T132" s="115"/>
      <c r="U132" s="116" t="s">
        <v>45</v>
      </c>
      <c r="X132" s="117">
        <v>1.0383</v>
      </c>
      <c r="Y132" s="117">
        <f>$X$132*$K$132</f>
        <v>9.946914</v>
      </c>
      <c r="Z132" s="117">
        <v>0</v>
      </c>
      <c r="AA132" s="118">
        <f>$Z$132*$K$132</f>
        <v>0</v>
      </c>
      <c r="AR132" s="81" t="s">
        <v>137</v>
      </c>
      <c r="AT132" s="81" t="s">
        <v>138</v>
      </c>
      <c r="AU132" s="81" t="s">
        <v>83</v>
      </c>
      <c r="AY132" s="81" t="s">
        <v>136</v>
      </c>
      <c r="BE132" s="119">
        <f>IF($U$132="základní",$N$132,0)</f>
        <v>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81" t="s">
        <v>22</v>
      </c>
      <c r="BK132" s="119">
        <f>ROUND($L$132*$K$132,2)</f>
        <v>0</v>
      </c>
      <c r="BL132" s="81" t="s">
        <v>137</v>
      </c>
      <c r="BM132" s="81" t="s">
        <v>500</v>
      </c>
    </row>
    <row r="133" spans="2:65" s="6" customFormat="1" ht="27" customHeight="1">
      <c r="B133" s="21"/>
      <c r="C133" s="113" t="s">
        <v>504</v>
      </c>
      <c r="D133" s="113" t="s">
        <v>138</v>
      </c>
      <c r="E133" s="111" t="s">
        <v>919</v>
      </c>
      <c r="F133" s="271" t="s">
        <v>920</v>
      </c>
      <c r="G133" s="272"/>
      <c r="H133" s="272"/>
      <c r="I133" s="272"/>
      <c r="J133" s="113" t="s">
        <v>297</v>
      </c>
      <c r="K133" s="114">
        <v>14.89</v>
      </c>
      <c r="L133" s="273"/>
      <c r="M133" s="272"/>
      <c r="N133" s="274">
        <f>ROUND($L$133*$K$133,2)</f>
        <v>0</v>
      </c>
      <c r="O133" s="272"/>
      <c r="P133" s="272"/>
      <c r="Q133" s="272"/>
      <c r="R133" s="112" t="s">
        <v>202</v>
      </c>
      <c r="S133" s="21"/>
      <c r="T133" s="115"/>
      <c r="U133" s="116" t="s">
        <v>45</v>
      </c>
      <c r="X133" s="117">
        <v>1.07637</v>
      </c>
      <c r="Y133" s="117">
        <f>$X$133*$K$133</f>
        <v>16.0271493</v>
      </c>
      <c r="Z133" s="117">
        <v>0</v>
      </c>
      <c r="AA133" s="118">
        <f>$Z$133*$K$133</f>
        <v>0</v>
      </c>
      <c r="AR133" s="81" t="s">
        <v>137</v>
      </c>
      <c r="AT133" s="81" t="s">
        <v>138</v>
      </c>
      <c r="AU133" s="81" t="s">
        <v>83</v>
      </c>
      <c r="AY133" s="81" t="s">
        <v>136</v>
      </c>
      <c r="BE133" s="119">
        <f>IF($U$133="základní",$N$133,0)</f>
        <v>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81" t="s">
        <v>22</v>
      </c>
      <c r="BK133" s="119">
        <f>ROUND($L$133*$K$133,2)</f>
        <v>0</v>
      </c>
      <c r="BL133" s="81" t="s">
        <v>137</v>
      </c>
      <c r="BM133" s="81" t="s">
        <v>504</v>
      </c>
    </row>
    <row r="134" spans="2:63" s="101" customFormat="1" ht="30.75" customHeight="1">
      <c r="B134" s="102"/>
      <c r="D134" s="109" t="s">
        <v>827</v>
      </c>
      <c r="N134" s="278">
        <f>$BK$134</f>
        <v>0</v>
      </c>
      <c r="O134" s="277"/>
      <c r="P134" s="277"/>
      <c r="Q134" s="277"/>
      <c r="S134" s="102"/>
      <c r="T134" s="105"/>
      <c r="W134" s="106">
        <f>SUM($W$135:$W$142)</f>
        <v>0</v>
      </c>
      <c r="Y134" s="106">
        <f>SUM($Y$135:$Y$142)</f>
        <v>180.4219621</v>
      </c>
      <c r="AA134" s="107">
        <f>SUM($AA$135:$AA$142)</f>
        <v>0</v>
      </c>
      <c r="AR134" s="104" t="s">
        <v>22</v>
      </c>
      <c r="AT134" s="104" t="s">
        <v>74</v>
      </c>
      <c r="AU134" s="104" t="s">
        <v>22</v>
      </c>
      <c r="AY134" s="104" t="s">
        <v>136</v>
      </c>
      <c r="BK134" s="108">
        <f>SUM($BK$135:$BK$142)</f>
        <v>0</v>
      </c>
    </row>
    <row r="135" spans="2:65" s="6" customFormat="1" ht="27" customHeight="1">
      <c r="B135" s="21"/>
      <c r="C135" s="113" t="s">
        <v>509</v>
      </c>
      <c r="D135" s="113" t="s">
        <v>138</v>
      </c>
      <c r="E135" s="111" t="s">
        <v>921</v>
      </c>
      <c r="F135" s="271" t="s">
        <v>922</v>
      </c>
      <c r="G135" s="272"/>
      <c r="H135" s="272"/>
      <c r="I135" s="272"/>
      <c r="J135" s="113" t="s">
        <v>267</v>
      </c>
      <c r="K135" s="114">
        <v>35.23</v>
      </c>
      <c r="L135" s="273"/>
      <c r="M135" s="272"/>
      <c r="N135" s="274">
        <f>ROUND($L$135*$K$135,2)</f>
        <v>0</v>
      </c>
      <c r="O135" s="272"/>
      <c r="P135" s="272"/>
      <c r="Q135" s="272"/>
      <c r="R135" s="112" t="s">
        <v>202</v>
      </c>
      <c r="S135" s="21"/>
      <c r="T135" s="115"/>
      <c r="U135" s="116" t="s">
        <v>45</v>
      </c>
      <c r="X135" s="117">
        <v>2.47791</v>
      </c>
      <c r="Y135" s="117">
        <f>$X$135*$K$135</f>
        <v>87.2967693</v>
      </c>
      <c r="Z135" s="117">
        <v>0</v>
      </c>
      <c r="AA135" s="118">
        <f>$Z$135*$K$135</f>
        <v>0</v>
      </c>
      <c r="AR135" s="81" t="s">
        <v>137</v>
      </c>
      <c r="AT135" s="81" t="s">
        <v>138</v>
      </c>
      <c r="AU135" s="81" t="s">
        <v>83</v>
      </c>
      <c r="AY135" s="81" t="s">
        <v>136</v>
      </c>
      <c r="BE135" s="119">
        <f>IF($U$135="základní",$N$135,0)</f>
        <v>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81" t="s">
        <v>22</v>
      </c>
      <c r="BK135" s="119">
        <f>ROUND($L$135*$K$135,2)</f>
        <v>0</v>
      </c>
      <c r="BL135" s="81" t="s">
        <v>137</v>
      </c>
      <c r="BM135" s="81" t="s">
        <v>509</v>
      </c>
    </row>
    <row r="136" spans="2:65" s="6" customFormat="1" ht="15.75" customHeight="1">
      <c r="B136" s="21"/>
      <c r="C136" s="113" t="s">
        <v>513</v>
      </c>
      <c r="D136" s="113" t="s">
        <v>138</v>
      </c>
      <c r="E136" s="111" t="s">
        <v>923</v>
      </c>
      <c r="F136" s="271" t="s">
        <v>924</v>
      </c>
      <c r="G136" s="272"/>
      <c r="H136" s="272"/>
      <c r="I136" s="272"/>
      <c r="J136" s="113" t="s">
        <v>303</v>
      </c>
      <c r="K136" s="114">
        <v>59.87</v>
      </c>
      <c r="L136" s="273"/>
      <c r="M136" s="272"/>
      <c r="N136" s="274">
        <f>ROUND($L$136*$K$136,2)</f>
        <v>0</v>
      </c>
      <c r="O136" s="272"/>
      <c r="P136" s="272"/>
      <c r="Q136" s="272"/>
      <c r="R136" s="112" t="s">
        <v>202</v>
      </c>
      <c r="S136" s="21"/>
      <c r="T136" s="115"/>
      <c r="U136" s="116" t="s">
        <v>45</v>
      </c>
      <c r="X136" s="117">
        <v>0.01088</v>
      </c>
      <c r="Y136" s="117">
        <f>$X$136*$K$136</f>
        <v>0.6513856</v>
      </c>
      <c r="Z136" s="117">
        <v>0</v>
      </c>
      <c r="AA136" s="118">
        <f>$Z$136*$K$136</f>
        <v>0</v>
      </c>
      <c r="AR136" s="81" t="s">
        <v>137</v>
      </c>
      <c r="AT136" s="81" t="s">
        <v>138</v>
      </c>
      <c r="AU136" s="81" t="s">
        <v>83</v>
      </c>
      <c r="AY136" s="81" t="s">
        <v>136</v>
      </c>
      <c r="BE136" s="119">
        <f>IF($U$136="základní",$N$136,0)</f>
        <v>0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81" t="s">
        <v>22</v>
      </c>
      <c r="BK136" s="119">
        <f>ROUND($L$136*$K$136,2)</f>
        <v>0</v>
      </c>
      <c r="BL136" s="81" t="s">
        <v>137</v>
      </c>
      <c r="BM136" s="81" t="s">
        <v>513</v>
      </c>
    </row>
    <row r="137" spans="2:65" s="6" customFormat="1" ht="27" customHeight="1">
      <c r="B137" s="21"/>
      <c r="C137" s="113" t="s">
        <v>518</v>
      </c>
      <c r="D137" s="113" t="s">
        <v>138</v>
      </c>
      <c r="E137" s="111" t="s">
        <v>925</v>
      </c>
      <c r="F137" s="271" t="s">
        <v>926</v>
      </c>
      <c r="G137" s="272"/>
      <c r="H137" s="272"/>
      <c r="I137" s="272"/>
      <c r="J137" s="113" t="s">
        <v>303</v>
      </c>
      <c r="K137" s="114">
        <v>59.87</v>
      </c>
      <c r="L137" s="273"/>
      <c r="M137" s="272"/>
      <c r="N137" s="274">
        <f>ROUND($L$137*$K$137,2)</f>
        <v>0</v>
      </c>
      <c r="O137" s="272"/>
      <c r="P137" s="272"/>
      <c r="Q137" s="272"/>
      <c r="R137" s="112" t="s">
        <v>202</v>
      </c>
      <c r="S137" s="21"/>
      <c r="T137" s="115"/>
      <c r="U137" s="116" t="s">
        <v>45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R137" s="81" t="s">
        <v>137</v>
      </c>
      <c r="AT137" s="81" t="s">
        <v>138</v>
      </c>
      <c r="AU137" s="81" t="s">
        <v>83</v>
      </c>
      <c r="AY137" s="81" t="s">
        <v>136</v>
      </c>
      <c r="BE137" s="119">
        <f>IF($U$137="základní",$N$137,0)</f>
        <v>0</v>
      </c>
      <c r="BF137" s="119">
        <f>IF($U$137="snížená",$N$137,0)</f>
        <v>0</v>
      </c>
      <c r="BG137" s="119">
        <f>IF($U$137="zákl. přenesená",$N$137,0)</f>
        <v>0</v>
      </c>
      <c r="BH137" s="119">
        <f>IF($U$137="sníž. přenesená",$N$137,0)</f>
        <v>0</v>
      </c>
      <c r="BI137" s="119">
        <f>IF($U$137="nulová",$N$137,0)</f>
        <v>0</v>
      </c>
      <c r="BJ137" s="81" t="s">
        <v>22</v>
      </c>
      <c r="BK137" s="119">
        <f>ROUND($L$137*$K$137,2)</f>
        <v>0</v>
      </c>
      <c r="BL137" s="81" t="s">
        <v>137</v>
      </c>
      <c r="BM137" s="81" t="s">
        <v>518</v>
      </c>
    </row>
    <row r="138" spans="2:65" s="6" customFormat="1" ht="27" customHeight="1">
      <c r="B138" s="21"/>
      <c r="C138" s="113" t="s">
        <v>522</v>
      </c>
      <c r="D138" s="113" t="s">
        <v>138</v>
      </c>
      <c r="E138" s="111" t="s">
        <v>927</v>
      </c>
      <c r="F138" s="271" t="s">
        <v>928</v>
      </c>
      <c r="G138" s="272"/>
      <c r="H138" s="272"/>
      <c r="I138" s="272"/>
      <c r="J138" s="113" t="s">
        <v>297</v>
      </c>
      <c r="K138" s="114">
        <v>5.28</v>
      </c>
      <c r="L138" s="273"/>
      <c r="M138" s="272"/>
      <c r="N138" s="274">
        <f>ROUND($L$138*$K$138,2)</f>
        <v>0</v>
      </c>
      <c r="O138" s="272"/>
      <c r="P138" s="272"/>
      <c r="Q138" s="272"/>
      <c r="R138" s="112" t="s">
        <v>202</v>
      </c>
      <c r="S138" s="21"/>
      <c r="T138" s="115"/>
      <c r="U138" s="116" t="s">
        <v>45</v>
      </c>
      <c r="X138" s="117">
        <v>1.04909</v>
      </c>
      <c r="Y138" s="117">
        <f>$X$138*$K$138</f>
        <v>5.539195200000001</v>
      </c>
      <c r="Z138" s="117">
        <v>0</v>
      </c>
      <c r="AA138" s="118">
        <f>$Z$138*$K$138</f>
        <v>0</v>
      </c>
      <c r="AR138" s="81" t="s">
        <v>137</v>
      </c>
      <c r="AT138" s="81" t="s">
        <v>138</v>
      </c>
      <c r="AU138" s="81" t="s">
        <v>83</v>
      </c>
      <c r="AY138" s="81" t="s">
        <v>136</v>
      </c>
      <c r="BE138" s="119">
        <f>IF($U$138="základní",$N$138,0)</f>
        <v>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81" t="s">
        <v>22</v>
      </c>
      <c r="BK138" s="119">
        <f>ROUND($L$138*$K$138,2)</f>
        <v>0</v>
      </c>
      <c r="BL138" s="81" t="s">
        <v>137</v>
      </c>
      <c r="BM138" s="81" t="s">
        <v>522</v>
      </c>
    </row>
    <row r="139" spans="2:65" s="6" customFormat="1" ht="27" customHeight="1">
      <c r="B139" s="21"/>
      <c r="C139" s="113" t="s">
        <v>527</v>
      </c>
      <c r="D139" s="113" t="s">
        <v>138</v>
      </c>
      <c r="E139" s="111" t="s">
        <v>929</v>
      </c>
      <c r="F139" s="271" t="s">
        <v>930</v>
      </c>
      <c r="G139" s="272"/>
      <c r="H139" s="272"/>
      <c r="I139" s="272"/>
      <c r="J139" s="113" t="s">
        <v>303</v>
      </c>
      <c r="K139" s="114">
        <v>43.02</v>
      </c>
      <c r="L139" s="273"/>
      <c r="M139" s="272"/>
      <c r="N139" s="274">
        <f>ROUND($L$139*$K$139,2)</f>
        <v>0</v>
      </c>
      <c r="O139" s="272"/>
      <c r="P139" s="272"/>
      <c r="Q139" s="272"/>
      <c r="R139" s="112" t="s">
        <v>202</v>
      </c>
      <c r="S139" s="21"/>
      <c r="T139" s="115"/>
      <c r="U139" s="116" t="s">
        <v>45</v>
      </c>
      <c r="X139" s="117">
        <v>0.56409</v>
      </c>
      <c r="Y139" s="117">
        <f>$X$139*$K$139</f>
        <v>24.2671518</v>
      </c>
      <c r="Z139" s="117">
        <v>0</v>
      </c>
      <c r="AA139" s="118">
        <f>$Z$139*$K$139</f>
        <v>0</v>
      </c>
      <c r="AR139" s="81" t="s">
        <v>137</v>
      </c>
      <c r="AT139" s="81" t="s">
        <v>138</v>
      </c>
      <c r="AU139" s="81" t="s">
        <v>83</v>
      </c>
      <c r="AY139" s="81" t="s">
        <v>136</v>
      </c>
      <c r="BE139" s="119">
        <f>IF($U$139="základní",$N$139,0)</f>
        <v>0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81" t="s">
        <v>22</v>
      </c>
      <c r="BK139" s="119">
        <f>ROUND($L$139*$K$139,2)</f>
        <v>0</v>
      </c>
      <c r="BL139" s="81" t="s">
        <v>137</v>
      </c>
      <c r="BM139" s="81" t="s">
        <v>527</v>
      </c>
    </row>
    <row r="140" spans="2:65" s="6" customFormat="1" ht="39" customHeight="1">
      <c r="B140" s="21"/>
      <c r="C140" s="113" t="s">
        <v>532</v>
      </c>
      <c r="D140" s="113" t="s">
        <v>138</v>
      </c>
      <c r="E140" s="111" t="s">
        <v>931</v>
      </c>
      <c r="F140" s="271" t="s">
        <v>932</v>
      </c>
      <c r="G140" s="272"/>
      <c r="H140" s="272"/>
      <c r="I140" s="272"/>
      <c r="J140" s="113" t="s">
        <v>303</v>
      </c>
      <c r="K140" s="114">
        <v>41.02</v>
      </c>
      <c r="L140" s="273"/>
      <c r="M140" s="272"/>
      <c r="N140" s="274">
        <f>ROUND($L$140*$K$140,2)</f>
        <v>0</v>
      </c>
      <c r="O140" s="272"/>
      <c r="P140" s="272"/>
      <c r="Q140" s="272"/>
      <c r="R140" s="112" t="s">
        <v>202</v>
      </c>
      <c r="S140" s="21"/>
      <c r="T140" s="115"/>
      <c r="U140" s="116" t="s">
        <v>45</v>
      </c>
      <c r="X140" s="117">
        <v>0.82225</v>
      </c>
      <c r="Y140" s="117">
        <f>$X$140*$K$140</f>
        <v>33.728695</v>
      </c>
      <c r="Z140" s="117">
        <v>0</v>
      </c>
      <c r="AA140" s="118">
        <f>$Z$140*$K$140</f>
        <v>0</v>
      </c>
      <c r="AR140" s="81" t="s">
        <v>137</v>
      </c>
      <c r="AT140" s="81" t="s">
        <v>138</v>
      </c>
      <c r="AU140" s="81" t="s">
        <v>83</v>
      </c>
      <c r="AY140" s="81" t="s">
        <v>136</v>
      </c>
      <c r="BE140" s="119">
        <f>IF($U$140="základní",$N$140,0)</f>
        <v>0</v>
      </c>
      <c r="BF140" s="119">
        <f>IF($U$140="snížená",$N$140,0)</f>
        <v>0</v>
      </c>
      <c r="BG140" s="119">
        <f>IF($U$140="zákl. přenesená",$N$140,0)</f>
        <v>0</v>
      </c>
      <c r="BH140" s="119">
        <f>IF($U$140="sníž. přenesená",$N$140,0)</f>
        <v>0</v>
      </c>
      <c r="BI140" s="119">
        <f>IF($U$140="nulová",$N$140,0)</f>
        <v>0</v>
      </c>
      <c r="BJ140" s="81" t="s">
        <v>22</v>
      </c>
      <c r="BK140" s="119">
        <f>ROUND($L$140*$K$140,2)</f>
        <v>0</v>
      </c>
      <c r="BL140" s="81" t="s">
        <v>137</v>
      </c>
      <c r="BM140" s="81" t="s">
        <v>532</v>
      </c>
    </row>
    <row r="141" spans="2:65" s="6" customFormat="1" ht="27" customHeight="1">
      <c r="B141" s="21"/>
      <c r="C141" s="113" t="s">
        <v>536</v>
      </c>
      <c r="D141" s="113" t="s">
        <v>138</v>
      </c>
      <c r="E141" s="111" t="s">
        <v>933</v>
      </c>
      <c r="F141" s="271" t="s">
        <v>934</v>
      </c>
      <c r="G141" s="272"/>
      <c r="H141" s="272"/>
      <c r="I141" s="272"/>
      <c r="J141" s="113" t="s">
        <v>267</v>
      </c>
      <c r="K141" s="114">
        <v>9.04</v>
      </c>
      <c r="L141" s="273"/>
      <c r="M141" s="272"/>
      <c r="N141" s="274">
        <f>ROUND($L$141*$K$141,2)</f>
        <v>0</v>
      </c>
      <c r="O141" s="272"/>
      <c r="P141" s="272"/>
      <c r="Q141" s="272"/>
      <c r="R141" s="112" t="s">
        <v>202</v>
      </c>
      <c r="S141" s="21"/>
      <c r="T141" s="115"/>
      <c r="U141" s="116" t="s">
        <v>45</v>
      </c>
      <c r="X141" s="117">
        <v>2.28268</v>
      </c>
      <c r="Y141" s="117">
        <f>$X$141*$K$141</f>
        <v>20.6354272</v>
      </c>
      <c r="Z141" s="117">
        <v>0</v>
      </c>
      <c r="AA141" s="118">
        <f>$Z$141*$K$141</f>
        <v>0</v>
      </c>
      <c r="AR141" s="81" t="s">
        <v>137</v>
      </c>
      <c r="AT141" s="81" t="s">
        <v>138</v>
      </c>
      <c r="AU141" s="81" t="s">
        <v>83</v>
      </c>
      <c r="AY141" s="81" t="s">
        <v>136</v>
      </c>
      <c r="BE141" s="119">
        <f>IF($U$141="základní",$N$141,0)</f>
        <v>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81" t="s">
        <v>22</v>
      </c>
      <c r="BK141" s="119">
        <f>ROUND($L$141*$K$141,2)</f>
        <v>0</v>
      </c>
      <c r="BL141" s="81" t="s">
        <v>137</v>
      </c>
      <c r="BM141" s="81" t="s">
        <v>536</v>
      </c>
    </row>
    <row r="142" spans="2:65" s="6" customFormat="1" ht="39" customHeight="1">
      <c r="B142" s="21"/>
      <c r="C142" s="113" t="s">
        <v>543</v>
      </c>
      <c r="D142" s="113" t="s">
        <v>138</v>
      </c>
      <c r="E142" s="111" t="s">
        <v>935</v>
      </c>
      <c r="F142" s="271" t="s">
        <v>936</v>
      </c>
      <c r="G142" s="272"/>
      <c r="H142" s="272"/>
      <c r="I142" s="272"/>
      <c r="J142" s="113" t="s">
        <v>303</v>
      </c>
      <c r="K142" s="114">
        <v>59.9</v>
      </c>
      <c r="L142" s="273"/>
      <c r="M142" s="272"/>
      <c r="N142" s="274">
        <f>ROUND($L$142*$K$142,2)</f>
        <v>0</v>
      </c>
      <c r="O142" s="272"/>
      <c r="P142" s="272"/>
      <c r="Q142" s="272"/>
      <c r="R142" s="112" t="s">
        <v>202</v>
      </c>
      <c r="S142" s="21"/>
      <c r="T142" s="115"/>
      <c r="U142" s="116" t="s">
        <v>45</v>
      </c>
      <c r="X142" s="117">
        <v>0.13862</v>
      </c>
      <c r="Y142" s="117">
        <f>$X$142*$K$142</f>
        <v>8.303338</v>
      </c>
      <c r="Z142" s="117">
        <v>0</v>
      </c>
      <c r="AA142" s="118">
        <f>$Z$142*$K$142</f>
        <v>0</v>
      </c>
      <c r="AR142" s="81" t="s">
        <v>137</v>
      </c>
      <c r="AT142" s="81" t="s">
        <v>138</v>
      </c>
      <c r="AU142" s="81" t="s">
        <v>83</v>
      </c>
      <c r="AY142" s="81" t="s">
        <v>136</v>
      </c>
      <c r="BE142" s="119">
        <f>IF($U$142="základní",$N$142,0)</f>
        <v>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81" t="s">
        <v>22</v>
      </c>
      <c r="BK142" s="119">
        <f>ROUND($L$142*$K$142,2)</f>
        <v>0</v>
      </c>
      <c r="BL142" s="81" t="s">
        <v>137</v>
      </c>
      <c r="BM142" s="81" t="s">
        <v>543</v>
      </c>
    </row>
    <row r="143" spans="2:63" s="101" customFormat="1" ht="30.75" customHeight="1">
      <c r="B143" s="102"/>
      <c r="D143" s="109" t="s">
        <v>828</v>
      </c>
      <c r="N143" s="278">
        <f>$BK$143</f>
        <v>0</v>
      </c>
      <c r="O143" s="277"/>
      <c r="P143" s="277"/>
      <c r="Q143" s="277"/>
      <c r="S143" s="102"/>
      <c r="T143" s="105"/>
      <c r="W143" s="106">
        <f>SUM($W$144:$W$146)</f>
        <v>0</v>
      </c>
      <c r="Y143" s="106">
        <f>SUM($Y$144:$Y$146)</f>
        <v>722.4098019999999</v>
      </c>
      <c r="AA143" s="107">
        <f>SUM($AA$144:$AA$146)</f>
        <v>0</v>
      </c>
      <c r="AR143" s="104" t="s">
        <v>22</v>
      </c>
      <c r="AT143" s="104" t="s">
        <v>74</v>
      </c>
      <c r="AU143" s="104" t="s">
        <v>22</v>
      </c>
      <c r="AY143" s="104" t="s">
        <v>136</v>
      </c>
      <c r="BK143" s="108">
        <f>SUM($BK$144:$BK$146)</f>
        <v>0</v>
      </c>
    </row>
    <row r="144" spans="2:65" s="6" customFormat="1" ht="15.75" customHeight="1">
      <c r="B144" s="21"/>
      <c r="C144" s="113" t="s">
        <v>548</v>
      </c>
      <c r="D144" s="113" t="s">
        <v>138</v>
      </c>
      <c r="E144" s="111" t="s">
        <v>412</v>
      </c>
      <c r="F144" s="271" t="s">
        <v>413</v>
      </c>
      <c r="G144" s="272"/>
      <c r="H144" s="272"/>
      <c r="I144" s="272"/>
      <c r="J144" s="113" t="s">
        <v>303</v>
      </c>
      <c r="K144" s="114">
        <v>232.8</v>
      </c>
      <c r="L144" s="273"/>
      <c r="M144" s="272"/>
      <c r="N144" s="274">
        <f>ROUND($L$144*$K$144,2)</f>
        <v>0</v>
      </c>
      <c r="O144" s="272"/>
      <c r="P144" s="272"/>
      <c r="Q144" s="272"/>
      <c r="R144" s="112" t="s">
        <v>202</v>
      </c>
      <c r="S144" s="21"/>
      <c r="T144" s="115"/>
      <c r="U144" s="116" t="s">
        <v>45</v>
      </c>
      <c r="X144" s="117">
        <v>0.18907</v>
      </c>
      <c r="Y144" s="117">
        <f>$X$144*$K$144</f>
        <v>44.015496</v>
      </c>
      <c r="Z144" s="117">
        <v>0</v>
      </c>
      <c r="AA144" s="118">
        <f>$Z$144*$K$144</f>
        <v>0</v>
      </c>
      <c r="AR144" s="81" t="s">
        <v>137</v>
      </c>
      <c r="AT144" s="81" t="s">
        <v>138</v>
      </c>
      <c r="AU144" s="81" t="s">
        <v>83</v>
      </c>
      <c r="AY144" s="81" t="s">
        <v>136</v>
      </c>
      <c r="BE144" s="119">
        <f>IF($U$144="základní",$N$144,0)</f>
        <v>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81" t="s">
        <v>22</v>
      </c>
      <c r="BK144" s="119">
        <f>ROUND($L$144*$K$144,2)</f>
        <v>0</v>
      </c>
      <c r="BL144" s="81" t="s">
        <v>137</v>
      </c>
      <c r="BM144" s="81" t="s">
        <v>548</v>
      </c>
    </row>
    <row r="145" spans="2:65" s="6" customFormat="1" ht="15.75" customHeight="1">
      <c r="B145" s="21"/>
      <c r="C145" s="113" t="s">
        <v>554</v>
      </c>
      <c r="D145" s="113" t="s">
        <v>138</v>
      </c>
      <c r="E145" s="111" t="s">
        <v>408</v>
      </c>
      <c r="F145" s="271" t="s">
        <v>409</v>
      </c>
      <c r="G145" s="272"/>
      <c r="H145" s="272"/>
      <c r="I145" s="272"/>
      <c r="J145" s="113" t="s">
        <v>303</v>
      </c>
      <c r="K145" s="114">
        <v>1433.1</v>
      </c>
      <c r="L145" s="273"/>
      <c r="M145" s="272"/>
      <c r="N145" s="274">
        <f>ROUND($L$145*$K$145,2)</f>
        <v>0</v>
      </c>
      <c r="O145" s="272"/>
      <c r="P145" s="272"/>
      <c r="Q145" s="272"/>
      <c r="R145" s="112" t="s">
        <v>202</v>
      </c>
      <c r="S145" s="21"/>
      <c r="T145" s="115"/>
      <c r="U145" s="116" t="s">
        <v>45</v>
      </c>
      <c r="X145" s="117">
        <v>0.46166</v>
      </c>
      <c r="Y145" s="117">
        <f>$X$145*$K$145</f>
        <v>661.6049459999999</v>
      </c>
      <c r="Z145" s="117">
        <v>0</v>
      </c>
      <c r="AA145" s="118">
        <f>$Z$145*$K$145</f>
        <v>0</v>
      </c>
      <c r="AR145" s="81" t="s">
        <v>137</v>
      </c>
      <c r="AT145" s="81" t="s">
        <v>138</v>
      </c>
      <c r="AU145" s="81" t="s">
        <v>83</v>
      </c>
      <c r="AY145" s="81" t="s">
        <v>136</v>
      </c>
      <c r="BE145" s="119">
        <f>IF($U$145="základní",$N$145,0)</f>
        <v>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81" t="s">
        <v>22</v>
      </c>
      <c r="BK145" s="119">
        <f>ROUND($L$145*$K$145,2)</f>
        <v>0</v>
      </c>
      <c r="BL145" s="81" t="s">
        <v>137</v>
      </c>
      <c r="BM145" s="81" t="s">
        <v>554</v>
      </c>
    </row>
    <row r="146" spans="2:65" s="6" customFormat="1" ht="27" customHeight="1">
      <c r="B146" s="21"/>
      <c r="C146" s="113" t="s">
        <v>559</v>
      </c>
      <c r="D146" s="113" t="s">
        <v>138</v>
      </c>
      <c r="E146" s="111" t="s">
        <v>937</v>
      </c>
      <c r="F146" s="271" t="s">
        <v>938</v>
      </c>
      <c r="G146" s="272"/>
      <c r="H146" s="272"/>
      <c r="I146" s="272"/>
      <c r="J146" s="113" t="s">
        <v>303</v>
      </c>
      <c r="K146" s="114">
        <v>19.6</v>
      </c>
      <c r="L146" s="273"/>
      <c r="M146" s="272"/>
      <c r="N146" s="274">
        <f>ROUND($L$146*$K$146,2)</f>
        <v>0</v>
      </c>
      <c r="O146" s="272"/>
      <c r="P146" s="272"/>
      <c r="Q146" s="272"/>
      <c r="R146" s="112" t="s">
        <v>202</v>
      </c>
      <c r="S146" s="21"/>
      <c r="T146" s="115"/>
      <c r="U146" s="116" t="s">
        <v>45</v>
      </c>
      <c r="X146" s="117">
        <v>0.8566</v>
      </c>
      <c r="Y146" s="117">
        <f>$X$146*$K$146</f>
        <v>16.789360000000002</v>
      </c>
      <c r="Z146" s="117">
        <v>0</v>
      </c>
      <c r="AA146" s="118">
        <f>$Z$146*$K$146</f>
        <v>0</v>
      </c>
      <c r="AR146" s="81" t="s">
        <v>137</v>
      </c>
      <c r="AT146" s="81" t="s">
        <v>138</v>
      </c>
      <c r="AU146" s="81" t="s">
        <v>83</v>
      </c>
      <c r="AY146" s="81" t="s">
        <v>136</v>
      </c>
      <c r="BE146" s="119">
        <f>IF($U$146="základní",$N$146,0)</f>
        <v>0</v>
      </c>
      <c r="BF146" s="119">
        <f>IF($U$146="snížená",$N$146,0)</f>
        <v>0</v>
      </c>
      <c r="BG146" s="119">
        <f>IF($U$146="zákl. přenesená",$N$146,0)</f>
        <v>0</v>
      </c>
      <c r="BH146" s="119">
        <f>IF($U$146="sníž. přenesená",$N$146,0)</f>
        <v>0</v>
      </c>
      <c r="BI146" s="119">
        <f>IF($U$146="nulová",$N$146,0)</f>
        <v>0</v>
      </c>
      <c r="BJ146" s="81" t="s">
        <v>22</v>
      </c>
      <c r="BK146" s="119">
        <f>ROUND($L$146*$K$146,2)</f>
        <v>0</v>
      </c>
      <c r="BL146" s="81" t="s">
        <v>137</v>
      </c>
      <c r="BM146" s="81" t="s">
        <v>559</v>
      </c>
    </row>
    <row r="147" spans="2:63" s="101" customFormat="1" ht="30.75" customHeight="1">
      <c r="B147" s="102"/>
      <c r="D147" s="109" t="s">
        <v>829</v>
      </c>
      <c r="N147" s="278">
        <f>$BK$147</f>
        <v>0</v>
      </c>
      <c r="O147" s="277"/>
      <c r="P147" s="277"/>
      <c r="Q147" s="277"/>
      <c r="S147" s="102"/>
      <c r="T147" s="105"/>
      <c r="W147" s="106">
        <f>$W$148</f>
        <v>0</v>
      </c>
      <c r="Y147" s="106">
        <f>$Y$148</f>
        <v>0.0040019999999999995</v>
      </c>
      <c r="AA147" s="107">
        <f>$AA$148</f>
        <v>0</v>
      </c>
      <c r="AR147" s="104" t="s">
        <v>22</v>
      </c>
      <c r="AT147" s="104" t="s">
        <v>74</v>
      </c>
      <c r="AU147" s="104" t="s">
        <v>22</v>
      </c>
      <c r="AY147" s="104" t="s">
        <v>136</v>
      </c>
      <c r="BK147" s="108">
        <f>$BK$148</f>
        <v>0</v>
      </c>
    </row>
    <row r="148" spans="2:65" s="6" customFormat="1" ht="15.75" customHeight="1">
      <c r="B148" s="21"/>
      <c r="C148" s="113" t="s">
        <v>564</v>
      </c>
      <c r="D148" s="113" t="s">
        <v>138</v>
      </c>
      <c r="E148" s="111" t="s">
        <v>939</v>
      </c>
      <c r="F148" s="271" t="s">
        <v>940</v>
      </c>
      <c r="G148" s="272"/>
      <c r="H148" s="272"/>
      <c r="I148" s="272"/>
      <c r="J148" s="113" t="s">
        <v>303</v>
      </c>
      <c r="K148" s="114">
        <v>6.67</v>
      </c>
      <c r="L148" s="273"/>
      <c r="M148" s="272"/>
      <c r="N148" s="274">
        <f>ROUND($L$148*$K$148,2)</f>
        <v>0</v>
      </c>
      <c r="O148" s="272"/>
      <c r="P148" s="272"/>
      <c r="Q148" s="272"/>
      <c r="R148" s="112" t="s">
        <v>202</v>
      </c>
      <c r="S148" s="21"/>
      <c r="T148" s="115"/>
      <c r="U148" s="116" t="s">
        <v>45</v>
      </c>
      <c r="X148" s="117">
        <v>0.0006</v>
      </c>
      <c r="Y148" s="117">
        <f>$X$148*$K$148</f>
        <v>0.0040019999999999995</v>
      </c>
      <c r="Z148" s="117">
        <v>0</v>
      </c>
      <c r="AA148" s="118">
        <f>$Z$148*$K$148</f>
        <v>0</v>
      </c>
      <c r="AR148" s="81" t="s">
        <v>137</v>
      </c>
      <c r="AT148" s="81" t="s">
        <v>138</v>
      </c>
      <c r="AU148" s="81" t="s">
        <v>83</v>
      </c>
      <c r="AY148" s="81" t="s">
        <v>136</v>
      </c>
      <c r="BE148" s="119">
        <f>IF($U$148="základní",$N$148,0)</f>
        <v>0</v>
      </c>
      <c r="BF148" s="119">
        <f>IF($U$148="snížená",$N$148,0)</f>
        <v>0</v>
      </c>
      <c r="BG148" s="119">
        <f>IF($U$148="zákl. přenesená",$N$148,0)</f>
        <v>0</v>
      </c>
      <c r="BH148" s="119">
        <f>IF($U$148="sníž. přenesená",$N$148,0)</f>
        <v>0</v>
      </c>
      <c r="BI148" s="119">
        <f>IF($U$148="nulová",$N$148,0)</f>
        <v>0</v>
      </c>
      <c r="BJ148" s="81" t="s">
        <v>22</v>
      </c>
      <c r="BK148" s="119">
        <f>ROUND($L$148*$K$148,2)</f>
        <v>0</v>
      </c>
      <c r="BL148" s="81" t="s">
        <v>137</v>
      </c>
      <c r="BM148" s="81" t="s">
        <v>564</v>
      </c>
    </row>
    <row r="149" spans="2:63" s="101" customFormat="1" ht="30.75" customHeight="1">
      <c r="B149" s="102"/>
      <c r="D149" s="109" t="s">
        <v>830</v>
      </c>
      <c r="N149" s="278">
        <f>$BK$149</f>
        <v>0</v>
      </c>
      <c r="O149" s="277"/>
      <c r="P149" s="277"/>
      <c r="Q149" s="277"/>
      <c r="S149" s="102"/>
      <c r="T149" s="105"/>
      <c r="W149" s="106">
        <f>SUM($W$150:$W$153)</f>
        <v>0</v>
      </c>
      <c r="Y149" s="106">
        <f>SUM($Y$150:$Y$153)</f>
        <v>0</v>
      </c>
      <c r="AA149" s="107">
        <f>SUM($AA$150:$AA$153)</f>
        <v>0</v>
      </c>
      <c r="AR149" s="104" t="s">
        <v>22</v>
      </c>
      <c r="AT149" s="104" t="s">
        <v>74</v>
      </c>
      <c r="AU149" s="104" t="s">
        <v>22</v>
      </c>
      <c r="AY149" s="104" t="s">
        <v>136</v>
      </c>
      <c r="BK149" s="108">
        <f>SUM($BK$150:$BK$153)</f>
        <v>0</v>
      </c>
    </row>
    <row r="150" spans="2:65" s="6" customFormat="1" ht="39" customHeight="1">
      <c r="B150" s="21"/>
      <c r="C150" s="113" t="s">
        <v>568</v>
      </c>
      <c r="D150" s="113" t="s">
        <v>138</v>
      </c>
      <c r="E150" s="111" t="s">
        <v>941</v>
      </c>
      <c r="F150" s="271" t="s">
        <v>942</v>
      </c>
      <c r="G150" s="272"/>
      <c r="H150" s="272"/>
      <c r="I150" s="272"/>
      <c r="J150" s="113" t="s">
        <v>189</v>
      </c>
      <c r="K150" s="114">
        <v>1</v>
      </c>
      <c r="L150" s="273"/>
      <c r="M150" s="272"/>
      <c r="N150" s="274">
        <f>ROUND($L$150*$K$150,2)</f>
        <v>0</v>
      </c>
      <c r="O150" s="272"/>
      <c r="P150" s="272"/>
      <c r="Q150" s="272"/>
      <c r="R150" s="112"/>
      <c r="S150" s="21"/>
      <c r="T150" s="115"/>
      <c r="U150" s="116" t="s">
        <v>45</v>
      </c>
      <c r="X150" s="117">
        <v>0</v>
      </c>
      <c r="Y150" s="117">
        <f>$X$150*$K$150</f>
        <v>0</v>
      </c>
      <c r="Z150" s="117">
        <v>0</v>
      </c>
      <c r="AA150" s="118">
        <f>$Z$150*$K$150</f>
        <v>0</v>
      </c>
      <c r="AR150" s="81" t="s">
        <v>137</v>
      </c>
      <c r="AT150" s="81" t="s">
        <v>138</v>
      </c>
      <c r="AU150" s="81" t="s">
        <v>83</v>
      </c>
      <c r="AY150" s="81" t="s">
        <v>136</v>
      </c>
      <c r="BE150" s="119">
        <f>IF($U$150="základní",$N$150,0)</f>
        <v>0</v>
      </c>
      <c r="BF150" s="119">
        <f>IF($U$150="snížená",$N$150,0)</f>
        <v>0</v>
      </c>
      <c r="BG150" s="119">
        <f>IF($U$150="zákl. přenesená",$N$150,0)</f>
        <v>0</v>
      </c>
      <c r="BH150" s="119">
        <f>IF($U$150="sníž. přenesená",$N$150,0)</f>
        <v>0</v>
      </c>
      <c r="BI150" s="119">
        <f>IF($U$150="nulová",$N$150,0)</f>
        <v>0</v>
      </c>
      <c r="BJ150" s="81" t="s">
        <v>22</v>
      </c>
      <c r="BK150" s="119">
        <f>ROUND($L$150*$K$150,2)</f>
        <v>0</v>
      </c>
      <c r="BL150" s="81" t="s">
        <v>137</v>
      </c>
      <c r="BM150" s="81" t="s">
        <v>568</v>
      </c>
    </row>
    <row r="151" spans="2:65" s="6" customFormat="1" ht="27" customHeight="1">
      <c r="B151" s="21"/>
      <c r="C151" s="113" t="s">
        <v>573</v>
      </c>
      <c r="D151" s="113" t="s">
        <v>138</v>
      </c>
      <c r="E151" s="111" t="s">
        <v>943</v>
      </c>
      <c r="F151" s="271" t="s">
        <v>944</v>
      </c>
      <c r="G151" s="272"/>
      <c r="H151" s="272"/>
      <c r="I151" s="272"/>
      <c r="J151" s="113" t="s">
        <v>189</v>
      </c>
      <c r="K151" s="114">
        <v>5</v>
      </c>
      <c r="L151" s="273"/>
      <c r="M151" s="272"/>
      <c r="N151" s="274">
        <f>ROUND($L$151*$K$151,2)</f>
        <v>0</v>
      </c>
      <c r="O151" s="272"/>
      <c r="P151" s="272"/>
      <c r="Q151" s="272"/>
      <c r="R151" s="112"/>
      <c r="S151" s="21"/>
      <c r="T151" s="115"/>
      <c r="U151" s="116" t="s">
        <v>45</v>
      </c>
      <c r="X151" s="117">
        <v>0</v>
      </c>
      <c r="Y151" s="117">
        <f>$X$151*$K$151</f>
        <v>0</v>
      </c>
      <c r="Z151" s="117">
        <v>0</v>
      </c>
      <c r="AA151" s="118">
        <f>$Z$151*$K$151</f>
        <v>0</v>
      </c>
      <c r="AR151" s="81" t="s">
        <v>137</v>
      </c>
      <c r="AT151" s="81" t="s">
        <v>138</v>
      </c>
      <c r="AU151" s="81" t="s">
        <v>83</v>
      </c>
      <c r="AY151" s="81" t="s">
        <v>136</v>
      </c>
      <c r="BE151" s="119">
        <f>IF($U$151="základní",$N$151,0)</f>
        <v>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81" t="s">
        <v>22</v>
      </c>
      <c r="BK151" s="119">
        <f>ROUND($L$151*$K$151,2)</f>
        <v>0</v>
      </c>
      <c r="BL151" s="81" t="s">
        <v>137</v>
      </c>
      <c r="BM151" s="81" t="s">
        <v>573</v>
      </c>
    </row>
    <row r="152" spans="2:65" s="6" customFormat="1" ht="27" customHeight="1">
      <c r="B152" s="21"/>
      <c r="C152" s="113" t="s">
        <v>577</v>
      </c>
      <c r="D152" s="113" t="s">
        <v>138</v>
      </c>
      <c r="E152" s="111" t="s">
        <v>945</v>
      </c>
      <c r="F152" s="271" t="s">
        <v>946</v>
      </c>
      <c r="G152" s="272"/>
      <c r="H152" s="272"/>
      <c r="I152" s="272"/>
      <c r="J152" s="113" t="s">
        <v>189</v>
      </c>
      <c r="K152" s="114">
        <v>3</v>
      </c>
      <c r="L152" s="273"/>
      <c r="M152" s="272"/>
      <c r="N152" s="274">
        <f>ROUND($L$152*$K$152,2)</f>
        <v>0</v>
      </c>
      <c r="O152" s="272"/>
      <c r="P152" s="272"/>
      <c r="Q152" s="272"/>
      <c r="R152" s="112"/>
      <c r="S152" s="21"/>
      <c r="T152" s="115"/>
      <c r="U152" s="116" t="s">
        <v>45</v>
      </c>
      <c r="X152" s="117">
        <v>0</v>
      </c>
      <c r="Y152" s="117">
        <f>$X$152*$K$152</f>
        <v>0</v>
      </c>
      <c r="Z152" s="117">
        <v>0</v>
      </c>
      <c r="AA152" s="118">
        <f>$Z$152*$K$152</f>
        <v>0</v>
      </c>
      <c r="AR152" s="81" t="s">
        <v>137</v>
      </c>
      <c r="AT152" s="81" t="s">
        <v>138</v>
      </c>
      <c r="AU152" s="81" t="s">
        <v>83</v>
      </c>
      <c r="AY152" s="81" t="s">
        <v>136</v>
      </c>
      <c r="BE152" s="119">
        <f>IF($U$152="základní",$N$152,0)</f>
        <v>0</v>
      </c>
      <c r="BF152" s="119">
        <f>IF($U$152="snížená",$N$152,0)</f>
        <v>0</v>
      </c>
      <c r="BG152" s="119">
        <f>IF($U$152="zákl. přenesená",$N$152,0)</f>
        <v>0</v>
      </c>
      <c r="BH152" s="119">
        <f>IF($U$152="sníž. přenesená",$N$152,0)</f>
        <v>0</v>
      </c>
      <c r="BI152" s="119">
        <f>IF($U$152="nulová",$N$152,0)</f>
        <v>0</v>
      </c>
      <c r="BJ152" s="81" t="s">
        <v>22</v>
      </c>
      <c r="BK152" s="119">
        <f>ROUND($L$152*$K$152,2)</f>
        <v>0</v>
      </c>
      <c r="BL152" s="81" t="s">
        <v>137</v>
      </c>
      <c r="BM152" s="81" t="s">
        <v>577</v>
      </c>
    </row>
    <row r="153" spans="2:65" s="6" customFormat="1" ht="27" customHeight="1">
      <c r="B153" s="21"/>
      <c r="C153" s="113" t="s">
        <v>581</v>
      </c>
      <c r="D153" s="113" t="s">
        <v>138</v>
      </c>
      <c r="E153" s="111" t="s">
        <v>947</v>
      </c>
      <c r="F153" s="271" t="s">
        <v>948</v>
      </c>
      <c r="G153" s="272"/>
      <c r="H153" s="272"/>
      <c r="I153" s="272"/>
      <c r="J153" s="113" t="s">
        <v>189</v>
      </c>
      <c r="K153" s="114">
        <v>1</v>
      </c>
      <c r="L153" s="273"/>
      <c r="M153" s="272"/>
      <c r="N153" s="274">
        <f>ROUND($L$153*$K$153,2)</f>
        <v>0</v>
      </c>
      <c r="O153" s="272"/>
      <c r="P153" s="272"/>
      <c r="Q153" s="272"/>
      <c r="R153" s="112"/>
      <c r="S153" s="21"/>
      <c r="T153" s="115"/>
      <c r="U153" s="116" t="s">
        <v>45</v>
      </c>
      <c r="X153" s="117">
        <v>0</v>
      </c>
      <c r="Y153" s="117">
        <f>$X$153*$K$153</f>
        <v>0</v>
      </c>
      <c r="Z153" s="117">
        <v>0</v>
      </c>
      <c r="AA153" s="118">
        <f>$Z$153*$K$153</f>
        <v>0</v>
      </c>
      <c r="AR153" s="81" t="s">
        <v>137</v>
      </c>
      <c r="AT153" s="81" t="s">
        <v>138</v>
      </c>
      <c r="AU153" s="81" t="s">
        <v>83</v>
      </c>
      <c r="AY153" s="81" t="s">
        <v>136</v>
      </c>
      <c r="BE153" s="119">
        <f>IF($U$153="základní",$N$153,0)</f>
        <v>0</v>
      </c>
      <c r="BF153" s="119">
        <f>IF($U$153="snížená",$N$153,0)</f>
        <v>0</v>
      </c>
      <c r="BG153" s="119">
        <f>IF($U$153="zákl. přenesená",$N$153,0)</f>
        <v>0</v>
      </c>
      <c r="BH153" s="119">
        <f>IF($U$153="sníž. přenesená",$N$153,0)</f>
        <v>0</v>
      </c>
      <c r="BI153" s="119">
        <f>IF($U$153="nulová",$N$153,0)</f>
        <v>0</v>
      </c>
      <c r="BJ153" s="81" t="s">
        <v>22</v>
      </c>
      <c r="BK153" s="119">
        <f>ROUND($L$153*$K$153,2)</f>
        <v>0</v>
      </c>
      <c r="BL153" s="81" t="s">
        <v>137</v>
      </c>
      <c r="BM153" s="81" t="s">
        <v>581</v>
      </c>
    </row>
    <row r="154" spans="2:63" s="101" customFormat="1" ht="30.75" customHeight="1">
      <c r="B154" s="102"/>
      <c r="D154" s="109" t="s">
        <v>831</v>
      </c>
      <c r="N154" s="278">
        <f>$BK$154</f>
        <v>0</v>
      </c>
      <c r="O154" s="277"/>
      <c r="P154" s="277"/>
      <c r="Q154" s="277"/>
      <c r="S154" s="102"/>
      <c r="T154" s="105"/>
      <c r="W154" s="106">
        <f>SUM($W$155:$W$171)</f>
        <v>0</v>
      </c>
      <c r="Y154" s="106">
        <f>SUM($Y$155:$Y$171)</f>
        <v>92.2439657</v>
      </c>
      <c r="AA154" s="107">
        <f>SUM($AA$155:$AA$171)</f>
        <v>841.8540750000001</v>
      </c>
      <c r="AR154" s="104" t="s">
        <v>22</v>
      </c>
      <c r="AT154" s="104" t="s">
        <v>74</v>
      </c>
      <c r="AU154" s="104" t="s">
        <v>22</v>
      </c>
      <c r="AY154" s="104" t="s">
        <v>136</v>
      </c>
      <c r="BK154" s="108">
        <f>SUM($BK$155:$BK$171)</f>
        <v>0</v>
      </c>
    </row>
    <row r="155" spans="2:65" s="6" customFormat="1" ht="27" customHeight="1">
      <c r="B155" s="21"/>
      <c r="C155" s="113" t="s">
        <v>585</v>
      </c>
      <c r="D155" s="113" t="s">
        <v>138</v>
      </c>
      <c r="E155" s="111" t="s">
        <v>949</v>
      </c>
      <c r="F155" s="271" t="s">
        <v>950</v>
      </c>
      <c r="G155" s="272"/>
      <c r="H155" s="272"/>
      <c r="I155" s="272"/>
      <c r="J155" s="113" t="s">
        <v>374</v>
      </c>
      <c r="K155" s="114">
        <v>4.9</v>
      </c>
      <c r="L155" s="273"/>
      <c r="M155" s="272"/>
      <c r="N155" s="274">
        <f>ROUND($L$155*$K$155,2)</f>
        <v>0</v>
      </c>
      <c r="O155" s="272"/>
      <c r="P155" s="272"/>
      <c r="Q155" s="272"/>
      <c r="R155" s="112" t="s">
        <v>202</v>
      </c>
      <c r="S155" s="21"/>
      <c r="T155" s="115"/>
      <c r="U155" s="116" t="s">
        <v>45</v>
      </c>
      <c r="X155" s="117">
        <v>0.61348</v>
      </c>
      <c r="Y155" s="117">
        <f>$X$155*$K$155</f>
        <v>3.0060520000000004</v>
      </c>
      <c r="Z155" s="117">
        <v>0</v>
      </c>
      <c r="AA155" s="118">
        <f>$Z$155*$K$155</f>
        <v>0</v>
      </c>
      <c r="AR155" s="81" t="s">
        <v>137</v>
      </c>
      <c r="AT155" s="81" t="s">
        <v>138</v>
      </c>
      <c r="AU155" s="81" t="s">
        <v>83</v>
      </c>
      <c r="AY155" s="81" t="s">
        <v>136</v>
      </c>
      <c r="BE155" s="119">
        <f>IF($U$155="základní",$N$155,0)</f>
        <v>0</v>
      </c>
      <c r="BF155" s="119">
        <f>IF($U$155="snížená",$N$155,0)</f>
        <v>0</v>
      </c>
      <c r="BG155" s="119">
        <f>IF($U$155="zákl. přenesená",$N$155,0)</f>
        <v>0</v>
      </c>
      <c r="BH155" s="119">
        <f>IF($U$155="sníž. přenesená",$N$155,0)</f>
        <v>0</v>
      </c>
      <c r="BI155" s="119">
        <f>IF($U$155="nulová",$N$155,0)</f>
        <v>0</v>
      </c>
      <c r="BJ155" s="81" t="s">
        <v>22</v>
      </c>
      <c r="BK155" s="119">
        <f>ROUND($L$155*$K$155,2)</f>
        <v>0</v>
      </c>
      <c r="BL155" s="81" t="s">
        <v>137</v>
      </c>
      <c r="BM155" s="81" t="s">
        <v>585</v>
      </c>
    </row>
    <row r="156" spans="2:65" s="6" customFormat="1" ht="15.75" customHeight="1">
      <c r="B156" s="21"/>
      <c r="C156" s="150" t="s">
        <v>589</v>
      </c>
      <c r="D156" s="150" t="s">
        <v>356</v>
      </c>
      <c r="E156" s="149" t="s">
        <v>951</v>
      </c>
      <c r="F156" s="294" t="s">
        <v>952</v>
      </c>
      <c r="G156" s="295"/>
      <c r="H156" s="295"/>
      <c r="I156" s="295"/>
      <c r="J156" s="150" t="s">
        <v>189</v>
      </c>
      <c r="K156" s="151">
        <v>5</v>
      </c>
      <c r="L156" s="296"/>
      <c r="M156" s="295"/>
      <c r="N156" s="297">
        <f>ROUND($L$156*$K$156,2)</f>
        <v>0</v>
      </c>
      <c r="O156" s="272"/>
      <c r="P156" s="272"/>
      <c r="Q156" s="272"/>
      <c r="R156" s="112"/>
      <c r="S156" s="21"/>
      <c r="T156" s="115"/>
      <c r="U156" s="116" t="s">
        <v>45</v>
      </c>
      <c r="X156" s="117">
        <v>0</v>
      </c>
      <c r="Y156" s="117">
        <f>$X$156*$K$156</f>
        <v>0</v>
      </c>
      <c r="Z156" s="117">
        <v>0</v>
      </c>
      <c r="AA156" s="118">
        <f>$Z$156*$K$156</f>
        <v>0</v>
      </c>
      <c r="AR156" s="81" t="s">
        <v>166</v>
      </c>
      <c r="AT156" s="81" t="s">
        <v>356</v>
      </c>
      <c r="AU156" s="81" t="s">
        <v>83</v>
      </c>
      <c r="AY156" s="81" t="s">
        <v>136</v>
      </c>
      <c r="BE156" s="119">
        <f>IF($U$156="základní",$N$156,0)</f>
        <v>0</v>
      </c>
      <c r="BF156" s="119">
        <f>IF($U$156="snížená",$N$156,0)</f>
        <v>0</v>
      </c>
      <c r="BG156" s="119">
        <f>IF($U$156="zákl. přenesená",$N$156,0)</f>
        <v>0</v>
      </c>
      <c r="BH156" s="119">
        <f>IF($U$156="sníž. přenesená",$N$156,0)</f>
        <v>0</v>
      </c>
      <c r="BI156" s="119">
        <f>IF($U$156="nulová",$N$156,0)</f>
        <v>0</v>
      </c>
      <c r="BJ156" s="81" t="s">
        <v>22</v>
      </c>
      <c r="BK156" s="119">
        <f>ROUND($L$156*$K$156,2)</f>
        <v>0</v>
      </c>
      <c r="BL156" s="81" t="s">
        <v>137</v>
      </c>
      <c r="BM156" s="81" t="s">
        <v>589</v>
      </c>
    </row>
    <row r="157" spans="2:65" s="6" customFormat="1" ht="27" customHeight="1">
      <c r="B157" s="21"/>
      <c r="C157" s="113" t="s">
        <v>593</v>
      </c>
      <c r="D157" s="113" t="s">
        <v>138</v>
      </c>
      <c r="E157" s="111" t="s">
        <v>953</v>
      </c>
      <c r="F157" s="271" t="s">
        <v>954</v>
      </c>
      <c r="G157" s="272"/>
      <c r="H157" s="272"/>
      <c r="I157" s="272"/>
      <c r="J157" s="113" t="s">
        <v>374</v>
      </c>
      <c r="K157" s="114">
        <v>27.6</v>
      </c>
      <c r="L157" s="273"/>
      <c r="M157" s="272"/>
      <c r="N157" s="274">
        <f>ROUND($L$157*$K$157,2)</f>
        <v>0</v>
      </c>
      <c r="O157" s="272"/>
      <c r="P157" s="272"/>
      <c r="Q157" s="272"/>
      <c r="R157" s="112" t="s">
        <v>202</v>
      </c>
      <c r="S157" s="21"/>
      <c r="T157" s="115"/>
      <c r="U157" s="116" t="s">
        <v>45</v>
      </c>
      <c r="X157" s="117">
        <v>1.51459</v>
      </c>
      <c r="Y157" s="117">
        <f>$X$157*$K$157</f>
        <v>41.802684000000006</v>
      </c>
      <c r="Z157" s="117">
        <v>0</v>
      </c>
      <c r="AA157" s="118">
        <f>$Z$157*$K$157</f>
        <v>0</v>
      </c>
      <c r="AR157" s="81" t="s">
        <v>137</v>
      </c>
      <c r="AT157" s="81" t="s">
        <v>138</v>
      </c>
      <c r="AU157" s="81" t="s">
        <v>83</v>
      </c>
      <c r="AY157" s="81" t="s">
        <v>136</v>
      </c>
      <c r="BE157" s="119">
        <f>IF($U$157="základní",$N$157,0)</f>
        <v>0</v>
      </c>
      <c r="BF157" s="119">
        <f>IF($U$157="snížená",$N$157,0)</f>
        <v>0</v>
      </c>
      <c r="BG157" s="119">
        <f>IF($U$157="zákl. přenesená",$N$157,0)</f>
        <v>0</v>
      </c>
      <c r="BH157" s="119">
        <f>IF($U$157="sníž. přenesená",$N$157,0)</f>
        <v>0</v>
      </c>
      <c r="BI157" s="119">
        <f>IF($U$157="nulová",$N$157,0)</f>
        <v>0</v>
      </c>
      <c r="BJ157" s="81" t="s">
        <v>22</v>
      </c>
      <c r="BK157" s="119">
        <f>ROUND($L$157*$K$157,2)</f>
        <v>0</v>
      </c>
      <c r="BL157" s="81" t="s">
        <v>137</v>
      </c>
      <c r="BM157" s="81" t="s">
        <v>593</v>
      </c>
    </row>
    <row r="158" spans="2:65" s="6" customFormat="1" ht="15.75" customHeight="1">
      <c r="B158" s="21"/>
      <c r="C158" s="150" t="s">
        <v>598</v>
      </c>
      <c r="D158" s="150" t="s">
        <v>356</v>
      </c>
      <c r="E158" s="149" t="s">
        <v>955</v>
      </c>
      <c r="F158" s="294" t="s">
        <v>956</v>
      </c>
      <c r="G158" s="295"/>
      <c r="H158" s="295"/>
      <c r="I158" s="295"/>
      <c r="J158" s="150" t="s">
        <v>189</v>
      </c>
      <c r="K158" s="151">
        <v>28</v>
      </c>
      <c r="L158" s="296"/>
      <c r="M158" s="295"/>
      <c r="N158" s="297">
        <f>ROUND($L$158*$K$158,2)</f>
        <v>0</v>
      </c>
      <c r="O158" s="272"/>
      <c r="P158" s="272"/>
      <c r="Q158" s="272"/>
      <c r="R158" s="112"/>
      <c r="S158" s="21"/>
      <c r="T158" s="115"/>
      <c r="U158" s="116" t="s">
        <v>45</v>
      </c>
      <c r="X158" s="117">
        <v>0</v>
      </c>
      <c r="Y158" s="117">
        <f>$X$158*$K$158</f>
        <v>0</v>
      </c>
      <c r="Z158" s="117">
        <v>0</v>
      </c>
      <c r="AA158" s="118">
        <f>$Z$158*$K$158</f>
        <v>0</v>
      </c>
      <c r="AR158" s="81" t="s">
        <v>166</v>
      </c>
      <c r="AT158" s="81" t="s">
        <v>356</v>
      </c>
      <c r="AU158" s="81" t="s">
        <v>83</v>
      </c>
      <c r="AY158" s="81" t="s">
        <v>136</v>
      </c>
      <c r="BE158" s="119">
        <f>IF($U$158="základní",$N$158,0)</f>
        <v>0</v>
      </c>
      <c r="BF158" s="119">
        <f>IF($U$158="snížená",$N$158,0)</f>
        <v>0</v>
      </c>
      <c r="BG158" s="119">
        <f>IF($U$158="zákl. přenesená",$N$158,0)</f>
        <v>0</v>
      </c>
      <c r="BH158" s="119">
        <f>IF($U$158="sníž. přenesená",$N$158,0)</f>
        <v>0</v>
      </c>
      <c r="BI158" s="119">
        <f>IF($U$158="nulová",$N$158,0)</f>
        <v>0</v>
      </c>
      <c r="BJ158" s="81" t="s">
        <v>22</v>
      </c>
      <c r="BK158" s="119">
        <f>ROUND($L$158*$K$158,2)</f>
        <v>0</v>
      </c>
      <c r="BL158" s="81" t="s">
        <v>137</v>
      </c>
      <c r="BM158" s="81" t="s">
        <v>598</v>
      </c>
    </row>
    <row r="159" spans="2:65" s="6" customFormat="1" ht="39" customHeight="1">
      <c r="B159" s="21"/>
      <c r="C159" s="113" t="s">
        <v>603</v>
      </c>
      <c r="D159" s="113" t="s">
        <v>138</v>
      </c>
      <c r="E159" s="111" t="s">
        <v>957</v>
      </c>
      <c r="F159" s="271" t="s">
        <v>958</v>
      </c>
      <c r="G159" s="272"/>
      <c r="H159" s="272"/>
      <c r="I159" s="272"/>
      <c r="J159" s="113" t="s">
        <v>374</v>
      </c>
      <c r="K159" s="114">
        <v>19.05</v>
      </c>
      <c r="L159" s="273"/>
      <c r="M159" s="272"/>
      <c r="N159" s="274">
        <f>ROUND($L$159*$K$159,2)</f>
        <v>0</v>
      </c>
      <c r="O159" s="272"/>
      <c r="P159" s="272"/>
      <c r="Q159" s="272"/>
      <c r="R159" s="112" t="s">
        <v>202</v>
      </c>
      <c r="S159" s="21"/>
      <c r="T159" s="115"/>
      <c r="U159" s="116" t="s">
        <v>45</v>
      </c>
      <c r="X159" s="117">
        <v>0.0705</v>
      </c>
      <c r="Y159" s="117">
        <f>$X$159*$K$159</f>
        <v>1.343025</v>
      </c>
      <c r="Z159" s="117">
        <v>0</v>
      </c>
      <c r="AA159" s="118">
        <f>$Z$159*$K$159</f>
        <v>0</v>
      </c>
      <c r="AR159" s="81" t="s">
        <v>137</v>
      </c>
      <c r="AT159" s="81" t="s">
        <v>138</v>
      </c>
      <c r="AU159" s="81" t="s">
        <v>83</v>
      </c>
      <c r="AY159" s="81" t="s">
        <v>136</v>
      </c>
      <c r="BE159" s="119">
        <f>IF($U$159="základní",$N$159,0)</f>
        <v>0</v>
      </c>
      <c r="BF159" s="119">
        <f>IF($U$159="snížená",$N$159,0)</f>
        <v>0</v>
      </c>
      <c r="BG159" s="119">
        <f>IF($U$159="zákl. přenesená",$N$159,0)</f>
        <v>0</v>
      </c>
      <c r="BH159" s="119">
        <f>IF($U$159="sníž. přenesená",$N$159,0)</f>
        <v>0</v>
      </c>
      <c r="BI159" s="119">
        <f>IF($U$159="nulová",$N$159,0)</f>
        <v>0</v>
      </c>
      <c r="BJ159" s="81" t="s">
        <v>22</v>
      </c>
      <c r="BK159" s="119">
        <f>ROUND($L$159*$K$159,2)</f>
        <v>0</v>
      </c>
      <c r="BL159" s="81" t="s">
        <v>137</v>
      </c>
      <c r="BM159" s="81" t="s">
        <v>603</v>
      </c>
    </row>
    <row r="160" spans="2:65" s="6" customFormat="1" ht="15.75" customHeight="1">
      <c r="B160" s="21"/>
      <c r="C160" s="113" t="s">
        <v>608</v>
      </c>
      <c r="D160" s="113" t="s">
        <v>138</v>
      </c>
      <c r="E160" s="111" t="s">
        <v>959</v>
      </c>
      <c r="F160" s="271" t="s">
        <v>960</v>
      </c>
      <c r="G160" s="272"/>
      <c r="H160" s="272"/>
      <c r="I160" s="272"/>
      <c r="J160" s="113" t="s">
        <v>374</v>
      </c>
      <c r="K160" s="114">
        <v>16</v>
      </c>
      <c r="L160" s="273"/>
      <c r="M160" s="272"/>
      <c r="N160" s="274">
        <f>ROUND($L$160*$K$160,2)</f>
        <v>0</v>
      </c>
      <c r="O160" s="272"/>
      <c r="P160" s="272"/>
      <c r="Q160" s="272"/>
      <c r="R160" s="112"/>
      <c r="S160" s="21"/>
      <c r="T160" s="115"/>
      <c r="U160" s="116" t="s">
        <v>45</v>
      </c>
      <c r="X160" s="117">
        <v>0</v>
      </c>
      <c r="Y160" s="117">
        <f>$X$160*$K$160</f>
        <v>0</v>
      </c>
      <c r="Z160" s="117">
        <v>0</v>
      </c>
      <c r="AA160" s="118">
        <f>$Z$160*$K$160</f>
        <v>0</v>
      </c>
      <c r="AR160" s="81" t="s">
        <v>137</v>
      </c>
      <c r="AT160" s="81" t="s">
        <v>138</v>
      </c>
      <c r="AU160" s="81" t="s">
        <v>83</v>
      </c>
      <c r="AY160" s="81" t="s">
        <v>136</v>
      </c>
      <c r="BE160" s="119">
        <f>IF($U$160="základní",$N$160,0)</f>
        <v>0</v>
      </c>
      <c r="BF160" s="119">
        <f>IF($U$160="snížená",$N$160,0)</f>
        <v>0</v>
      </c>
      <c r="BG160" s="119">
        <f>IF($U$160="zákl. přenesená",$N$160,0)</f>
        <v>0</v>
      </c>
      <c r="BH160" s="119">
        <f>IF($U$160="sníž. přenesená",$N$160,0)</f>
        <v>0</v>
      </c>
      <c r="BI160" s="119">
        <f>IF($U$160="nulová",$N$160,0)</f>
        <v>0</v>
      </c>
      <c r="BJ160" s="81" t="s">
        <v>22</v>
      </c>
      <c r="BK160" s="119">
        <f>ROUND($L$160*$K$160,2)</f>
        <v>0</v>
      </c>
      <c r="BL160" s="81" t="s">
        <v>137</v>
      </c>
      <c r="BM160" s="81" t="s">
        <v>608</v>
      </c>
    </row>
    <row r="161" spans="2:65" s="6" customFormat="1" ht="15.75" customHeight="1">
      <c r="B161" s="21"/>
      <c r="C161" s="113" t="s">
        <v>612</v>
      </c>
      <c r="D161" s="113" t="s">
        <v>138</v>
      </c>
      <c r="E161" s="111" t="s">
        <v>961</v>
      </c>
      <c r="F161" s="271" t="s">
        <v>962</v>
      </c>
      <c r="G161" s="272"/>
      <c r="H161" s="272"/>
      <c r="I161" s="272"/>
      <c r="J161" s="113" t="s">
        <v>267</v>
      </c>
      <c r="K161" s="114">
        <v>162.6</v>
      </c>
      <c r="L161" s="273"/>
      <c r="M161" s="272"/>
      <c r="N161" s="274">
        <f>ROUND($L$161*$K$161,2)</f>
        <v>0</v>
      </c>
      <c r="O161" s="272"/>
      <c r="P161" s="272"/>
      <c r="Q161" s="272"/>
      <c r="R161" s="112" t="s">
        <v>202</v>
      </c>
      <c r="S161" s="21"/>
      <c r="T161" s="115"/>
      <c r="U161" s="116" t="s">
        <v>45</v>
      </c>
      <c r="X161" s="117">
        <v>0.12</v>
      </c>
      <c r="Y161" s="117">
        <f>$X$161*$K$161</f>
        <v>19.511999999999997</v>
      </c>
      <c r="Z161" s="117">
        <v>2.49</v>
      </c>
      <c r="AA161" s="118">
        <f>$Z$161*$K$161</f>
        <v>404.874</v>
      </c>
      <c r="AR161" s="81" t="s">
        <v>137</v>
      </c>
      <c r="AT161" s="81" t="s">
        <v>138</v>
      </c>
      <c r="AU161" s="81" t="s">
        <v>83</v>
      </c>
      <c r="AY161" s="81" t="s">
        <v>136</v>
      </c>
      <c r="BE161" s="119">
        <f>IF($U$161="základní",$N$161,0)</f>
        <v>0</v>
      </c>
      <c r="BF161" s="119">
        <f>IF($U$161="snížená",$N$161,0)</f>
        <v>0</v>
      </c>
      <c r="BG161" s="119">
        <f>IF($U$161="zákl. přenesená",$N$161,0)</f>
        <v>0</v>
      </c>
      <c r="BH161" s="119">
        <f>IF($U$161="sníž. přenesená",$N$161,0)</f>
        <v>0</v>
      </c>
      <c r="BI161" s="119">
        <f>IF($U$161="nulová",$N$161,0)</f>
        <v>0</v>
      </c>
      <c r="BJ161" s="81" t="s">
        <v>22</v>
      </c>
      <c r="BK161" s="119">
        <f>ROUND($L$161*$K$161,2)</f>
        <v>0</v>
      </c>
      <c r="BL161" s="81" t="s">
        <v>137</v>
      </c>
      <c r="BM161" s="81" t="s">
        <v>612</v>
      </c>
    </row>
    <row r="162" spans="2:65" s="6" customFormat="1" ht="15.75" customHeight="1">
      <c r="B162" s="21"/>
      <c r="C162" s="113" t="s">
        <v>617</v>
      </c>
      <c r="D162" s="113" t="s">
        <v>138</v>
      </c>
      <c r="E162" s="111" t="s">
        <v>963</v>
      </c>
      <c r="F162" s="271" t="s">
        <v>964</v>
      </c>
      <c r="G162" s="272"/>
      <c r="H162" s="272"/>
      <c r="I162" s="272"/>
      <c r="J162" s="113" t="s">
        <v>267</v>
      </c>
      <c r="K162" s="114">
        <v>181.93</v>
      </c>
      <c r="L162" s="273"/>
      <c r="M162" s="272"/>
      <c r="N162" s="274">
        <f>ROUND($L$162*$K$162,2)</f>
        <v>0</v>
      </c>
      <c r="O162" s="272"/>
      <c r="P162" s="272"/>
      <c r="Q162" s="272"/>
      <c r="R162" s="112" t="s">
        <v>202</v>
      </c>
      <c r="S162" s="21"/>
      <c r="T162" s="115"/>
      <c r="U162" s="116" t="s">
        <v>45</v>
      </c>
      <c r="X162" s="117">
        <v>0.12171</v>
      </c>
      <c r="Y162" s="117">
        <f>$X$162*$K$162</f>
        <v>22.1427003</v>
      </c>
      <c r="Z162" s="117">
        <v>2.4</v>
      </c>
      <c r="AA162" s="118">
        <f>$Z$162*$K$162</f>
        <v>436.632</v>
      </c>
      <c r="AR162" s="81" t="s">
        <v>137</v>
      </c>
      <c r="AT162" s="81" t="s">
        <v>138</v>
      </c>
      <c r="AU162" s="81" t="s">
        <v>83</v>
      </c>
      <c r="AY162" s="81" t="s">
        <v>136</v>
      </c>
      <c r="BE162" s="119">
        <f>IF($U$162="základní",$N$162,0)</f>
        <v>0</v>
      </c>
      <c r="BF162" s="119">
        <f>IF($U$162="snížená",$N$162,0)</f>
        <v>0</v>
      </c>
      <c r="BG162" s="119">
        <f>IF($U$162="zákl. přenesená",$N$162,0)</f>
        <v>0</v>
      </c>
      <c r="BH162" s="119">
        <f>IF($U$162="sníž. přenesená",$N$162,0)</f>
        <v>0</v>
      </c>
      <c r="BI162" s="119">
        <f>IF($U$162="nulová",$N$162,0)</f>
        <v>0</v>
      </c>
      <c r="BJ162" s="81" t="s">
        <v>22</v>
      </c>
      <c r="BK162" s="119">
        <f>ROUND($L$162*$K$162,2)</f>
        <v>0</v>
      </c>
      <c r="BL162" s="81" t="s">
        <v>137</v>
      </c>
      <c r="BM162" s="81" t="s">
        <v>617</v>
      </c>
    </row>
    <row r="163" spans="2:65" s="6" customFormat="1" ht="15.75" customHeight="1">
      <c r="B163" s="21"/>
      <c r="C163" s="113" t="s">
        <v>622</v>
      </c>
      <c r="D163" s="113" t="s">
        <v>138</v>
      </c>
      <c r="E163" s="111" t="s">
        <v>965</v>
      </c>
      <c r="F163" s="271" t="s">
        <v>966</v>
      </c>
      <c r="G163" s="272"/>
      <c r="H163" s="272"/>
      <c r="I163" s="272"/>
      <c r="J163" s="113" t="s">
        <v>303</v>
      </c>
      <c r="K163" s="114">
        <v>77.35</v>
      </c>
      <c r="L163" s="273"/>
      <c r="M163" s="272"/>
      <c r="N163" s="274">
        <f>ROUND($L$163*$K$163,2)</f>
        <v>0</v>
      </c>
      <c r="O163" s="272"/>
      <c r="P163" s="272"/>
      <c r="Q163" s="272"/>
      <c r="R163" s="112" t="s">
        <v>202</v>
      </c>
      <c r="S163" s="21"/>
      <c r="T163" s="115"/>
      <c r="U163" s="116" t="s">
        <v>45</v>
      </c>
      <c r="X163" s="117">
        <v>0</v>
      </c>
      <c r="Y163" s="117">
        <f>$X$163*$K$163</f>
        <v>0</v>
      </c>
      <c r="Z163" s="117">
        <v>0.0045</v>
      </c>
      <c r="AA163" s="118">
        <f>$Z$163*$K$163</f>
        <v>0.34807499999999997</v>
      </c>
      <c r="AR163" s="81" t="s">
        <v>137</v>
      </c>
      <c r="AT163" s="81" t="s">
        <v>138</v>
      </c>
      <c r="AU163" s="81" t="s">
        <v>83</v>
      </c>
      <c r="AY163" s="81" t="s">
        <v>136</v>
      </c>
      <c r="BE163" s="119">
        <f>IF($U$163="základní",$N$163,0)</f>
        <v>0</v>
      </c>
      <c r="BF163" s="119">
        <f>IF($U$163="snížená",$N$163,0)</f>
        <v>0</v>
      </c>
      <c r="BG163" s="119">
        <f>IF($U$163="zákl. přenesená",$N$163,0)</f>
        <v>0</v>
      </c>
      <c r="BH163" s="119">
        <f>IF($U$163="sníž. přenesená",$N$163,0)</f>
        <v>0</v>
      </c>
      <c r="BI163" s="119">
        <f>IF($U$163="nulová",$N$163,0)</f>
        <v>0</v>
      </c>
      <c r="BJ163" s="81" t="s">
        <v>22</v>
      </c>
      <c r="BK163" s="119">
        <f>ROUND($L$163*$K$163,2)</f>
        <v>0</v>
      </c>
      <c r="BL163" s="81" t="s">
        <v>137</v>
      </c>
      <c r="BM163" s="81" t="s">
        <v>622</v>
      </c>
    </row>
    <row r="164" spans="2:65" s="6" customFormat="1" ht="27" customHeight="1">
      <c r="B164" s="21"/>
      <c r="C164" s="113" t="s">
        <v>626</v>
      </c>
      <c r="D164" s="113" t="s">
        <v>138</v>
      </c>
      <c r="E164" s="111" t="s">
        <v>967</v>
      </c>
      <c r="F164" s="271" t="s">
        <v>968</v>
      </c>
      <c r="G164" s="272"/>
      <c r="H164" s="272"/>
      <c r="I164" s="272"/>
      <c r="J164" s="113" t="s">
        <v>297</v>
      </c>
      <c r="K164" s="114">
        <v>841.854</v>
      </c>
      <c r="L164" s="273"/>
      <c r="M164" s="272"/>
      <c r="N164" s="274">
        <f>ROUND($L$164*$K$164,2)</f>
        <v>0</v>
      </c>
      <c r="O164" s="272"/>
      <c r="P164" s="272"/>
      <c r="Q164" s="272"/>
      <c r="R164" s="112" t="s">
        <v>202</v>
      </c>
      <c r="S164" s="21"/>
      <c r="T164" s="115"/>
      <c r="U164" s="116" t="s">
        <v>45</v>
      </c>
      <c r="X164" s="117">
        <v>0</v>
      </c>
      <c r="Y164" s="117">
        <f>$X$164*$K$164</f>
        <v>0</v>
      </c>
      <c r="Z164" s="117">
        <v>0</v>
      </c>
      <c r="AA164" s="118">
        <f>$Z$164*$K$164</f>
        <v>0</v>
      </c>
      <c r="AR164" s="81" t="s">
        <v>137</v>
      </c>
      <c r="AT164" s="81" t="s">
        <v>138</v>
      </c>
      <c r="AU164" s="81" t="s">
        <v>83</v>
      </c>
      <c r="AY164" s="81" t="s">
        <v>136</v>
      </c>
      <c r="BE164" s="119">
        <f>IF($U$164="základní",$N$164,0)</f>
        <v>0</v>
      </c>
      <c r="BF164" s="119">
        <f>IF($U$164="snížená",$N$164,0)</f>
        <v>0</v>
      </c>
      <c r="BG164" s="119">
        <f>IF($U$164="zákl. přenesená",$N$164,0)</f>
        <v>0</v>
      </c>
      <c r="BH164" s="119">
        <f>IF($U$164="sníž. přenesená",$N$164,0)</f>
        <v>0</v>
      </c>
      <c r="BI164" s="119">
        <f>IF($U$164="nulová",$N$164,0)</f>
        <v>0</v>
      </c>
      <c r="BJ164" s="81" t="s">
        <v>22</v>
      </c>
      <c r="BK164" s="119">
        <f>ROUND($L$164*$K$164,2)</f>
        <v>0</v>
      </c>
      <c r="BL164" s="81" t="s">
        <v>137</v>
      </c>
      <c r="BM164" s="81" t="s">
        <v>626</v>
      </c>
    </row>
    <row r="165" spans="2:65" s="6" customFormat="1" ht="27" customHeight="1">
      <c r="B165" s="21"/>
      <c r="C165" s="113" t="s">
        <v>631</v>
      </c>
      <c r="D165" s="113" t="s">
        <v>138</v>
      </c>
      <c r="E165" s="111" t="s">
        <v>969</v>
      </c>
      <c r="F165" s="271" t="s">
        <v>970</v>
      </c>
      <c r="G165" s="272"/>
      <c r="H165" s="272"/>
      <c r="I165" s="272"/>
      <c r="J165" s="113" t="s">
        <v>297</v>
      </c>
      <c r="K165" s="114">
        <v>841.854</v>
      </c>
      <c r="L165" s="273"/>
      <c r="M165" s="272"/>
      <c r="N165" s="274">
        <f>ROUND($L$165*$K$165,2)</f>
        <v>0</v>
      </c>
      <c r="O165" s="272"/>
      <c r="P165" s="272"/>
      <c r="Q165" s="272"/>
      <c r="R165" s="112" t="s">
        <v>202</v>
      </c>
      <c r="S165" s="21"/>
      <c r="T165" s="115"/>
      <c r="U165" s="116" t="s">
        <v>45</v>
      </c>
      <c r="X165" s="117">
        <v>0</v>
      </c>
      <c r="Y165" s="117">
        <f>$X$165*$K$165</f>
        <v>0</v>
      </c>
      <c r="Z165" s="117">
        <v>0</v>
      </c>
      <c r="AA165" s="118">
        <f>$Z$165*$K$165</f>
        <v>0</v>
      </c>
      <c r="AR165" s="81" t="s">
        <v>137</v>
      </c>
      <c r="AT165" s="81" t="s">
        <v>138</v>
      </c>
      <c r="AU165" s="81" t="s">
        <v>83</v>
      </c>
      <c r="AY165" s="81" t="s">
        <v>136</v>
      </c>
      <c r="BE165" s="119">
        <f>IF($U$165="základní",$N$165,0)</f>
        <v>0</v>
      </c>
      <c r="BF165" s="119">
        <f>IF($U$165="snížená",$N$165,0)</f>
        <v>0</v>
      </c>
      <c r="BG165" s="119">
        <f>IF($U$165="zákl. přenesená",$N$165,0)</f>
        <v>0</v>
      </c>
      <c r="BH165" s="119">
        <f>IF($U$165="sníž. přenesená",$N$165,0)</f>
        <v>0</v>
      </c>
      <c r="BI165" s="119">
        <f>IF($U$165="nulová",$N$165,0)</f>
        <v>0</v>
      </c>
      <c r="BJ165" s="81" t="s">
        <v>22</v>
      </c>
      <c r="BK165" s="119">
        <f>ROUND($L$165*$K$165,2)</f>
        <v>0</v>
      </c>
      <c r="BL165" s="81" t="s">
        <v>137</v>
      </c>
      <c r="BM165" s="81" t="s">
        <v>631</v>
      </c>
    </row>
    <row r="166" spans="2:65" s="6" customFormat="1" ht="27" customHeight="1">
      <c r="B166" s="21"/>
      <c r="C166" s="113" t="s">
        <v>637</v>
      </c>
      <c r="D166" s="113" t="s">
        <v>138</v>
      </c>
      <c r="E166" s="111" t="s">
        <v>295</v>
      </c>
      <c r="F166" s="271" t="s">
        <v>296</v>
      </c>
      <c r="G166" s="272"/>
      <c r="H166" s="272"/>
      <c r="I166" s="272"/>
      <c r="J166" s="113" t="s">
        <v>297</v>
      </c>
      <c r="K166" s="114">
        <v>841.854</v>
      </c>
      <c r="L166" s="273"/>
      <c r="M166" s="272"/>
      <c r="N166" s="274">
        <f>ROUND($L$166*$K$166,2)</f>
        <v>0</v>
      </c>
      <c r="O166" s="272"/>
      <c r="P166" s="272"/>
      <c r="Q166" s="272"/>
      <c r="R166" s="112" t="s">
        <v>202</v>
      </c>
      <c r="S166" s="21"/>
      <c r="T166" s="115"/>
      <c r="U166" s="116" t="s">
        <v>45</v>
      </c>
      <c r="X166" s="117">
        <v>0</v>
      </c>
      <c r="Y166" s="117">
        <f>$X$166*$K$166</f>
        <v>0</v>
      </c>
      <c r="Z166" s="117">
        <v>0</v>
      </c>
      <c r="AA166" s="118">
        <f>$Z$166*$K$166</f>
        <v>0</v>
      </c>
      <c r="AR166" s="81" t="s">
        <v>137</v>
      </c>
      <c r="AT166" s="81" t="s">
        <v>138</v>
      </c>
      <c r="AU166" s="81" t="s">
        <v>83</v>
      </c>
      <c r="AY166" s="81" t="s">
        <v>136</v>
      </c>
      <c r="BE166" s="119">
        <f>IF($U$166="základní",$N$166,0)</f>
        <v>0</v>
      </c>
      <c r="BF166" s="119">
        <f>IF($U$166="snížená",$N$166,0)</f>
        <v>0</v>
      </c>
      <c r="BG166" s="119">
        <f>IF($U$166="zákl. přenesená",$N$166,0)</f>
        <v>0</v>
      </c>
      <c r="BH166" s="119">
        <f>IF($U$166="sníž. přenesená",$N$166,0)</f>
        <v>0</v>
      </c>
      <c r="BI166" s="119">
        <f>IF($U$166="nulová",$N$166,0)</f>
        <v>0</v>
      </c>
      <c r="BJ166" s="81" t="s">
        <v>22</v>
      </c>
      <c r="BK166" s="119">
        <f>ROUND($L$166*$K$166,2)</f>
        <v>0</v>
      </c>
      <c r="BL166" s="81" t="s">
        <v>137</v>
      </c>
      <c r="BM166" s="81" t="s">
        <v>637</v>
      </c>
    </row>
    <row r="167" spans="2:65" s="6" customFormat="1" ht="27" customHeight="1">
      <c r="B167" s="21"/>
      <c r="C167" s="113" t="s">
        <v>641</v>
      </c>
      <c r="D167" s="113" t="s">
        <v>138</v>
      </c>
      <c r="E167" s="111" t="s">
        <v>971</v>
      </c>
      <c r="F167" s="271" t="s">
        <v>972</v>
      </c>
      <c r="G167" s="272"/>
      <c r="H167" s="272"/>
      <c r="I167" s="272"/>
      <c r="J167" s="113" t="s">
        <v>267</v>
      </c>
      <c r="K167" s="114">
        <v>301.02</v>
      </c>
      <c r="L167" s="273"/>
      <c r="M167" s="272"/>
      <c r="N167" s="274">
        <f>ROUND($L$167*$K$167,2)</f>
        <v>0</v>
      </c>
      <c r="O167" s="272"/>
      <c r="P167" s="272"/>
      <c r="Q167" s="272"/>
      <c r="R167" s="112" t="s">
        <v>202</v>
      </c>
      <c r="S167" s="21"/>
      <c r="T167" s="115"/>
      <c r="U167" s="116" t="s">
        <v>45</v>
      </c>
      <c r="X167" s="117">
        <v>0.0146</v>
      </c>
      <c r="Y167" s="117">
        <f>$X$167*$K$167</f>
        <v>4.394892</v>
      </c>
      <c r="Z167" s="117">
        <v>0</v>
      </c>
      <c r="AA167" s="118">
        <f>$Z$167*$K$167</f>
        <v>0</v>
      </c>
      <c r="AR167" s="81" t="s">
        <v>137</v>
      </c>
      <c r="AT167" s="81" t="s">
        <v>138</v>
      </c>
      <c r="AU167" s="81" t="s">
        <v>83</v>
      </c>
      <c r="AY167" s="81" t="s">
        <v>136</v>
      </c>
      <c r="BE167" s="119">
        <f>IF($U$167="základní",$N$167,0)</f>
        <v>0</v>
      </c>
      <c r="BF167" s="119">
        <f>IF($U$167="snížená",$N$167,0)</f>
        <v>0</v>
      </c>
      <c r="BG167" s="119">
        <f>IF($U$167="zákl. přenesená",$N$167,0)</f>
        <v>0</v>
      </c>
      <c r="BH167" s="119">
        <f>IF($U$167="sníž. přenesená",$N$167,0)</f>
        <v>0</v>
      </c>
      <c r="BI167" s="119">
        <f>IF($U$167="nulová",$N$167,0)</f>
        <v>0</v>
      </c>
      <c r="BJ167" s="81" t="s">
        <v>22</v>
      </c>
      <c r="BK167" s="119">
        <f>ROUND($L$167*$K$167,2)</f>
        <v>0</v>
      </c>
      <c r="BL167" s="81" t="s">
        <v>137</v>
      </c>
      <c r="BM167" s="81" t="s">
        <v>641</v>
      </c>
    </row>
    <row r="168" spans="2:65" s="6" customFormat="1" ht="27" customHeight="1">
      <c r="B168" s="21"/>
      <c r="C168" s="113" t="s">
        <v>646</v>
      </c>
      <c r="D168" s="113" t="s">
        <v>138</v>
      </c>
      <c r="E168" s="111" t="s">
        <v>973</v>
      </c>
      <c r="F168" s="271" t="s">
        <v>974</v>
      </c>
      <c r="G168" s="272"/>
      <c r="H168" s="272"/>
      <c r="I168" s="272"/>
      <c r="J168" s="113" t="s">
        <v>267</v>
      </c>
      <c r="K168" s="114">
        <v>301.02</v>
      </c>
      <c r="L168" s="273"/>
      <c r="M168" s="272"/>
      <c r="N168" s="274">
        <f>ROUND($L$168*$K$168,2)</f>
        <v>0</v>
      </c>
      <c r="O168" s="272"/>
      <c r="P168" s="272"/>
      <c r="Q168" s="272"/>
      <c r="R168" s="112" t="s">
        <v>202</v>
      </c>
      <c r="S168" s="21"/>
      <c r="T168" s="115"/>
      <c r="U168" s="116" t="s">
        <v>45</v>
      </c>
      <c r="X168" s="117">
        <v>0.00012</v>
      </c>
      <c r="Y168" s="117">
        <f>$X$168*$K$168</f>
        <v>0.0361224</v>
      </c>
      <c r="Z168" s="117">
        <v>0</v>
      </c>
      <c r="AA168" s="118">
        <f>$Z$168*$K$168</f>
        <v>0</v>
      </c>
      <c r="AR168" s="81" t="s">
        <v>137</v>
      </c>
      <c r="AT168" s="81" t="s">
        <v>138</v>
      </c>
      <c r="AU168" s="81" t="s">
        <v>83</v>
      </c>
      <c r="AY168" s="81" t="s">
        <v>136</v>
      </c>
      <c r="BE168" s="119">
        <f>IF($U$168="základní",$N$168,0)</f>
        <v>0</v>
      </c>
      <c r="BF168" s="119">
        <f>IF($U$168="snížená",$N$168,0)</f>
        <v>0</v>
      </c>
      <c r="BG168" s="119">
        <f>IF($U$168="zákl. přenesená",$N$168,0)</f>
        <v>0</v>
      </c>
      <c r="BH168" s="119">
        <f>IF($U$168="sníž. přenesená",$N$168,0)</f>
        <v>0</v>
      </c>
      <c r="BI168" s="119">
        <f>IF($U$168="nulová",$N$168,0)</f>
        <v>0</v>
      </c>
      <c r="BJ168" s="81" t="s">
        <v>22</v>
      </c>
      <c r="BK168" s="119">
        <f>ROUND($L$168*$K$168,2)</f>
        <v>0</v>
      </c>
      <c r="BL168" s="81" t="s">
        <v>137</v>
      </c>
      <c r="BM168" s="81" t="s">
        <v>646</v>
      </c>
    </row>
    <row r="169" spans="2:65" s="6" customFormat="1" ht="27" customHeight="1">
      <c r="B169" s="21"/>
      <c r="C169" s="113" t="s">
        <v>651</v>
      </c>
      <c r="D169" s="113" t="s">
        <v>138</v>
      </c>
      <c r="E169" s="111" t="s">
        <v>975</v>
      </c>
      <c r="F169" s="271" t="s">
        <v>976</v>
      </c>
      <c r="G169" s="272"/>
      <c r="H169" s="272"/>
      <c r="I169" s="272"/>
      <c r="J169" s="113" t="s">
        <v>267</v>
      </c>
      <c r="K169" s="114">
        <v>301.02</v>
      </c>
      <c r="L169" s="273"/>
      <c r="M169" s="272"/>
      <c r="N169" s="274">
        <f>ROUND($L$169*$K$169,2)</f>
        <v>0</v>
      </c>
      <c r="O169" s="272"/>
      <c r="P169" s="272"/>
      <c r="Q169" s="272"/>
      <c r="R169" s="112" t="s">
        <v>202</v>
      </c>
      <c r="S169" s="21"/>
      <c r="T169" s="115"/>
      <c r="U169" s="116" t="s">
        <v>45</v>
      </c>
      <c r="X169" s="117">
        <v>0</v>
      </c>
      <c r="Y169" s="117">
        <f>$X$169*$K$169</f>
        <v>0</v>
      </c>
      <c r="Z169" s="117">
        <v>0</v>
      </c>
      <c r="AA169" s="118">
        <f>$Z$169*$K$169</f>
        <v>0</v>
      </c>
      <c r="AR169" s="81" t="s">
        <v>137</v>
      </c>
      <c r="AT169" s="81" t="s">
        <v>138</v>
      </c>
      <c r="AU169" s="81" t="s">
        <v>83</v>
      </c>
      <c r="AY169" s="81" t="s">
        <v>136</v>
      </c>
      <c r="BE169" s="119">
        <f>IF($U$169="základní",$N$169,0)</f>
        <v>0</v>
      </c>
      <c r="BF169" s="119">
        <f>IF($U$169="snížená",$N$169,0)</f>
        <v>0</v>
      </c>
      <c r="BG169" s="119">
        <f>IF($U$169="zákl. přenesená",$N$169,0)</f>
        <v>0</v>
      </c>
      <c r="BH169" s="119">
        <f>IF($U$169="sníž. přenesená",$N$169,0)</f>
        <v>0</v>
      </c>
      <c r="BI169" s="119">
        <f>IF($U$169="nulová",$N$169,0)</f>
        <v>0</v>
      </c>
      <c r="BJ169" s="81" t="s">
        <v>22</v>
      </c>
      <c r="BK169" s="119">
        <f>ROUND($L$169*$K$169,2)</f>
        <v>0</v>
      </c>
      <c r="BL169" s="81" t="s">
        <v>137</v>
      </c>
      <c r="BM169" s="81" t="s">
        <v>651</v>
      </c>
    </row>
    <row r="170" spans="2:65" s="6" customFormat="1" ht="15.75" customHeight="1">
      <c r="B170" s="21"/>
      <c r="C170" s="113" t="s">
        <v>657</v>
      </c>
      <c r="D170" s="113" t="s">
        <v>138</v>
      </c>
      <c r="E170" s="111" t="s">
        <v>977</v>
      </c>
      <c r="F170" s="271" t="s">
        <v>978</v>
      </c>
      <c r="G170" s="272"/>
      <c r="H170" s="272"/>
      <c r="I170" s="272"/>
      <c r="J170" s="113" t="s">
        <v>189</v>
      </c>
      <c r="K170" s="114">
        <v>10</v>
      </c>
      <c r="L170" s="273"/>
      <c r="M170" s="272"/>
      <c r="N170" s="274">
        <f>ROUND($L$170*$K$170,2)</f>
        <v>0</v>
      </c>
      <c r="O170" s="272"/>
      <c r="P170" s="272"/>
      <c r="Q170" s="272"/>
      <c r="R170" s="112"/>
      <c r="S170" s="21"/>
      <c r="T170" s="115"/>
      <c r="U170" s="116" t="s">
        <v>45</v>
      </c>
      <c r="X170" s="117">
        <v>0</v>
      </c>
      <c r="Y170" s="117">
        <f>$X$170*$K$170</f>
        <v>0</v>
      </c>
      <c r="Z170" s="117">
        <v>0</v>
      </c>
      <c r="AA170" s="118">
        <f>$Z$170*$K$170</f>
        <v>0</v>
      </c>
      <c r="AR170" s="81" t="s">
        <v>137</v>
      </c>
      <c r="AT170" s="81" t="s">
        <v>138</v>
      </c>
      <c r="AU170" s="81" t="s">
        <v>83</v>
      </c>
      <c r="AY170" s="81" t="s">
        <v>136</v>
      </c>
      <c r="BE170" s="119">
        <f>IF($U$170="základní",$N$170,0)</f>
        <v>0</v>
      </c>
      <c r="BF170" s="119">
        <f>IF($U$170="snížená",$N$170,0)</f>
        <v>0</v>
      </c>
      <c r="BG170" s="119">
        <f>IF($U$170="zákl. přenesená",$N$170,0)</f>
        <v>0</v>
      </c>
      <c r="BH170" s="119">
        <f>IF($U$170="sníž. přenesená",$N$170,0)</f>
        <v>0</v>
      </c>
      <c r="BI170" s="119">
        <f>IF($U$170="nulová",$N$170,0)</f>
        <v>0</v>
      </c>
      <c r="BJ170" s="81" t="s">
        <v>22</v>
      </c>
      <c r="BK170" s="119">
        <f>ROUND($L$170*$K$170,2)</f>
        <v>0</v>
      </c>
      <c r="BL170" s="81" t="s">
        <v>137</v>
      </c>
      <c r="BM170" s="81" t="s">
        <v>657</v>
      </c>
    </row>
    <row r="171" spans="2:65" s="6" customFormat="1" ht="15.75" customHeight="1">
      <c r="B171" s="21"/>
      <c r="C171" s="113" t="s">
        <v>661</v>
      </c>
      <c r="D171" s="113" t="s">
        <v>138</v>
      </c>
      <c r="E171" s="111" t="s">
        <v>979</v>
      </c>
      <c r="F171" s="271" t="s">
        <v>980</v>
      </c>
      <c r="G171" s="272"/>
      <c r="H171" s="272"/>
      <c r="I171" s="272"/>
      <c r="J171" s="113" t="s">
        <v>189</v>
      </c>
      <c r="K171" s="114">
        <v>1</v>
      </c>
      <c r="L171" s="273"/>
      <c r="M171" s="272"/>
      <c r="N171" s="274">
        <f>ROUND($L$171*$K$171,2)</f>
        <v>0</v>
      </c>
      <c r="O171" s="272"/>
      <c r="P171" s="272"/>
      <c r="Q171" s="272"/>
      <c r="R171" s="112" t="s">
        <v>202</v>
      </c>
      <c r="S171" s="21"/>
      <c r="T171" s="115"/>
      <c r="U171" s="116" t="s">
        <v>45</v>
      </c>
      <c r="X171" s="117">
        <v>0.00649</v>
      </c>
      <c r="Y171" s="117">
        <f>$X$171*$K$171</f>
        <v>0.00649</v>
      </c>
      <c r="Z171" s="117">
        <v>0</v>
      </c>
      <c r="AA171" s="118">
        <f>$Z$171*$K$171</f>
        <v>0</v>
      </c>
      <c r="AR171" s="81" t="s">
        <v>137</v>
      </c>
      <c r="AT171" s="81" t="s">
        <v>138</v>
      </c>
      <c r="AU171" s="81" t="s">
        <v>83</v>
      </c>
      <c r="AY171" s="81" t="s">
        <v>136</v>
      </c>
      <c r="BE171" s="119">
        <f>IF($U$171="základní",$N$171,0)</f>
        <v>0</v>
      </c>
      <c r="BF171" s="119">
        <f>IF($U$171="snížená",$N$171,0)</f>
        <v>0</v>
      </c>
      <c r="BG171" s="119">
        <f>IF($U$171="zákl. přenesená",$N$171,0)</f>
        <v>0</v>
      </c>
      <c r="BH171" s="119">
        <f>IF($U$171="sníž. přenesená",$N$171,0)</f>
        <v>0</v>
      </c>
      <c r="BI171" s="119">
        <f>IF($U$171="nulová",$N$171,0)</f>
        <v>0</v>
      </c>
      <c r="BJ171" s="81" t="s">
        <v>22</v>
      </c>
      <c r="BK171" s="119">
        <f>ROUND($L$171*$K$171,2)</f>
        <v>0</v>
      </c>
      <c r="BL171" s="81" t="s">
        <v>137</v>
      </c>
      <c r="BM171" s="81" t="s">
        <v>661</v>
      </c>
    </row>
    <row r="172" spans="2:63" s="101" customFormat="1" ht="30.75" customHeight="1">
      <c r="B172" s="102"/>
      <c r="D172" s="109" t="s">
        <v>832</v>
      </c>
      <c r="N172" s="278">
        <f>$BK$172</f>
        <v>0</v>
      </c>
      <c r="O172" s="277"/>
      <c r="P172" s="277"/>
      <c r="Q172" s="277"/>
      <c r="S172" s="102"/>
      <c r="T172" s="105"/>
      <c r="W172" s="106">
        <f>$W$173</f>
        <v>0</v>
      </c>
      <c r="Y172" s="106">
        <f>$Y$173</f>
        <v>0</v>
      </c>
      <c r="AA172" s="107">
        <f>$AA$173</f>
        <v>0</v>
      </c>
      <c r="AR172" s="104" t="s">
        <v>22</v>
      </c>
      <c r="AT172" s="104" t="s">
        <v>74</v>
      </c>
      <c r="AU172" s="104" t="s">
        <v>22</v>
      </c>
      <c r="AY172" s="104" t="s">
        <v>136</v>
      </c>
      <c r="BK172" s="108">
        <f>$BK$173</f>
        <v>0</v>
      </c>
    </row>
    <row r="173" spans="2:65" s="6" customFormat="1" ht="27" customHeight="1">
      <c r="B173" s="21"/>
      <c r="C173" s="113" t="s">
        <v>665</v>
      </c>
      <c r="D173" s="113" t="s">
        <v>138</v>
      </c>
      <c r="E173" s="111" t="s">
        <v>981</v>
      </c>
      <c r="F173" s="271" t="s">
        <v>982</v>
      </c>
      <c r="G173" s="272"/>
      <c r="H173" s="272"/>
      <c r="I173" s="272"/>
      <c r="J173" s="113" t="s">
        <v>297</v>
      </c>
      <c r="K173" s="114">
        <v>458.198</v>
      </c>
      <c r="L173" s="273"/>
      <c r="M173" s="272"/>
      <c r="N173" s="274">
        <f>ROUND($L$173*$K$173,2)</f>
        <v>0</v>
      </c>
      <c r="O173" s="272"/>
      <c r="P173" s="272"/>
      <c r="Q173" s="272"/>
      <c r="R173" s="112" t="s">
        <v>202</v>
      </c>
      <c r="S173" s="21"/>
      <c r="T173" s="115"/>
      <c r="U173" s="116" t="s">
        <v>45</v>
      </c>
      <c r="X173" s="117">
        <v>0</v>
      </c>
      <c r="Y173" s="117">
        <f>$X$173*$K$173</f>
        <v>0</v>
      </c>
      <c r="Z173" s="117">
        <v>0</v>
      </c>
      <c r="AA173" s="118">
        <f>$Z$173*$K$173</f>
        <v>0</v>
      </c>
      <c r="AR173" s="81" t="s">
        <v>137</v>
      </c>
      <c r="AT173" s="81" t="s">
        <v>138</v>
      </c>
      <c r="AU173" s="81" t="s">
        <v>83</v>
      </c>
      <c r="AY173" s="81" t="s">
        <v>136</v>
      </c>
      <c r="BE173" s="119">
        <f>IF($U$173="základní",$N$173,0)</f>
        <v>0</v>
      </c>
      <c r="BF173" s="119">
        <f>IF($U$173="snížená",$N$173,0)</f>
        <v>0</v>
      </c>
      <c r="BG173" s="119">
        <f>IF($U$173="zákl. přenesená",$N$173,0)</f>
        <v>0</v>
      </c>
      <c r="BH173" s="119">
        <f>IF($U$173="sníž. přenesená",$N$173,0)</f>
        <v>0</v>
      </c>
      <c r="BI173" s="119">
        <f>IF($U$173="nulová",$N$173,0)</f>
        <v>0</v>
      </c>
      <c r="BJ173" s="81" t="s">
        <v>22</v>
      </c>
      <c r="BK173" s="119">
        <f>ROUND($L$173*$K$173,2)</f>
        <v>0</v>
      </c>
      <c r="BL173" s="81" t="s">
        <v>137</v>
      </c>
      <c r="BM173" s="81" t="s">
        <v>665</v>
      </c>
    </row>
    <row r="174" spans="2:63" s="101" customFormat="1" ht="30.75" customHeight="1">
      <c r="B174" s="102"/>
      <c r="D174" s="109" t="s">
        <v>833</v>
      </c>
      <c r="N174" s="278">
        <f>$BK$174</f>
        <v>0</v>
      </c>
      <c r="O174" s="277"/>
      <c r="P174" s="277"/>
      <c r="Q174" s="277"/>
      <c r="S174" s="102"/>
      <c r="T174" s="105"/>
      <c r="W174" s="106">
        <f>SUM($W$175:$W$182)</f>
        <v>0</v>
      </c>
      <c r="Y174" s="106">
        <f>SUM($Y$175:$Y$182)</f>
        <v>1.2340015</v>
      </c>
      <c r="AA174" s="107">
        <f>SUM($AA$175:$AA$182)</f>
        <v>0</v>
      </c>
      <c r="AR174" s="104" t="s">
        <v>22</v>
      </c>
      <c r="AT174" s="104" t="s">
        <v>74</v>
      </c>
      <c r="AU174" s="104" t="s">
        <v>22</v>
      </c>
      <c r="AY174" s="104" t="s">
        <v>136</v>
      </c>
      <c r="BK174" s="108">
        <f>SUM($BK$175:$BK$182)</f>
        <v>0</v>
      </c>
    </row>
    <row r="175" spans="2:65" s="6" customFormat="1" ht="27" customHeight="1">
      <c r="B175" s="21"/>
      <c r="C175" s="113" t="s">
        <v>669</v>
      </c>
      <c r="D175" s="113" t="s">
        <v>138</v>
      </c>
      <c r="E175" s="111" t="s">
        <v>983</v>
      </c>
      <c r="F175" s="271" t="s">
        <v>984</v>
      </c>
      <c r="G175" s="272"/>
      <c r="H175" s="272"/>
      <c r="I175" s="272"/>
      <c r="J175" s="113" t="s">
        <v>303</v>
      </c>
      <c r="K175" s="114">
        <v>107.29</v>
      </c>
      <c r="L175" s="273"/>
      <c r="M175" s="272"/>
      <c r="N175" s="274">
        <f>ROUND($L$175*$K$175,2)</f>
        <v>0</v>
      </c>
      <c r="O175" s="272"/>
      <c r="P175" s="272"/>
      <c r="Q175" s="272"/>
      <c r="R175" s="112" t="s">
        <v>202</v>
      </c>
      <c r="S175" s="21"/>
      <c r="T175" s="115"/>
      <c r="U175" s="116" t="s">
        <v>45</v>
      </c>
      <c r="X175" s="117">
        <v>0.0004</v>
      </c>
      <c r="Y175" s="117">
        <f>$X$175*$K$175</f>
        <v>0.042916</v>
      </c>
      <c r="Z175" s="117">
        <v>0</v>
      </c>
      <c r="AA175" s="118">
        <f>$Z$175*$K$175</f>
        <v>0</v>
      </c>
      <c r="AR175" s="81" t="s">
        <v>137</v>
      </c>
      <c r="AT175" s="81" t="s">
        <v>138</v>
      </c>
      <c r="AU175" s="81" t="s">
        <v>83</v>
      </c>
      <c r="AY175" s="81" t="s">
        <v>136</v>
      </c>
      <c r="BE175" s="119">
        <f>IF($U$175="základní",$N$175,0)</f>
        <v>0</v>
      </c>
      <c r="BF175" s="119">
        <f>IF($U$175="snížená",$N$175,0)</f>
        <v>0</v>
      </c>
      <c r="BG175" s="119">
        <f>IF($U$175="zákl. přenesená",$N$175,0)</f>
        <v>0</v>
      </c>
      <c r="BH175" s="119">
        <f>IF($U$175="sníž. přenesená",$N$175,0)</f>
        <v>0</v>
      </c>
      <c r="BI175" s="119">
        <f>IF($U$175="nulová",$N$175,0)</f>
        <v>0</v>
      </c>
      <c r="BJ175" s="81" t="s">
        <v>22</v>
      </c>
      <c r="BK175" s="119">
        <f>ROUND($L$175*$K$175,2)</f>
        <v>0</v>
      </c>
      <c r="BL175" s="81" t="s">
        <v>137</v>
      </c>
      <c r="BM175" s="81" t="s">
        <v>669</v>
      </c>
    </row>
    <row r="176" spans="2:65" s="6" customFormat="1" ht="15.75" customHeight="1">
      <c r="B176" s="21"/>
      <c r="C176" s="150" t="s">
        <v>673</v>
      </c>
      <c r="D176" s="150" t="s">
        <v>356</v>
      </c>
      <c r="E176" s="149" t="s">
        <v>985</v>
      </c>
      <c r="F176" s="294" t="s">
        <v>986</v>
      </c>
      <c r="G176" s="295"/>
      <c r="H176" s="295"/>
      <c r="I176" s="295"/>
      <c r="J176" s="150" t="s">
        <v>303</v>
      </c>
      <c r="K176" s="151">
        <v>118.019</v>
      </c>
      <c r="L176" s="296"/>
      <c r="M176" s="295"/>
      <c r="N176" s="297">
        <f>ROUND($L$176*$K$176,2)</f>
        <v>0</v>
      </c>
      <c r="O176" s="272"/>
      <c r="P176" s="272"/>
      <c r="Q176" s="272"/>
      <c r="R176" s="112" t="s">
        <v>202</v>
      </c>
      <c r="S176" s="21"/>
      <c r="T176" s="115"/>
      <c r="U176" s="116" t="s">
        <v>45</v>
      </c>
      <c r="X176" s="117">
        <v>0.0045</v>
      </c>
      <c r="Y176" s="117">
        <f>$X$176*$K$176</f>
        <v>0.5310855</v>
      </c>
      <c r="Z176" s="117">
        <v>0</v>
      </c>
      <c r="AA176" s="118">
        <f>$Z$176*$K$176</f>
        <v>0</v>
      </c>
      <c r="AR176" s="81" t="s">
        <v>166</v>
      </c>
      <c r="AT176" s="81" t="s">
        <v>356</v>
      </c>
      <c r="AU176" s="81" t="s">
        <v>83</v>
      </c>
      <c r="AY176" s="81" t="s">
        <v>136</v>
      </c>
      <c r="BE176" s="119">
        <f>IF($U$176="základní",$N$176,0)</f>
        <v>0</v>
      </c>
      <c r="BF176" s="119">
        <f>IF($U$176="snížená",$N$176,0)</f>
        <v>0</v>
      </c>
      <c r="BG176" s="119">
        <f>IF($U$176="zákl. přenesená",$N$176,0)</f>
        <v>0</v>
      </c>
      <c r="BH176" s="119">
        <f>IF($U$176="sníž. přenesená",$N$176,0)</f>
        <v>0</v>
      </c>
      <c r="BI176" s="119">
        <f>IF($U$176="nulová",$N$176,0)</f>
        <v>0</v>
      </c>
      <c r="BJ176" s="81" t="s">
        <v>22</v>
      </c>
      <c r="BK176" s="119">
        <f>ROUND($L$176*$K$176,2)</f>
        <v>0</v>
      </c>
      <c r="BL176" s="81" t="s">
        <v>137</v>
      </c>
      <c r="BM176" s="81" t="s">
        <v>673</v>
      </c>
    </row>
    <row r="177" spans="2:65" s="6" customFormat="1" ht="27" customHeight="1">
      <c r="B177" s="21"/>
      <c r="C177" s="113" t="s">
        <v>677</v>
      </c>
      <c r="D177" s="113" t="s">
        <v>138</v>
      </c>
      <c r="E177" s="111" t="s">
        <v>987</v>
      </c>
      <c r="F177" s="271" t="s">
        <v>988</v>
      </c>
      <c r="G177" s="272"/>
      <c r="H177" s="272"/>
      <c r="I177" s="272"/>
      <c r="J177" s="113" t="s">
        <v>303</v>
      </c>
      <c r="K177" s="114">
        <v>440.32</v>
      </c>
      <c r="L177" s="273"/>
      <c r="M177" s="272"/>
      <c r="N177" s="274">
        <f>ROUND($L$177*$K$177,2)</f>
        <v>0</v>
      </c>
      <c r="O177" s="272"/>
      <c r="P177" s="272"/>
      <c r="Q177" s="272"/>
      <c r="R177" s="112" t="s">
        <v>202</v>
      </c>
      <c r="S177" s="21"/>
      <c r="T177" s="115"/>
      <c r="U177" s="116" t="s">
        <v>45</v>
      </c>
      <c r="X177" s="117">
        <v>0</v>
      </c>
      <c r="Y177" s="117">
        <f>$X$177*$K$177</f>
        <v>0</v>
      </c>
      <c r="Z177" s="117">
        <v>0</v>
      </c>
      <c r="AA177" s="118">
        <f>$Z$177*$K$177</f>
        <v>0</v>
      </c>
      <c r="AR177" s="81" t="s">
        <v>137</v>
      </c>
      <c r="AT177" s="81" t="s">
        <v>138</v>
      </c>
      <c r="AU177" s="81" t="s">
        <v>83</v>
      </c>
      <c r="AY177" s="81" t="s">
        <v>136</v>
      </c>
      <c r="BE177" s="119">
        <f>IF($U$177="základní",$N$177,0)</f>
        <v>0</v>
      </c>
      <c r="BF177" s="119">
        <f>IF($U$177="snížená",$N$177,0)</f>
        <v>0</v>
      </c>
      <c r="BG177" s="119">
        <f>IF($U$177="zákl. přenesená",$N$177,0)</f>
        <v>0</v>
      </c>
      <c r="BH177" s="119">
        <f>IF($U$177="sníž. přenesená",$N$177,0)</f>
        <v>0</v>
      </c>
      <c r="BI177" s="119">
        <f>IF($U$177="nulová",$N$177,0)</f>
        <v>0</v>
      </c>
      <c r="BJ177" s="81" t="s">
        <v>22</v>
      </c>
      <c r="BK177" s="119">
        <f>ROUND($L$177*$K$177,2)</f>
        <v>0</v>
      </c>
      <c r="BL177" s="81" t="s">
        <v>137</v>
      </c>
      <c r="BM177" s="81" t="s">
        <v>677</v>
      </c>
    </row>
    <row r="178" spans="2:65" s="6" customFormat="1" ht="15.75" customHeight="1">
      <c r="B178" s="21"/>
      <c r="C178" s="150" t="s">
        <v>989</v>
      </c>
      <c r="D178" s="150" t="s">
        <v>356</v>
      </c>
      <c r="E178" s="149" t="s">
        <v>990</v>
      </c>
      <c r="F178" s="294" t="s">
        <v>991</v>
      </c>
      <c r="G178" s="295"/>
      <c r="H178" s="295"/>
      <c r="I178" s="295"/>
      <c r="J178" s="150" t="s">
        <v>297</v>
      </c>
      <c r="K178" s="151">
        <v>0.66</v>
      </c>
      <c r="L178" s="296"/>
      <c r="M178" s="295"/>
      <c r="N178" s="297">
        <f>ROUND($L$178*$K$178,2)</f>
        <v>0</v>
      </c>
      <c r="O178" s="272"/>
      <c r="P178" s="272"/>
      <c r="Q178" s="272"/>
      <c r="R178" s="112" t="s">
        <v>202</v>
      </c>
      <c r="S178" s="21"/>
      <c r="T178" s="115"/>
      <c r="U178" s="116" t="s">
        <v>45</v>
      </c>
      <c r="X178" s="117">
        <v>1</v>
      </c>
      <c r="Y178" s="117">
        <f>$X$178*$K$178</f>
        <v>0.66</v>
      </c>
      <c r="Z178" s="117">
        <v>0</v>
      </c>
      <c r="AA178" s="118">
        <f>$Z$178*$K$178</f>
        <v>0</v>
      </c>
      <c r="AR178" s="81" t="s">
        <v>166</v>
      </c>
      <c r="AT178" s="81" t="s">
        <v>356</v>
      </c>
      <c r="AU178" s="81" t="s">
        <v>83</v>
      </c>
      <c r="AY178" s="81" t="s">
        <v>136</v>
      </c>
      <c r="BE178" s="119">
        <f>IF($U$178="základní",$N$178,0)</f>
        <v>0</v>
      </c>
      <c r="BF178" s="119">
        <f>IF($U$178="snížená",$N$178,0)</f>
        <v>0</v>
      </c>
      <c r="BG178" s="119">
        <f>IF($U$178="zákl. přenesená",$N$178,0)</f>
        <v>0</v>
      </c>
      <c r="BH178" s="119">
        <f>IF($U$178="sníž. přenesená",$N$178,0)</f>
        <v>0</v>
      </c>
      <c r="BI178" s="119">
        <f>IF($U$178="nulová",$N$178,0)</f>
        <v>0</v>
      </c>
      <c r="BJ178" s="81" t="s">
        <v>22</v>
      </c>
      <c r="BK178" s="119">
        <f>ROUND($L$178*$K$178,2)</f>
        <v>0</v>
      </c>
      <c r="BL178" s="81" t="s">
        <v>137</v>
      </c>
      <c r="BM178" s="81" t="s">
        <v>989</v>
      </c>
    </row>
    <row r="179" spans="2:65" s="6" customFormat="1" ht="27" customHeight="1">
      <c r="B179" s="21"/>
      <c r="C179" s="113" t="s">
        <v>992</v>
      </c>
      <c r="D179" s="113" t="s">
        <v>138</v>
      </c>
      <c r="E179" s="111" t="s">
        <v>993</v>
      </c>
      <c r="F179" s="271" t="s">
        <v>994</v>
      </c>
      <c r="G179" s="272"/>
      <c r="H179" s="272"/>
      <c r="I179" s="272"/>
      <c r="J179" s="113" t="s">
        <v>303</v>
      </c>
      <c r="K179" s="114">
        <v>666.06</v>
      </c>
      <c r="L179" s="273"/>
      <c r="M179" s="272"/>
      <c r="N179" s="274">
        <f>ROUND($L$179*$K$179,2)</f>
        <v>0</v>
      </c>
      <c r="O179" s="272"/>
      <c r="P179" s="272"/>
      <c r="Q179" s="272"/>
      <c r="R179" s="112" t="s">
        <v>202</v>
      </c>
      <c r="S179" s="21"/>
      <c r="T179" s="115"/>
      <c r="U179" s="116" t="s">
        <v>45</v>
      </c>
      <c r="X179" s="117">
        <v>0</v>
      </c>
      <c r="Y179" s="117">
        <f>$X$179*$K$179</f>
        <v>0</v>
      </c>
      <c r="Z179" s="117">
        <v>0</v>
      </c>
      <c r="AA179" s="118">
        <f>$Z$179*$K$179</f>
        <v>0</v>
      </c>
      <c r="AR179" s="81" t="s">
        <v>137</v>
      </c>
      <c r="AT179" s="81" t="s">
        <v>138</v>
      </c>
      <c r="AU179" s="81" t="s">
        <v>83</v>
      </c>
      <c r="AY179" s="81" t="s">
        <v>136</v>
      </c>
      <c r="BE179" s="119">
        <f>IF($U$179="základní",$N$179,0)</f>
        <v>0</v>
      </c>
      <c r="BF179" s="119">
        <f>IF($U$179="snížená",$N$179,0)</f>
        <v>0</v>
      </c>
      <c r="BG179" s="119">
        <f>IF($U$179="zákl. přenesená",$N$179,0)</f>
        <v>0</v>
      </c>
      <c r="BH179" s="119">
        <f>IF($U$179="sníž. přenesená",$N$179,0)</f>
        <v>0</v>
      </c>
      <c r="BI179" s="119">
        <f>IF($U$179="nulová",$N$179,0)</f>
        <v>0</v>
      </c>
      <c r="BJ179" s="81" t="s">
        <v>22</v>
      </c>
      <c r="BK179" s="119">
        <f>ROUND($L$179*$K$179,2)</f>
        <v>0</v>
      </c>
      <c r="BL179" s="81" t="s">
        <v>137</v>
      </c>
      <c r="BM179" s="81" t="s">
        <v>992</v>
      </c>
    </row>
    <row r="180" spans="2:65" s="6" customFormat="1" ht="15.75" customHeight="1">
      <c r="B180" s="21"/>
      <c r="C180" s="113" t="s">
        <v>995</v>
      </c>
      <c r="D180" s="113" t="s">
        <v>138</v>
      </c>
      <c r="E180" s="111" t="s">
        <v>996</v>
      </c>
      <c r="F180" s="271" t="s">
        <v>997</v>
      </c>
      <c r="G180" s="272"/>
      <c r="H180" s="272"/>
      <c r="I180" s="272"/>
      <c r="J180" s="113" t="s">
        <v>297</v>
      </c>
      <c r="K180" s="114">
        <v>1.998</v>
      </c>
      <c r="L180" s="273"/>
      <c r="M180" s="272"/>
      <c r="N180" s="274">
        <f>ROUND($L$180*$K$180,2)</f>
        <v>0</v>
      </c>
      <c r="O180" s="272"/>
      <c r="P180" s="272"/>
      <c r="Q180" s="272"/>
      <c r="R180" s="112"/>
      <c r="S180" s="21"/>
      <c r="T180" s="115"/>
      <c r="U180" s="116" t="s">
        <v>45</v>
      </c>
      <c r="X180" s="117">
        <v>0</v>
      </c>
      <c r="Y180" s="117">
        <f>$X$180*$K$180</f>
        <v>0</v>
      </c>
      <c r="Z180" s="117">
        <v>0</v>
      </c>
      <c r="AA180" s="118">
        <f>$Z$180*$K$180</f>
        <v>0</v>
      </c>
      <c r="AR180" s="81" t="s">
        <v>137</v>
      </c>
      <c r="AT180" s="81" t="s">
        <v>138</v>
      </c>
      <c r="AU180" s="81" t="s">
        <v>83</v>
      </c>
      <c r="AY180" s="81" t="s">
        <v>136</v>
      </c>
      <c r="BE180" s="119">
        <f>IF($U$180="základní",$N$180,0)</f>
        <v>0</v>
      </c>
      <c r="BF180" s="119">
        <f>IF($U$180="snížená",$N$180,0)</f>
        <v>0</v>
      </c>
      <c r="BG180" s="119">
        <f>IF($U$180="zákl. přenesená",$N$180,0)</f>
        <v>0</v>
      </c>
      <c r="BH180" s="119">
        <f>IF($U$180="sníž. přenesená",$N$180,0)</f>
        <v>0</v>
      </c>
      <c r="BI180" s="119">
        <f>IF($U$180="nulová",$N$180,0)</f>
        <v>0</v>
      </c>
      <c r="BJ180" s="81" t="s">
        <v>22</v>
      </c>
      <c r="BK180" s="119">
        <f>ROUND($L$180*$K$180,2)</f>
        <v>0</v>
      </c>
      <c r="BL180" s="81" t="s">
        <v>137</v>
      </c>
      <c r="BM180" s="81" t="s">
        <v>995</v>
      </c>
    </row>
    <row r="181" spans="2:65" s="6" customFormat="1" ht="27" customHeight="1">
      <c r="B181" s="21"/>
      <c r="C181" s="113" t="s">
        <v>998</v>
      </c>
      <c r="D181" s="113" t="s">
        <v>138</v>
      </c>
      <c r="E181" s="111" t="s">
        <v>999</v>
      </c>
      <c r="F181" s="271" t="s">
        <v>1000</v>
      </c>
      <c r="G181" s="272"/>
      <c r="H181" s="272"/>
      <c r="I181" s="272"/>
      <c r="J181" s="113" t="s">
        <v>303</v>
      </c>
      <c r="K181" s="114">
        <v>687.44</v>
      </c>
      <c r="L181" s="273"/>
      <c r="M181" s="272"/>
      <c r="N181" s="274">
        <f>ROUND($L$181*$K$181,2)</f>
        <v>0</v>
      </c>
      <c r="O181" s="272"/>
      <c r="P181" s="272"/>
      <c r="Q181" s="272"/>
      <c r="R181" s="112" t="s">
        <v>202</v>
      </c>
      <c r="S181" s="21"/>
      <c r="T181" s="115"/>
      <c r="U181" s="116" t="s">
        <v>45</v>
      </c>
      <c r="X181" s="117">
        <v>0</v>
      </c>
      <c r="Y181" s="117">
        <f>$X$181*$K$181</f>
        <v>0</v>
      </c>
      <c r="Z181" s="117">
        <v>0</v>
      </c>
      <c r="AA181" s="118">
        <f>$Z$181*$K$181</f>
        <v>0</v>
      </c>
      <c r="AR181" s="81" t="s">
        <v>137</v>
      </c>
      <c r="AT181" s="81" t="s">
        <v>138</v>
      </c>
      <c r="AU181" s="81" t="s">
        <v>83</v>
      </c>
      <c r="AY181" s="81" t="s">
        <v>136</v>
      </c>
      <c r="BE181" s="119">
        <f>IF($U$181="základní",$N$181,0)</f>
        <v>0</v>
      </c>
      <c r="BF181" s="119">
        <f>IF($U$181="snížená",$N$181,0)</f>
        <v>0</v>
      </c>
      <c r="BG181" s="119">
        <f>IF($U$181="zákl. přenesená",$N$181,0)</f>
        <v>0</v>
      </c>
      <c r="BH181" s="119">
        <f>IF($U$181="sníž. přenesená",$N$181,0)</f>
        <v>0</v>
      </c>
      <c r="BI181" s="119">
        <f>IF($U$181="nulová",$N$181,0)</f>
        <v>0</v>
      </c>
      <c r="BJ181" s="81" t="s">
        <v>22</v>
      </c>
      <c r="BK181" s="119">
        <f>ROUND($L$181*$K$181,2)</f>
        <v>0</v>
      </c>
      <c r="BL181" s="81" t="s">
        <v>137</v>
      </c>
      <c r="BM181" s="81" t="s">
        <v>998</v>
      </c>
    </row>
    <row r="182" spans="2:65" s="6" customFormat="1" ht="15.75" customHeight="1">
      <c r="B182" s="21"/>
      <c r="C182" s="113" t="s">
        <v>1001</v>
      </c>
      <c r="D182" s="113" t="s">
        <v>138</v>
      </c>
      <c r="E182" s="111" t="s">
        <v>1002</v>
      </c>
      <c r="F182" s="271" t="s">
        <v>1003</v>
      </c>
      <c r="G182" s="272"/>
      <c r="H182" s="272"/>
      <c r="I182" s="272"/>
      <c r="J182" s="113" t="s">
        <v>303</v>
      </c>
      <c r="K182" s="114">
        <v>790.556</v>
      </c>
      <c r="L182" s="273"/>
      <c r="M182" s="272"/>
      <c r="N182" s="274">
        <f>ROUND($L$182*$K$182,2)</f>
        <v>0</v>
      </c>
      <c r="O182" s="272"/>
      <c r="P182" s="272"/>
      <c r="Q182" s="272"/>
      <c r="R182" s="112"/>
      <c r="S182" s="21"/>
      <c r="T182" s="115"/>
      <c r="U182" s="120" t="s">
        <v>45</v>
      </c>
      <c r="V182" s="121"/>
      <c r="W182" s="121"/>
      <c r="X182" s="122">
        <v>0</v>
      </c>
      <c r="Y182" s="122">
        <f>$X$182*$K$182</f>
        <v>0</v>
      </c>
      <c r="Z182" s="122">
        <v>0</v>
      </c>
      <c r="AA182" s="123">
        <f>$Z$182*$K$182</f>
        <v>0</v>
      </c>
      <c r="AR182" s="81" t="s">
        <v>137</v>
      </c>
      <c r="AT182" s="81" t="s">
        <v>138</v>
      </c>
      <c r="AU182" s="81" t="s">
        <v>83</v>
      </c>
      <c r="AY182" s="81" t="s">
        <v>136</v>
      </c>
      <c r="BE182" s="119">
        <f>IF($U$182="základní",$N$182,0)</f>
        <v>0</v>
      </c>
      <c r="BF182" s="119">
        <f>IF($U$182="snížená",$N$182,0)</f>
        <v>0</v>
      </c>
      <c r="BG182" s="119">
        <f>IF($U$182="zákl. přenesená",$N$182,0)</f>
        <v>0</v>
      </c>
      <c r="BH182" s="119">
        <f>IF($U$182="sníž. přenesená",$N$182,0)</f>
        <v>0</v>
      </c>
      <c r="BI182" s="119">
        <f>IF($U$182="nulová",$N$182,0)</f>
        <v>0</v>
      </c>
      <c r="BJ182" s="81" t="s">
        <v>22</v>
      </c>
      <c r="BK182" s="119">
        <f>ROUND($L$182*$K$182,2)</f>
        <v>0</v>
      </c>
      <c r="BL182" s="81" t="s">
        <v>137</v>
      </c>
      <c r="BM182" s="81" t="s">
        <v>1001</v>
      </c>
    </row>
    <row r="183" spans="2:19" s="6" customFormat="1" ht="7.5" customHeight="1">
      <c r="B183" s="35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21"/>
    </row>
    <row r="325" s="2" customFormat="1" ht="14.25" customHeight="1"/>
  </sheetData>
  <sheetProtection/>
  <mergeCells count="334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C70:R70"/>
    <mergeCell ref="F72:Q72"/>
    <mergeCell ref="F73:Q73"/>
    <mergeCell ref="M75:P75"/>
    <mergeCell ref="M77:Q77"/>
    <mergeCell ref="F80:I80"/>
    <mergeCell ref="L80:M80"/>
    <mergeCell ref="N80:Q80"/>
    <mergeCell ref="F83:I83"/>
    <mergeCell ref="L83:M83"/>
    <mergeCell ref="N83:Q83"/>
    <mergeCell ref="N81:Q81"/>
    <mergeCell ref="N82:Q82"/>
    <mergeCell ref="F84:I84"/>
    <mergeCell ref="L84:M84"/>
    <mergeCell ref="N84:Q84"/>
    <mergeCell ref="F85:I85"/>
    <mergeCell ref="L85:M85"/>
    <mergeCell ref="N85:Q85"/>
    <mergeCell ref="F88:I88"/>
    <mergeCell ref="L88:M88"/>
    <mergeCell ref="N88:Q88"/>
    <mergeCell ref="F89:I89"/>
    <mergeCell ref="L89:M89"/>
    <mergeCell ref="N89:Q89"/>
    <mergeCell ref="F90:I90"/>
    <mergeCell ref="L90:M90"/>
    <mergeCell ref="N90:Q90"/>
    <mergeCell ref="F91:I91"/>
    <mergeCell ref="L91:M91"/>
    <mergeCell ref="N91:Q91"/>
    <mergeCell ref="F92:I92"/>
    <mergeCell ref="L92:M92"/>
    <mergeCell ref="N92:Q92"/>
    <mergeCell ref="F93:I93"/>
    <mergeCell ref="L93:M93"/>
    <mergeCell ref="N93:Q93"/>
    <mergeCell ref="F94:I94"/>
    <mergeCell ref="L94:M94"/>
    <mergeCell ref="N94:Q94"/>
    <mergeCell ref="F95:I95"/>
    <mergeCell ref="L95:M95"/>
    <mergeCell ref="N95:Q95"/>
    <mergeCell ref="F96:I96"/>
    <mergeCell ref="L96:M96"/>
    <mergeCell ref="N96:Q96"/>
    <mergeCell ref="F97:I97"/>
    <mergeCell ref="L97:M97"/>
    <mergeCell ref="N97:Q97"/>
    <mergeCell ref="F98:I98"/>
    <mergeCell ref="L98:M98"/>
    <mergeCell ref="N98:Q98"/>
    <mergeCell ref="F99:I99"/>
    <mergeCell ref="L99:M99"/>
    <mergeCell ref="N99:Q99"/>
    <mergeCell ref="F100:I100"/>
    <mergeCell ref="L100:M100"/>
    <mergeCell ref="N100:Q100"/>
    <mergeCell ref="F101:I101"/>
    <mergeCell ref="L101:M101"/>
    <mergeCell ref="N101:Q101"/>
    <mergeCell ref="F102:I102"/>
    <mergeCell ref="L102:M102"/>
    <mergeCell ref="N102:Q102"/>
    <mergeCell ref="F103:I103"/>
    <mergeCell ref="L103:M103"/>
    <mergeCell ref="N103:Q103"/>
    <mergeCell ref="F104:I104"/>
    <mergeCell ref="L104:M104"/>
    <mergeCell ref="N104:Q104"/>
    <mergeCell ref="F105:I105"/>
    <mergeCell ref="L105:M105"/>
    <mergeCell ref="N105:Q105"/>
    <mergeCell ref="F106:I106"/>
    <mergeCell ref="L106:M106"/>
    <mergeCell ref="N106:Q106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N147:Q147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N134:Q134"/>
    <mergeCell ref="N143:Q143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49:Q149"/>
    <mergeCell ref="N154:Q154"/>
    <mergeCell ref="N172:Q172"/>
    <mergeCell ref="N174:Q174"/>
    <mergeCell ref="H1:K1"/>
    <mergeCell ref="S2:AC2"/>
    <mergeCell ref="N86:Q86"/>
    <mergeCell ref="N87:Q87"/>
    <mergeCell ref="N113:Q113"/>
    <mergeCell ref="N123:Q123"/>
  </mergeCells>
  <hyperlinks>
    <hyperlink ref="F1:G1" location="C2" tooltip="Krycí list soupisu" display="1) Krycí list soupisu"/>
    <hyperlink ref="H1:K1" location="C49" tooltip="Rekapitulace" display="2) Rekapitulace"/>
    <hyperlink ref="L1:M1" location="C80" tooltip="Soupis prací" display="3) Soupis prací"/>
    <hyperlink ref="S1:T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3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1325</v>
      </c>
      <c r="G1" s="157"/>
      <c r="H1" s="270" t="s">
        <v>1326</v>
      </c>
      <c r="I1" s="270"/>
      <c r="J1" s="270"/>
      <c r="K1" s="270"/>
      <c r="L1" s="157" t="s">
        <v>1327</v>
      </c>
      <c r="M1" s="157"/>
      <c r="N1" s="155"/>
      <c r="O1" s="156" t="s">
        <v>109</v>
      </c>
      <c r="P1" s="155"/>
      <c r="Q1" s="155"/>
      <c r="R1" s="155"/>
      <c r="S1" s="157" t="s">
        <v>1328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62" t="s">
        <v>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4" t="s">
        <v>6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" t="s">
        <v>102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52" t="s">
        <v>110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63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4" t="str">
        <f>'Rekapitulace stavby'!$K$6</f>
        <v>II/118 Příbram - Hluboš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11"/>
    </row>
    <row r="7" spans="2:18" s="6" customFormat="1" ht="37.5" customHeight="1">
      <c r="B7" s="21"/>
      <c r="D7" s="41" t="s">
        <v>111</v>
      </c>
      <c r="F7" s="254" t="s">
        <v>1004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23</v>
      </c>
      <c r="F10" s="15" t="s">
        <v>24</v>
      </c>
      <c r="M10" s="17" t="s">
        <v>25</v>
      </c>
      <c r="O10" s="279" t="str">
        <f>'Rekapitulace stavby'!$AN$8</f>
        <v>05.02.2014</v>
      </c>
      <c r="P10" s="253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29</v>
      </c>
      <c r="M12" s="17" t="s">
        <v>30</v>
      </c>
      <c r="O12" s="255" t="s">
        <v>31</v>
      </c>
      <c r="P12" s="253"/>
      <c r="R12" s="24"/>
    </row>
    <row r="13" spans="2:18" s="6" customFormat="1" ht="18.75" customHeight="1">
      <c r="B13" s="21"/>
      <c r="E13" s="15" t="s">
        <v>32</v>
      </c>
      <c r="M13" s="17" t="s">
        <v>33</v>
      </c>
      <c r="O13" s="255"/>
      <c r="P13" s="253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30</v>
      </c>
      <c r="O15" s="255" t="str">
        <f>IF('Rekapitulace stavby'!$AN$13="","",'Rekapitulace stavby'!$AN$13)</f>
        <v>Vyplň údaj</v>
      </c>
      <c r="P15" s="253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55" t="str">
        <f>IF('Rekapitulace stavby'!$AN$14="","",'Rekapitulace stavby'!$AN$14)</f>
        <v>Vyplň údaj</v>
      </c>
      <c r="P16" s="253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30</v>
      </c>
      <c r="O18" s="255" t="s">
        <v>37</v>
      </c>
      <c r="P18" s="253"/>
      <c r="R18" s="24"/>
    </row>
    <row r="19" spans="2:18" s="6" customFormat="1" ht="18.75" customHeight="1">
      <c r="B19" s="21"/>
      <c r="E19" s="15" t="s">
        <v>38</v>
      </c>
      <c r="M19" s="17" t="s">
        <v>33</v>
      </c>
      <c r="O19" s="255" t="s">
        <v>39</v>
      </c>
      <c r="P19" s="253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41</v>
      </c>
      <c r="R21" s="24"/>
    </row>
    <row r="22" spans="2:18" s="81" customFormat="1" ht="84.75" customHeight="1">
      <c r="B22" s="82"/>
      <c r="E22" s="267" t="s">
        <v>42</v>
      </c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R22" s="83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84" t="s">
        <v>43</v>
      </c>
      <c r="M25" s="247">
        <f>ROUNDUP($N$80,2)</f>
        <v>0</v>
      </c>
      <c r="N25" s="253"/>
      <c r="O25" s="253"/>
      <c r="P25" s="253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44</v>
      </c>
      <c r="E27" s="26" t="s">
        <v>45</v>
      </c>
      <c r="F27" s="27">
        <v>0.21</v>
      </c>
      <c r="G27" s="85" t="s">
        <v>46</v>
      </c>
      <c r="H27" s="287">
        <f>SUM($BE$80:$BE$192)</f>
        <v>0</v>
      </c>
      <c r="I27" s="253"/>
      <c r="J27" s="253"/>
      <c r="M27" s="287">
        <f>SUM($BE$80:$BE$192)*$F$27</f>
        <v>0</v>
      </c>
      <c r="N27" s="253"/>
      <c r="O27" s="253"/>
      <c r="P27" s="253"/>
      <c r="R27" s="24"/>
    </row>
    <row r="28" spans="2:18" s="6" customFormat="1" ht="15" customHeight="1">
      <c r="B28" s="21"/>
      <c r="E28" s="26" t="s">
        <v>47</v>
      </c>
      <c r="F28" s="27">
        <v>0.15</v>
      </c>
      <c r="G28" s="85" t="s">
        <v>46</v>
      </c>
      <c r="H28" s="287">
        <f>SUM($BF$80:$BF$192)</f>
        <v>0</v>
      </c>
      <c r="I28" s="253"/>
      <c r="J28" s="253"/>
      <c r="M28" s="287">
        <f>SUM($BF$80:$BF$192)*$F$28</f>
        <v>0</v>
      </c>
      <c r="N28" s="253"/>
      <c r="O28" s="253"/>
      <c r="P28" s="253"/>
      <c r="R28" s="24"/>
    </row>
    <row r="29" spans="2:18" s="6" customFormat="1" ht="15" customHeight="1" hidden="1">
      <c r="B29" s="21"/>
      <c r="E29" s="26" t="s">
        <v>48</v>
      </c>
      <c r="F29" s="27">
        <v>0.21</v>
      </c>
      <c r="G29" s="85" t="s">
        <v>46</v>
      </c>
      <c r="H29" s="287">
        <f>SUM($BG$80:$BG$192)</f>
        <v>0</v>
      </c>
      <c r="I29" s="253"/>
      <c r="J29" s="253"/>
      <c r="M29" s="287">
        <v>0</v>
      </c>
      <c r="N29" s="253"/>
      <c r="O29" s="253"/>
      <c r="P29" s="253"/>
      <c r="R29" s="24"/>
    </row>
    <row r="30" spans="2:18" s="6" customFormat="1" ht="15" customHeight="1" hidden="1">
      <c r="B30" s="21"/>
      <c r="E30" s="26" t="s">
        <v>49</v>
      </c>
      <c r="F30" s="27">
        <v>0.15</v>
      </c>
      <c r="G30" s="85" t="s">
        <v>46</v>
      </c>
      <c r="H30" s="287">
        <f>SUM($BH$80:$BH$192)</f>
        <v>0</v>
      </c>
      <c r="I30" s="253"/>
      <c r="J30" s="253"/>
      <c r="M30" s="287">
        <v>0</v>
      </c>
      <c r="N30" s="253"/>
      <c r="O30" s="253"/>
      <c r="P30" s="253"/>
      <c r="R30" s="24"/>
    </row>
    <row r="31" spans="2:18" s="6" customFormat="1" ht="15" customHeight="1" hidden="1">
      <c r="B31" s="21"/>
      <c r="E31" s="26" t="s">
        <v>50</v>
      </c>
      <c r="F31" s="27">
        <v>0</v>
      </c>
      <c r="G31" s="85" t="s">
        <v>46</v>
      </c>
      <c r="H31" s="287">
        <f>SUM($BI$80:$BI$192)</f>
        <v>0</v>
      </c>
      <c r="I31" s="253"/>
      <c r="J31" s="253"/>
      <c r="M31" s="287">
        <v>0</v>
      </c>
      <c r="N31" s="253"/>
      <c r="O31" s="253"/>
      <c r="P31" s="253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51</v>
      </c>
      <c r="E33" s="32"/>
      <c r="F33" s="32"/>
      <c r="G33" s="86" t="s">
        <v>52</v>
      </c>
      <c r="H33" s="33" t="s">
        <v>53</v>
      </c>
      <c r="I33" s="32"/>
      <c r="J33" s="32"/>
      <c r="K33" s="32"/>
      <c r="L33" s="250">
        <f>ROUNDUP(SUM($M$25:$M$31),2)</f>
        <v>0</v>
      </c>
      <c r="M33" s="244"/>
      <c r="N33" s="244"/>
      <c r="O33" s="244"/>
      <c r="P33" s="251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7"/>
    </row>
    <row r="39" spans="2:18" s="6" customFormat="1" ht="37.5" customHeight="1">
      <c r="B39" s="21"/>
      <c r="C39" s="252" t="s">
        <v>113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88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4" t="str">
        <f>$F$6</f>
        <v>II/118 Příbram - Hluboš</v>
      </c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4"/>
    </row>
    <row r="42" spans="2:18" s="6" customFormat="1" ht="37.5" customHeight="1">
      <c r="B42" s="21"/>
      <c r="C42" s="41" t="s">
        <v>111</v>
      </c>
      <c r="F42" s="254" t="str">
        <f>$F$7</f>
        <v>SO.251 - SO.251 - Gabiónové zdi</v>
      </c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23</v>
      </c>
      <c r="F44" s="15" t="str">
        <f>$F$10</f>
        <v>Příbram</v>
      </c>
      <c r="K44" s="17" t="s">
        <v>25</v>
      </c>
      <c r="M44" s="279" t="str">
        <f>IF($O$10="","",$O$10)</f>
        <v>05.02.2014</v>
      </c>
      <c r="N44" s="253"/>
      <c r="O44" s="253"/>
      <c r="P44" s="253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29</v>
      </c>
      <c r="F46" s="15" t="str">
        <f>$E$13</f>
        <v>Středočeský kraj</v>
      </c>
      <c r="K46" s="17" t="s">
        <v>36</v>
      </c>
      <c r="M46" s="255" t="str">
        <f>$E$19</f>
        <v>CR Project s.r.o.</v>
      </c>
      <c r="N46" s="253"/>
      <c r="O46" s="253"/>
      <c r="P46" s="253"/>
      <c r="Q46" s="253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5" t="s">
        <v>114</v>
      </c>
      <c r="D49" s="286"/>
      <c r="E49" s="286"/>
      <c r="F49" s="286"/>
      <c r="G49" s="286"/>
      <c r="H49" s="30"/>
      <c r="I49" s="30"/>
      <c r="J49" s="30"/>
      <c r="K49" s="30"/>
      <c r="L49" s="30"/>
      <c r="M49" s="30"/>
      <c r="N49" s="285" t="s">
        <v>115</v>
      </c>
      <c r="O49" s="286"/>
      <c r="P49" s="286"/>
      <c r="Q49" s="286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116</v>
      </c>
      <c r="N51" s="247">
        <f>ROUNDUP($N$80,2)</f>
        <v>0</v>
      </c>
      <c r="O51" s="253"/>
      <c r="P51" s="253"/>
      <c r="Q51" s="253"/>
      <c r="R51" s="24"/>
      <c r="AU51" s="6" t="s">
        <v>117</v>
      </c>
    </row>
    <row r="52" spans="2:18" s="60" customFormat="1" ht="25.5" customHeight="1">
      <c r="B52" s="88"/>
      <c r="D52" s="89" t="s">
        <v>118</v>
      </c>
      <c r="N52" s="282">
        <f>ROUNDUP($N$81,2)</f>
        <v>0</v>
      </c>
      <c r="O52" s="283"/>
      <c r="P52" s="283"/>
      <c r="Q52" s="283"/>
      <c r="R52" s="90"/>
    </row>
    <row r="53" spans="2:18" s="69" customFormat="1" ht="21" customHeight="1">
      <c r="B53" s="91"/>
      <c r="D53" s="71" t="s">
        <v>239</v>
      </c>
      <c r="N53" s="240">
        <f>ROUNDUP($N$82,2)</f>
        <v>0</v>
      </c>
      <c r="O53" s="283"/>
      <c r="P53" s="283"/>
      <c r="Q53" s="283"/>
      <c r="R53" s="92"/>
    </row>
    <row r="54" spans="2:18" s="69" customFormat="1" ht="15.75" customHeight="1">
      <c r="B54" s="91"/>
      <c r="D54" s="71" t="s">
        <v>240</v>
      </c>
      <c r="N54" s="240">
        <f>ROUNDUP($N$83,2)</f>
        <v>0</v>
      </c>
      <c r="O54" s="283"/>
      <c r="P54" s="283"/>
      <c r="Q54" s="283"/>
      <c r="R54" s="92"/>
    </row>
    <row r="55" spans="2:18" s="69" customFormat="1" ht="15.75" customHeight="1">
      <c r="B55" s="91"/>
      <c r="D55" s="71" t="s">
        <v>1005</v>
      </c>
      <c r="N55" s="240">
        <f>ROUNDUP($N$116,2)</f>
        <v>0</v>
      </c>
      <c r="O55" s="283"/>
      <c r="P55" s="283"/>
      <c r="Q55" s="283"/>
      <c r="R55" s="92"/>
    </row>
    <row r="56" spans="2:18" s="69" customFormat="1" ht="21" customHeight="1">
      <c r="B56" s="91"/>
      <c r="D56" s="71" t="s">
        <v>247</v>
      </c>
      <c r="N56" s="240">
        <f>ROUNDUP($N$148,2)</f>
        <v>0</v>
      </c>
      <c r="O56" s="283"/>
      <c r="P56" s="283"/>
      <c r="Q56" s="283"/>
      <c r="R56" s="92"/>
    </row>
    <row r="57" spans="2:18" s="69" customFormat="1" ht="15.75" customHeight="1">
      <c r="B57" s="91"/>
      <c r="D57" s="71" t="s">
        <v>1006</v>
      </c>
      <c r="N57" s="240">
        <f>ROUNDUP($N$149,2)</f>
        <v>0</v>
      </c>
      <c r="O57" s="283"/>
      <c r="P57" s="283"/>
      <c r="Q57" s="283"/>
      <c r="R57" s="92"/>
    </row>
    <row r="58" spans="2:18" s="69" customFormat="1" ht="21" customHeight="1">
      <c r="B58" s="91"/>
      <c r="D58" s="71" t="s">
        <v>254</v>
      </c>
      <c r="N58" s="240">
        <f>ROUNDUP($N$161,2)</f>
        <v>0</v>
      </c>
      <c r="O58" s="283"/>
      <c r="P58" s="283"/>
      <c r="Q58" s="283"/>
      <c r="R58" s="92"/>
    </row>
    <row r="59" spans="2:18" s="69" customFormat="1" ht="15.75" customHeight="1">
      <c r="B59" s="91"/>
      <c r="D59" s="71" t="s">
        <v>1007</v>
      </c>
      <c r="N59" s="240">
        <f>ROUNDUP($N$162,2)</f>
        <v>0</v>
      </c>
      <c r="O59" s="283"/>
      <c r="P59" s="283"/>
      <c r="Q59" s="283"/>
      <c r="R59" s="92"/>
    </row>
    <row r="60" spans="2:18" s="69" customFormat="1" ht="21" customHeight="1">
      <c r="B60" s="91"/>
      <c r="D60" s="71" t="s">
        <v>256</v>
      </c>
      <c r="N60" s="240">
        <f>ROUNDUP($N$174,2)</f>
        <v>0</v>
      </c>
      <c r="O60" s="283"/>
      <c r="P60" s="283"/>
      <c r="Q60" s="283"/>
      <c r="R60" s="92"/>
    </row>
    <row r="61" spans="2:18" s="69" customFormat="1" ht="15.75" customHeight="1">
      <c r="B61" s="91"/>
      <c r="D61" s="71" t="s">
        <v>688</v>
      </c>
      <c r="N61" s="240">
        <f>ROUNDUP($N$175,2)</f>
        <v>0</v>
      </c>
      <c r="O61" s="283"/>
      <c r="P61" s="283"/>
      <c r="Q61" s="283"/>
      <c r="R61" s="92"/>
    </row>
    <row r="62" spans="2:18" s="69" customFormat="1" ht="15.75" customHeight="1">
      <c r="B62" s="91"/>
      <c r="D62" s="71" t="s">
        <v>264</v>
      </c>
      <c r="N62" s="240">
        <f>ROUNDUP($N$191,2)</f>
        <v>0</v>
      </c>
      <c r="O62" s="283"/>
      <c r="P62" s="283"/>
      <c r="Q62" s="283"/>
      <c r="R62" s="92"/>
    </row>
    <row r="63" spans="2:18" s="6" customFormat="1" ht="22.5" customHeight="1">
      <c r="B63" s="21"/>
      <c r="R63" s="24"/>
    </row>
    <row r="64" spans="2:18" s="6" customFormat="1" ht="7.5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7"/>
    </row>
    <row r="68" spans="2:19" s="6" customFormat="1" ht="7.5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21"/>
    </row>
    <row r="69" spans="2:19" s="6" customFormat="1" ht="37.5" customHeight="1">
      <c r="B69" s="21"/>
      <c r="C69" s="252" t="s">
        <v>121</v>
      </c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1"/>
    </row>
    <row r="70" spans="2:19" s="6" customFormat="1" ht="7.5" customHeight="1">
      <c r="B70" s="21"/>
      <c r="S70" s="21"/>
    </row>
    <row r="71" spans="2:19" s="6" customFormat="1" ht="30.75" customHeight="1">
      <c r="B71" s="21"/>
      <c r="C71" s="17" t="s">
        <v>17</v>
      </c>
      <c r="F71" s="284" t="str">
        <f>$F$6</f>
        <v>II/118 Příbram - Hluboš</v>
      </c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S71" s="21"/>
    </row>
    <row r="72" spans="2:19" s="6" customFormat="1" ht="37.5" customHeight="1">
      <c r="B72" s="21"/>
      <c r="C72" s="41" t="s">
        <v>111</v>
      </c>
      <c r="F72" s="254" t="str">
        <f>$F$7</f>
        <v>SO.251 - SO.251 - Gabiónové zdi</v>
      </c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S72" s="21"/>
    </row>
    <row r="73" spans="2:19" s="6" customFormat="1" ht="7.5" customHeight="1">
      <c r="B73" s="21"/>
      <c r="S73" s="21"/>
    </row>
    <row r="74" spans="2:19" s="6" customFormat="1" ht="18.75" customHeight="1">
      <c r="B74" s="21"/>
      <c r="C74" s="17" t="s">
        <v>23</v>
      </c>
      <c r="F74" s="15" t="str">
        <f>$F$10</f>
        <v>Příbram</v>
      </c>
      <c r="K74" s="17" t="s">
        <v>25</v>
      </c>
      <c r="M74" s="279" t="str">
        <f>IF($O$10="","",$O$10)</f>
        <v>05.02.2014</v>
      </c>
      <c r="N74" s="253"/>
      <c r="O74" s="253"/>
      <c r="P74" s="253"/>
      <c r="S74" s="21"/>
    </row>
    <row r="75" spans="2:19" s="6" customFormat="1" ht="7.5" customHeight="1">
      <c r="B75" s="21"/>
      <c r="S75" s="21"/>
    </row>
    <row r="76" spans="2:19" s="6" customFormat="1" ht="15.75" customHeight="1">
      <c r="B76" s="21"/>
      <c r="C76" s="17" t="s">
        <v>29</v>
      </c>
      <c r="F76" s="15" t="str">
        <f>$E$13</f>
        <v>Středočeský kraj</v>
      </c>
      <c r="K76" s="17" t="s">
        <v>36</v>
      </c>
      <c r="M76" s="255" t="str">
        <f>$E$19</f>
        <v>CR Project s.r.o.</v>
      </c>
      <c r="N76" s="253"/>
      <c r="O76" s="253"/>
      <c r="P76" s="253"/>
      <c r="Q76" s="253"/>
      <c r="S76" s="21"/>
    </row>
    <row r="77" spans="2:19" s="6" customFormat="1" ht="15" customHeight="1">
      <c r="B77" s="21"/>
      <c r="C77" s="17" t="s">
        <v>34</v>
      </c>
      <c r="F77" s="15" t="str">
        <f>IF($E$16="","",$E$16)</f>
        <v>Vyplň údaj</v>
      </c>
      <c r="S77" s="21"/>
    </row>
    <row r="78" spans="2:19" s="6" customFormat="1" ht="11.25" customHeight="1">
      <c r="B78" s="21"/>
      <c r="S78" s="21"/>
    </row>
    <row r="79" spans="2:27" s="93" customFormat="1" ht="30" customHeight="1">
      <c r="B79" s="94"/>
      <c r="C79" s="95" t="s">
        <v>122</v>
      </c>
      <c r="D79" s="96" t="s">
        <v>60</v>
      </c>
      <c r="E79" s="96" t="s">
        <v>56</v>
      </c>
      <c r="F79" s="280" t="s">
        <v>123</v>
      </c>
      <c r="G79" s="281"/>
      <c r="H79" s="281"/>
      <c r="I79" s="281"/>
      <c r="J79" s="96" t="s">
        <v>124</v>
      </c>
      <c r="K79" s="96" t="s">
        <v>125</v>
      </c>
      <c r="L79" s="280" t="s">
        <v>126</v>
      </c>
      <c r="M79" s="281"/>
      <c r="N79" s="280" t="s">
        <v>127</v>
      </c>
      <c r="O79" s="281"/>
      <c r="P79" s="281"/>
      <c r="Q79" s="281"/>
      <c r="R79" s="97" t="s">
        <v>128</v>
      </c>
      <c r="S79" s="94"/>
      <c r="T79" s="49" t="s">
        <v>129</v>
      </c>
      <c r="U79" s="50" t="s">
        <v>44</v>
      </c>
      <c r="V79" s="50" t="s">
        <v>130</v>
      </c>
      <c r="W79" s="50" t="s">
        <v>131</v>
      </c>
      <c r="X79" s="50" t="s">
        <v>132</v>
      </c>
      <c r="Y79" s="50" t="s">
        <v>133</v>
      </c>
      <c r="Z79" s="50" t="s">
        <v>134</v>
      </c>
      <c r="AA79" s="51" t="s">
        <v>135</v>
      </c>
    </row>
    <row r="80" spans="2:63" s="6" customFormat="1" ht="30" customHeight="1">
      <c r="B80" s="21"/>
      <c r="C80" s="54" t="s">
        <v>116</v>
      </c>
      <c r="N80" s="275">
        <f>$BK$80</f>
        <v>0</v>
      </c>
      <c r="O80" s="253"/>
      <c r="P80" s="253"/>
      <c r="Q80" s="253"/>
      <c r="S80" s="21"/>
      <c r="T80" s="53"/>
      <c r="U80" s="45"/>
      <c r="V80" s="45"/>
      <c r="W80" s="98">
        <f>$W$81</f>
        <v>0</v>
      </c>
      <c r="X80" s="45"/>
      <c r="Y80" s="98">
        <f>$Y$81</f>
        <v>697.1352539000002</v>
      </c>
      <c r="Z80" s="45"/>
      <c r="AA80" s="99">
        <f>$AA$81</f>
        <v>0</v>
      </c>
      <c r="AT80" s="6" t="s">
        <v>74</v>
      </c>
      <c r="AU80" s="6" t="s">
        <v>117</v>
      </c>
      <c r="BK80" s="100">
        <f>$BK$81</f>
        <v>0</v>
      </c>
    </row>
    <row r="81" spans="2:63" s="101" customFormat="1" ht="37.5" customHeight="1">
      <c r="B81" s="102"/>
      <c r="D81" s="103" t="s">
        <v>118</v>
      </c>
      <c r="N81" s="276">
        <f>$BK$81</f>
        <v>0</v>
      </c>
      <c r="O81" s="277"/>
      <c r="P81" s="277"/>
      <c r="Q81" s="277"/>
      <c r="S81" s="102"/>
      <c r="T81" s="105"/>
      <c r="W81" s="106">
        <f>$W$82+$W$148+$W$161+$W$174</f>
        <v>0</v>
      </c>
      <c r="Y81" s="106">
        <f>$Y$82+$Y$148+$Y$161+$Y$174</f>
        <v>697.1352539000002</v>
      </c>
      <c r="AA81" s="107">
        <f>$AA$82+$AA$148+$AA$161+$AA$174</f>
        <v>0</v>
      </c>
      <c r="AR81" s="104" t="s">
        <v>22</v>
      </c>
      <c r="AT81" s="104" t="s">
        <v>74</v>
      </c>
      <c r="AU81" s="104" t="s">
        <v>75</v>
      </c>
      <c r="AY81" s="104" t="s">
        <v>136</v>
      </c>
      <c r="BK81" s="108">
        <f>$BK$82+$BK$148+$BK$161+$BK$174</f>
        <v>0</v>
      </c>
    </row>
    <row r="82" spans="2:63" s="101" customFormat="1" ht="21" customHeight="1">
      <c r="B82" s="102"/>
      <c r="D82" s="109" t="s">
        <v>239</v>
      </c>
      <c r="N82" s="278">
        <f>$BK$82</f>
        <v>0</v>
      </c>
      <c r="O82" s="277"/>
      <c r="P82" s="277"/>
      <c r="Q82" s="277"/>
      <c r="S82" s="102"/>
      <c r="T82" s="105"/>
      <c r="W82" s="106">
        <f>$W$83+$W$116</f>
        <v>0</v>
      </c>
      <c r="Y82" s="106">
        <f>$Y$83+$Y$116</f>
        <v>5.3259023999999995</v>
      </c>
      <c r="AA82" s="107">
        <f>$AA$83+$AA$116</f>
        <v>0</v>
      </c>
      <c r="AR82" s="104" t="s">
        <v>22</v>
      </c>
      <c r="AT82" s="104" t="s">
        <v>74</v>
      </c>
      <c r="AU82" s="104" t="s">
        <v>22</v>
      </c>
      <c r="AY82" s="104" t="s">
        <v>136</v>
      </c>
      <c r="BK82" s="108">
        <f>$BK$83+$BK$116</f>
        <v>0</v>
      </c>
    </row>
    <row r="83" spans="2:63" s="101" customFormat="1" ht="15.75" customHeight="1">
      <c r="B83" s="102"/>
      <c r="D83" s="109" t="s">
        <v>240</v>
      </c>
      <c r="N83" s="278">
        <f>$BK$83</f>
        <v>0</v>
      </c>
      <c r="O83" s="277"/>
      <c r="P83" s="277"/>
      <c r="Q83" s="277"/>
      <c r="S83" s="102"/>
      <c r="T83" s="105"/>
      <c r="W83" s="106">
        <f>SUM($W$84:$W$115)</f>
        <v>0</v>
      </c>
      <c r="Y83" s="106">
        <f>SUM($Y$84:$Y$115)</f>
        <v>0</v>
      </c>
      <c r="AA83" s="107">
        <f>SUM($AA$84:$AA$115)</f>
        <v>0</v>
      </c>
      <c r="AR83" s="104" t="s">
        <v>22</v>
      </c>
      <c r="AT83" s="104" t="s">
        <v>74</v>
      </c>
      <c r="AU83" s="104" t="s">
        <v>83</v>
      </c>
      <c r="AY83" s="104" t="s">
        <v>136</v>
      </c>
      <c r="BK83" s="108">
        <f>SUM($BK$84:$BK$115)</f>
        <v>0</v>
      </c>
    </row>
    <row r="84" spans="2:65" s="6" customFormat="1" ht="27" customHeight="1">
      <c r="B84" s="21"/>
      <c r="C84" s="110" t="s">
        <v>22</v>
      </c>
      <c r="D84" s="110" t="s">
        <v>138</v>
      </c>
      <c r="E84" s="111" t="s">
        <v>265</v>
      </c>
      <c r="F84" s="271" t="s">
        <v>266</v>
      </c>
      <c r="G84" s="272"/>
      <c r="H84" s="272"/>
      <c r="I84" s="272"/>
      <c r="J84" s="113" t="s">
        <v>267</v>
      </c>
      <c r="K84" s="114">
        <v>1636.72</v>
      </c>
      <c r="L84" s="273"/>
      <c r="M84" s="272"/>
      <c r="N84" s="274">
        <f>ROUND($L$84*$K$84,2)</f>
        <v>0</v>
      </c>
      <c r="O84" s="272"/>
      <c r="P84" s="272"/>
      <c r="Q84" s="272"/>
      <c r="R84" s="112" t="s">
        <v>202</v>
      </c>
      <c r="S84" s="21"/>
      <c r="T84" s="115"/>
      <c r="U84" s="116" t="s">
        <v>45</v>
      </c>
      <c r="X84" s="117">
        <v>0</v>
      </c>
      <c r="Y84" s="117">
        <f>$X$84*$K$84</f>
        <v>0</v>
      </c>
      <c r="Z84" s="117">
        <v>0</v>
      </c>
      <c r="AA84" s="118">
        <f>$Z$84*$K$84</f>
        <v>0</v>
      </c>
      <c r="AR84" s="81" t="s">
        <v>137</v>
      </c>
      <c r="AT84" s="81" t="s">
        <v>138</v>
      </c>
      <c r="AU84" s="81" t="s">
        <v>147</v>
      </c>
      <c r="AY84" s="6" t="s">
        <v>136</v>
      </c>
      <c r="BE84" s="119">
        <f>IF($U$84="základní",$N$84,0)</f>
        <v>0</v>
      </c>
      <c r="BF84" s="119">
        <f>IF($U$84="snížená",$N$84,0)</f>
        <v>0</v>
      </c>
      <c r="BG84" s="119">
        <f>IF($U$84="zákl. přenesená",$N$84,0)</f>
        <v>0</v>
      </c>
      <c r="BH84" s="119">
        <f>IF($U$84="sníž. přenesená",$N$84,0)</f>
        <v>0</v>
      </c>
      <c r="BI84" s="119">
        <f>IF($U$84="nulová",$N$84,0)</f>
        <v>0</v>
      </c>
      <c r="BJ84" s="81" t="s">
        <v>22</v>
      </c>
      <c r="BK84" s="119">
        <f>ROUND($L$84*$K$84,2)</f>
        <v>0</v>
      </c>
      <c r="BL84" s="81" t="s">
        <v>137</v>
      </c>
      <c r="BM84" s="81" t="s">
        <v>1008</v>
      </c>
    </row>
    <row r="85" spans="2:51" s="6" customFormat="1" ht="15.75" customHeight="1">
      <c r="B85" s="124"/>
      <c r="E85" s="125"/>
      <c r="F85" s="292" t="s">
        <v>690</v>
      </c>
      <c r="G85" s="293"/>
      <c r="H85" s="293"/>
      <c r="I85" s="293"/>
      <c r="K85" s="126"/>
      <c r="S85" s="124"/>
      <c r="T85" s="127"/>
      <c r="AA85" s="128"/>
      <c r="AT85" s="126" t="s">
        <v>208</v>
      </c>
      <c r="AU85" s="126" t="s">
        <v>147</v>
      </c>
      <c r="AV85" s="126" t="s">
        <v>22</v>
      </c>
      <c r="AW85" s="126" t="s">
        <v>117</v>
      </c>
      <c r="AX85" s="126" t="s">
        <v>75</v>
      </c>
      <c r="AY85" s="126" t="s">
        <v>136</v>
      </c>
    </row>
    <row r="86" spans="2:51" s="6" customFormat="1" ht="15.75" customHeight="1">
      <c r="B86" s="129"/>
      <c r="E86" s="130"/>
      <c r="F86" s="290" t="s">
        <v>1009</v>
      </c>
      <c r="G86" s="291"/>
      <c r="H86" s="291"/>
      <c r="I86" s="291"/>
      <c r="K86" s="132">
        <v>729.8</v>
      </c>
      <c r="S86" s="129"/>
      <c r="T86" s="133"/>
      <c r="AA86" s="134"/>
      <c r="AT86" s="130" t="s">
        <v>208</v>
      </c>
      <c r="AU86" s="130" t="s">
        <v>147</v>
      </c>
      <c r="AV86" s="130" t="s">
        <v>83</v>
      </c>
      <c r="AW86" s="130" t="s">
        <v>117</v>
      </c>
      <c r="AX86" s="130" t="s">
        <v>75</v>
      </c>
      <c r="AY86" s="130" t="s">
        <v>136</v>
      </c>
    </row>
    <row r="87" spans="2:51" s="6" customFormat="1" ht="15.75" customHeight="1">
      <c r="B87" s="129"/>
      <c r="E87" s="130"/>
      <c r="F87" s="290" t="s">
        <v>1010</v>
      </c>
      <c r="G87" s="291"/>
      <c r="H87" s="291"/>
      <c r="I87" s="291"/>
      <c r="K87" s="132">
        <v>16.92</v>
      </c>
      <c r="S87" s="129"/>
      <c r="T87" s="133"/>
      <c r="AA87" s="134"/>
      <c r="AT87" s="130" t="s">
        <v>208</v>
      </c>
      <c r="AU87" s="130" t="s">
        <v>147</v>
      </c>
      <c r="AV87" s="130" t="s">
        <v>83</v>
      </c>
      <c r="AW87" s="130" t="s">
        <v>117</v>
      </c>
      <c r="AX87" s="130" t="s">
        <v>75</v>
      </c>
      <c r="AY87" s="130" t="s">
        <v>136</v>
      </c>
    </row>
    <row r="88" spans="2:51" s="6" customFormat="1" ht="15.75" customHeight="1">
      <c r="B88" s="138"/>
      <c r="E88" s="139"/>
      <c r="F88" s="300" t="s">
        <v>1011</v>
      </c>
      <c r="G88" s="301"/>
      <c r="H88" s="301"/>
      <c r="I88" s="301"/>
      <c r="K88" s="140">
        <v>746.72</v>
      </c>
      <c r="S88" s="138"/>
      <c r="T88" s="141"/>
      <c r="AA88" s="142"/>
      <c r="AT88" s="139" t="s">
        <v>208</v>
      </c>
      <c r="AU88" s="139" t="s">
        <v>147</v>
      </c>
      <c r="AV88" s="139" t="s">
        <v>147</v>
      </c>
      <c r="AW88" s="139" t="s">
        <v>117</v>
      </c>
      <c r="AX88" s="139" t="s">
        <v>75</v>
      </c>
      <c r="AY88" s="139" t="s">
        <v>136</v>
      </c>
    </row>
    <row r="89" spans="2:51" s="6" customFormat="1" ht="15.75" customHeight="1">
      <c r="B89" s="124"/>
      <c r="E89" s="126"/>
      <c r="F89" s="292" t="s">
        <v>1012</v>
      </c>
      <c r="G89" s="293"/>
      <c r="H89" s="293"/>
      <c r="I89" s="293"/>
      <c r="K89" s="126"/>
      <c r="S89" s="124"/>
      <c r="T89" s="127"/>
      <c r="AA89" s="128"/>
      <c r="AT89" s="126" t="s">
        <v>208</v>
      </c>
      <c r="AU89" s="126" t="s">
        <v>147</v>
      </c>
      <c r="AV89" s="126" t="s">
        <v>22</v>
      </c>
      <c r="AW89" s="126" t="s">
        <v>117</v>
      </c>
      <c r="AX89" s="126" t="s">
        <v>75</v>
      </c>
      <c r="AY89" s="126" t="s">
        <v>136</v>
      </c>
    </row>
    <row r="90" spans="2:51" s="6" customFormat="1" ht="15.75" customHeight="1">
      <c r="B90" s="129"/>
      <c r="E90" s="130"/>
      <c r="F90" s="290" t="s">
        <v>1013</v>
      </c>
      <c r="G90" s="291"/>
      <c r="H90" s="291"/>
      <c r="I90" s="291"/>
      <c r="K90" s="132">
        <v>890</v>
      </c>
      <c r="S90" s="129"/>
      <c r="T90" s="133"/>
      <c r="AA90" s="134"/>
      <c r="AT90" s="130" t="s">
        <v>208</v>
      </c>
      <c r="AU90" s="130" t="s">
        <v>147</v>
      </c>
      <c r="AV90" s="130" t="s">
        <v>83</v>
      </c>
      <c r="AW90" s="130" t="s">
        <v>117</v>
      </c>
      <c r="AX90" s="130" t="s">
        <v>75</v>
      </c>
      <c r="AY90" s="130" t="s">
        <v>136</v>
      </c>
    </row>
    <row r="91" spans="2:51" s="6" customFormat="1" ht="15.75" customHeight="1">
      <c r="B91" s="143"/>
      <c r="E91" s="144"/>
      <c r="F91" s="298" t="s">
        <v>277</v>
      </c>
      <c r="G91" s="299"/>
      <c r="H91" s="299"/>
      <c r="I91" s="299"/>
      <c r="K91" s="145">
        <v>1636.72</v>
      </c>
      <c r="S91" s="143"/>
      <c r="T91" s="146"/>
      <c r="AA91" s="147"/>
      <c r="AT91" s="144" t="s">
        <v>208</v>
      </c>
      <c r="AU91" s="144" t="s">
        <v>147</v>
      </c>
      <c r="AV91" s="144" t="s">
        <v>137</v>
      </c>
      <c r="AW91" s="144" t="s">
        <v>117</v>
      </c>
      <c r="AX91" s="144" t="s">
        <v>22</v>
      </c>
      <c r="AY91" s="144" t="s">
        <v>136</v>
      </c>
    </row>
    <row r="92" spans="2:65" s="6" customFormat="1" ht="27" customHeight="1">
      <c r="B92" s="21"/>
      <c r="C92" s="110" t="s">
        <v>83</v>
      </c>
      <c r="D92" s="110" t="s">
        <v>138</v>
      </c>
      <c r="E92" s="111" t="s">
        <v>278</v>
      </c>
      <c r="F92" s="271" t="s">
        <v>279</v>
      </c>
      <c r="G92" s="272"/>
      <c r="H92" s="272"/>
      <c r="I92" s="272"/>
      <c r="J92" s="113" t="s">
        <v>267</v>
      </c>
      <c r="K92" s="114">
        <v>2526.72</v>
      </c>
      <c r="L92" s="273"/>
      <c r="M92" s="272"/>
      <c r="N92" s="274">
        <f>ROUND($L$92*$K$92,2)</f>
        <v>0</v>
      </c>
      <c r="O92" s="272"/>
      <c r="P92" s="272"/>
      <c r="Q92" s="272"/>
      <c r="R92" s="112" t="s">
        <v>202</v>
      </c>
      <c r="S92" s="21"/>
      <c r="T92" s="115"/>
      <c r="U92" s="116" t="s">
        <v>45</v>
      </c>
      <c r="X92" s="117">
        <v>0</v>
      </c>
      <c r="Y92" s="117">
        <f>$X$92*$K$92</f>
        <v>0</v>
      </c>
      <c r="Z92" s="117">
        <v>0</v>
      </c>
      <c r="AA92" s="118">
        <f>$Z$92*$K$92</f>
        <v>0</v>
      </c>
      <c r="AR92" s="81" t="s">
        <v>137</v>
      </c>
      <c r="AT92" s="81" t="s">
        <v>138</v>
      </c>
      <c r="AU92" s="81" t="s">
        <v>147</v>
      </c>
      <c r="AY92" s="6" t="s">
        <v>136</v>
      </c>
      <c r="BE92" s="119">
        <f>IF($U$92="základní",$N$92,0)</f>
        <v>0</v>
      </c>
      <c r="BF92" s="119">
        <f>IF($U$92="snížená",$N$92,0)</f>
        <v>0</v>
      </c>
      <c r="BG92" s="119">
        <f>IF($U$92="zákl. přenesená",$N$92,0)</f>
        <v>0</v>
      </c>
      <c r="BH92" s="119">
        <f>IF($U$92="sníž. přenesená",$N$92,0)</f>
        <v>0</v>
      </c>
      <c r="BI92" s="119">
        <f>IF($U$92="nulová",$N$92,0)</f>
        <v>0</v>
      </c>
      <c r="BJ92" s="81" t="s">
        <v>22</v>
      </c>
      <c r="BK92" s="119">
        <f>ROUND($L$92*$K$92,2)</f>
        <v>0</v>
      </c>
      <c r="BL92" s="81" t="s">
        <v>137</v>
      </c>
      <c r="BM92" s="81" t="s">
        <v>1014</v>
      </c>
    </row>
    <row r="93" spans="2:51" s="6" customFormat="1" ht="15.75" customHeight="1">
      <c r="B93" s="124"/>
      <c r="E93" s="125"/>
      <c r="F93" s="292" t="s">
        <v>693</v>
      </c>
      <c r="G93" s="293"/>
      <c r="H93" s="293"/>
      <c r="I93" s="293"/>
      <c r="K93" s="126"/>
      <c r="S93" s="124"/>
      <c r="T93" s="127"/>
      <c r="AA93" s="128"/>
      <c r="AT93" s="126" t="s">
        <v>208</v>
      </c>
      <c r="AU93" s="126" t="s">
        <v>147</v>
      </c>
      <c r="AV93" s="126" t="s">
        <v>22</v>
      </c>
      <c r="AW93" s="126" t="s">
        <v>117</v>
      </c>
      <c r="AX93" s="126" t="s">
        <v>75</v>
      </c>
      <c r="AY93" s="126" t="s">
        <v>136</v>
      </c>
    </row>
    <row r="94" spans="2:51" s="6" customFormat="1" ht="15.75" customHeight="1">
      <c r="B94" s="129"/>
      <c r="E94" s="130"/>
      <c r="F94" s="290" t="s">
        <v>1015</v>
      </c>
      <c r="G94" s="291"/>
      <c r="H94" s="291"/>
      <c r="I94" s="291"/>
      <c r="K94" s="132">
        <v>1619.8</v>
      </c>
      <c r="S94" s="129"/>
      <c r="T94" s="133"/>
      <c r="AA94" s="134"/>
      <c r="AT94" s="130" t="s">
        <v>208</v>
      </c>
      <c r="AU94" s="130" t="s">
        <v>147</v>
      </c>
      <c r="AV94" s="130" t="s">
        <v>83</v>
      </c>
      <c r="AW94" s="130" t="s">
        <v>117</v>
      </c>
      <c r="AX94" s="130" t="s">
        <v>75</v>
      </c>
      <c r="AY94" s="130" t="s">
        <v>136</v>
      </c>
    </row>
    <row r="95" spans="2:51" s="6" customFormat="1" ht="15.75" customHeight="1">
      <c r="B95" s="129"/>
      <c r="E95" s="130"/>
      <c r="F95" s="290" t="s">
        <v>1010</v>
      </c>
      <c r="G95" s="291"/>
      <c r="H95" s="291"/>
      <c r="I95" s="291"/>
      <c r="K95" s="132">
        <v>16.92</v>
      </c>
      <c r="S95" s="129"/>
      <c r="T95" s="133"/>
      <c r="AA95" s="134"/>
      <c r="AT95" s="130" t="s">
        <v>208</v>
      </c>
      <c r="AU95" s="130" t="s">
        <v>147</v>
      </c>
      <c r="AV95" s="130" t="s">
        <v>83</v>
      </c>
      <c r="AW95" s="130" t="s">
        <v>117</v>
      </c>
      <c r="AX95" s="130" t="s">
        <v>75</v>
      </c>
      <c r="AY95" s="130" t="s">
        <v>136</v>
      </c>
    </row>
    <row r="96" spans="2:51" s="6" customFormat="1" ht="15.75" customHeight="1">
      <c r="B96" s="138"/>
      <c r="E96" s="139"/>
      <c r="F96" s="300" t="s">
        <v>1011</v>
      </c>
      <c r="G96" s="301"/>
      <c r="H96" s="301"/>
      <c r="I96" s="301"/>
      <c r="K96" s="140">
        <v>1636.72</v>
      </c>
      <c r="S96" s="138"/>
      <c r="T96" s="141"/>
      <c r="AA96" s="142"/>
      <c r="AT96" s="139" t="s">
        <v>208</v>
      </c>
      <c r="AU96" s="139" t="s">
        <v>147</v>
      </c>
      <c r="AV96" s="139" t="s">
        <v>147</v>
      </c>
      <c r="AW96" s="139" t="s">
        <v>117</v>
      </c>
      <c r="AX96" s="139" t="s">
        <v>75</v>
      </c>
      <c r="AY96" s="139" t="s">
        <v>136</v>
      </c>
    </row>
    <row r="97" spans="2:51" s="6" customFormat="1" ht="15.75" customHeight="1">
      <c r="B97" s="124"/>
      <c r="E97" s="126"/>
      <c r="F97" s="292" t="s">
        <v>1016</v>
      </c>
      <c r="G97" s="293"/>
      <c r="H97" s="293"/>
      <c r="I97" s="293"/>
      <c r="K97" s="126"/>
      <c r="S97" s="124"/>
      <c r="T97" s="127"/>
      <c r="AA97" s="128"/>
      <c r="AT97" s="126" t="s">
        <v>208</v>
      </c>
      <c r="AU97" s="126" t="s">
        <v>147</v>
      </c>
      <c r="AV97" s="126" t="s">
        <v>22</v>
      </c>
      <c r="AW97" s="126" t="s">
        <v>117</v>
      </c>
      <c r="AX97" s="126" t="s">
        <v>75</v>
      </c>
      <c r="AY97" s="126" t="s">
        <v>136</v>
      </c>
    </row>
    <row r="98" spans="2:51" s="6" customFormat="1" ht="15.75" customHeight="1">
      <c r="B98" s="129"/>
      <c r="E98" s="130"/>
      <c r="F98" s="290" t="s">
        <v>1013</v>
      </c>
      <c r="G98" s="291"/>
      <c r="H98" s="291"/>
      <c r="I98" s="291"/>
      <c r="K98" s="132">
        <v>890</v>
      </c>
      <c r="S98" s="129"/>
      <c r="T98" s="133"/>
      <c r="AA98" s="134"/>
      <c r="AT98" s="130" t="s">
        <v>208</v>
      </c>
      <c r="AU98" s="130" t="s">
        <v>147</v>
      </c>
      <c r="AV98" s="130" t="s">
        <v>83</v>
      </c>
      <c r="AW98" s="130" t="s">
        <v>117</v>
      </c>
      <c r="AX98" s="130" t="s">
        <v>75</v>
      </c>
      <c r="AY98" s="130" t="s">
        <v>136</v>
      </c>
    </row>
    <row r="99" spans="2:51" s="6" customFormat="1" ht="15.75" customHeight="1">
      <c r="B99" s="143"/>
      <c r="E99" s="144"/>
      <c r="F99" s="298" t="s">
        <v>277</v>
      </c>
      <c r="G99" s="299"/>
      <c r="H99" s="299"/>
      <c r="I99" s="299"/>
      <c r="K99" s="145">
        <v>2526.72</v>
      </c>
      <c r="S99" s="143"/>
      <c r="T99" s="146"/>
      <c r="AA99" s="147"/>
      <c r="AT99" s="144" t="s">
        <v>208</v>
      </c>
      <c r="AU99" s="144" t="s">
        <v>147</v>
      </c>
      <c r="AV99" s="144" t="s">
        <v>137</v>
      </c>
      <c r="AW99" s="144" t="s">
        <v>117</v>
      </c>
      <c r="AX99" s="144" t="s">
        <v>22</v>
      </c>
      <c r="AY99" s="144" t="s">
        <v>136</v>
      </c>
    </row>
    <row r="100" spans="2:65" s="6" customFormat="1" ht="15.75" customHeight="1">
      <c r="B100" s="21"/>
      <c r="C100" s="110" t="s">
        <v>147</v>
      </c>
      <c r="D100" s="110" t="s">
        <v>138</v>
      </c>
      <c r="E100" s="111" t="s">
        <v>286</v>
      </c>
      <c r="F100" s="271" t="s">
        <v>287</v>
      </c>
      <c r="G100" s="272"/>
      <c r="H100" s="272"/>
      <c r="I100" s="272"/>
      <c r="J100" s="113" t="s">
        <v>267</v>
      </c>
      <c r="K100" s="114">
        <v>1636.72</v>
      </c>
      <c r="L100" s="273"/>
      <c r="M100" s="272"/>
      <c r="N100" s="274">
        <f>ROUND($L$100*$K$100,2)</f>
        <v>0</v>
      </c>
      <c r="O100" s="272"/>
      <c r="P100" s="272"/>
      <c r="Q100" s="272"/>
      <c r="R100" s="112" t="s">
        <v>202</v>
      </c>
      <c r="S100" s="21"/>
      <c r="T100" s="115"/>
      <c r="U100" s="116" t="s">
        <v>45</v>
      </c>
      <c r="X100" s="117">
        <v>0</v>
      </c>
      <c r="Y100" s="117">
        <f>$X$100*$K$100</f>
        <v>0</v>
      </c>
      <c r="Z100" s="117">
        <v>0</v>
      </c>
      <c r="AA100" s="118">
        <f>$Z$100*$K$100</f>
        <v>0</v>
      </c>
      <c r="AR100" s="81" t="s">
        <v>137</v>
      </c>
      <c r="AT100" s="81" t="s">
        <v>138</v>
      </c>
      <c r="AU100" s="81" t="s">
        <v>147</v>
      </c>
      <c r="AY100" s="6" t="s">
        <v>136</v>
      </c>
      <c r="BE100" s="119">
        <f>IF($U$100="základní",$N$100,0)</f>
        <v>0</v>
      </c>
      <c r="BF100" s="119">
        <f>IF($U$100="snížená",$N$100,0)</f>
        <v>0</v>
      </c>
      <c r="BG100" s="119">
        <f>IF($U$100="zákl. přenesená",$N$100,0)</f>
        <v>0</v>
      </c>
      <c r="BH100" s="119">
        <f>IF($U$100="sníž. přenesená",$N$100,0)</f>
        <v>0</v>
      </c>
      <c r="BI100" s="119">
        <f>IF($U$100="nulová",$N$100,0)</f>
        <v>0</v>
      </c>
      <c r="BJ100" s="81" t="s">
        <v>22</v>
      </c>
      <c r="BK100" s="119">
        <f>ROUND($L$100*$K$100,2)</f>
        <v>0</v>
      </c>
      <c r="BL100" s="81" t="s">
        <v>137</v>
      </c>
      <c r="BM100" s="81" t="s">
        <v>1017</v>
      </c>
    </row>
    <row r="101" spans="2:51" s="6" customFormat="1" ht="15.75" customHeight="1">
      <c r="B101" s="124"/>
      <c r="E101" s="125"/>
      <c r="F101" s="292" t="s">
        <v>289</v>
      </c>
      <c r="G101" s="293"/>
      <c r="H101" s="293"/>
      <c r="I101" s="293"/>
      <c r="K101" s="126"/>
      <c r="S101" s="124"/>
      <c r="T101" s="127"/>
      <c r="AA101" s="128"/>
      <c r="AT101" s="126" t="s">
        <v>208</v>
      </c>
      <c r="AU101" s="126" t="s">
        <v>147</v>
      </c>
      <c r="AV101" s="126" t="s">
        <v>22</v>
      </c>
      <c r="AW101" s="126" t="s">
        <v>117</v>
      </c>
      <c r="AX101" s="126" t="s">
        <v>75</v>
      </c>
      <c r="AY101" s="126" t="s">
        <v>136</v>
      </c>
    </row>
    <row r="102" spans="2:51" s="6" customFormat="1" ht="15.75" customHeight="1">
      <c r="B102" s="129"/>
      <c r="E102" s="130"/>
      <c r="F102" s="290" t="s">
        <v>1015</v>
      </c>
      <c r="G102" s="291"/>
      <c r="H102" s="291"/>
      <c r="I102" s="291"/>
      <c r="K102" s="132">
        <v>1619.8</v>
      </c>
      <c r="S102" s="129"/>
      <c r="T102" s="133"/>
      <c r="AA102" s="134"/>
      <c r="AT102" s="130" t="s">
        <v>208</v>
      </c>
      <c r="AU102" s="130" t="s">
        <v>147</v>
      </c>
      <c r="AV102" s="130" t="s">
        <v>83</v>
      </c>
      <c r="AW102" s="130" t="s">
        <v>117</v>
      </c>
      <c r="AX102" s="130" t="s">
        <v>75</v>
      </c>
      <c r="AY102" s="130" t="s">
        <v>136</v>
      </c>
    </row>
    <row r="103" spans="2:51" s="6" customFormat="1" ht="15.75" customHeight="1">
      <c r="B103" s="129"/>
      <c r="E103" s="130"/>
      <c r="F103" s="290" t="s">
        <v>1010</v>
      </c>
      <c r="G103" s="291"/>
      <c r="H103" s="291"/>
      <c r="I103" s="291"/>
      <c r="K103" s="132">
        <v>16.92</v>
      </c>
      <c r="S103" s="129"/>
      <c r="T103" s="133"/>
      <c r="AA103" s="134"/>
      <c r="AT103" s="130" t="s">
        <v>208</v>
      </c>
      <c r="AU103" s="130" t="s">
        <v>147</v>
      </c>
      <c r="AV103" s="130" t="s">
        <v>83</v>
      </c>
      <c r="AW103" s="130" t="s">
        <v>117</v>
      </c>
      <c r="AX103" s="130" t="s">
        <v>75</v>
      </c>
      <c r="AY103" s="130" t="s">
        <v>136</v>
      </c>
    </row>
    <row r="104" spans="2:51" s="6" customFormat="1" ht="15.75" customHeight="1">
      <c r="B104" s="143"/>
      <c r="E104" s="144"/>
      <c r="F104" s="298" t="s">
        <v>277</v>
      </c>
      <c r="G104" s="299"/>
      <c r="H104" s="299"/>
      <c r="I104" s="299"/>
      <c r="K104" s="145">
        <v>1636.72</v>
      </c>
      <c r="S104" s="143"/>
      <c r="T104" s="146"/>
      <c r="AA104" s="147"/>
      <c r="AT104" s="144" t="s">
        <v>208</v>
      </c>
      <c r="AU104" s="144" t="s">
        <v>147</v>
      </c>
      <c r="AV104" s="144" t="s">
        <v>137</v>
      </c>
      <c r="AW104" s="144" t="s">
        <v>117</v>
      </c>
      <c r="AX104" s="144" t="s">
        <v>22</v>
      </c>
      <c r="AY104" s="144" t="s">
        <v>136</v>
      </c>
    </row>
    <row r="105" spans="2:65" s="6" customFormat="1" ht="27" customHeight="1">
      <c r="B105" s="21"/>
      <c r="C105" s="110" t="s">
        <v>137</v>
      </c>
      <c r="D105" s="110" t="s">
        <v>138</v>
      </c>
      <c r="E105" s="111" t="s">
        <v>291</v>
      </c>
      <c r="F105" s="271" t="s">
        <v>292</v>
      </c>
      <c r="G105" s="272"/>
      <c r="H105" s="272"/>
      <c r="I105" s="272"/>
      <c r="J105" s="113" t="s">
        <v>267</v>
      </c>
      <c r="K105" s="114">
        <v>746.72</v>
      </c>
      <c r="L105" s="273"/>
      <c r="M105" s="272"/>
      <c r="N105" s="274">
        <f>ROUND($L$105*$K$105,2)</f>
        <v>0</v>
      </c>
      <c r="O105" s="272"/>
      <c r="P105" s="272"/>
      <c r="Q105" s="272"/>
      <c r="R105" s="112"/>
      <c r="S105" s="21"/>
      <c r="T105" s="115"/>
      <c r="U105" s="116" t="s">
        <v>45</v>
      </c>
      <c r="X105" s="117">
        <v>0</v>
      </c>
      <c r="Y105" s="117">
        <f>$X$105*$K$105</f>
        <v>0</v>
      </c>
      <c r="Z105" s="117">
        <v>0</v>
      </c>
      <c r="AA105" s="118">
        <f>$Z$105*$K$105</f>
        <v>0</v>
      </c>
      <c r="AR105" s="81" t="s">
        <v>137</v>
      </c>
      <c r="AT105" s="81" t="s">
        <v>138</v>
      </c>
      <c r="AU105" s="81" t="s">
        <v>147</v>
      </c>
      <c r="AY105" s="6" t="s">
        <v>136</v>
      </c>
      <c r="BE105" s="119">
        <f>IF($U$105="základní",$N$105,0)</f>
        <v>0</v>
      </c>
      <c r="BF105" s="119">
        <f>IF($U$105="snížená",$N$105,0)</f>
        <v>0</v>
      </c>
      <c r="BG105" s="119">
        <f>IF($U$105="zákl. přenesená",$N$105,0)</f>
        <v>0</v>
      </c>
      <c r="BH105" s="119">
        <f>IF($U$105="sníž. přenesená",$N$105,0)</f>
        <v>0</v>
      </c>
      <c r="BI105" s="119">
        <f>IF($U$105="nulová",$N$105,0)</f>
        <v>0</v>
      </c>
      <c r="BJ105" s="81" t="s">
        <v>22</v>
      </c>
      <c r="BK105" s="119">
        <f>ROUND($L$105*$K$105,2)</f>
        <v>0</v>
      </c>
      <c r="BL105" s="81" t="s">
        <v>137</v>
      </c>
      <c r="BM105" s="81" t="s">
        <v>1018</v>
      </c>
    </row>
    <row r="106" spans="2:51" s="6" customFormat="1" ht="15.75" customHeight="1">
      <c r="B106" s="124"/>
      <c r="E106" s="125"/>
      <c r="F106" s="292" t="s">
        <v>294</v>
      </c>
      <c r="G106" s="293"/>
      <c r="H106" s="293"/>
      <c r="I106" s="293"/>
      <c r="K106" s="126"/>
      <c r="S106" s="124"/>
      <c r="T106" s="127"/>
      <c r="AA106" s="128"/>
      <c r="AT106" s="126" t="s">
        <v>208</v>
      </c>
      <c r="AU106" s="126" t="s">
        <v>147</v>
      </c>
      <c r="AV106" s="126" t="s">
        <v>22</v>
      </c>
      <c r="AW106" s="126" t="s">
        <v>117</v>
      </c>
      <c r="AX106" s="126" t="s">
        <v>75</v>
      </c>
      <c r="AY106" s="126" t="s">
        <v>136</v>
      </c>
    </row>
    <row r="107" spans="2:51" s="6" customFormat="1" ht="15.75" customHeight="1">
      <c r="B107" s="129"/>
      <c r="E107" s="130"/>
      <c r="F107" s="290" t="s">
        <v>1009</v>
      </c>
      <c r="G107" s="291"/>
      <c r="H107" s="291"/>
      <c r="I107" s="291"/>
      <c r="K107" s="132">
        <v>729.8</v>
      </c>
      <c r="S107" s="129"/>
      <c r="T107" s="133"/>
      <c r="AA107" s="134"/>
      <c r="AT107" s="130" t="s">
        <v>208</v>
      </c>
      <c r="AU107" s="130" t="s">
        <v>147</v>
      </c>
      <c r="AV107" s="130" t="s">
        <v>83</v>
      </c>
      <c r="AW107" s="130" t="s">
        <v>117</v>
      </c>
      <c r="AX107" s="130" t="s">
        <v>75</v>
      </c>
      <c r="AY107" s="130" t="s">
        <v>136</v>
      </c>
    </row>
    <row r="108" spans="2:51" s="6" customFormat="1" ht="15.75" customHeight="1">
      <c r="B108" s="129"/>
      <c r="E108" s="130"/>
      <c r="F108" s="290" t="s">
        <v>1010</v>
      </c>
      <c r="G108" s="291"/>
      <c r="H108" s="291"/>
      <c r="I108" s="291"/>
      <c r="K108" s="132">
        <v>16.92</v>
      </c>
      <c r="S108" s="129"/>
      <c r="T108" s="133"/>
      <c r="AA108" s="134"/>
      <c r="AT108" s="130" t="s">
        <v>208</v>
      </c>
      <c r="AU108" s="130" t="s">
        <v>147</v>
      </c>
      <c r="AV108" s="130" t="s">
        <v>83</v>
      </c>
      <c r="AW108" s="130" t="s">
        <v>117</v>
      </c>
      <c r="AX108" s="130" t="s">
        <v>75</v>
      </c>
      <c r="AY108" s="130" t="s">
        <v>136</v>
      </c>
    </row>
    <row r="109" spans="2:51" s="6" customFormat="1" ht="15.75" customHeight="1">
      <c r="B109" s="143"/>
      <c r="E109" s="144"/>
      <c r="F109" s="298" t="s">
        <v>277</v>
      </c>
      <c r="G109" s="299"/>
      <c r="H109" s="299"/>
      <c r="I109" s="299"/>
      <c r="K109" s="145">
        <v>746.72</v>
      </c>
      <c r="S109" s="143"/>
      <c r="T109" s="146"/>
      <c r="AA109" s="147"/>
      <c r="AT109" s="144" t="s">
        <v>208</v>
      </c>
      <c r="AU109" s="144" t="s">
        <v>147</v>
      </c>
      <c r="AV109" s="144" t="s">
        <v>137</v>
      </c>
      <c r="AW109" s="144" t="s">
        <v>117</v>
      </c>
      <c r="AX109" s="144" t="s">
        <v>22</v>
      </c>
      <c r="AY109" s="144" t="s">
        <v>136</v>
      </c>
    </row>
    <row r="110" spans="2:65" s="6" customFormat="1" ht="27" customHeight="1">
      <c r="B110" s="21"/>
      <c r="C110" s="110" t="s">
        <v>154</v>
      </c>
      <c r="D110" s="110" t="s">
        <v>138</v>
      </c>
      <c r="E110" s="111" t="s">
        <v>295</v>
      </c>
      <c r="F110" s="271" t="s">
        <v>296</v>
      </c>
      <c r="G110" s="272"/>
      <c r="H110" s="272"/>
      <c r="I110" s="272"/>
      <c r="J110" s="113" t="s">
        <v>297</v>
      </c>
      <c r="K110" s="114">
        <v>1194.752</v>
      </c>
      <c r="L110" s="273"/>
      <c r="M110" s="272"/>
      <c r="N110" s="274">
        <f>ROUND($L$110*$K$110,2)</f>
        <v>0</v>
      </c>
      <c r="O110" s="272"/>
      <c r="P110" s="272"/>
      <c r="Q110" s="272"/>
      <c r="R110" s="112" t="s">
        <v>202</v>
      </c>
      <c r="S110" s="21"/>
      <c r="T110" s="115"/>
      <c r="U110" s="116" t="s">
        <v>45</v>
      </c>
      <c r="X110" s="117">
        <v>0</v>
      </c>
      <c r="Y110" s="117">
        <f>$X$110*$K$110</f>
        <v>0</v>
      </c>
      <c r="Z110" s="117">
        <v>0</v>
      </c>
      <c r="AA110" s="118">
        <f>$Z$110*$K$110</f>
        <v>0</v>
      </c>
      <c r="AR110" s="81" t="s">
        <v>137</v>
      </c>
      <c r="AT110" s="81" t="s">
        <v>138</v>
      </c>
      <c r="AU110" s="81" t="s">
        <v>147</v>
      </c>
      <c r="AY110" s="6" t="s">
        <v>136</v>
      </c>
      <c r="BE110" s="119">
        <f>IF($U$110="základní",$N$110,0)</f>
        <v>0</v>
      </c>
      <c r="BF110" s="119">
        <f>IF($U$110="snížená",$N$110,0)</f>
        <v>0</v>
      </c>
      <c r="BG110" s="119">
        <f>IF($U$110="zákl. přenesená",$N$110,0)</f>
        <v>0</v>
      </c>
      <c r="BH110" s="119">
        <f>IF($U$110="sníž. přenesená",$N$110,0)</f>
        <v>0</v>
      </c>
      <c r="BI110" s="119">
        <f>IF($U$110="nulová",$N$110,0)</f>
        <v>0</v>
      </c>
      <c r="BJ110" s="81" t="s">
        <v>22</v>
      </c>
      <c r="BK110" s="119">
        <f>ROUND($L$110*$K$110,2)</f>
        <v>0</v>
      </c>
      <c r="BL110" s="81" t="s">
        <v>137</v>
      </c>
      <c r="BM110" s="81" t="s">
        <v>1019</v>
      </c>
    </row>
    <row r="111" spans="2:51" s="6" customFormat="1" ht="15.75" customHeight="1">
      <c r="B111" s="124"/>
      <c r="E111" s="125"/>
      <c r="F111" s="292" t="s">
        <v>697</v>
      </c>
      <c r="G111" s="293"/>
      <c r="H111" s="293"/>
      <c r="I111" s="293"/>
      <c r="K111" s="126"/>
      <c r="S111" s="124"/>
      <c r="T111" s="127"/>
      <c r="AA111" s="128"/>
      <c r="AT111" s="126" t="s">
        <v>208</v>
      </c>
      <c r="AU111" s="126" t="s">
        <v>147</v>
      </c>
      <c r="AV111" s="126" t="s">
        <v>22</v>
      </c>
      <c r="AW111" s="126" t="s">
        <v>117</v>
      </c>
      <c r="AX111" s="126" t="s">
        <v>75</v>
      </c>
      <c r="AY111" s="126" t="s">
        <v>136</v>
      </c>
    </row>
    <row r="112" spans="2:51" s="6" customFormat="1" ht="15.75" customHeight="1">
      <c r="B112" s="129"/>
      <c r="E112" s="130"/>
      <c r="F112" s="290" t="s">
        <v>1020</v>
      </c>
      <c r="G112" s="291"/>
      <c r="H112" s="291"/>
      <c r="I112" s="291"/>
      <c r="K112" s="132">
        <v>1194.752</v>
      </c>
      <c r="S112" s="129"/>
      <c r="T112" s="133"/>
      <c r="AA112" s="134"/>
      <c r="AT112" s="130" t="s">
        <v>208</v>
      </c>
      <c r="AU112" s="130" t="s">
        <v>147</v>
      </c>
      <c r="AV112" s="130" t="s">
        <v>83</v>
      </c>
      <c r="AW112" s="130" t="s">
        <v>117</v>
      </c>
      <c r="AX112" s="130" t="s">
        <v>22</v>
      </c>
      <c r="AY112" s="130" t="s">
        <v>136</v>
      </c>
    </row>
    <row r="113" spans="2:65" s="6" customFormat="1" ht="15.75" customHeight="1">
      <c r="B113" s="21"/>
      <c r="C113" s="110" t="s">
        <v>158</v>
      </c>
      <c r="D113" s="110" t="s">
        <v>138</v>
      </c>
      <c r="E113" s="111" t="s">
        <v>301</v>
      </c>
      <c r="F113" s="271" t="s">
        <v>302</v>
      </c>
      <c r="G113" s="272"/>
      <c r="H113" s="272"/>
      <c r="I113" s="272"/>
      <c r="J113" s="113" t="s">
        <v>303</v>
      </c>
      <c r="K113" s="114">
        <v>178</v>
      </c>
      <c r="L113" s="273"/>
      <c r="M113" s="272"/>
      <c r="N113" s="274">
        <f>ROUND($L$113*$K$113,2)</f>
        <v>0</v>
      </c>
      <c r="O113" s="272"/>
      <c r="P113" s="272"/>
      <c r="Q113" s="272"/>
      <c r="R113" s="112" t="s">
        <v>202</v>
      </c>
      <c r="S113" s="21"/>
      <c r="T113" s="115"/>
      <c r="U113" s="116" t="s">
        <v>45</v>
      </c>
      <c r="X113" s="117">
        <v>0</v>
      </c>
      <c r="Y113" s="117">
        <f>$X$113*$K$113</f>
        <v>0</v>
      </c>
      <c r="Z113" s="117">
        <v>0</v>
      </c>
      <c r="AA113" s="118">
        <f>$Z$113*$K$113</f>
        <v>0</v>
      </c>
      <c r="AR113" s="81" t="s">
        <v>137</v>
      </c>
      <c r="AT113" s="81" t="s">
        <v>138</v>
      </c>
      <c r="AU113" s="81" t="s">
        <v>147</v>
      </c>
      <c r="AY113" s="6" t="s">
        <v>136</v>
      </c>
      <c r="BE113" s="119">
        <f>IF($U$113="základní",$N$113,0)</f>
        <v>0</v>
      </c>
      <c r="BF113" s="119">
        <f>IF($U$113="snížená",$N$113,0)</f>
        <v>0</v>
      </c>
      <c r="BG113" s="119">
        <f>IF($U$113="zákl. přenesená",$N$113,0)</f>
        <v>0</v>
      </c>
      <c r="BH113" s="119">
        <f>IF($U$113="sníž. přenesená",$N$113,0)</f>
        <v>0</v>
      </c>
      <c r="BI113" s="119">
        <f>IF($U$113="nulová",$N$113,0)</f>
        <v>0</v>
      </c>
      <c r="BJ113" s="81" t="s">
        <v>22</v>
      </c>
      <c r="BK113" s="119">
        <f>ROUND($L$113*$K$113,2)</f>
        <v>0</v>
      </c>
      <c r="BL113" s="81" t="s">
        <v>137</v>
      </c>
      <c r="BM113" s="81" t="s">
        <v>1021</v>
      </c>
    </row>
    <row r="114" spans="2:51" s="6" customFormat="1" ht="15.75" customHeight="1">
      <c r="B114" s="124"/>
      <c r="E114" s="125"/>
      <c r="F114" s="292" t="s">
        <v>1022</v>
      </c>
      <c r="G114" s="293"/>
      <c r="H114" s="293"/>
      <c r="I114" s="293"/>
      <c r="K114" s="126"/>
      <c r="S114" s="124"/>
      <c r="T114" s="127"/>
      <c r="AA114" s="128"/>
      <c r="AT114" s="126" t="s">
        <v>208</v>
      </c>
      <c r="AU114" s="126" t="s">
        <v>147</v>
      </c>
      <c r="AV114" s="126" t="s">
        <v>22</v>
      </c>
      <c r="AW114" s="126" t="s">
        <v>117</v>
      </c>
      <c r="AX114" s="126" t="s">
        <v>75</v>
      </c>
      <c r="AY114" s="126" t="s">
        <v>136</v>
      </c>
    </row>
    <row r="115" spans="2:51" s="6" customFormat="1" ht="15.75" customHeight="1">
      <c r="B115" s="129"/>
      <c r="E115" s="130"/>
      <c r="F115" s="290" t="s">
        <v>1023</v>
      </c>
      <c r="G115" s="291"/>
      <c r="H115" s="291"/>
      <c r="I115" s="291"/>
      <c r="K115" s="132">
        <v>178</v>
      </c>
      <c r="S115" s="129"/>
      <c r="T115" s="133"/>
      <c r="AA115" s="134"/>
      <c r="AT115" s="130" t="s">
        <v>208</v>
      </c>
      <c r="AU115" s="130" t="s">
        <v>147</v>
      </c>
      <c r="AV115" s="130" t="s">
        <v>83</v>
      </c>
      <c r="AW115" s="130" t="s">
        <v>117</v>
      </c>
      <c r="AX115" s="130" t="s">
        <v>22</v>
      </c>
      <c r="AY115" s="130" t="s">
        <v>136</v>
      </c>
    </row>
    <row r="116" spans="2:63" s="101" customFormat="1" ht="23.25" customHeight="1">
      <c r="B116" s="102"/>
      <c r="D116" s="109" t="s">
        <v>1005</v>
      </c>
      <c r="N116" s="278">
        <f>$BK$116</f>
        <v>0</v>
      </c>
      <c r="O116" s="277"/>
      <c r="P116" s="277"/>
      <c r="Q116" s="277"/>
      <c r="S116" s="102"/>
      <c r="T116" s="105"/>
      <c r="W116" s="106">
        <f>SUM($W$117:$W$147)</f>
        <v>0</v>
      </c>
      <c r="Y116" s="106">
        <f>SUM($Y$117:$Y$147)</f>
        <v>5.3259023999999995</v>
      </c>
      <c r="AA116" s="107">
        <f>SUM($AA$117:$AA$147)</f>
        <v>0</v>
      </c>
      <c r="AR116" s="104" t="s">
        <v>22</v>
      </c>
      <c r="AT116" s="104" t="s">
        <v>74</v>
      </c>
      <c r="AU116" s="104" t="s">
        <v>83</v>
      </c>
      <c r="AY116" s="104" t="s">
        <v>136</v>
      </c>
      <c r="BK116" s="108">
        <f>SUM($BK$117:$BK$147)</f>
        <v>0</v>
      </c>
    </row>
    <row r="117" spans="2:65" s="6" customFormat="1" ht="27" customHeight="1">
      <c r="B117" s="21"/>
      <c r="C117" s="110" t="s">
        <v>162</v>
      </c>
      <c r="D117" s="110" t="s">
        <v>138</v>
      </c>
      <c r="E117" s="111" t="s">
        <v>1024</v>
      </c>
      <c r="F117" s="271" t="s">
        <v>1025</v>
      </c>
      <c r="G117" s="272"/>
      <c r="H117" s="272"/>
      <c r="I117" s="272"/>
      <c r="J117" s="113" t="s">
        <v>303</v>
      </c>
      <c r="K117" s="114">
        <v>356</v>
      </c>
      <c r="L117" s="273"/>
      <c r="M117" s="272"/>
      <c r="N117" s="274">
        <f>ROUND($L$117*$K$117,2)</f>
        <v>0</v>
      </c>
      <c r="O117" s="272"/>
      <c r="P117" s="272"/>
      <c r="Q117" s="272"/>
      <c r="R117" s="112" t="s">
        <v>202</v>
      </c>
      <c r="S117" s="21"/>
      <c r="T117" s="115"/>
      <c r="U117" s="116" t="s">
        <v>45</v>
      </c>
      <c r="X117" s="117">
        <v>0</v>
      </c>
      <c r="Y117" s="117">
        <f>$X$117*$K$117</f>
        <v>0</v>
      </c>
      <c r="Z117" s="117">
        <v>0</v>
      </c>
      <c r="AA117" s="118">
        <f>$Z$117*$K$117</f>
        <v>0</v>
      </c>
      <c r="AR117" s="81" t="s">
        <v>137</v>
      </c>
      <c r="AT117" s="81" t="s">
        <v>138</v>
      </c>
      <c r="AU117" s="81" t="s">
        <v>147</v>
      </c>
      <c r="AY117" s="6" t="s">
        <v>136</v>
      </c>
      <c r="BE117" s="119">
        <f>IF($U$117="základní",$N$117,0)</f>
        <v>0</v>
      </c>
      <c r="BF117" s="119">
        <f>IF($U$117="snížená",$N$117,0)</f>
        <v>0</v>
      </c>
      <c r="BG117" s="119">
        <f>IF($U$117="zákl. přenesená",$N$117,0)</f>
        <v>0</v>
      </c>
      <c r="BH117" s="119">
        <f>IF($U$117="sníž. přenesená",$N$117,0)</f>
        <v>0</v>
      </c>
      <c r="BI117" s="119">
        <f>IF($U$117="nulová",$N$117,0)</f>
        <v>0</v>
      </c>
      <c r="BJ117" s="81" t="s">
        <v>22</v>
      </c>
      <c r="BK117" s="119">
        <f>ROUND($L$117*$K$117,2)</f>
        <v>0</v>
      </c>
      <c r="BL117" s="81" t="s">
        <v>137</v>
      </c>
      <c r="BM117" s="81" t="s">
        <v>1026</v>
      </c>
    </row>
    <row r="118" spans="2:51" s="6" customFormat="1" ht="15.75" customHeight="1">
      <c r="B118" s="124"/>
      <c r="E118" s="125"/>
      <c r="F118" s="292" t="s">
        <v>1027</v>
      </c>
      <c r="G118" s="293"/>
      <c r="H118" s="293"/>
      <c r="I118" s="293"/>
      <c r="K118" s="126"/>
      <c r="S118" s="124"/>
      <c r="T118" s="127"/>
      <c r="AA118" s="128"/>
      <c r="AT118" s="126" t="s">
        <v>208</v>
      </c>
      <c r="AU118" s="126" t="s">
        <v>147</v>
      </c>
      <c r="AV118" s="126" t="s">
        <v>22</v>
      </c>
      <c r="AW118" s="126" t="s">
        <v>117</v>
      </c>
      <c r="AX118" s="126" t="s">
        <v>75</v>
      </c>
      <c r="AY118" s="126" t="s">
        <v>136</v>
      </c>
    </row>
    <row r="119" spans="2:51" s="6" customFormat="1" ht="15.75" customHeight="1">
      <c r="B119" s="129"/>
      <c r="E119" s="130"/>
      <c r="F119" s="290" t="s">
        <v>1028</v>
      </c>
      <c r="G119" s="291"/>
      <c r="H119" s="291"/>
      <c r="I119" s="291"/>
      <c r="K119" s="132">
        <v>356</v>
      </c>
      <c r="S119" s="129"/>
      <c r="T119" s="133"/>
      <c r="AA119" s="134"/>
      <c r="AT119" s="130" t="s">
        <v>208</v>
      </c>
      <c r="AU119" s="130" t="s">
        <v>147</v>
      </c>
      <c r="AV119" s="130" t="s">
        <v>83</v>
      </c>
      <c r="AW119" s="130" t="s">
        <v>117</v>
      </c>
      <c r="AX119" s="130" t="s">
        <v>22</v>
      </c>
      <c r="AY119" s="130" t="s">
        <v>136</v>
      </c>
    </row>
    <row r="120" spans="2:65" s="6" customFormat="1" ht="27" customHeight="1">
      <c r="B120" s="21"/>
      <c r="C120" s="110" t="s">
        <v>166</v>
      </c>
      <c r="D120" s="110" t="s">
        <v>138</v>
      </c>
      <c r="E120" s="111" t="s">
        <v>1029</v>
      </c>
      <c r="F120" s="271" t="s">
        <v>1030</v>
      </c>
      <c r="G120" s="272"/>
      <c r="H120" s="272"/>
      <c r="I120" s="272"/>
      <c r="J120" s="113" t="s">
        <v>267</v>
      </c>
      <c r="K120" s="114">
        <v>485.94</v>
      </c>
      <c r="L120" s="273"/>
      <c r="M120" s="272"/>
      <c r="N120" s="274">
        <f>ROUND($L$120*$K$120,2)</f>
        <v>0</v>
      </c>
      <c r="O120" s="272"/>
      <c r="P120" s="272"/>
      <c r="Q120" s="272"/>
      <c r="R120" s="112" t="s">
        <v>202</v>
      </c>
      <c r="S120" s="21"/>
      <c r="T120" s="115"/>
      <c r="U120" s="116" t="s">
        <v>45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81" t="s">
        <v>137</v>
      </c>
      <c r="AT120" s="81" t="s">
        <v>138</v>
      </c>
      <c r="AU120" s="81" t="s">
        <v>147</v>
      </c>
      <c r="AY120" s="6" t="s">
        <v>136</v>
      </c>
      <c r="BE120" s="119">
        <f>IF($U$120="základní",$N$120,0)</f>
        <v>0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81" t="s">
        <v>22</v>
      </c>
      <c r="BK120" s="119">
        <f>ROUND($L$120*$K$120,2)</f>
        <v>0</v>
      </c>
      <c r="BL120" s="81" t="s">
        <v>137</v>
      </c>
      <c r="BM120" s="81" t="s">
        <v>1031</v>
      </c>
    </row>
    <row r="121" spans="2:51" s="6" customFormat="1" ht="27" customHeight="1">
      <c r="B121" s="124"/>
      <c r="E121" s="125"/>
      <c r="F121" s="292" t="s">
        <v>1032</v>
      </c>
      <c r="G121" s="293"/>
      <c r="H121" s="293"/>
      <c r="I121" s="293"/>
      <c r="K121" s="126"/>
      <c r="S121" s="124"/>
      <c r="T121" s="127"/>
      <c r="AA121" s="128"/>
      <c r="AT121" s="126" t="s">
        <v>208</v>
      </c>
      <c r="AU121" s="126" t="s">
        <v>147</v>
      </c>
      <c r="AV121" s="126" t="s">
        <v>22</v>
      </c>
      <c r="AW121" s="126" t="s">
        <v>117</v>
      </c>
      <c r="AX121" s="126" t="s">
        <v>75</v>
      </c>
      <c r="AY121" s="126" t="s">
        <v>136</v>
      </c>
    </row>
    <row r="122" spans="2:51" s="6" customFormat="1" ht="15.75" customHeight="1">
      <c r="B122" s="129"/>
      <c r="E122" s="130"/>
      <c r="F122" s="290" t="s">
        <v>1033</v>
      </c>
      <c r="G122" s="291"/>
      <c r="H122" s="291"/>
      <c r="I122" s="291"/>
      <c r="K122" s="132">
        <v>485.94</v>
      </c>
      <c r="S122" s="129"/>
      <c r="T122" s="133"/>
      <c r="AA122" s="134"/>
      <c r="AT122" s="130" t="s">
        <v>208</v>
      </c>
      <c r="AU122" s="130" t="s">
        <v>147</v>
      </c>
      <c r="AV122" s="130" t="s">
        <v>83</v>
      </c>
      <c r="AW122" s="130" t="s">
        <v>117</v>
      </c>
      <c r="AX122" s="130" t="s">
        <v>22</v>
      </c>
      <c r="AY122" s="130" t="s">
        <v>136</v>
      </c>
    </row>
    <row r="123" spans="2:65" s="6" customFormat="1" ht="27" customHeight="1">
      <c r="B123" s="21"/>
      <c r="C123" s="110" t="s">
        <v>170</v>
      </c>
      <c r="D123" s="110" t="s">
        <v>138</v>
      </c>
      <c r="E123" s="111" t="s">
        <v>339</v>
      </c>
      <c r="F123" s="271" t="s">
        <v>340</v>
      </c>
      <c r="G123" s="272"/>
      <c r="H123" s="272"/>
      <c r="I123" s="272"/>
      <c r="J123" s="113" t="s">
        <v>267</v>
      </c>
      <c r="K123" s="114">
        <v>485.94</v>
      </c>
      <c r="L123" s="273"/>
      <c r="M123" s="272"/>
      <c r="N123" s="274">
        <f>ROUND($L$123*$K$123,2)</f>
        <v>0</v>
      </c>
      <c r="O123" s="272"/>
      <c r="P123" s="272"/>
      <c r="Q123" s="272"/>
      <c r="R123" s="112" t="s">
        <v>202</v>
      </c>
      <c r="S123" s="21"/>
      <c r="T123" s="115"/>
      <c r="U123" s="116" t="s">
        <v>45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81" t="s">
        <v>137</v>
      </c>
      <c r="AT123" s="81" t="s">
        <v>138</v>
      </c>
      <c r="AU123" s="81" t="s">
        <v>147</v>
      </c>
      <c r="AY123" s="6" t="s">
        <v>136</v>
      </c>
      <c r="BE123" s="119">
        <f>IF($U$123="základní",$N$123,0)</f>
        <v>0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81" t="s">
        <v>22</v>
      </c>
      <c r="BK123" s="119">
        <f>ROUND($L$123*$K$123,2)</f>
        <v>0</v>
      </c>
      <c r="BL123" s="81" t="s">
        <v>137</v>
      </c>
      <c r="BM123" s="81" t="s">
        <v>1034</v>
      </c>
    </row>
    <row r="124" spans="2:51" s="6" customFormat="1" ht="27" customHeight="1">
      <c r="B124" s="129"/>
      <c r="E124" s="131"/>
      <c r="F124" s="290" t="s">
        <v>1035</v>
      </c>
      <c r="G124" s="291"/>
      <c r="H124" s="291"/>
      <c r="I124" s="291"/>
      <c r="K124" s="132">
        <v>485.94</v>
      </c>
      <c r="S124" s="129"/>
      <c r="T124" s="133"/>
      <c r="AA124" s="134"/>
      <c r="AT124" s="130" t="s">
        <v>208</v>
      </c>
      <c r="AU124" s="130" t="s">
        <v>147</v>
      </c>
      <c r="AV124" s="130" t="s">
        <v>83</v>
      </c>
      <c r="AW124" s="130" t="s">
        <v>117</v>
      </c>
      <c r="AX124" s="130" t="s">
        <v>22</v>
      </c>
      <c r="AY124" s="130" t="s">
        <v>136</v>
      </c>
    </row>
    <row r="125" spans="2:65" s="6" customFormat="1" ht="27" customHeight="1">
      <c r="B125" s="21"/>
      <c r="C125" s="110" t="s">
        <v>27</v>
      </c>
      <c r="D125" s="110" t="s">
        <v>138</v>
      </c>
      <c r="E125" s="111" t="s">
        <v>1036</v>
      </c>
      <c r="F125" s="271" t="s">
        <v>1037</v>
      </c>
      <c r="G125" s="272"/>
      <c r="H125" s="272"/>
      <c r="I125" s="272"/>
      <c r="J125" s="113" t="s">
        <v>267</v>
      </c>
      <c r="K125" s="114">
        <v>485.94</v>
      </c>
      <c r="L125" s="273"/>
      <c r="M125" s="272"/>
      <c r="N125" s="274">
        <f>ROUND($L$125*$K$125,2)</f>
        <v>0</v>
      </c>
      <c r="O125" s="272"/>
      <c r="P125" s="272"/>
      <c r="Q125" s="272"/>
      <c r="R125" s="112" t="s">
        <v>202</v>
      </c>
      <c r="S125" s="21"/>
      <c r="T125" s="115"/>
      <c r="U125" s="116" t="s">
        <v>45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81" t="s">
        <v>137</v>
      </c>
      <c r="AT125" s="81" t="s">
        <v>138</v>
      </c>
      <c r="AU125" s="81" t="s">
        <v>147</v>
      </c>
      <c r="AY125" s="6" t="s">
        <v>136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81" t="s">
        <v>22</v>
      </c>
      <c r="BK125" s="119">
        <f>ROUND($L$125*$K$125,2)</f>
        <v>0</v>
      </c>
      <c r="BL125" s="81" t="s">
        <v>137</v>
      </c>
      <c r="BM125" s="81" t="s">
        <v>1038</v>
      </c>
    </row>
    <row r="126" spans="2:51" s="6" customFormat="1" ht="27" customHeight="1">
      <c r="B126" s="124"/>
      <c r="E126" s="125"/>
      <c r="F126" s="292" t="s">
        <v>1032</v>
      </c>
      <c r="G126" s="293"/>
      <c r="H126" s="293"/>
      <c r="I126" s="293"/>
      <c r="K126" s="126"/>
      <c r="S126" s="124"/>
      <c r="T126" s="127"/>
      <c r="AA126" s="128"/>
      <c r="AT126" s="126" t="s">
        <v>208</v>
      </c>
      <c r="AU126" s="126" t="s">
        <v>147</v>
      </c>
      <c r="AV126" s="126" t="s">
        <v>22</v>
      </c>
      <c r="AW126" s="126" t="s">
        <v>117</v>
      </c>
      <c r="AX126" s="126" t="s">
        <v>75</v>
      </c>
      <c r="AY126" s="126" t="s">
        <v>136</v>
      </c>
    </row>
    <row r="127" spans="2:51" s="6" customFormat="1" ht="15.75" customHeight="1">
      <c r="B127" s="129"/>
      <c r="E127" s="130"/>
      <c r="F127" s="290" t="s">
        <v>1033</v>
      </c>
      <c r="G127" s="291"/>
      <c r="H127" s="291"/>
      <c r="I127" s="291"/>
      <c r="K127" s="132">
        <v>485.94</v>
      </c>
      <c r="S127" s="129"/>
      <c r="T127" s="133"/>
      <c r="AA127" s="134"/>
      <c r="AT127" s="130" t="s">
        <v>208</v>
      </c>
      <c r="AU127" s="130" t="s">
        <v>147</v>
      </c>
      <c r="AV127" s="130" t="s">
        <v>83</v>
      </c>
      <c r="AW127" s="130" t="s">
        <v>117</v>
      </c>
      <c r="AX127" s="130" t="s">
        <v>22</v>
      </c>
      <c r="AY127" s="130" t="s">
        <v>136</v>
      </c>
    </row>
    <row r="128" spans="2:65" s="6" customFormat="1" ht="27" customHeight="1">
      <c r="B128" s="21"/>
      <c r="C128" s="110" t="s">
        <v>177</v>
      </c>
      <c r="D128" s="110" t="s">
        <v>138</v>
      </c>
      <c r="E128" s="111" t="s">
        <v>1039</v>
      </c>
      <c r="F128" s="271" t="s">
        <v>1040</v>
      </c>
      <c r="G128" s="272"/>
      <c r="H128" s="272"/>
      <c r="I128" s="272"/>
      <c r="J128" s="113" t="s">
        <v>267</v>
      </c>
      <c r="K128" s="114">
        <v>647.92</v>
      </c>
      <c r="L128" s="273"/>
      <c r="M128" s="272"/>
      <c r="N128" s="274">
        <f>ROUND($L$128*$K$128,2)</f>
        <v>0</v>
      </c>
      <c r="O128" s="272"/>
      <c r="P128" s="272"/>
      <c r="Q128" s="272"/>
      <c r="R128" s="112" t="s">
        <v>202</v>
      </c>
      <c r="S128" s="21"/>
      <c r="T128" s="115"/>
      <c r="U128" s="116" t="s">
        <v>45</v>
      </c>
      <c r="X128" s="117">
        <v>0.00822</v>
      </c>
      <c r="Y128" s="117">
        <f>$X$128*$K$128</f>
        <v>5.3259023999999995</v>
      </c>
      <c r="Z128" s="117">
        <v>0</v>
      </c>
      <c r="AA128" s="118">
        <f>$Z$128*$K$128</f>
        <v>0</v>
      </c>
      <c r="AR128" s="81" t="s">
        <v>137</v>
      </c>
      <c r="AT128" s="81" t="s">
        <v>138</v>
      </c>
      <c r="AU128" s="81" t="s">
        <v>147</v>
      </c>
      <c r="AY128" s="6" t="s">
        <v>136</v>
      </c>
      <c r="BE128" s="119">
        <f>IF($U$128="základní",$N$128,0)</f>
        <v>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81" t="s">
        <v>22</v>
      </c>
      <c r="BK128" s="119">
        <f>ROUND($L$128*$K$128,2)</f>
        <v>0</v>
      </c>
      <c r="BL128" s="81" t="s">
        <v>137</v>
      </c>
      <c r="BM128" s="81" t="s">
        <v>1041</v>
      </c>
    </row>
    <row r="129" spans="2:51" s="6" customFormat="1" ht="27" customHeight="1">
      <c r="B129" s="124"/>
      <c r="E129" s="125"/>
      <c r="F129" s="292" t="s">
        <v>1032</v>
      </c>
      <c r="G129" s="293"/>
      <c r="H129" s="293"/>
      <c r="I129" s="293"/>
      <c r="K129" s="126"/>
      <c r="S129" s="124"/>
      <c r="T129" s="127"/>
      <c r="AA129" s="128"/>
      <c r="AT129" s="126" t="s">
        <v>208</v>
      </c>
      <c r="AU129" s="126" t="s">
        <v>147</v>
      </c>
      <c r="AV129" s="126" t="s">
        <v>22</v>
      </c>
      <c r="AW129" s="126" t="s">
        <v>117</v>
      </c>
      <c r="AX129" s="126" t="s">
        <v>75</v>
      </c>
      <c r="AY129" s="126" t="s">
        <v>136</v>
      </c>
    </row>
    <row r="130" spans="2:51" s="6" customFormat="1" ht="15.75" customHeight="1">
      <c r="B130" s="129"/>
      <c r="E130" s="130"/>
      <c r="F130" s="290" t="s">
        <v>1042</v>
      </c>
      <c r="G130" s="291"/>
      <c r="H130" s="291"/>
      <c r="I130" s="291"/>
      <c r="K130" s="132">
        <v>647.92</v>
      </c>
      <c r="S130" s="129"/>
      <c r="T130" s="133"/>
      <c r="AA130" s="134"/>
      <c r="AT130" s="130" t="s">
        <v>208</v>
      </c>
      <c r="AU130" s="130" t="s">
        <v>147</v>
      </c>
      <c r="AV130" s="130" t="s">
        <v>83</v>
      </c>
      <c r="AW130" s="130" t="s">
        <v>117</v>
      </c>
      <c r="AX130" s="130" t="s">
        <v>22</v>
      </c>
      <c r="AY130" s="130" t="s">
        <v>136</v>
      </c>
    </row>
    <row r="131" spans="2:65" s="6" customFormat="1" ht="15.75" customHeight="1">
      <c r="B131" s="21"/>
      <c r="C131" s="110" t="s">
        <v>328</v>
      </c>
      <c r="D131" s="110" t="s">
        <v>138</v>
      </c>
      <c r="E131" s="111" t="s">
        <v>1043</v>
      </c>
      <c r="F131" s="271" t="s">
        <v>1044</v>
      </c>
      <c r="G131" s="272"/>
      <c r="H131" s="272"/>
      <c r="I131" s="272"/>
      <c r="J131" s="113" t="s">
        <v>267</v>
      </c>
      <c r="K131" s="114">
        <v>16.92</v>
      </c>
      <c r="L131" s="273"/>
      <c r="M131" s="272"/>
      <c r="N131" s="274">
        <f>ROUND($L$131*$K$131,2)</f>
        <v>0</v>
      </c>
      <c r="O131" s="272"/>
      <c r="P131" s="272"/>
      <c r="Q131" s="272"/>
      <c r="R131" s="112" t="s">
        <v>202</v>
      </c>
      <c r="S131" s="21"/>
      <c r="T131" s="115"/>
      <c r="U131" s="116" t="s">
        <v>45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81" t="s">
        <v>137</v>
      </c>
      <c r="AT131" s="81" t="s">
        <v>138</v>
      </c>
      <c r="AU131" s="81" t="s">
        <v>147</v>
      </c>
      <c r="AY131" s="6" t="s">
        <v>136</v>
      </c>
      <c r="BE131" s="119">
        <f>IF($U$131="základní",$N$131,0)</f>
        <v>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81" t="s">
        <v>22</v>
      </c>
      <c r="BK131" s="119">
        <f>ROUND($L$131*$K$131,2)</f>
        <v>0</v>
      </c>
      <c r="BL131" s="81" t="s">
        <v>137</v>
      </c>
      <c r="BM131" s="81" t="s">
        <v>1045</v>
      </c>
    </row>
    <row r="132" spans="2:51" s="6" customFormat="1" ht="15.75" customHeight="1">
      <c r="B132" s="124"/>
      <c r="E132" s="125"/>
      <c r="F132" s="292" t="s">
        <v>1046</v>
      </c>
      <c r="G132" s="293"/>
      <c r="H132" s="293"/>
      <c r="I132" s="293"/>
      <c r="K132" s="126"/>
      <c r="S132" s="124"/>
      <c r="T132" s="127"/>
      <c r="AA132" s="128"/>
      <c r="AT132" s="126" t="s">
        <v>208</v>
      </c>
      <c r="AU132" s="126" t="s">
        <v>147</v>
      </c>
      <c r="AV132" s="126" t="s">
        <v>22</v>
      </c>
      <c r="AW132" s="126" t="s">
        <v>117</v>
      </c>
      <c r="AX132" s="126" t="s">
        <v>75</v>
      </c>
      <c r="AY132" s="126" t="s">
        <v>136</v>
      </c>
    </row>
    <row r="133" spans="2:51" s="6" customFormat="1" ht="15.75" customHeight="1">
      <c r="B133" s="129"/>
      <c r="E133" s="130"/>
      <c r="F133" s="290" t="s">
        <v>1047</v>
      </c>
      <c r="G133" s="291"/>
      <c r="H133" s="291"/>
      <c r="I133" s="291"/>
      <c r="K133" s="132">
        <v>16.92</v>
      </c>
      <c r="S133" s="129"/>
      <c r="T133" s="133"/>
      <c r="AA133" s="134"/>
      <c r="AT133" s="130" t="s">
        <v>208</v>
      </c>
      <c r="AU133" s="130" t="s">
        <v>147</v>
      </c>
      <c r="AV133" s="130" t="s">
        <v>83</v>
      </c>
      <c r="AW133" s="130" t="s">
        <v>117</v>
      </c>
      <c r="AX133" s="130" t="s">
        <v>22</v>
      </c>
      <c r="AY133" s="130" t="s">
        <v>136</v>
      </c>
    </row>
    <row r="134" spans="2:65" s="6" customFormat="1" ht="27" customHeight="1">
      <c r="B134" s="21"/>
      <c r="C134" s="110" t="s">
        <v>333</v>
      </c>
      <c r="D134" s="110" t="s">
        <v>138</v>
      </c>
      <c r="E134" s="111" t="s">
        <v>1048</v>
      </c>
      <c r="F134" s="271" t="s">
        <v>1049</v>
      </c>
      <c r="G134" s="272"/>
      <c r="H134" s="272"/>
      <c r="I134" s="272"/>
      <c r="J134" s="113" t="s">
        <v>267</v>
      </c>
      <c r="K134" s="114">
        <v>1636.72</v>
      </c>
      <c r="L134" s="273"/>
      <c r="M134" s="272"/>
      <c r="N134" s="274">
        <f>ROUND($L$134*$K$134,2)</f>
        <v>0</v>
      </c>
      <c r="O134" s="272"/>
      <c r="P134" s="272"/>
      <c r="Q134" s="272"/>
      <c r="R134" s="112" t="s">
        <v>202</v>
      </c>
      <c r="S134" s="21"/>
      <c r="T134" s="115"/>
      <c r="U134" s="116" t="s">
        <v>45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81" t="s">
        <v>137</v>
      </c>
      <c r="AT134" s="81" t="s">
        <v>138</v>
      </c>
      <c r="AU134" s="81" t="s">
        <v>147</v>
      </c>
      <c r="AY134" s="6" t="s">
        <v>136</v>
      </c>
      <c r="BE134" s="119">
        <f>IF($U$134="základní",$N$134,0)</f>
        <v>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81" t="s">
        <v>22</v>
      </c>
      <c r="BK134" s="119">
        <f>ROUND($L$134*$K$134,2)</f>
        <v>0</v>
      </c>
      <c r="BL134" s="81" t="s">
        <v>137</v>
      </c>
      <c r="BM134" s="81" t="s">
        <v>1050</v>
      </c>
    </row>
    <row r="135" spans="2:51" s="6" customFormat="1" ht="15.75" customHeight="1">
      <c r="B135" s="129"/>
      <c r="E135" s="131"/>
      <c r="F135" s="290" t="s">
        <v>1051</v>
      </c>
      <c r="G135" s="291"/>
      <c r="H135" s="291"/>
      <c r="I135" s="291"/>
      <c r="K135" s="132">
        <v>1619.8</v>
      </c>
      <c r="S135" s="129"/>
      <c r="T135" s="133"/>
      <c r="AA135" s="134"/>
      <c r="AT135" s="130" t="s">
        <v>208</v>
      </c>
      <c r="AU135" s="130" t="s">
        <v>147</v>
      </c>
      <c r="AV135" s="130" t="s">
        <v>83</v>
      </c>
      <c r="AW135" s="130" t="s">
        <v>117</v>
      </c>
      <c r="AX135" s="130" t="s">
        <v>75</v>
      </c>
      <c r="AY135" s="130" t="s">
        <v>136</v>
      </c>
    </row>
    <row r="136" spans="2:51" s="6" customFormat="1" ht="15.75" customHeight="1">
      <c r="B136" s="124"/>
      <c r="E136" s="126"/>
      <c r="F136" s="292" t="s">
        <v>1046</v>
      </c>
      <c r="G136" s="293"/>
      <c r="H136" s="293"/>
      <c r="I136" s="293"/>
      <c r="K136" s="126"/>
      <c r="S136" s="124"/>
      <c r="T136" s="127"/>
      <c r="AA136" s="128"/>
      <c r="AT136" s="126" t="s">
        <v>208</v>
      </c>
      <c r="AU136" s="126" t="s">
        <v>147</v>
      </c>
      <c r="AV136" s="126" t="s">
        <v>22</v>
      </c>
      <c r="AW136" s="126" t="s">
        <v>117</v>
      </c>
      <c r="AX136" s="126" t="s">
        <v>75</v>
      </c>
      <c r="AY136" s="126" t="s">
        <v>136</v>
      </c>
    </row>
    <row r="137" spans="2:51" s="6" customFormat="1" ht="15.75" customHeight="1">
      <c r="B137" s="129"/>
      <c r="E137" s="130"/>
      <c r="F137" s="290" t="s">
        <v>1047</v>
      </c>
      <c r="G137" s="291"/>
      <c r="H137" s="291"/>
      <c r="I137" s="291"/>
      <c r="K137" s="132">
        <v>16.92</v>
      </c>
      <c r="S137" s="129"/>
      <c r="T137" s="133"/>
      <c r="AA137" s="134"/>
      <c r="AT137" s="130" t="s">
        <v>208</v>
      </c>
      <c r="AU137" s="130" t="s">
        <v>147</v>
      </c>
      <c r="AV137" s="130" t="s">
        <v>83</v>
      </c>
      <c r="AW137" s="130" t="s">
        <v>117</v>
      </c>
      <c r="AX137" s="130" t="s">
        <v>75</v>
      </c>
      <c r="AY137" s="130" t="s">
        <v>136</v>
      </c>
    </row>
    <row r="138" spans="2:51" s="6" customFormat="1" ht="15.75" customHeight="1">
      <c r="B138" s="143"/>
      <c r="E138" s="144"/>
      <c r="F138" s="298" t="s">
        <v>277</v>
      </c>
      <c r="G138" s="299"/>
      <c r="H138" s="299"/>
      <c r="I138" s="299"/>
      <c r="K138" s="145">
        <v>1636.72</v>
      </c>
      <c r="S138" s="143"/>
      <c r="T138" s="146"/>
      <c r="AA138" s="147"/>
      <c r="AT138" s="144" t="s">
        <v>208</v>
      </c>
      <c r="AU138" s="144" t="s">
        <v>147</v>
      </c>
      <c r="AV138" s="144" t="s">
        <v>137</v>
      </c>
      <c r="AW138" s="144" t="s">
        <v>117</v>
      </c>
      <c r="AX138" s="144" t="s">
        <v>22</v>
      </c>
      <c r="AY138" s="144" t="s">
        <v>136</v>
      </c>
    </row>
    <row r="139" spans="2:65" s="6" customFormat="1" ht="27" customHeight="1">
      <c r="B139" s="21"/>
      <c r="C139" s="110" t="s">
        <v>182</v>
      </c>
      <c r="D139" s="110" t="s">
        <v>138</v>
      </c>
      <c r="E139" s="111" t="s">
        <v>1052</v>
      </c>
      <c r="F139" s="271" t="s">
        <v>1053</v>
      </c>
      <c r="G139" s="272"/>
      <c r="H139" s="272"/>
      <c r="I139" s="272"/>
      <c r="J139" s="113" t="s">
        <v>267</v>
      </c>
      <c r="K139" s="114">
        <v>44.5</v>
      </c>
      <c r="L139" s="273"/>
      <c r="M139" s="272"/>
      <c r="N139" s="274">
        <f>ROUND($L$139*$K$139,2)</f>
        <v>0</v>
      </c>
      <c r="O139" s="272"/>
      <c r="P139" s="272"/>
      <c r="Q139" s="272"/>
      <c r="R139" s="112" t="s">
        <v>202</v>
      </c>
      <c r="S139" s="21"/>
      <c r="T139" s="115"/>
      <c r="U139" s="116" t="s">
        <v>45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81" t="s">
        <v>137</v>
      </c>
      <c r="AT139" s="81" t="s">
        <v>138</v>
      </c>
      <c r="AU139" s="81" t="s">
        <v>147</v>
      </c>
      <c r="AY139" s="6" t="s">
        <v>136</v>
      </c>
      <c r="BE139" s="119">
        <f>IF($U$139="základní",$N$139,0)</f>
        <v>0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81" t="s">
        <v>22</v>
      </c>
      <c r="BK139" s="119">
        <f>ROUND($L$139*$K$139,2)</f>
        <v>0</v>
      </c>
      <c r="BL139" s="81" t="s">
        <v>137</v>
      </c>
      <c r="BM139" s="81" t="s">
        <v>1054</v>
      </c>
    </row>
    <row r="140" spans="2:51" s="6" customFormat="1" ht="15.75" customHeight="1">
      <c r="B140" s="124"/>
      <c r="E140" s="125"/>
      <c r="F140" s="292" t="s">
        <v>1055</v>
      </c>
      <c r="G140" s="293"/>
      <c r="H140" s="293"/>
      <c r="I140" s="293"/>
      <c r="K140" s="126"/>
      <c r="S140" s="124"/>
      <c r="T140" s="127"/>
      <c r="AA140" s="128"/>
      <c r="AT140" s="126" t="s">
        <v>208</v>
      </c>
      <c r="AU140" s="126" t="s">
        <v>147</v>
      </c>
      <c r="AV140" s="126" t="s">
        <v>22</v>
      </c>
      <c r="AW140" s="126" t="s">
        <v>117</v>
      </c>
      <c r="AX140" s="126" t="s">
        <v>75</v>
      </c>
      <c r="AY140" s="126" t="s">
        <v>136</v>
      </c>
    </row>
    <row r="141" spans="2:51" s="6" customFormat="1" ht="15.75" customHeight="1">
      <c r="B141" s="129"/>
      <c r="E141" s="130"/>
      <c r="F141" s="290" t="s">
        <v>1056</v>
      </c>
      <c r="G141" s="291"/>
      <c r="H141" s="291"/>
      <c r="I141" s="291"/>
      <c r="K141" s="132">
        <v>44.5</v>
      </c>
      <c r="S141" s="129"/>
      <c r="T141" s="133"/>
      <c r="AA141" s="134"/>
      <c r="AT141" s="130" t="s">
        <v>208</v>
      </c>
      <c r="AU141" s="130" t="s">
        <v>147</v>
      </c>
      <c r="AV141" s="130" t="s">
        <v>83</v>
      </c>
      <c r="AW141" s="130" t="s">
        <v>117</v>
      </c>
      <c r="AX141" s="130" t="s">
        <v>22</v>
      </c>
      <c r="AY141" s="130" t="s">
        <v>136</v>
      </c>
    </row>
    <row r="142" spans="2:65" s="6" customFormat="1" ht="27" customHeight="1">
      <c r="B142" s="21"/>
      <c r="C142" s="110" t="s">
        <v>9</v>
      </c>
      <c r="D142" s="110" t="s">
        <v>138</v>
      </c>
      <c r="E142" s="111" t="s">
        <v>321</v>
      </c>
      <c r="F142" s="271" t="s">
        <v>322</v>
      </c>
      <c r="G142" s="272"/>
      <c r="H142" s="272"/>
      <c r="I142" s="272"/>
      <c r="J142" s="113" t="s">
        <v>267</v>
      </c>
      <c r="K142" s="114">
        <v>845.5</v>
      </c>
      <c r="L142" s="273"/>
      <c r="M142" s="272"/>
      <c r="N142" s="274">
        <f>ROUND($L$142*$K$142,2)</f>
        <v>0</v>
      </c>
      <c r="O142" s="272"/>
      <c r="P142" s="272"/>
      <c r="Q142" s="272"/>
      <c r="R142" s="112" t="s">
        <v>202</v>
      </c>
      <c r="S142" s="21"/>
      <c r="T142" s="115"/>
      <c r="U142" s="116" t="s">
        <v>45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81" t="s">
        <v>137</v>
      </c>
      <c r="AT142" s="81" t="s">
        <v>138</v>
      </c>
      <c r="AU142" s="81" t="s">
        <v>147</v>
      </c>
      <c r="AY142" s="6" t="s">
        <v>136</v>
      </c>
      <c r="BE142" s="119">
        <f>IF($U$142="základní",$N$142,0)</f>
        <v>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81" t="s">
        <v>22</v>
      </c>
      <c r="BK142" s="119">
        <f>ROUND($L$142*$K$142,2)</f>
        <v>0</v>
      </c>
      <c r="BL142" s="81" t="s">
        <v>137</v>
      </c>
      <c r="BM142" s="81" t="s">
        <v>1057</v>
      </c>
    </row>
    <row r="143" spans="2:51" s="6" customFormat="1" ht="15.75" customHeight="1">
      <c r="B143" s="124"/>
      <c r="E143" s="125"/>
      <c r="F143" s="292" t="s">
        <v>1058</v>
      </c>
      <c r="G143" s="293"/>
      <c r="H143" s="293"/>
      <c r="I143" s="293"/>
      <c r="K143" s="126"/>
      <c r="S143" s="124"/>
      <c r="T143" s="127"/>
      <c r="AA143" s="128"/>
      <c r="AT143" s="126" t="s">
        <v>208</v>
      </c>
      <c r="AU143" s="126" t="s">
        <v>147</v>
      </c>
      <c r="AV143" s="126" t="s">
        <v>22</v>
      </c>
      <c r="AW143" s="126" t="s">
        <v>117</v>
      </c>
      <c r="AX143" s="126" t="s">
        <v>75</v>
      </c>
      <c r="AY143" s="126" t="s">
        <v>136</v>
      </c>
    </row>
    <row r="144" spans="2:51" s="6" customFormat="1" ht="15.75" customHeight="1">
      <c r="B144" s="129"/>
      <c r="E144" s="130"/>
      <c r="F144" s="290" t="s">
        <v>1059</v>
      </c>
      <c r="G144" s="291"/>
      <c r="H144" s="291"/>
      <c r="I144" s="291"/>
      <c r="K144" s="132">
        <v>845.5</v>
      </c>
      <c r="S144" s="129"/>
      <c r="T144" s="133"/>
      <c r="AA144" s="134"/>
      <c r="AT144" s="130" t="s">
        <v>208</v>
      </c>
      <c r="AU144" s="130" t="s">
        <v>147</v>
      </c>
      <c r="AV144" s="130" t="s">
        <v>83</v>
      </c>
      <c r="AW144" s="130" t="s">
        <v>117</v>
      </c>
      <c r="AX144" s="130" t="s">
        <v>22</v>
      </c>
      <c r="AY144" s="130" t="s">
        <v>136</v>
      </c>
    </row>
    <row r="145" spans="2:65" s="6" customFormat="1" ht="27" customHeight="1">
      <c r="B145" s="21"/>
      <c r="C145" s="110" t="s">
        <v>347</v>
      </c>
      <c r="D145" s="110" t="s">
        <v>138</v>
      </c>
      <c r="E145" s="111" t="s">
        <v>720</v>
      </c>
      <c r="F145" s="271" t="s">
        <v>721</v>
      </c>
      <c r="G145" s="272"/>
      <c r="H145" s="272"/>
      <c r="I145" s="272"/>
      <c r="J145" s="113" t="s">
        <v>303</v>
      </c>
      <c r="K145" s="114">
        <v>445</v>
      </c>
      <c r="L145" s="273"/>
      <c r="M145" s="272"/>
      <c r="N145" s="274">
        <f>ROUND($L$145*$K$145,2)</f>
        <v>0</v>
      </c>
      <c r="O145" s="272"/>
      <c r="P145" s="272"/>
      <c r="Q145" s="272"/>
      <c r="R145" s="112" t="s">
        <v>202</v>
      </c>
      <c r="S145" s="21"/>
      <c r="T145" s="115"/>
      <c r="U145" s="116" t="s">
        <v>45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81" t="s">
        <v>137</v>
      </c>
      <c r="AT145" s="81" t="s">
        <v>138</v>
      </c>
      <c r="AU145" s="81" t="s">
        <v>147</v>
      </c>
      <c r="AY145" s="6" t="s">
        <v>136</v>
      </c>
      <c r="BE145" s="119">
        <f>IF($U$145="základní",$N$145,0)</f>
        <v>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81" t="s">
        <v>22</v>
      </c>
      <c r="BK145" s="119">
        <f>ROUND($L$145*$K$145,2)</f>
        <v>0</v>
      </c>
      <c r="BL145" s="81" t="s">
        <v>137</v>
      </c>
      <c r="BM145" s="81" t="s">
        <v>1060</v>
      </c>
    </row>
    <row r="146" spans="2:51" s="6" customFormat="1" ht="15.75" customHeight="1">
      <c r="B146" s="124"/>
      <c r="E146" s="125"/>
      <c r="F146" s="292" t="s">
        <v>1061</v>
      </c>
      <c r="G146" s="293"/>
      <c r="H146" s="293"/>
      <c r="I146" s="293"/>
      <c r="K146" s="126"/>
      <c r="S146" s="124"/>
      <c r="T146" s="127"/>
      <c r="AA146" s="128"/>
      <c r="AT146" s="126" t="s">
        <v>208</v>
      </c>
      <c r="AU146" s="126" t="s">
        <v>147</v>
      </c>
      <c r="AV146" s="126" t="s">
        <v>22</v>
      </c>
      <c r="AW146" s="126" t="s">
        <v>117</v>
      </c>
      <c r="AX146" s="126" t="s">
        <v>75</v>
      </c>
      <c r="AY146" s="126" t="s">
        <v>136</v>
      </c>
    </row>
    <row r="147" spans="2:51" s="6" customFormat="1" ht="15.75" customHeight="1">
      <c r="B147" s="129"/>
      <c r="E147" s="130"/>
      <c r="F147" s="290" t="s">
        <v>1062</v>
      </c>
      <c r="G147" s="291"/>
      <c r="H147" s="291"/>
      <c r="I147" s="291"/>
      <c r="K147" s="132">
        <v>445</v>
      </c>
      <c r="S147" s="129"/>
      <c r="T147" s="133"/>
      <c r="AA147" s="134"/>
      <c r="AT147" s="130" t="s">
        <v>208</v>
      </c>
      <c r="AU147" s="130" t="s">
        <v>147</v>
      </c>
      <c r="AV147" s="130" t="s">
        <v>83</v>
      </c>
      <c r="AW147" s="130" t="s">
        <v>117</v>
      </c>
      <c r="AX147" s="130" t="s">
        <v>22</v>
      </c>
      <c r="AY147" s="130" t="s">
        <v>136</v>
      </c>
    </row>
    <row r="148" spans="2:63" s="101" customFormat="1" ht="30.75" customHeight="1">
      <c r="B148" s="102"/>
      <c r="D148" s="109" t="s">
        <v>247</v>
      </c>
      <c r="N148" s="278">
        <f>$BK$148</f>
        <v>0</v>
      </c>
      <c r="O148" s="277"/>
      <c r="P148" s="277"/>
      <c r="Q148" s="277"/>
      <c r="S148" s="102"/>
      <c r="T148" s="105"/>
      <c r="W148" s="106">
        <f>$W$149</f>
        <v>0</v>
      </c>
      <c r="Y148" s="106">
        <f>$Y$149</f>
        <v>691.6823515000002</v>
      </c>
      <c r="AA148" s="107">
        <f>$AA$149</f>
        <v>0</v>
      </c>
      <c r="AR148" s="104" t="s">
        <v>22</v>
      </c>
      <c r="AT148" s="104" t="s">
        <v>74</v>
      </c>
      <c r="AU148" s="104" t="s">
        <v>22</v>
      </c>
      <c r="AY148" s="104" t="s">
        <v>136</v>
      </c>
      <c r="BK148" s="108">
        <f>$BK$149</f>
        <v>0</v>
      </c>
    </row>
    <row r="149" spans="2:63" s="101" customFormat="1" ht="15.75" customHeight="1">
      <c r="B149" s="102"/>
      <c r="D149" s="109" t="s">
        <v>1006</v>
      </c>
      <c r="N149" s="278">
        <f>$BK$149</f>
        <v>0</v>
      </c>
      <c r="O149" s="277"/>
      <c r="P149" s="277"/>
      <c r="Q149" s="277"/>
      <c r="S149" s="102"/>
      <c r="T149" s="105"/>
      <c r="W149" s="106">
        <f>SUM($W$150:$W$160)</f>
        <v>0</v>
      </c>
      <c r="Y149" s="106">
        <f>SUM($Y$150:$Y$160)</f>
        <v>691.6823515000002</v>
      </c>
      <c r="AA149" s="107">
        <f>SUM($AA$150:$AA$160)</f>
        <v>0</v>
      </c>
      <c r="AR149" s="104" t="s">
        <v>22</v>
      </c>
      <c r="AT149" s="104" t="s">
        <v>74</v>
      </c>
      <c r="AU149" s="104" t="s">
        <v>83</v>
      </c>
      <c r="AY149" s="104" t="s">
        <v>136</v>
      </c>
      <c r="BK149" s="108">
        <f>SUM($BK$150:$BK$160)</f>
        <v>0</v>
      </c>
    </row>
    <row r="150" spans="2:65" s="6" customFormat="1" ht="27" customHeight="1">
      <c r="B150" s="21"/>
      <c r="C150" s="110" t="s">
        <v>352</v>
      </c>
      <c r="D150" s="110" t="s">
        <v>138</v>
      </c>
      <c r="E150" s="111" t="s">
        <v>1063</v>
      </c>
      <c r="F150" s="271" t="s">
        <v>1064</v>
      </c>
      <c r="G150" s="272"/>
      <c r="H150" s="272"/>
      <c r="I150" s="272"/>
      <c r="J150" s="113" t="s">
        <v>267</v>
      </c>
      <c r="K150" s="114">
        <v>35.6</v>
      </c>
      <c r="L150" s="273"/>
      <c r="M150" s="272"/>
      <c r="N150" s="274">
        <f>ROUND($L$150*$K$150,2)</f>
        <v>0</v>
      </c>
      <c r="O150" s="272"/>
      <c r="P150" s="272"/>
      <c r="Q150" s="272"/>
      <c r="R150" s="112" t="s">
        <v>202</v>
      </c>
      <c r="S150" s="21"/>
      <c r="T150" s="115"/>
      <c r="U150" s="116" t="s">
        <v>45</v>
      </c>
      <c r="X150" s="117">
        <v>2.16</v>
      </c>
      <c r="Y150" s="117">
        <f>$X$150*$K$150</f>
        <v>76.89600000000002</v>
      </c>
      <c r="Z150" s="117">
        <v>0</v>
      </c>
      <c r="AA150" s="118">
        <f>$Z$150*$K$150</f>
        <v>0</v>
      </c>
      <c r="AR150" s="81" t="s">
        <v>137</v>
      </c>
      <c r="AT150" s="81" t="s">
        <v>138</v>
      </c>
      <c r="AU150" s="81" t="s">
        <v>147</v>
      </c>
      <c r="AY150" s="6" t="s">
        <v>136</v>
      </c>
      <c r="BE150" s="119">
        <f>IF($U$150="základní",$N$150,0)</f>
        <v>0</v>
      </c>
      <c r="BF150" s="119">
        <f>IF($U$150="snížená",$N$150,0)</f>
        <v>0</v>
      </c>
      <c r="BG150" s="119">
        <f>IF($U$150="zákl. přenesená",$N$150,0)</f>
        <v>0</v>
      </c>
      <c r="BH150" s="119">
        <f>IF($U$150="sníž. přenesená",$N$150,0)</f>
        <v>0</v>
      </c>
      <c r="BI150" s="119">
        <f>IF($U$150="nulová",$N$150,0)</f>
        <v>0</v>
      </c>
      <c r="BJ150" s="81" t="s">
        <v>22</v>
      </c>
      <c r="BK150" s="119">
        <f>ROUND($L$150*$K$150,2)</f>
        <v>0</v>
      </c>
      <c r="BL150" s="81" t="s">
        <v>137</v>
      </c>
      <c r="BM150" s="81" t="s">
        <v>1065</v>
      </c>
    </row>
    <row r="151" spans="2:51" s="6" customFormat="1" ht="15.75" customHeight="1">
      <c r="B151" s="129"/>
      <c r="E151" s="131"/>
      <c r="F151" s="290" t="s">
        <v>1066</v>
      </c>
      <c r="G151" s="291"/>
      <c r="H151" s="291"/>
      <c r="I151" s="291"/>
      <c r="K151" s="132">
        <v>35.6</v>
      </c>
      <c r="S151" s="129"/>
      <c r="T151" s="133"/>
      <c r="AA151" s="134"/>
      <c r="AT151" s="130" t="s">
        <v>208</v>
      </c>
      <c r="AU151" s="130" t="s">
        <v>147</v>
      </c>
      <c r="AV151" s="130" t="s">
        <v>83</v>
      </c>
      <c r="AW151" s="130" t="s">
        <v>117</v>
      </c>
      <c r="AX151" s="130" t="s">
        <v>22</v>
      </c>
      <c r="AY151" s="130" t="s">
        <v>136</v>
      </c>
    </row>
    <row r="152" spans="2:65" s="6" customFormat="1" ht="27" customHeight="1">
      <c r="B152" s="21"/>
      <c r="C152" s="110" t="s">
        <v>355</v>
      </c>
      <c r="D152" s="110" t="s">
        <v>138</v>
      </c>
      <c r="E152" s="111" t="s">
        <v>1067</v>
      </c>
      <c r="F152" s="271" t="s">
        <v>1068</v>
      </c>
      <c r="G152" s="272"/>
      <c r="H152" s="272"/>
      <c r="I152" s="272"/>
      <c r="J152" s="113" t="s">
        <v>267</v>
      </c>
      <c r="K152" s="114">
        <v>265.5</v>
      </c>
      <c r="L152" s="273"/>
      <c r="M152" s="272"/>
      <c r="N152" s="274">
        <f>ROUND($L$152*$K$152,2)</f>
        <v>0</v>
      </c>
      <c r="O152" s="272"/>
      <c r="P152" s="272"/>
      <c r="Q152" s="272"/>
      <c r="R152" s="112" t="s">
        <v>202</v>
      </c>
      <c r="S152" s="21"/>
      <c r="T152" s="115"/>
      <c r="U152" s="116" t="s">
        <v>45</v>
      </c>
      <c r="X152" s="117">
        <v>2.31501</v>
      </c>
      <c r="Y152" s="117">
        <f>$X$152*$K$152</f>
        <v>614.635155</v>
      </c>
      <c r="Z152" s="117">
        <v>0</v>
      </c>
      <c r="AA152" s="118">
        <f>$Z$152*$K$152</f>
        <v>0</v>
      </c>
      <c r="AR152" s="81" t="s">
        <v>137</v>
      </c>
      <c r="AT152" s="81" t="s">
        <v>138</v>
      </c>
      <c r="AU152" s="81" t="s">
        <v>147</v>
      </c>
      <c r="AY152" s="6" t="s">
        <v>136</v>
      </c>
      <c r="BE152" s="119">
        <f>IF($U$152="základní",$N$152,0)</f>
        <v>0</v>
      </c>
      <c r="BF152" s="119">
        <f>IF($U$152="snížená",$N$152,0)</f>
        <v>0</v>
      </c>
      <c r="BG152" s="119">
        <f>IF($U$152="zákl. přenesená",$N$152,0)</f>
        <v>0</v>
      </c>
      <c r="BH152" s="119">
        <f>IF($U$152="sníž. přenesená",$N$152,0)</f>
        <v>0</v>
      </c>
      <c r="BI152" s="119">
        <f>IF($U$152="nulová",$N$152,0)</f>
        <v>0</v>
      </c>
      <c r="BJ152" s="81" t="s">
        <v>22</v>
      </c>
      <c r="BK152" s="119">
        <f>ROUND($L$152*$K$152,2)</f>
        <v>0</v>
      </c>
      <c r="BL152" s="81" t="s">
        <v>137</v>
      </c>
      <c r="BM152" s="81" t="s">
        <v>1069</v>
      </c>
    </row>
    <row r="153" spans="2:51" s="6" customFormat="1" ht="39" customHeight="1">
      <c r="B153" s="129"/>
      <c r="E153" s="131"/>
      <c r="F153" s="290" t="s">
        <v>1070</v>
      </c>
      <c r="G153" s="291"/>
      <c r="H153" s="291"/>
      <c r="I153" s="291"/>
      <c r="K153" s="132">
        <v>265.5</v>
      </c>
      <c r="S153" s="129"/>
      <c r="T153" s="133"/>
      <c r="AA153" s="134"/>
      <c r="AT153" s="130" t="s">
        <v>208</v>
      </c>
      <c r="AU153" s="130" t="s">
        <v>147</v>
      </c>
      <c r="AV153" s="130" t="s">
        <v>83</v>
      </c>
      <c r="AW153" s="130" t="s">
        <v>117</v>
      </c>
      <c r="AX153" s="130" t="s">
        <v>22</v>
      </c>
      <c r="AY153" s="130" t="s">
        <v>136</v>
      </c>
    </row>
    <row r="154" spans="2:65" s="6" customFormat="1" ht="27" customHeight="1">
      <c r="B154" s="21"/>
      <c r="C154" s="110" t="s">
        <v>362</v>
      </c>
      <c r="D154" s="110" t="s">
        <v>138</v>
      </c>
      <c r="E154" s="111" t="s">
        <v>1071</v>
      </c>
      <c r="F154" s="271" t="s">
        <v>1072</v>
      </c>
      <c r="G154" s="272"/>
      <c r="H154" s="272"/>
      <c r="I154" s="272"/>
      <c r="J154" s="113" t="s">
        <v>303</v>
      </c>
      <c r="K154" s="114">
        <v>332.3</v>
      </c>
      <c r="L154" s="273"/>
      <c r="M154" s="272"/>
      <c r="N154" s="274">
        <f>ROUND($L$154*$K$154,2)</f>
        <v>0</v>
      </c>
      <c r="O154" s="272"/>
      <c r="P154" s="272"/>
      <c r="Q154" s="272"/>
      <c r="R154" s="112" t="s">
        <v>202</v>
      </c>
      <c r="S154" s="21"/>
      <c r="T154" s="115"/>
      <c r="U154" s="116" t="s">
        <v>45</v>
      </c>
      <c r="X154" s="117">
        <v>0.00011</v>
      </c>
      <c r="Y154" s="117">
        <f>$X$154*$K$154</f>
        <v>0.036553</v>
      </c>
      <c r="Z154" s="117">
        <v>0</v>
      </c>
      <c r="AA154" s="118">
        <f>$Z$154*$K$154</f>
        <v>0</v>
      </c>
      <c r="AR154" s="81" t="s">
        <v>137</v>
      </c>
      <c r="AT154" s="81" t="s">
        <v>138</v>
      </c>
      <c r="AU154" s="81" t="s">
        <v>147</v>
      </c>
      <c r="AY154" s="6" t="s">
        <v>136</v>
      </c>
      <c r="BE154" s="119">
        <f>IF($U$154="základní",$N$154,0)</f>
        <v>0</v>
      </c>
      <c r="BF154" s="119">
        <f>IF($U$154="snížená",$N$154,0)</f>
        <v>0</v>
      </c>
      <c r="BG154" s="119">
        <f>IF($U$154="zákl. přenesená",$N$154,0)</f>
        <v>0</v>
      </c>
      <c r="BH154" s="119">
        <f>IF($U$154="sníž. přenesená",$N$154,0)</f>
        <v>0</v>
      </c>
      <c r="BI154" s="119">
        <f>IF($U$154="nulová",$N$154,0)</f>
        <v>0</v>
      </c>
      <c r="BJ154" s="81" t="s">
        <v>22</v>
      </c>
      <c r="BK154" s="119">
        <f>ROUND($L$154*$K$154,2)</f>
        <v>0</v>
      </c>
      <c r="BL154" s="81" t="s">
        <v>137</v>
      </c>
      <c r="BM154" s="81" t="s">
        <v>1073</v>
      </c>
    </row>
    <row r="155" spans="2:51" s="6" customFormat="1" ht="15.75" customHeight="1">
      <c r="B155" s="124"/>
      <c r="E155" s="125"/>
      <c r="F155" s="292" t="s">
        <v>1074</v>
      </c>
      <c r="G155" s="293"/>
      <c r="H155" s="293"/>
      <c r="I155" s="293"/>
      <c r="K155" s="126"/>
      <c r="S155" s="124"/>
      <c r="T155" s="127"/>
      <c r="AA155" s="128"/>
      <c r="AT155" s="126" t="s">
        <v>208</v>
      </c>
      <c r="AU155" s="126" t="s">
        <v>147</v>
      </c>
      <c r="AV155" s="126" t="s">
        <v>22</v>
      </c>
      <c r="AW155" s="126" t="s">
        <v>117</v>
      </c>
      <c r="AX155" s="126" t="s">
        <v>75</v>
      </c>
      <c r="AY155" s="126" t="s">
        <v>136</v>
      </c>
    </row>
    <row r="156" spans="2:51" s="6" customFormat="1" ht="39" customHeight="1">
      <c r="B156" s="129"/>
      <c r="E156" s="130"/>
      <c r="F156" s="290" t="s">
        <v>1075</v>
      </c>
      <c r="G156" s="291"/>
      <c r="H156" s="291"/>
      <c r="I156" s="291"/>
      <c r="K156" s="132">
        <v>332.3</v>
      </c>
      <c r="S156" s="129"/>
      <c r="T156" s="133"/>
      <c r="AA156" s="134"/>
      <c r="AT156" s="130" t="s">
        <v>208</v>
      </c>
      <c r="AU156" s="130" t="s">
        <v>147</v>
      </c>
      <c r="AV156" s="130" t="s">
        <v>83</v>
      </c>
      <c r="AW156" s="130" t="s">
        <v>117</v>
      </c>
      <c r="AX156" s="130" t="s">
        <v>22</v>
      </c>
      <c r="AY156" s="130" t="s">
        <v>136</v>
      </c>
    </row>
    <row r="157" spans="2:65" s="6" customFormat="1" ht="27" customHeight="1">
      <c r="B157" s="21"/>
      <c r="C157" s="148" t="s">
        <v>367</v>
      </c>
      <c r="D157" s="148" t="s">
        <v>356</v>
      </c>
      <c r="E157" s="149" t="s">
        <v>1076</v>
      </c>
      <c r="F157" s="294" t="s">
        <v>1077</v>
      </c>
      <c r="G157" s="295"/>
      <c r="H157" s="295"/>
      <c r="I157" s="295"/>
      <c r="J157" s="150" t="s">
        <v>303</v>
      </c>
      <c r="K157" s="151">
        <v>382.145</v>
      </c>
      <c r="L157" s="296"/>
      <c r="M157" s="295"/>
      <c r="N157" s="297">
        <f>ROUND($L$157*$K$157,2)</f>
        <v>0</v>
      </c>
      <c r="O157" s="272"/>
      <c r="P157" s="272"/>
      <c r="Q157" s="272"/>
      <c r="R157" s="112" t="s">
        <v>202</v>
      </c>
      <c r="S157" s="21"/>
      <c r="T157" s="115"/>
      <c r="U157" s="116" t="s">
        <v>45</v>
      </c>
      <c r="X157" s="117">
        <v>0.0003</v>
      </c>
      <c r="Y157" s="117">
        <f>$X$157*$K$157</f>
        <v>0.11464349999999998</v>
      </c>
      <c r="Z157" s="117">
        <v>0</v>
      </c>
      <c r="AA157" s="118">
        <f>$Z$157*$K$157</f>
        <v>0</v>
      </c>
      <c r="AR157" s="81" t="s">
        <v>166</v>
      </c>
      <c r="AT157" s="81" t="s">
        <v>356</v>
      </c>
      <c r="AU157" s="81" t="s">
        <v>147</v>
      </c>
      <c r="AY157" s="6" t="s">
        <v>136</v>
      </c>
      <c r="BE157" s="119">
        <f>IF($U$157="základní",$N$157,0)</f>
        <v>0</v>
      </c>
      <c r="BF157" s="119">
        <f>IF($U$157="snížená",$N$157,0)</f>
        <v>0</v>
      </c>
      <c r="BG157" s="119">
        <f>IF($U$157="zákl. přenesená",$N$157,0)</f>
        <v>0</v>
      </c>
      <c r="BH157" s="119">
        <f>IF($U$157="sníž. přenesená",$N$157,0)</f>
        <v>0</v>
      </c>
      <c r="BI157" s="119">
        <f>IF($U$157="nulová",$N$157,0)</f>
        <v>0</v>
      </c>
      <c r="BJ157" s="81" t="s">
        <v>22</v>
      </c>
      <c r="BK157" s="119">
        <f>ROUND($L$157*$K$157,2)</f>
        <v>0</v>
      </c>
      <c r="BL157" s="81" t="s">
        <v>137</v>
      </c>
      <c r="BM157" s="81" t="s">
        <v>1078</v>
      </c>
    </row>
    <row r="158" spans="2:51" s="6" customFormat="1" ht="27" customHeight="1">
      <c r="B158" s="129"/>
      <c r="E158" s="131"/>
      <c r="F158" s="290" t="s">
        <v>1079</v>
      </c>
      <c r="G158" s="291"/>
      <c r="H158" s="291"/>
      <c r="I158" s="291"/>
      <c r="K158" s="132">
        <v>332.3</v>
      </c>
      <c r="S158" s="129"/>
      <c r="T158" s="133"/>
      <c r="AA158" s="134"/>
      <c r="AT158" s="130" t="s">
        <v>208</v>
      </c>
      <c r="AU158" s="130" t="s">
        <v>147</v>
      </c>
      <c r="AV158" s="130" t="s">
        <v>83</v>
      </c>
      <c r="AW158" s="130" t="s">
        <v>117</v>
      </c>
      <c r="AX158" s="130" t="s">
        <v>75</v>
      </c>
      <c r="AY158" s="130" t="s">
        <v>136</v>
      </c>
    </row>
    <row r="159" spans="2:51" s="6" customFormat="1" ht="15.75" customHeight="1">
      <c r="B159" s="129"/>
      <c r="E159" s="130"/>
      <c r="F159" s="290" t="s">
        <v>1080</v>
      </c>
      <c r="G159" s="291"/>
      <c r="H159" s="291"/>
      <c r="I159" s="291"/>
      <c r="K159" s="132">
        <v>49.845</v>
      </c>
      <c r="S159" s="129"/>
      <c r="T159" s="133"/>
      <c r="AA159" s="134"/>
      <c r="AT159" s="130" t="s">
        <v>208</v>
      </c>
      <c r="AU159" s="130" t="s">
        <v>147</v>
      </c>
      <c r="AV159" s="130" t="s">
        <v>83</v>
      </c>
      <c r="AW159" s="130" t="s">
        <v>117</v>
      </c>
      <c r="AX159" s="130" t="s">
        <v>75</v>
      </c>
      <c r="AY159" s="130" t="s">
        <v>136</v>
      </c>
    </row>
    <row r="160" spans="2:51" s="6" customFormat="1" ht="15.75" customHeight="1">
      <c r="B160" s="143"/>
      <c r="E160" s="144"/>
      <c r="F160" s="298" t="s">
        <v>277</v>
      </c>
      <c r="G160" s="299"/>
      <c r="H160" s="299"/>
      <c r="I160" s="299"/>
      <c r="K160" s="145">
        <v>382.145</v>
      </c>
      <c r="S160" s="143"/>
      <c r="T160" s="146"/>
      <c r="AA160" s="147"/>
      <c r="AT160" s="144" t="s">
        <v>208</v>
      </c>
      <c r="AU160" s="144" t="s">
        <v>147</v>
      </c>
      <c r="AV160" s="144" t="s">
        <v>137</v>
      </c>
      <c r="AW160" s="144" t="s">
        <v>117</v>
      </c>
      <c r="AX160" s="144" t="s">
        <v>22</v>
      </c>
      <c r="AY160" s="144" t="s">
        <v>136</v>
      </c>
    </row>
    <row r="161" spans="2:63" s="101" customFormat="1" ht="30.75" customHeight="1">
      <c r="B161" s="102"/>
      <c r="D161" s="109" t="s">
        <v>254</v>
      </c>
      <c r="N161" s="278">
        <f>$BK$161</f>
        <v>0</v>
      </c>
      <c r="O161" s="277"/>
      <c r="P161" s="277"/>
      <c r="Q161" s="277"/>
      <c r="S161" s="102"/>
      <c r="T161" s="105"/>
      <c r="W161" s="106">
        <f>$W$162</f>
        <v>0</v>
      </c>
      <c r="Y161" s="106">
        <f>$Y$162</f>
        <v>0.127</v>
      </c>
      <c r="AA161" s="107">
        <f>$AA$162</f>
        <v>0</v>
      </c>
      <c r="AR161" s="104" t="s">
        <v>22</v>
      </c>
      <c r="AT161" s="104" t="s">
        <v>74</v>
      </c>
      <c r="AU161" s="104" t="s">
        <v>22</v>
      </c>
      <c r="AY161" s="104" t="s">
        <v>136</v>
      </c>
      <c r="BK161" s="108">
        <f>$BK$162</f>
        <v>0</v>
      </c>
    </row>
    <row r="162" spans="2:63" s="101" customFormat="1" ht="15.75" customHeight="1">
      <c r="B162" s="102"/>
      <c r="D162" s="109" t="s">
        <v>1007</v>
      </c>
      <c r="N162" s="278">
        <f>$BK$162</f>
        <v>0</v>
      </c>
      <c r="O162" s="277"/>
      <c r="P162" s="277"/>
      <c r="Q162" s="277"/>
      <c r="S162" s="102"/>
      <c r="T162" s="105"/>
      <c r="W162" s="106">
        <f>SUM($W$163:$W$173)</f>
        <v>0</v>
      </c>
      <c r="Y162" s="106">
        <f>SUM($Y$163:$Y$173)</f>
        <v>0.127</v>
      </c>
      <c r="AA162" s="107">
        <f>SUM($AA$163:$AA$173)</f>
        <v>0</v>
      </c>
      <c r="AR162" s="104" t="s">
        <v>22</v>
      </c>
      <c r="AT162" s="104" t="s">
        <v>74</v>
      </c>
      <c r="AU162" s="104" t="s">
        <v>83</v>
      </c>
      <c r="AY162" s="104" t="s">
        <v>136</v>
      </c>
      <c r="BK162" s="108">
        <f>SUM($BK$163:$BK$173)</f>
        <v>0</v>
      </c>
    </row>
    <row r="163" spans="2:65" s="6" customFormat="1" ht="27" customHeight="1">
      <c r="B163" s="21"/>
      <c r="C163" s="110" t="s">
        <v>8</v>
      </c>
      <c r="D163" s="110" t="s">
        <v>138</v>
      </c>
      <c r="E163" s="111" t="s">
        <v>483</v>
      </c>
      <c r="F163" s="271" t="s">
        <v>484</v>
      </c>
      <c r="G163" s="272"/>
      <c r="H163" s="272"/>
      <c r="I163" s="272"/>
      <c r="J163" s="113" t="s">
        <v>267</v>
      </c>
      <c r="K163" s="114">
        <v>11.28</v>
      </c>
      <c r="L163" s="273"/>
      <c r="M163" s="272"/>
      <c r="N163" s="274">
        <f>ROUND($L$163*$K$163,2)</f>
        <v>0</v>
      </c>
      <c r="O163" s="272"/>
      <c r="P163" s="272"/>
      <c r="Q163" s="272"/>
      <c r="R163" s="112" t="s">
        <v>202</v>
      </c>
      <c r="S163" s="21"/>
      <c r="T163" s="115"/>
      <c r="U163" s="116" t="s">
        <v>45</v>
      </c>
      <c r="X163" s="117">
        <v>0</v>
      </c>
      <c r="Y163" s="117">
        <f>$X$163*$K$163</f>
        <v>0</v>
      </c>
      <c r="Z163" s="117">
        <v>0</v>
      </c>
      <c r="AA163" s="118">
        <f>$Z$163*$K$163</f>
        <v>0</v>
      </c>
      <c r="AR163" s="81" t="s">
        <v>137</v>
      </c>
      <c r="AT163" s="81" t="s">
        <v>138</v>
      </c>
      <c r="AU163" s="81" t="s">
        <v>147</v>
      </c>
      <c r="AY163" s="6" t="s">
        <v>136</v>
      </c>
      <c r="BE163" s="119">
        <f>IF($U$163="základní",$N$163,0)</f>
        <v>0</v>
      </c>
      <c r="BF163" s="119">
        <f>IF($U$163="snížená",$N$163,0)</f>
        <v>0</v>
      </c>
      <c r="BG163" s="119">
        <f>IF($U$163="zákl. přenesená",$N$163,0)</f>
        <v>0</v>
      </c>
      <c r="BH163" s="119">
        <f>IF($U$163="sníž. přenesená",$N$163,0)</f>
        <v>0</v>
      </c>
      <c r="BI163" s="119">
        <f>IF($U$163="nulová",$N$163,0)</f>
        <v>0</v>
      </c>
      <c r="BJ163" s="81" t="s">
        <v>22</v>
      </c>
      <c r="BK163" s="119">
        <f>ROUND($L$163*$K$163,2)</f>
        <v>0</v>
      </c>
      <c r="BL163" s="81" t="s">
        <v>137</v>
      </c>
      <c r="BM163" s="81" t="s">
        <v>1081</v>
      </c>
    </row>
    <row r="164" spans="2:51" s="6" customFormat="1" ht="15.75" customHeight="1">
      <c r="B164" s="129"/>
      <c r="E164" s="131"/>
      <c r="F164" s="290" t="s">
        <v>1082</v>
      </c>
      <c r="G164" s="291"/>
      <c r="H164" s="291"/>
      <c r="I164" s="291"/>
      <c r="K164" s="132">
        <v>11.28</v>
      </c>
      <c r="S164" s="129"/>
      <c r="T164" s="133"/>
      <c r="AA164" s="134"/>
      <c r="AT164" s="130" t="s">
        <v>208</v>
      </c>
      <c r="AU164" s="130" t="s">
        <v>147</v>
      </c>
      <c r="AV164" s="130" t="s">
        <v>83</v>
      </c>
      <c r="AW164" s="130" t="s">
        <v>117</v>
      </c>
      <c r="AX164" s="130" t="s">
        <v>22</v>
      </c>
      <c r="AY164" s="130" t="s">
        <v>136</v>
      </c>
    </row>
    <row r="165" spans="2:65" s="6" customFormat="1" ht="27" customHeight="1">
      <c r="B165" s="21"/>
      <c r="C165" s="110" t="s">
        <v>377</v>
      </c>
      <c r="D165" s="110" t="s">
        <v>138</v>
      </c>
      <c r="E165" s="111" t="s">
        <v>1083</v>
      </c>
      <c r="F165" s="271" t="s">
        <v>1084</v>
      </c>
      <c r="G165" s="272"/>
      <c r="H165" s="272"/>
      <c r="I165" s="272"/>
      <c r="J165" s="113" t="s">
        <v>267</v>
      </c>
      <c r="K165" s="114">
        <v>4.23</v>
      </c>
      <c r="L165" s="273"/>
      <c r="M165" s="272"/>
      <c r="N165" s="274">
        <f>ROUND($L$165*$K$165,2)</f>
        <v>0</v>
      </c>
      <c r="O165" s="272"/>
      <c r="P165" s="272"/>
      <c r="Q165" s="272"/>
      <c r="R165" s="112" t="s">
        <v>202</v>
      </c>
      <c r="S165" s="21"/>
      <c r="T165" s="115"/>
      <c r="U165" s="116" t="s">
        <v>45</v>
      </c>
      <c r="X165" s="117">
        <v>0</v>
      </c>
      <c r="Y165" s="117">
        <f>$X$165*$K$165</f>
        <v>0</v>
      </c>
      <c r="Z165" s="117">
        <v>0</v>
      </c>
      <c r="AA165" s="118">
        <f>$Z$165*$K$165</f>
        <v>0</v>
      </c>
      <c r="AR165" s="81" t="s">
        <v>137</v>
      </c>
      <c r="AT165" s="81" t="s">
        <v>138</v>
      </c>
      <c r="AU165" s="81" t="s">
        <v>147</v>
      </c>
      <c r="AY165" s="6" t="s">
        <v>136</v>
      </c>
      <c r="BE165" s="119">
        <f>IF($U$165="základní",$N$165,0)</f>
        <v>0</v>
      </c>
      <c r="BF165" s="119">
        <f>IF($U$165="snížená",$N$165,0)</f>
        <v>0</v>
      </c>
      <c r="BG165" s="119">
        <f>IF($U$165="zákl. přenesená",$N$165,0)</f>
        <v>0</v>
      </c>
      <c r="BH165" s="119">
        <f>IF($U$165="sníž. přenesená",$N$165,0)</f>
        <v>0</v>
      </c>
      <c r="BI165" s="119">
        <f>IF($U$165="nulová",$N$165,0)</f>
        <v>0</v>
      </c>
      <c r="BJ165" s="81" t="s">
        <v>22</v>
      </c>
      <c r="BK165" s="119">
        <f>ROUND($L$165*$K$165,2)</f>
        <v>0</v>
      </c>
      <c r="BL165" s="81" t="s">
        <v>137</v>
      </c>
      <c r="BM165" s="81" t="s">
        <v>1085</v>
      </c>
    </row>
    <row r="166" spans="2:51" s="6" customFormat="1" ht="15.75" customHeight="1">
      <c r="B166" s="124"/>
      <c r="E166" s="125"/>
      <c r="F166" s="292" t="s">
        <v>1086</v>
      </c>
      <c r="G166" s="293"/>
      <c r="H166" s="293"/>
      <c r="I166" s="293"/>
      <c r="K166" s="126"/>
      <c r="S166" s="124"/>
      <c r="T166" s="127"/>
      <c r="AA166" s="128"/>
      <c r="AT166" s="126" t="s">
        <v>208</v>
      </c>
      <c r="AU166" s="126" t="s">
        <v>147</v>
      </c>
      <c r="AV166" s="126" t="s">
        <v>22</v>
      </c>
      <c r="AW166" s="126" t="s">
        <v>117</v>
      </c>
      <c r="AX166" s="126" t="s">
        <v>75</v>
      </c>
      <c r="AY166" s="126" t="s">
        <v>136</v>
      </c>
    </row>
    <row r="167" spans="2:51" s="6" customFormat="1" ht="15.75" customHeight="1">
      <c r="B167" s="129"/>
      <c r="E167" s="130"/>
      <c r="F167" s="290" t="s">
        <v>1087</v>
      </c>
      <c r="G167" s="291"/>
      <c r="H167" s="291"/>
      <c r="I167" s="291"/>
      <c r="K167" s="132">
        <v>4.23</v>
      </c>
      <c r="S167" s="129"/>
      <c r="T167" s="133"/>
      <c r="AA167" s="134"/>
      <c r="AT167" s="130" t="s">
        <v>208</v>
      </c>
      <c r="AU167" s="130" t="s">
        <v>147</v>
      </c>
      <c r="AV167" s="130" t="s">
        <v>83</v>
      </c>
      <c r="AW167" s="130" t="s">
        <v>117</v>
      </c>
      <c r="AX167" s="130" t="s">
        <v>22</v>
      </c>
      <c r="AY167" s="130" t="s">
        <v>136</v>
      </c>
    </row>
    <row r="168" spans="2:65" s="6" customFormat="1" ht="27" customHeight="1">
      <c r="B168" s="21"/>
      <c r="C168" s="110" t="s">
        <v>382</v>
      </c>
      <c r="D168" s="110" t="s">
        <v>138</v>
      </c>
      <c r="E168" s="111" t="s">
        <v>1088</v>
      </c>
      <c r="F168" s="271" t="s">
        <v>1089</v>
      </c>
      <c r="G168" s="272"/>
      <c r="H168" s="272"/>
      <c r="I168" s="272"/>
      <c r="J168" s="113" t="s">
        <v>374</v>
      </c>
      <c r="K168" s="114">
        <v>94</v>
      </c>
      <c r="L168" s="273"/>
      <c r="M168" s="272"/>
      <c r="N168" s="274">
        <f>ROUND($L$168*$K$168,2)</f>
        <v>0</v>
      </c>
      <c r="O168" s="272"/>
      <c r="P168" s="272"/>
      <c r="Q168" s="272"/>
      <c r="R168" s="112" t="s">
        <v>202</v>
      </c>
      <c r="S168" s="21"/>
      <c r="T168" s="115"/>
      <c r="U168" s="116" t="s">
        <v>45</v>
      </c>
      <c r="X168" s="117">
        <v>0.00092</v>
      </c>
      <c r="Y168" s="117">
        <f>$X$168*$K$168</f>
        <v>0.08648</v>
      </c>
      <c r="Z168" s="117">
        <v>0</v>
      </c>
      <c r="AA168" s="118">
        <f>$Z$168*$K$168</f>
        <v>0</v>
      </c>
      <c r="AR168" s="81" t="s">
        <v>137</v>
      </c>
      <c r="AT168" s="81" t="s">
        <v>138</v>
      </c>
      <c r="AU168" s="81" t="s">
        <v>147</v>
      </c>
      <c r="AY168" s="6" t="s">
        <v>136</v>
      </c>
      <c r="BE168" s="119">
        <f>IF($U$168="základní",$N$168,0)</f>
        <v>0</v>
      </c>
      <c r="BF168" s="119">
        <f>IF($U$168="snížená",$N$168,0)</f>
        <v>0</v>
      </c>
      <c r="BG168" s="119">
        <f>IF($U$168="zákl. přenesená",$N$168,0)</f>
        <v>0</v>
      </c>
      <c r="BH168" s="119">
        <f>IF($U$168="sníž. přenesená",$N$168,0)</f>
        <v>0</v>
      </c>
      <c r="BI168" s="119">
        <f>IF($U$168="nulová",$N$168,0)</f>
        <v>0</v>
      </c>
      <c r="BJ168" s="81" t="s">
        <v>22</v>
      </c>
      <c r="BK168" s="119">
        <f>ROUND($L$168*$K$168,2)</f>
        <v>0</v>
      </c>
      <c r="BL168" s="81" t="s">
        <v>137</v>
      </c>
      <c r="BM168" s="81" t="s">
        <v>1090</v>
      </c>
    </row>
    <row r="169" spans="2:51" s="6" customFormat="1" ht="15.75" customHeight="1">
      <c r="B169" s="129"/>
      <c r="E169" s="131"/>
      <c r="F169" s="290" t="s">
        <v>1091</v>
      </c>
      <c r="G169" s="291"/>
      <c r="H169" s="291"/>
      <c r="I169" s="291"/>
      <c r="K169" s="132">
        <v>94</v>
      </c>
      <c r="S169" s="129"/>
      <c r="T169" s="133"/>
      <c r="AA169" s="134"/>
      <c r="AT169" s="130" t="s">
        <v>208</v>
      </c>
      <c r="AU169" s="130" t="s">
        <v>147</v>
      </c>
      <c r="AV169" s="130" t="s">
        <v>83</v>
      </c>
      <c r="AW169" s="130" t="s">
        <v>117</v>
      </c>
      <c r="AX169" s="130" t="s">
        <v>22</v>
      </c>
      <c r="AY169" s="130" t="s">
        <v>136</v>
      </c>
    </row>
    <row r="170" spans="2:65" s="6" customFormat="1" ht="15.75" customHeight="1">
      <c r="B170" s="21"/>
      <c r="C170" s="110" t="s">
        <v>387</v>
      </c>
      <c r="D170" s="110" t="s">
        <v>138</v>
      </c>
      <c r="E170" s="111" t="s">
        <v>514</v>
      </c>
      <c r="F170" s="271" t="s">
        <v>515</v>
      </c>
      <c r="G170" s="272"/>
      <c r="H170" s="272"/>
      <c r="I170" s="272"/>
      <c r="J170" s="113" t="s">
        <v>189</v>
      </c>
      <c r="K170" s="114">
        <v>4</v>
      </c>
      <c r="L170" s="273"/>
      <c r="M170" s="272"/>
      <c r="N170" s="274">
        <f>ROUND($L$170*$K$170,2)</f>
        <v>0</v>
      </c>
      <c r="O170" s="272"/>
      <c r="P170" s="272"/>
      <c r="Q170" s="272"/>
      <c r="R170" s="112" t="s">
        <v>202</v>
      </c>
      <c r="S170" s="21"/>
      <c r="T170" s="115"/>
      <c r="U170" s="116" t="s">
        <v>45</v>
      </c>
      <c r="X170" s="117">
        <v>0.00063</v>
      </c>
      <c r="Y170" s="117">
        <f>$X$170*$K$170</f>
        <v>0.00252</v>
      </c>
      <c r="Z170" s="117">
        <v>0</v>
      </c>
      <c r="AA170" s="118">
        <f>$Z$170*$K$170</f>
        <v>0</v>
      </c>
      <c r="AR170" s="81" t="s">
        <v>137</v>
      </c>
      <c r="AT170" s="81" t="s">
        <v>138</v>
      </c>
      <c r="AU170" s="81" t="s">
        <v>147</v>
      </c>
      <c r="AY170" s="6" t="s">
        <v>136</v>
      </c>
      <c r="BE170" s="119">
        <f>IF($U$170="základní",$N$170,0)</f>
        <v>0</v>
      </c>
      <c r="BF170" s="119">
        <f>IF($U$170="snížená",$N$170,0)</f>
        <v>0</v>
      </c>
      <c r="BG170" s="119">
        <f>IF($U$170="zákl. přenesená",$N$170,0)</f>
        <v>0</v>
      </c>
      <c r="BH170" s="119">
        <f>IF($U$170="sníž. přenesená",$N$170,0)</f>
        <v>0</v>
      </c>
      <c r="BI170" s="119">
        <f>IF($U$170="nulová",$N$170,0)</f>
        <v>0</v>
      </c>
      <c r="BJ170" s="81" t="s">
        <v>22</v>
      </c>
      <c r="BK170" s="119">
        <f>ROUND($L$170*$K$170,2)</f>
        <v>0</v>
      </c>
      <c r="BL170" s="81" t="s">
        <v>137</v>
      </c>
      <c r="BM170" s="81" t="s">
        <v>1092</v>
      </c>
    </row>
    <row r="171" spans="2:51" s="6" customFormat="1" ht="15.75" customHeight="1">
      <c r="B171" s="124"/>
      <c r="E171" s="125"/>
      <c r="F171" s="292" t="s">
        <v>1093</v>
      </c>
      <c r="G171" s="293"/>
      <c r="H171" s="293"/>
      <c r="I171" s="293"/>
      <c r="K171" s="126"/>
      <c r="S171" s="124"/>
      <c r="T171" s="127"/>
      <c r="AA171" s="128"/>
      <c r="AT171" s="126" t="s">
        <v>208</v>
      </c>
      <c r="AU171" s="126" t="s">
        <v>147</v>
      </c>
      <c r="AV171" s="126" t="s">
        <v>22</v>
      </c>
      <c r="AW171" s="126" t="s">
        <v>117</v>
      </c>
      <c r="AX171" s="126" t="s">
        <v>75</v>
      </c>
      <c r="AY171" s="126" t="s">
        <v>136</v>
      </c>
    </row>
    <row r="172" spans="2:51" s="6" customFormat="1" ht="15.75" customHeight="1">
      <c r="B172" s="129"/>
      <c r="E172" s="130"/>
      <c r="F172" s="290" t="s">
        <v>1094</v>
      </c>
      <c r="G172" s="291"/>
      <c r="H172" s="291"/>
      <c r="I172" s="291"/>
      <c r="K172" s="132">
        <v>4</v>
      </c>
      <c r="S172" s="129"/>
      <c r="T172" s="133"/>
      <c r="AA172" s="134"/>
      <c r="AT172" s="130" t="s">
        <v>208</v>
      </c>
      <c r="AU172" s="130" t="s">
        <v>147</v>
      </c>
      <c r="AV172" s="130" t="s">
        <v>83</v>
      </c>
      <c r="AW172" s="130" t="s">
        <v>117</v>
      </c>
      <c r="AX172" s="130" t="s">
        <v>22</v>
      </c>
      <c r="AY172" s="130" t="s">
        <v>136</v>
      </c>
    </row>
    <row r="173" spans="2:65" s="6" customFormat="1" ht="15.75" customHeight="1">
      <c r="B173" s="21"/>
      <c r="C173" s="148" t="s">
        <v>392</v>
      </c>
      <c r="D173" s="148" t="s">
        <v>356</v>
      </c>
      <c r="E173" s="149" t="s">
        <v>519</v>
      </c>
      <c r="F173" s="294" t="s">
        <v>520</v>
      </c>
      <c r="G173" s="295"/>
      <c r="H173" s="295"/>
      <c r="I173" s="295"/>
      <c r="J173" s="150" t="s">
        <v>189</v>
      </c>
      <c r="K173" s="151">
        <v>4</v>
      </c>
      <c r="L173" s="296"/>
      <c r="M173" s="295"/>
      <c r="N173" s="297">
        <f>ROUND($L$173*$K$173,2)</f>
        <v>0</v>
      </c>
      <c r="O173" s="272"/>
      <c r="P173" s="272"/>
      <c r="Q173" s="272"/>
      <c r="R173" s="112"/>
      <c r="S173" s="21"/>
      <c r="T173" s="115"/>
      <c r="U173" s="116" t="s">
        <v>45</v>
      </c>
      <c r="X173" s="117">
        <v>0.0095</v>
      </c>
      <c r="Y173" s="117">
        <f>$X$173*$K$173</f>
        <v>0.038</v>
      </c>
      <c r="Z173" s="117">
        <v>0</v>
      </c>
      <c r="AA173" s="118">
        <f>$Z$173*$K$173</f>
        <v>0</v>
      </c>
      <c r="AR173" s="81" t="s">
        <v>166</v>
      </c>
      <c r="AT173" s="81" t="s">
        <v>356</v>
      </c>
      <c r="AU173" s="81" t="s">
        <v>147</v>
      </c>
      <c r="AY173" s="6" t="s">
        <v>136</v>
      </c>
      <c r="BE173" s="119">
        <f>IF($U$173="základní",$N$173,0)</f>
        <v>0</v>
      </c>
      <c r="BF173" s="119">
        <f>IF($U$173="snížená",$N$173,0)</f>
        <v>0</v>
      </c>
      <c r="BG173" s="119">
        <f>IF($U$173="zákl. přenesená",$N$173,0)</f>
        <v>0</v>
      </c>
      <c r="BH173" s="119">
        <f>IF($U$173="sníž. přenesená",$N$173,0)</f>
        <v>0</v>
      </c>
      <c r="BI173" s="119">
        <f>IF($U$173="nulová",$N$173,0)</f>
        <v>0</v>
      </c>
      <c r="BJ173" s="81" t="s">
        <v>22</v>
      </c>
      <c r="BK173" s="119">
        <f>ROUND($L$173*$K$173,2)</f>
        <v>0</v>
      </c>
      <c r="BL173" s="81" t="s">
        <v>137</v>
      </c>
      <c r="BM173" s="81" t="s">
        <v>1095</v>
      </c>
    </row>
    <row r="174" spans="2:63" s="101" customFormat="1" ht="30.75" customHeight="1">
      <c r="B174" s="102"/>
      <c r="D174" s="109" t="s">
        <v>256</v>
      </c>
      <c r="N174" s="278">
        <f>$BK$174</f>
        <v>0</v>
      </c>
      <c r="O174" s="277"/>
      <c r="P174" s="277"/>
      <c r="Q174" s="277"/>
      <c r="S174" s="102"/>
      <c r="T174" s="105"/>
      <c r="W174" s="106">
        <f>$W$175+$W$191</f>
        <v>0</v>
      </c>
      <c r="Y174" s="106">
        <f>$Y$175+$Y$191</f>
        <v>0</v>
      </c>
      <c r="AA174" s="107">
        <f>$AA$175+$AA$191</f>
        <v>0</v>
      </c>
      <c r="AR174" s="104" t="s">
        <v>22</v>
      </c>
      <c r="AT174" s="104" t="s">
        <v>74</v>
      </c>
      <c r="AU174" s="104" t="s">
        <v>22</v>
      </c>
      <c r="AY174" s="104" t="s">
        <v>136</v>
      </c>
      <c r="BK174" s="108">
        <f>$BK$175+$BK$191</f>
        <v>0</v>
      </c>
    </row>
    <row r="175" spans="2:63" s="101" customFormat="1" ht="15.75" customHeight="1">
      <c r="B175" s="102"/>
      <c r="D175" s="109" t="s">
        <v>688</v>
      </c>
      <c r="N175" s="278">
        <f>$BK$175</f>
        <v>0</v>
      </c>
      <c r="O175" s="277"/>
      <c r="P175" s="277"/>
      <c r="Q175" s="277"/>
      <c r="S175" s="102"/>
      <c r="T175" s="105"/>
      <c r="W175" s="106">
        <f>SUM($W$176:$W$190)</f>
        <v>0</v>
      </c>
      <c r="Y175" s="106">
        <f>SUM($Y$176:$Y$190)</f>
        <v>0</v>
      </c>
      <c r="AA175" s="107">
        <f>SUM($AA$176:$AA$190)</f>
        <v>0</v>
      </c>
      <c r="AR175" s="104" t="s">
        <v>22</v>
      </c>
      <c r="AT175" s="104" t="s">
        <v>74</v>
      </c>
      <c r="AU175" s="104" t="s">
        <v>83</v>
      </c>
      <c r="AY175" s="104" t="s">
        <v>136</v>
      </c>
      <c r="BK175" s="108">
        <f>SUM($BK$176:$BK$190)</f>
        <v>0</v>
      </c>
    </row>
    <row r="176" spans="2:65" s="6" customFormat="1" ht="39" customHeight="1">
      <c r="B176" s="21"/>
      <c r="C176" s="113" t="s">
        <v>397</v>
      </c>
      <c r="D176" s="113" t="s">
        <v>138</v>
      </c>
      <c r="E176" s="111" t="s">
        <v>1096</v>
      </c>
      <c r="F176" s="271" t="s">
        <v>1097</v>
      </c>
      <c r="G176" s="272"/>
      <c r="H176" s="272"/>
      <c r="I176" s="272"/>
      <c r="J176" s="113" t="s">
        <v>303</v>
      </c>
      <c r="K176" s="114">
        <v>225.5</v>
      </c>
      <c r="L176" s="273"/>
      <c r="M176" s="272"/>
      <c r="N176" s="274">
        <f>ROUND($L$176*$K$176,2)</f>
        <v>0</v>
      </c>
      <c r="O176" s="272"/>
      <c r="P176" s="272"/>
      <c r="Q176" s="272"/>
      <c r="R176" s="112" t="s">
        <v>202</v>
      </c>
      <c r="S176" s="21"/>
      <c r="T176" s="115"/>
      <c r="U176" s="116" t="s">
        <v>45</v>
      </c>
      <c r="X176" s="117">
        <v>0</v>
      </c>
      <c r="Y176" s="117">
        <f>$X$176*$K$176</f>
        <v>0</v>
      </c>
      <c r="Z176" s="117">
        <v>0</v>
      </c>
      <c r="AA176" s="118">
        <f>$Z$176*$K$176</f>
        <v>0</v>
      </c>
      <c r="AR176" s="81" t="s">
        <v>137</v>
      </c>
      <c r="AT176" s="81" t="s">
        <v>138</v>
      </c>
      <c r="AU176" s="81" t="s">
        <v>147</v>
      </c>
      <c r="AY176" s="81" t="s">
        <v>136</v>
      </c>
      <c r="BE176" s="119">
        <f>IF($U$176="základní",$N$176,0)</f>
        <v>0</v>
      </c>
      <c r="BF176" s="119">
        <f>IF($U$176="snížená",$N$176,0)</f>
        <v>0</v>
      </c>
      <c r="BG176" s="119">
        <f>IF($U$176="zákl. přenesená",$N$176,0)</f>
        <v>0</v>
      </c>
      <c r="BH176" s="119">
        <f>IF($U$176="sníž. přenesená",$N$176,0)</f>
        <v>0</v>
      </c>
      <c r="BI176" s="119">
        <f>IF($U$176="nulová",$N$176,0)</f>
        <v>0</v>
      </c>
      <c r="BJ176" s="81" t="s">
        <v>22</v>
      </c>
      <c r="BK176" s="119">
        <f>ROUND($L$176*$K$176,2)</f>
        <v>0</v>
      </c>
      <c r="BL176" s="81" t="s">
        <v>137</v>
      </c>
      <c r="BM176" s="81" t="s">
        <v>1098</v>
      </c>
    </row>
    <row r="177" spans="2:51" s="6" customFormat="1" ht="15.75" customHeight="1">
      <c r="B177" s="124"/>
      <c r="E177" s="125"/>
      <c r="F177" s="292" t="s">
        <v>1074</v>
      </c>
      <c r="G177" s="293"/>
      <c r="H177" s="293"/>
      <c r="I177" s="293"/>
      <c r="K177" s="126"/>
      <c r="S177" s="124"/>
      <c r="T177" s="127"/>
      <c r="AA177" s="128"/>
      <c r="AT177" s="126" t="s">
        <v>208</v>
      </c>
      <c r="AU177" s="126" t="s">
        <v>147</v>
      </c>
      <c r="AV177" s="126" t="s">
        <v>22</v>
      </c>
      <c r="AW177" s="126" t="s">
        <v>117</v>
      </c>
      <c r="AX177" s="126" t="s">
        <v>75</v>
      </c>
      <c r="AY177" s="126" t="s">
        <v>136</v>
      </c>
    </row>
    <row r="178" spans="2:51" s="6" customFormat="1" ht="39" customHeight="1">
      <c r="B178" s="129"/>
      <c r="E178" s="130"/>
      <c r="F178" s="290" t="s">
        <v>1099</v>
      </c>
      <c r="G178" s="291"/>
      <c r="H178" s="291"/>
      <c r="I178" s="291"/>
      <c r="K178" s="132">
        <v>225.5</v>
      </c>
      <c r="S178" s="129"/>
      <c r="T178" s="133"/>
      <c r="AA178" s="134"/>
      <c r="AT178" s="130" t="s">
        <v>208</v>
      </c>
      <c r="AU178" s="130" t="s">
        <v>147</v>
      </c>
      <c r="AV178" s="130" t="s">
        <v>83</v>
      </c>
      <c r="AW178" s="130" t="s">
        <v>117</v>
      </c>
      <c r="AX178" s="130" t="s">
        <v>22</v>
      </c>
      <c r="AY178" s="130" t="s">
        <v>136</v>
      </c>
    </row>
    <row r="179" spans="2:65" s="6" customFormat="1" ht="39" customHeight="1">
      <c r="B179" s="21"/>
      <c r="C179" s="110" t="s">
        <v>402</v>
      </c>
      <c r="D179" s="110" t="s">
        <v>138</v>
      </c>
      <c r="E179" s="111" t="s">
        <v>1100</v>
      </c>
      <c r="F179" s="271" t="s">
        <v>1101</v>
      </c>
      <c r="G179" s="272"/>
      <c r="H179" s="272"/>
      <c r="I179" s="272"/>
      <c r="J179" s="113" t="s">
        <v>303</v>
      </c>
      <c r="K179" s="114">
        <v>13530</v>
      </c>
      <c r="L179" s="273"/>
      <c r="M179" s="272"/>
      <c r="N179" s="274">
        <f>ROUND($L$179*$K$179,2)</f>
        <v>0</v>
      </c>
      <c r="O179" s="272"/>
      <c r="P179" s="272"/>
      <c r="Q179" s="272"/>
      <c r="R179" s="112" t="s">
        <v>202</v>
      </c>
      <c r="S179" s="21"/>
      <c r="T179" s="115"/>
      <c r="U179" s="116" t="s">
        <v>45</v>
      </c>
      <c r="X179" s="117">
        <v>0</v>
      </c>
      <c r="Y179" s="117">
        <f>$X$179*$K$179</f>
        <v>0</v>
      </c>
      <c r="Z179" s="117">
        <v>0</v>
      </c>
      <c r="AA179" s="118">
        <f>$Z$179*$K$179</f>
        <v>0</v>
      </c>
      <c r="AR179" s="81" t="s">
        <v>137</v>
      </c>
      <c r="AT179" s="81" t="s">
        <v>138</v>
      </c>
      <c r="AU179" s="81" t="s">
        <v>147</v>
      </c>
      <c r="AY179" s="6" t="s">
        <v>136</v>
      </c>
      <c r="BE179" s="119">
        <f>IF($U$179="základní",$N$179,0)</f>
        <v>0</v>
      </c>
      <c r="BF179" s="119">
        <f>IF($U$179="snížená",$N$179,0)</f>
        <v>0</v>
      </c>
      <c r="BG179" s="119">
        <f>IF($U$179="zákl. přenesená",$N$179,0)</f>
        <v>0</v>
      </c>
      <c r="BH179" s="119">
        <f>IF($U$179="sníž. přenesená",$N$179,0)</f>
        <v>0</v>
      </c>
      <c r="BI179" s="119">
        <f>IF($U$179="nulová",$N$179,0)</f>
        <v>0</v>
      </c>
      <c r="BJ179" s="81" t="s">
        <v>22</v>
      </c>
      <c r="BK179" s="119">
        <f>ROUND($L$179*$K$179,2)</f>
        <v>0</v>
      </c>
      <c r="BL179" s="81" t="s">
        <v>137</v>
      </c>
      <c r="BM179" s="81" t="s">
        <v>1102</v>
      </c>
    </row>
    <row r="180" spans="2:51" s="6" customFormat="1" ht="15.75" customHeight="1">
      <c r="B180" s="124"/>
      <c r="E180" s="125"/>
      <c r="F180" s="292" t="s">
        <v>1103</v>
      </c>
      <c r="G180" s="293"/>
      <c r="H180" s="293"/>
      <c r="I180" s="293"/>
      <c r="K180" s="126"/>
      <c r="S180" s="124"/>
      <c r="T180" s="127"/>
      <c r="AA180" s="128"/>
      <c r="AT180" s="126" t="s">
        <v>208</v>
      </c>
      <c r="AU180" s="126" t="s">
        <v>147</v>
      </c>
      <c r="AV180" s="126" t="s">
        <v>22</v>
      </c>
      <c r="AW180" s="126" t="s">
        <v>117</v>
      </c>
      <c r="AX180" s="126" t="s">
        <v>75</v>
      </c>
      <c r="AY180" s="126" t="s">
        <v>136</v>
      </c>
    </row>
    <row r="181" spans="2:51" s="6" customFormat="1" ht="15.75" customHeight="1">
      <c r="B181" s="129"/>
      <c r="E181" s="130"/>
      <c r="F181" s="290" t="s">
        <v>1104</v>
      </c>
      <c r="G181" s="291"/>
      <c r="H181" s="291"/>
      <c r="I181" s="291"/>
      <c r="K181" s="132">
        <v>13530</v>
      </c>
      <c r="S181" s="129"/>
      <c r="T181" s="133"/>
      <c r="AA181" s="134"/>
      <c r="AT181" s="130" t="s">
        <v>208</v>
      </c>
      <c r="AU181" s="130" t="s">
        <v>147</v>
      </c>
      <c r="AV181" s="130" t="s">
        <v>83</v>
      </c>
      <c r="AW181" s="130" t="s">
        <v>117</v>
      </c>
      <c r="AX181" s="130" t="s">
        <v>22</v>
      </c>
      <c r="AY181" s="130" t="s">
        <v>136</v>
      </c>
    </row>
    <row r="182" spans="2:65" s="6" customFormat="1" ht="39" customHeight="1">
      <c r="B182" s="21"/>
      <c r="C182" s="110" t="s">
        <v>407</v>
      </c>
      <c r="D182" s="110" t="s">
        <v>138</v>
      </c>
      <c r="E182" s="111" t="s">
        <v>1105</v>
      </c>
      <c r="F182" s="271" t="s">
        <v>1106</v>
      </c>
      <c r="G182" s="272"/>
      <c r="H182" s="272"/>
      <c r="I182" s="272"/>
      <c r="J182" s="113" t="s">
        <v>303</v>
      </c>
      <c r="K182" s="114">
        <v>225.5</v>
      </c>
      <c r="L182" s="273"/>
      <c r="M182" s="272"/>
      <c r="N182" s="274">
        <f>ROUND($L$182*$K$182,2)</f>
        <v>0</v>
      </c>
      <c r="O182" s="272"/>
      <c r="P182" s="272"/>
      <c r="Q182" s="272"/>
      <c r="R182" s="112" t="s">
        <v>202</v>
      </c>
      <c r="S182" s="21"/>
      <c r="T182" s="115"/>
      <c r="U182" s="116" t="s">
        <v>45</v>
      </c>
      <c r="X182" s="117">
        <v>0</v>
      </c>
      <c r="Y182" s="117">
        <f>$X$182*$K$182</f>
        <v>0</v>
      </c>
      <c r="Z182" s="117">
        <v>0</v>
      </c>
      <c r="AA182" s="118">
        <f>$Z$182*$K$182</f>
        <v>0</v>
      </c>
      <c r="AR182" s="81" t="s">
        <v>137</v>
      </c>
      <c r="AT182" s="81" t="s">
        <v>138</v>
      </c>
      <c r="AU182" s="81" t="s">
        <v>147</v>
      </c>
      <c r="AY182" s="6" t="s">
        <v>136</v>
      </c>
      <c r="BE182" s="119">
        <f>IF($U$182="základní",$N$182,0)</f>
        <v>0</v>
      </c>
      <c r="BF182" s="119">
        <f>IF($U$182="snížená",$N$182,0)</f>
        <v>0</v>
      </c>
      <c r="BG182" s="119">
        <f>IF($U$182="zákl. přenesená",$N$182,0)</f>
        <v>0</v>
      </c>
      <c r="BH182" s="119">
        <f>IF($U$182="sníž. přenesená",$N$182,0)</f>
        <v>0</v>
      </c>
      <c r="BI182" s="119">
        <f>IF($U$182="nulová",$N$182,0)</f>
        <v>0</v>
      </c>
      <c r="BJ182" s="81" t="s">
        <v>22</v>
      </c>
      <c r="BK182" s="119">
        <f>ROUND($L$182*$K$182,2)</f>
        <v>0</v>
      </c>
      <c r="BL182" s="81" t="s">
        <v>137</v>
      </c>
      <c r="BM182" s="81" t="s">
        <v>1107</v>
      </c>
    </row>
    <row r="183" spans="2:51" s="6" customFormat="1" ht="27" customHeight="1">
      <c r="B183" s="129"/>
      <c r="E183" s="131"/>
      <c r="F183" s="290" t="s">
        <v>1108</v>
      </c>
      <c r="G183" s="291"/>
      <c r="H183" s="291"/>
      <c r="I183" s="291"/>
      <c r="K183" s="132">
        <v>225.5</v>
      </c>
      <c r="S183" s="129"/>
      <c r="T183" s="133"/>
      <c r="AA183" s="134"/>
      <c r="AT183" s="130" t="s">
        <v>208</v>
      </c>
      <c r="AU183" s="130" t="s">
        <v>147</v>
      </c>
      <c r="AV183" s="130" t="s">
        <v>83</v>
      </c>
      <c r="AW183" s="130" t="s">
        <v>117</v>
      </c>
      <c r="AX183" s="130" t="s">
        <v>22</v>
      </c>
      <c r="AY183" s="130" t="s">
        <v>136</v>
      </c>
    </row>
    <row r="184" spans="2:65" s="6" customFormat="1" ht="27" customHeight="1">
      <c r="B184" s="21"/>
      <c r="C184" s="110" t="s">
        <v>411</v>
      </c>
      <c r="D184" s="110" t="s">
        <v>138</v>
      </c>
      <c r="E184" s="111" t="s">
        <v>1109</v>
      </c>
      <c r="F184" s="271" t="s">
        <v>1110</v>
      </c>
      <c r="G184" s="272"/>
      <c r="H184" s="272"/>
      <c r="I184" s="272"/>
      <c r="J184" s="113" t="s">
        <v>374</v>
      </c>
      <c r="K184" s="114">
        <v>89</v>
      </c>
      <c r="L184" s="273"/>
      <c r="M184" s="272"/>
      <c r="N184" s="274">
        <f>ROUND($L$184*$K$184,2)</f>
        <v>0</v>
      </c>
      <c r="O184" s="272"/>
      <c r="P184" s="272"/>
      <c r="Q184" s="272"/>
      <c r="R184" s="112" t="s">
        <v>202</v>
      </c>
      <c r="S184" s="21"/>
      <c r="T184" s="115"/>
      <c r="U184" s="116" t="s">
        <v>45</v>
      </c>
      <c r="X184" s="117">
        <v>0</v>
      </c>
      <c r="Y184" s="117">
        <f>$X$184*$K$184</f>
        <v>0</v>
      </c>
      <c r="Z184" s="117">
        <v>0</v>
      </c>
      <c r="AA184" s="118">
        <f>$Z$184*$K$184</f>
        <v>0</v>
      </c>
      <c r="AR184" s="81" t="s">
        <v>137</v>
      </c>
      <c r="AT184" s="81" t="s">
        <v>138</v>
      </c>
      <c r="AU184" s="81" t="s">
        <v>147</v>
      </c>
      <c r="AY184" s="6" t="s">
        <v>136</v>
      </c>
      <c r="BE184" s="119">
        <f>IF($U$184="základní",$N$184,0)</f>
        <v>0</v>
      </c>
      <c r="BF184" s="119">
        <f>IF($U$184="snížená",$N$184,0)</f>
        <v>0</v>
      </c>
      <c r="BG184" s="119">
        <f>IF($U$184="zákl. přenesená",$N$184,0)</f>
        <v>0</v>
      </c>
      <c r="BH184" s="119">
        <f>IF($U$184="sníž. přenesená",$N$184,0)</f>
        <v>0</v>
      </c>
      <c r="BI184" s="119">
        <f>IF($U$184="nulová",$N$184,0)</f>
        <v>0</v>
      </c>
      <c r="BJ184" s="81" t="s">
        <v>22</v>
      </c>
      <c r="BK184" s="119">
        <f>ROUND($L$184*$K$184,2)</f>
        <v>0</v>
      </c>
      <c r="BL184" s="81" t="s">
        <v>137</v>
      </c>
      <c r="BM184" s="81" t="s">
        <v>1111</v>
      </c>
    </row>
    <row r="185" spans="2:51" s="6" customFormat="1" ht="15.75" customHeight="1">
      <c r="B185" s="129"/>
      <c r="E185" s="131"/>
      <c r="F185" s="290" t="s">
        <v>1112</v>
      </c>
      <c r="G185" s="291"/>
      <c r="H185" s="291"/>
      <c r="I185" s="291"/>
      <c r="K185" s="132">
        <v>89</v>
      </c>
      <c r="S185" s="129"/>
      <c r="T185" s="133"/>
      <c r="AA185" s="134"/>
      <c r="AT185" s="130" t="s">
        <v>208</v>
      </c>
      <c r="AU185" s="130" t="s">
        <v>147</v>
      </c>
      <c r="AV185" s="130" t="s">
        <v>83</v>
      </c>
      <c r="AW185" s="130" t="s">
        <v>117</v>
      </c>
      <c r="AX185" s="130" t="s">
        <v>22</v>
      </c>
      <c r="AY185" s="130" t="s">
        <v>136</v>
      </c>
    </row>
    <row r="186" spans="2:65" s="6" customFormat="1" ht="27" customHeight="1">
      <c r="B186" s="21"/>
      <c r="C186" s="110" t="s">
        <v>415</v>
      </c>
      <c r="D186" s="110" t="s">
        <v>138</v>
      </c>
      <c r="E186" s="111" t="s">
        <v>1113</v>
      </c>
      <c r="F186" s="271" t="s">
        <v>1114</v>
      </c>
      <c r="G186" s="272"/>
      <c r="H186" s="272"/>
      <c r="I186" s="272"/>
      <c r="J186" s="113" t="s">
        <v>374</v>
      </c>
      <c r="K186" s="114">
        <v>8010</v>
      </c>
      <c r="L186" s="273"/>
      <c r="M186" s="272"/>
      <c r="N186" s="274">
        <f>ROUND($L$186*$K$186,2)</f>
        <v>0</v>
      </c>
      <c r="O186" s="272"/>
      <c r="P186" s="272"/>
      <c r="Q186" s="272"/>
      <c r="R186" s="112" t="s">
        <v>202</v>
      </c>
      <c r="S186" s="21"/>
      <c r="T186" s="115"/>
      <c r="U186" s="116" t="s">
        <v>45</v>
      </c>
      <c r="X186" s="117">
        <v>0</v>
      </c>
      <c r="Y186" s="117">
        <f>$X$186*$K$186</f>
        <v>0</v>
      </c>
      <c r="Z186" s="117">
        <v>0</v>
      </c>
      <c r="AA186" s="118">
        <f>$Z$186*$K$186</f>
        <v>0</v>
      </c>
      <c r="AR186" s="81" t="s">
        <v>137</v>
      </c>
      <c r="AT186" s="81" t="s">
        <v>138</v>
      </c>
      <c r="AU186" s="81" t="s">
        <v>147</v>
      </c>
      <c r="AY186" s="6" t="s">
        <v>136</v>
      </c>
      <c r="BE186" s="119">
        <f>IF($U$186="základní",$N$186,0)</f>
        <v>0</v>
      </c>
      <c r="BF186" s="119">
        <f>IF($U$186="snížená",$N$186,0)</f>
        <v>0</v>
      </c>
      <c r="BG186" s="119">
        <f>IF($U$186="zákl. přenesená",$N$186,0)</f>
        <v>0</v>
      </c>
      <c r="BH186" s="119">
        <f>IF($U$186="sníž. přenesená",$N$186,0)</f>
        <v>0</v>
      </c>
      <c r="BI186" s="119">
        <f>IF($U$186="nulová",$N$186,0)</f>
        <v>0</v>
      </c>
      <c r="BJ186" s="81" t="s">
        <v>22</v>
      </c>
      <c r="BK186" s="119">
        <f>ROUND($L$186*$K$186,2)</f>
        <v>0</v>
      </c>
      <c r="BL186" s="81" t="s">
        <v>137</v>
      </c>
      <c r="BM186" s="81" t="s">
        <v>1115</v>
      </c>
    </row>
    <row r="187" spans="2:51" s="6" customFormat="1" ht="15.75" customHeight="1">
      <c r="B187" s="124"/>
      <c r="E187" s="125"/>
      <c r="F187" s="292" t="s">
        <v>1116</v>
      </c>
      <c r="G187" s="293"/>
      <c r="H187" s="293"/>
      <c r="I187" s="293"/>
      <c r="K187" s="126"/>
      <c r="S187" s="124"/>
      <c r="T187" s="127"/>
      <c r="AA187" s="128"/>
      <c r="AT187" s="126" t="s">
        <v>208</v>
      </c>
      <c r="AU187" s="126" t="s">
        <v>147</v>
      </c>
      <c r="AV187" s="126" t="s">
        <v>22</v>
      </c>
      <c r="AW187" s="126" t="s">
        <v>117</v>
      </c>
      <c r="AX187" s="126" t="s">
        <v>75</v>
      </c>
      <c r="AY187" s="126" t="s">
        <v>136</v>
      </c>
    </row>
    <row r="188" spans="2:51" s="6" customFormat="1" ht="27" customHeight="1">
      <c r="B188" s="129"/>
      <c r="E188" s="130"/>
      <c r="F188" s="290" t="s">
        <v>1117</v>
      </c>
      <c r="G188" s="291"/>
      <c r="H188" s="291"/>
      <c r="I188" s="291"/>
      <c r="K188" s="132">
        <v>8010</v>
      </c>
      <c r="S188" s="129"/>
      <c r="T188" s="133"/>
      <c r="AA188" s="134"/>
      <c r="AT188" s="130" t="s">
        <v>208</v>
      </c>
      <c r="AU188" s="130" t="s">
        <v>147</v>
      </c>
      <c r="AV188" s="130" t="s">
        <v>83</v>
      </c>
      <c r="AW188" s="130" t="s">
        <v>117</v>
      </c>
      <c r="AX188" s="130" t="s">
        <v>22</v>
      </c>
      <c r="AY188" s="130" t="s">
        <v>136</v>
      </c>
    </row>
    <row r="189" spans="2:65" s="6" customFormat="1" ht="27" customHeight="1">
      <c r="B189" s="21"/>
      <c r="C189" s="110" t="s">
        <v>421</v>
      </c>
      <c r="D189" s="110" t="s">
        <v>138</v>
      </c>
      <c r="E189" s="111" t="s">
        <v>1118</v>
      </c>
      <c r="F189" s="271" t="s">
        <v>1119</v>
      </c>
      <c r="G189" s="272"/>
      <c r="H189" s="272"/>
      <c r="I189" s="272"/>
      <c r="J189" s="113" t="s">
        <v>374</v>
      </c>
      <c r="K189" s="114">
        <v>89</v>
      </c>
      <c r="L189" s="273"/>
      <c r="M189" s="272"/>
      <c r="N189" s="274">
        <f>ROUND($L$189*$K$189,2)</f>
        <v>0</v>
      </c>
      <c r="O189" s="272"/>
      <c r="P189" s="272"/>
      <c r="Q189" s="272"/>
      <c r="R189" s="112" t="s">
        <v>202</v>
      </c>
      <c r="S189" s="21"/>
      <c r="T189" s="115"/>
      <c r="U189" s="116" t="s">
        <v>45</v>
      </c>
      <c r="X189" s="117">
        <v>0</v>
      </c>
      <c r="Y189" s="117">
        <f>$X$189*$K$189</f>
        <v>0</v>
      </c>
      <c r="Z189" s="117">
        <v>0</v>
      </c>
      <c r="AA189" s="118">
        <f>$Z$189*$K$189</f>
        <v>0</v>
      </c>
      <c r="AR189" s="81" t="s">
        <v>137</v>
      </c>
      <c r="AT189" s="81" t="s">
        <v>138</v>
      </c>
      <c r="AU189" s="81" t="s">
        <v>147</v>
      </c>
      <c r="AY189" s="6" t="s">
        <v>136</v>
      </c>
      <c r="BE189" s="119">
        <f>IF($U$189="základní",$N$189,0)</f>
        <v>0</v>
      </c>
      <c r="BF189" s="119">
        <f>IF($U$189="snížená",$N$189,0)</f>
        <v>0</v>
      </c>
      <c r="BG189" s="119">
        <f>IF($U$189="zákl. přenesená",$N$189,0)</f>
        <v>0</v>
      </c>
      <c r="BH189" s="119">
        <f>IF($U$189="sníž. přenesená",$N$189,0)</f>
        <v>0</v>
      </c>
      <c r="BI189" s="119">
        <f>IF($U$189="nulová",$N$189,0)</f>
        <v>0</v>
      </c>
      <c r="BJ189" s="81" t="s">
        <v>22</v>
      </c>
      <c r="BK189" s="119">
        <f>ROUND($L$189*$K$189,2)</f>
        <v>0</v>
      </c>
      <c r="BL189" s="81" t="s">
        <v>137</v>
      </c>
      <c r="BM189" s="81" t="s">
        <v>1120</v>
      </c>
    </row>
    <row r="190" spans="2:51" s="6" customFormat="1" ht="27" customHeight="1">
      <c r="B190" s="129"/>
      <c r="E190" s="131"/>
      <c r="F190" s="290" t="s">
        <v>1121</v>
      </c>
      <c r="G190" s="291"/>
      <c r="H190" s="291"/>
      <c r="I190" s="291"/>
      <c r="K190" s="132">
        <v>89</v>
      </c>
      <c r="S190" s="129"/>
      <c r="T190" s="133"/>
      <c r="AA190" s="134"/>
      <c r="AT190" s="130" t="s">
        <v>208</v>
      </c>
      <c r="AU190" s="130" t="s">
        <v>147</v>
      </c>
      <c r="AV190" s="130" t="s">
        <v>83</v>
      </c>
      <c r="AW190" s="130" t="s">
        <v>117</v>
      </c>
      <c r="AX190" s="130" t="s">
        <v>22</v>
      </c>
      <c r="AY190" s="130" t="s">
        <v>136</v>
      </c>
    </row>
    <row r="191" spans="2:63" s="101" customFormat="1" ht="23.25" customHeight="1">
      <c r="B191" s="102"/>
      <c r="D191" s="109" t="s">
        <v>264</v>
      </c>
      <c r="N191" s="278">
        <f>$BK$191</f>
        <v>0</v>
      </c>
      <c r="O191" s="277"/>
      <c r="P191" s="277"/>
      <c r="Q191" s="277"/>
      <c r="S191" s="102"/>
      <c r="T191" s="105"/>
      <c r="W191" s="106">
        <f>$W$192</f>
        <v>0</v>
      </c>
      <c r="Y191" s="106">
        <f>$Y$192</f>
        <v>0</v>
      </c>
      <c r="AA191" s="107">
        <f>$AA$192</f>
        <v>0</v>
      </c>
      <c r="AR191" s="104" t="s">
        <v>22</v>
      </c>
      <c r="AT191" s="104" t="s">
        <v>74</v>
      </c>
      <c r="AU191" s="104" t="s">
        <v>83</v>
      </c>
      <c r="AY191" s="104" t="s">
        <v>136</v>
      </c>
      <c r="BK191" s="108">
        <f>$BK$192</f>
        <v>0</v>
      </c>
    </row>
    <row r="192" spans="2:65" s="6" customFormat="1" ht="39" customHeight="1">
      <c r="B192" s="21"/>
      <c r="C192" s="110" t="s">
        <v>426</v>
      </c>
      <c r="D192" s="110" t="s">
        <v>138</v>
      </c>
      <c r="E192" s="111" t="s">
        <v>819</v>
      </c>
      <c r="F192" s="271" t="s">
        <v>820</v>
      </c>
      <c r="G192" s="272"/>
      <c r="H192" s="272"/>
      <c r="I192" s="272"/>
      <c r="J192" s="113" t="s">
        <v>297</v>
      </c>
      <c r="K192" s="114">
        <v>697.135</v>
      </c>
      <c r="L192" s="273"/>
      <c r="M192" s="272"/>
      <c r="N192" s="274">
        <f>ROUND($L$192*$K$192,2)</f>
        <v>0</v>
      </c>
      <c r="O192" s="272"/>
      <c r="P192" s="272"/>
      <c r="Q192" s="272"/>
      <c r="R192" s="112" t="s">
        <v>202</v>
      </c>
      <c r="S192" s="21"/>
      <c r="T192" s="115"/>
      <c r="U192" s="120" t="s">
        <v>45</v>
      </c>
      <c r="V192" s="121"/>
      <c r="W192" s="121"/>
      <c r="X192" s="122">
        <v>0</v>
      </c>
      <c r="Y192" s="122">
        <f>$X$192*$K$192</f>
        <v>0</v>
      </c>
      <c r="Z192" s="122">
        <v>0</v>
      </c>
      <c r="AA192" s="123">
        <f>$Z$192*$K$192</f>
        <v>0</v>
      </c>
      <c r="AR192" s="81" t="s">
        <v>137</v>
      </c>
      <c r="AT192" s="81" t="s">
        <v>138</v>
      </c>
      <c r="AU192" s="81" t="s">
        <v>147</v>
      </c>
      <c r="AY192" s="6" t="s">
        <v>136</v>
      </c>
      <c r="BE192" s="119">
        <f>IF($U$192="základní",$N$192,0)</f>
        <v>0</v>
      </c>
      <c r="BF192" s="119">
        <f>IF($U$192="snížená",$N$192,0)</f>
        <v>0</v>
      </c>
      <c r="BG192" s="119">
        <f>IF($U$192="zákl. přenesená",$N$192,0)</f>
        <v>0</v>
      </c>
      <c r="BH192" s="119">
        <f>IF($U$192="sníž. přenesená",$N$192,0)</f>
        <v>0</v>
      </c>
      <c r="BI192" s="119">
        <f>IF($U$192="nulová",$N$192,0)</f>
        <v>0</v>
      </c>
      <c r="BJ192" s="81" t="s">
        <v>22</v>
      </c>
      <c r="BK192" s="119">
        <f>ROUND($L$192*$K$192,2)</f>
        <v>0</v>
      </c>
      <c r="BL192" s="81" t="s">
        <v>137</v>
      </c>
      <c r="BM192" s="81" t="s">
        <v>1122</v>
      </c>
    </row>
    <row r="193" spans="2:19" s="6" customFormat="1" ht="7.5" customHeight="1">
      <c r="B193" s="35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21"/>
    </row>
    <row r="325" s="2" customFormat="1" ht="14.25" customHeight="1"/>
  </sheetData>
  <sheetProtection/>
  <mergeCells count="230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M76:Q76"/>
    <mergeCell ref="F79:I79"/>
    <mergeCell ref="L79:M79"/>
    <mergeCell ref="N79:Q79"/>
    <mergeCell ref="N57:Q57"/>
    <mergeCell ref="N58:Q58"/>
    <mergeCell ref="N59:Q59"/>
    <mergeCell ref="N60:Q60"/>
    <mergeCell ref="N61:Q61"/>
    <mergeCell ref="N62:Q62"/>
    <mergeCell ref="F84:I84"/>
    <mergeCell ref="L84:M84"/>
    <mergeCell ref="N84:Q84"/>
    <mergeCell ref="F85:I85"/>
    <mergeCell ref="F86:I86"/>
    <mergeCell ref="F87:I87"/>
    <mergeCell ref="F88:I88"/>
    <mergeCell ref="F89:I89"/>
    <mergeCell ref="F90:I90"/>
    <mergeCell ref="F91:I91"/>
    <mergeCell ref="F92:I92"/>
    <mergeCell ref="L92:M92"/>
    <mergeCell ref="N92:Q92"/>
    <mergeCell ref="F93:I93"/>
    <mergeCell ref="F94:I94"/>
    <mergeCell ref="F95:I95"/>
    <mergeCell ref="F96:I96"/>
    <mergeCell ref="F97:I97"/>
    <mergeCell ref="F98:I98"/>
    <mergeCell ref="F99:I99"/>
    <mergeCell ref="F100:I100"/>
    <mergeCell ref="L100:M100"/>
    <mergeCell ref="N100:Q100"/>
    <mergeCell ref="F101:I101"/>
    <mergeCell ref="F102:I102"/>
    <mergeCell ref="F103:I103"/>
    <mergeCell ref="F104:I104"/>
    <mergeCell ref="F105:I105"/>
    <mergeCell ref="L105:M105"/>
    <mergeCell ref="N105:Q105"/>
    <mergeCell ref="F106:I106"/>
    <mergeCell ref="F107:I107"/>
    <mergeCell ref="F108:I108"/>
    <mergeCell ref="F109:I109"/>
    <mergeCell ref="F110:I110"/>
    <mergeCell ref="L110:M110"/>
    <mergeCell ref="N110:Q110"/>
    <mergeCell ref="F111:I111"/>
    <mergeCell ref="F112:I112"/>
    <mergeCell ref="F113:I113"/>
    <mergeCell ref="L113:M113"/>
    <mergeCell ref="N113:Q113"/>
    <mergeCell ref="F114:I114"/>
    <mergeCell ref="F115:I115"/>
    <mergeCell ref="F117:I117"/>
    <mergeCell ref="L117:M117"/>
    <mergeCell ref="N117:Q117"/>
    <mergeCell ref="F118:I118"/>
    <mergeCell ref="F119:I119"/>
    <mergeCell ref="F120:I120"/>
    <mergeCell ref="L120:M120"/>
    <mergeCell ref="N120:Q120"/>
    <mergeCell ref="F121:I121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50:I150"/>
    <mergeCell ref="L150:M150"/>
    <mergeCell ref="N150:Q150"/>
    <mergeCell ref="F151:I151"/>
    <mergeCell ref="N149:Q149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3:I163"/>
    <mergeCell ref="L163:M163"/>
    <mergeCell ref="N163:Q163"/>
    <mergeCell ref="F164:I164"/>
    <mergeCell ref="N161:Q161"/>
    <mergeCell ref="N162:Q162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6:I176"/>
    <mergeCell ref="L176:M176"/>
    <mergeCell ref="N176:Q176"/>
    <mergeCell ref="N174:Q174"/>
    <mergeCell ref="N175:Q175"/>
    <mergeCell ref="F183:I183"/>
    <mergeCell ref="F184:I184"/>
    <mergeCell ref="L184:M184"/>
    <mergeCell ref="N184:Q184"/>
    <mergeCell ref="F177:I177"/>
    <mergeCell ref="F178:I178"/>
    <mergeCell ref="F179:I179"/>
    <mergeCell ref="L179:M179"/>
    <mergeCell ref="N179:Q179"/>
    <mergeCell ref="F180:I180"/>
    <mergeCell ref="F192:I192"/>
    <mergeCell ref="L192:M192"/>
    <mergeCell ref="N192:Q192"/>
    <mergeCell ref="N191:Q191"/>
    <mergeCell ref="F185:I185"/>
    <mergeCell ref="F186:I186"/>
    <mergeCell ref="L186:M186"/>
    <mergeCell ref="N186:Q186"/>
    <mergeCell ref="F187:I187"/>
    <mergeCell ref="F188:I188"/>
    <mergeCell ref="N116:Q116"/>
    <mergeCell ref="N148:Q148"/>
    <mergeCell ref="F189:I189"/>
    <mergeCell ref="L189:M189"/>
    <mergeCell ref="N189:Q189"/>
    <mergeCell ref="F190:I190"/>
    <mergeCell ref="F181:I181"/>
    <mergeCell ref="F182:I182"/>
    <mergeCell ref="L182:M182"/>
    <mergeCell ref="N182:Q182"/>
    <mergeCell ref="H1:K1"/>
    <mergeCell ref="S2:AC2"/>
    <mergeCell ref="N80:Q80"/>
    <mergeCell ref="N81:Q81"/>
    <mergeCell ref="N82:Q82"/>
    <mergeCell ref="N83:Q83"/>
    <mergeCell ref="C69:R69"/>
    <mergeCell ref="F71:Q71"/>
    <mergeCell ref="F72:Q72"/>
    <mergeCell ref="M74:P74"/>
  </mergeCells>
  <hyperlinks>
    <hyperlink ref="F1:G1" location="C2" tooltip="Krycí list soupisu" display="1) Krycí list soupisu"/>
    <hyperlink ref="H1:K1" location="C49" tooltip="Rekapitulace" display="2) Rekapitulace"/>
    <hyperlink ref="L1:M1" location="C79" tooltip="Soupis prací" display="3) Soupis prací"/>
    <hyperlink ref="S1:T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1325</v>
      </c>
      <c r="G1" s="157"/>
      <c r="H1" s="270" t="s">
        <v>1326</v>
      </c>
      <c r="I1" s="270"/>
      <c r="J1" s="270"/>
      <c r="K1" s="270"/>
      <c r="L1" s="157" t="s">
        <v>1327</v>
      </c>
      <c r="M1" s="157"/>
      <c r="N1" s="155"/>
      <c r="O1" s="156" t="s">
        <v>109</v>
      </c>
      <c r="P1" s="155"/>
      <c r="Q1" s="155"/>
      <c r="R1" s="155"/>
      <c r="S1" s="157" t="s">
        <v>1328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62" t="s">
        <v>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4" t="s">
        <v>6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" t="s">
        <v>105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52" t="s">
        <v>110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63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4" t="str">
        <f>'Rekapitulace stavby'!$K$6</f>
        <v>II/118 Příbram - Hluboš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11"/>
    </row>
    <row r="7" spans="2:18" s="6" customFormat="1" ht="37.5" customHeight="1">
      <c r="B7" s="21"/>
      <c r="D7" s="41" t="s">
        <v>111</v>
      </c>
      <c r="F7" s="254" t="s">
        <v>1123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23</v>
      </c>
      <c r="F10" s="15" t="s">
        <v>24</v>
      </c>
      <c r="M10" s="17" t="s">
        <v>25</v>
      </c>
      <c r="O10" s="279" t="str">
        <f>'Rekapitulace stavby'!$AN$8</f>
        <v>05.02.2014</v>
      </c>
      <c r="P10" s="253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29</v>
      </c>
      <c r="M12" s="17" t="s">
        <v>30</v>
      </c>
      <c r="O12" s="255" t="s">
        <v>31</v>
      </c>
      <c r="P12" s="253"/>
      <c r="R12" s="24"/>
    </row>
    <row r="13" spans="2:18" s="6" customFormat="1" ht="18.75" customHeight="1">
      <c r="B13" s="21"/>
      <c r="E13" s="15" t="s">
        <v>32</v>
      </c>
      <c r="M13" s="17" t="s">
        <v>33</v>
      </c>
      <c r="O13" s="255"/>
      <c r="P13" s="253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30</v>
      </c>
      <c r="O15" s="255" t="str">
        <f>IF('Rekapitulace stavby'!$AN$13="","",'Rekapitulace stavby'!$AN$13)</f>
        <v>Vyplň údaj</v>
      </c>
      <c r="P15" s="253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55" t="str">
        <f>IF('Rekapitulace stavby'!$AN$14="","",'Rekapitulace stavby'!$AN$14)</f>
        <v>Vyplň údaj</v>
      </c>
      <c r="P16" s="253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30</v>
      </c>
      <c r="O18" s="255" t="s">
        <v>37</v>
      </c>
      <c r="P18" s="253"/>
      <c r="R18" s="24"/>
    </row>
    <row r="19" spans="2:18" s="6" customFormat="1" ht="18.75" customHeight="1">
      <c r="B19" s="21"/>
      <c r="E19" s="15" t="s">
        <v>38</v>
      </c>
      <c r="M19" s="17" t="s">
        <v>33</v>
      </c>
      <c r="O19" s="255" t="s">
        <v>39</v>
      </c>
      <c r="P19" s="253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41</v>
      </c>
      <c r="R21" s="24"/>
    </row>
    <row r="22" spans="2:18" s="81" customFormat="1" ht="84.75" customHeight="1">
      <c r="B22" s="82"/>
      <c r="E22" s="267" t="s">
        <v>42</v>
      </c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R22" s="83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84" t="s">
        <v>43</v>
      </c>
      <c r="M25" s="247">
        <f>ROUNDUP($N$70,2)</f>
        <v>0</v>
      </c>
      <c r="N25" s="253"/>
      <c r="O25" s="253"/>
      <c r="P25" s="253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44</v>
      </c>
      <c r="E27" s="26" t="s">
        <v>45</v>
      </c>
      <c r="F27" s="27">
        <v>0.21</v>
      </c>
      <c r="G27" s="85" t="s">
        <v>46</v>
      </c>
      <c r="H27" s="287">
        <f>SUM($BE$70:$BE$109)</f>
        <v>0</v>
      </c>
      <c r="I27" s="253"/>
      <c r="J27" s="253"/>
      <c r="M27" s="287">
        <f>SUM($BE$70:$BE$109)*$F$27</f>
        <v>0</v>
      </c>
      <c r="N27" s="253"/>
      <c r="O27" s="253"/>
      <c r="P27" s="253"/>
      <c r="R27" s="24"/>
    </row>
    <row r="28" spans="2:18" s="6" customFormat="1" ht="15" customHeight="1">
      <c r="B28" s="21"/>
      <c r="E28" s="26" t="s">
        <v>47</v>
      </c>
      <c r="F28" s="27">
        <v>0.15</v>
      </c>
      <c r="G28" s="85" t="s">
        <v>46</v>
      </c>
      <c r="H28" s="287">
        <f>SUM($BF$70:$BF$109)</f>
        <v>0</v>
      </c>
      <c r="I28" s="253"/>
      <c r="J28" s="253"/>
      <c r="M28" s="287">
        <f>SUM($BF$70:$BF$109)*$F$28</f>
        <v>0</v>
      </c>
      <c r="N28" s="253"/>
      <c r="O28" s="253"/>
      <c r="P28" s="253"/>
      <c r="R28" s="24"/>
    </row>
    <row r="29" spans="2:18" s="6" customFormat="1" ht="15" customHeight="1" hidden="1">
      <c r="B29" s="21"/>
      <c r="E29" s="26" t="s">
        <v>48</v>
      </c>
      <c r="F29" s="27">
        <v>0.21</v>
      </c>
      <c r="G29" s="85" t="s">
        <v>46</v>
      </c>
      <c r="H29" s="287">
        <f>SUM($BG$70:$BG$109)</f>
        <v>0</v>
      </c>
      <c r="I29" s="253"/>
      <c r="J29" s="253"/>
      <c r="M29" s="287">
        <v>0</v>
      </c>
      <c r="N29" s="253"/>
      <c r="O29" s="253"/>
      <c r="P29" s="253"/>
      <c r="R29" s="24"/>
    </row>
    <row r="30" spans="2:18" s="6" customFormat="1" ht="15" customHeight="1" hidden="1">
      <c r="B30" s="21"/>
      <c r="E30" s="26" t="s">
        <v>49</v>
      </c>
      <c r="F30" s="27">
        <v>0.15</v>
      </c>
      <c r="G30" s="85" t="s">
        <v>46</v>
      </c>
      <c r="H30" s="287">
        <f>SUM($BH$70:$BH$109)</f>
        <v>0</v>
      </c>
      <c r="I30" s="253"/>
      <c r="J30" s="253"/>
      <c r="M30" s="287">
        <v>0</v>
      </c>
      <c r="N30" s="253"/>
      <c r="O30" s="253"/>
      <c r="P30" s="253"/>
      <c r="R30" s="24"/>
    </row>
    <row r="31" spans="2:18" s="6" customFormat="1" ht="15" customHeight="1" hidden="1">
      <c r="B31" s="21"/>
      <c r="E31" s="26" t="s">
        <v>50</v>
      </c>
      <c r="F31" s="27">
        <v>0</v>
      </c>
      <c r="G31" s="85" t="s">
        <v>46</v>
      </c>
      <c r="H31" s="287">
        <f>SUM($BI$70:$BI$109)</f>
        <v>0</v>
      </c>
      <c r="I31" s="253"/>
      <c r="J31" s="253"/>
      <c r="M31" s="287">
        <v>0</v>
      </c>
      <c r="N31" s="253"/>
      <c r="O31" s="253"/>
      <c r="P31" s="253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51</v>
      </c>
      <c r="E33" s="32"/>
      <c r="F33" s="32"/>
      <c r="G33" s="86" t="s">
        <v>52</v>
      </c>
      <c r="H33" s="33" t="s">
        <v>53</v>
      </c>
      <c r="I33" s="32"/>
      <c r="J33" s="32"/>
      <c r="K33" s="32"/>
      <c r="L33" s="250">
        <f>ROUNDUP(SUM($M$25:$M$31),2)</f>
        <v>0</v>
      </c>
      <c r="M33" s="244"/>
      <c r="N33" s="244"/>
      <c r="O33" s="244"/>
      <c r="P33" s="251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7"/>
    </row>
    <row r="39" spans="2:18" s="6" customFormat="1" ht="37.5" customHeight="1">
      <c r="B39" s="21"/>
      <c r="C39" s="252" t="s">
        <v>113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88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4" t="str">
        <f>$F$6</f>
        <v>II/118 Příbram - Hluboš</v>
      </c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4"/>
    </row>
    <row r="42" spans="2:18" s="6" customFormat="1" ht="37.5" customHeight="1">
      <c r="B42" s="21"/>
      <c r="C42" s="41" t="s">
        <v>111</v>
      </c>
      <c r="F42" s="254" t="str">
        <f>$F$7</f>
        <v>SO.401 - SO.401 - Přeložka sdělovacího vedení</v>
      </c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23</v>
      </c>
      <c r="F44" s="15" t="str">
        <f>$F$10</f>
        <v>Příbram</v>
      </c>
      <c r="K44" s="17" t="s">
        <v>25</v>
      </c>
      <c r="M44" s="279" t="str">
        <f>IF($O$10="","",$O$10)</f>
        <v>05.02.2014</v>
      </c>
      <c r="N44" s="253"/>
      <c r="O44" s="253"/>
      <c r="P44" s="253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29</v>
      </c>
      <c r="F46" s="15" t="str">
        <f>$E$13</f>
        <v>Středočeský kraj</v>
      </c>
      <c r="K46" s="17" t="s">
        <v>36</v>
      </c>
      <c r="M46" s="255" t="str">
        <f>$E$19</f>
        <v>CR Project s.r.o.</v>
      </c>
      <c r="N46" s="253"/>
      <c r="O46" s="253"/>
      <c r="P46" s="253"/>
      <c r="Q46" s="253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5" t="s">
        <v>114</v>
      </c>
      <c r="D49" s="286"/>
      <c r="E49" s="286"/>
      <c r="F49" s="286"/>
      <c r="G49" s="286"/>
      <c r="H49" s="30"/>
      <c r="I49" s="30"/>
      <c r="J49" s="30"/>
      <c r="K49" s="30"/>
      <c r="L49" s="30"/>
      <c r="M49" s="30"/>
      <c r="N49" s="285" t="s">
        <v>115</v>
      </c>
      <c r="O49" s="286"/>
      <c r="P49" s="286"/>
      <c r="Q49" s="286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116</v>
      </c>
      <c r="N51" s="247">
        <f>ROUNDUP($N$70,2)</f>
        <v>0</v>
      </c>
      <c r="O51" s="253"/>
      <c r="P51" s="253"/>
      <c r="Q51" s="253"/>
      <c r="R51" s="24"/>
      <c r="AU51" s="6" t="s">
        <v>117</v>
      </c>
    </row>
    <row r="52" spans="2:18" s="60" customFormat="1" ht="25.5" customHeight="1">
      <c r="B52" s="88"/>
      <c r="D52" s="89" t="s">
        <v>1124</v>
      </c>
      <c r="N52" s="282">
        <f>ROUNDUP($N$71,2)</f>
        <v>0</v>
      </c>
      <c r="O52" s="283"/>
      <c r="P52" s="283"/>
      <c r="Q52" s="283"/>
      <c r="R52" s="90"/>
    </row>
    <row r="53" spans="2:18" s="6" customFormat="1" ht="22.5" customHeight="1">
      <c r="B53" s="21"/>
      <c r="R53" s="24"/>
    </row>
    <row r="54" spans="2:18" s="6" customFormat="1" ht="7.5" customHeight="1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</row>
    <row r="58" spans="2:19" s="6" customFormat="1" ht="7.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1"/>
    </row>
    <row r="59" spans="2:19" s="6" customFormat="1" ht="37.5" customHeight="1">
      <c r="B59" s="21"/>
      <c r="C59" s="252" t="s">
        <v>121</v>
      </c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1"/>
    </row>
    <row r="60" spans="2:19" s="6" customFormat="1" ht="7.5" customHeight="1">
      <c r="B60" s="21"/>
      <c r="S60" s="21"/>
    </row>
    <row r="61" spans="2:19" s="6" customFormat="1" ht="30.75" customHeight="1">
      <c r="B61" s="21"/>
      <c r="C61" s="17" t="s">
        <v>17</v>
      </c>
      <c r="F61" s="284" t="str">
        <f>$F$6</f>
        <v>II/118 Příbram - Hluboš</v>
      </c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S61" s="21"/>
    </row>
    <row r="62" spans="2:19" s="6" customFormat="1" ht="37.5" customHeight="1">
      <c r="B62" s="21"/>
      <c r="C62" s="41" t="s">
        <v>111</v>
      </c>
      <c r="F62" s="254" t="str">
        <f>$F$7</f>
        <v>SO.401 - SO.401 - Přeložka sdělovacího vedení</v>
      </c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S62" s="21"/>
    </row>
    <row r="63" spans="2:19" s="6" customFormat="1" ht="7.5" customHeight="1">
      <c r="B63" s="21"/>
      <c r="S63" s="21"/>
    </row>
    <row r="64" spans="2:19" s="6" customFormat="1" ht="18.75" customHeight="1">
      <c r="B64" s="21"/>
      <c r="C64" s="17" t="s">
        <v>23</v>
      </c>
      <c r="F64" s="15" t="str">
        <f>$F$10</f>
        <v>Příbram</v>
      </c>
      <c r="K64" s="17" t="s">
        <v>25</v>
      </c>
      <c r="M64" s="279" t="str">
        <f>IF($O$10="","",$O$10)</f>
        <v>05.02.2014</v>
      </c>
      <c r="N64" s="253"/>
      <c r="O64" s="253"/>
      <c r="P64" s="253"/>
      <c r="S64" s="21"/>
    </row>
    <row r="65" spans="2:19" s="6" customFormat="1" ht="7.5" customHeight="1">
      <c r="B65" s="21"/>
      <c r="S65" s="21"/>
    </row>
    <row r="66" spans="2:19" s="6" customFormat="1" ht="15.75" customHeight="1">
      <c r="B66" s="21"/>
      <c r="C66" s="17" t="s">
        <v>29</v>
      </c>
      <c r="F66" s="15" t="str">
        <f>$E$13</f>
        <v>Středočeský kraj</v>
      </c>
      <c r="K66" s="17" t="s">
        <v>36</v>
      </c>
      <c r="M66" s="255" t="str">
        <f>$E$19</f>
        <v>CR Project s.r.o.</v>
      </c>
      <c r="N66" s="253"/>
      <c r="O66" s="253"/>
      <c r="P66" s="253"/>
      <c r="Q66" s="253"/>
      <c r="S66" s="21"/>
    </row>
    <row r="67" spans="2:19" s="6" customFormat="1" ht="15" customHeight="1">
      <c r="B67" s="21"/>
      <c r="C67" s="17" t="s">
        <v>34</v>
      </c>
      <c r="F67" s="15" t="str">
        <f>IF($E$16="","",$E$16)</f>
        <v>Vyplň údaj</v>
      </c>
      <c r="S67" s="21"/>
    </row>
    <row r="68" spans="2:19" s="6" customFormat="1" ht="11.25" customHeight="1">
      <c r="B68" s="21"/>
      <c r="S68" s="21"/>
    </row>
    <row r="69" spans="2:27" s="93" customFormat="1" ht="30" customHeight="1">
      <c r="B69" s="94"/>
      <c r="C69" s="95" t="s">
        <v>122</v>
      </c>
      <c r="D69" s="96" t="s">
        <v>60</v>
      </c>
      <c r="E69" s="96" t="s">
        <v>56</v>
      </c>
      <c r="F69" s="280" t="s">
        <v>123</v>
      </c>
      <c r="G69" s="281"/>
      <c r="H69" s="281"/>
      <c r="I69" s="281"/>
      <c r="J69" s="96" t="s">
        <v>124</v>
      </c>
      <c r="K69" s="96" t="s">
        <v>125</v>
      </c>
      <c r="L69" s="280" t="s">
        <v>126</v>
      </c>
      <c r="M69" s="281"/>
      <c r="N69" s="280" t="s">
        <v>127</v>
      </c>
      <c r="O69" s="281"/>
      <c r="P69" s="281"/>
      <c r="Q69" s="281"/>
      <c r="R69" s="97" t="s">
        <v>128</v>
      </c>
      <c r="S69" s="94"/>
      <c r="T69" s="49" t="s">
        <v>129</v>
      </c>
      <c r="U69" s="50" t="s">
        <v>44</v>
      </c>
      <c r="V69" s="50" t="s">
        <v>130</v>
      </c>
      <c r="W69" s="50" t="s">
        <v>131</v>
      </c>
      <c r="X69" s="50" t="s">
        <v>132</v>
      </c>
      <c r="Y69" s="50" t="s">
        <v>133</v>
      </c>
      <c r="Z69" s="50" t="s">
        <v>134</v>
      </c>
      <c r="AA69" s="51" t="s">
        <v>135</v>
      </c>
    </row>
    <row r="70" spans="2:63" s="6" customFormat="1" ht="30" customHeight="1">
      <c r="B70" s="21"/>
      <c r="C70" s="54" t="s">
        <v>116</v>
      </c>
      <c r="N70" s="275">
        <f>$BK$70</f>
        <v>0</v>
      </c>
      <c r="O70" s="253"/>
      <c r="P70" s="253"/>
      <c r="Q70" s="253"/>
      <c r="S70" s="21"/>
      <c r="T70" s="53"/>
      <c r="U70" s="45"/>
      <c r="V70" s="45"/>
      <c r="W70" s="98">
        <f>$W$71</f>
        <v>0</v>
      </c>
      <c r="X70" s="45"/>
      <c r="Y70" s="98">
        <f>$Y$71</f>
        <v>0</v>
      </c>
      <c r="Z70" s="45"/>
      <c r="AA70" s="99">
        <f>$AA$71</f>
        <v>0</v>
      </c>
      <c r="AT70" s="6" t="s">
        <v>74</v>
      </c>
      <c r="AU70" s="6" t="s">
        <v>117</v>
      </c>
      <c r="BK70" s="100">
        <f>$BK$71</f>
        <v>0</v>
      </c>
    </row>
    <row r="71" spans="2:63" s="101" customFormat="1" ht="37.5" customHeight="1">
      <c r="B71" s="102"/>
      <c r="D71" s="103" t="s">
        <v>1124</v>
      </c>
      <c r="N71" s="276">
        <f>$BK$71</f>
        <v>0</v>
      </c>
      <c r="O71" s="277"/>
      <c r="P71" s="277"/>
      <c r="Q71" s="277"/>
      <c r="S71" s="102"/>
      <c r="T71" s="105"/>
      <c r="W71" s="106">
        <f>SUM($W$72:$W$109)</f>
        <v>0</v>
      </c>
      <c r="Y71" s="106">
        <f>SUM($Y$72:$Y$109)</f>
        <v>0</v>
      </c>
      <c r="AA71" s="107">
        <f>SUM($AA$72:$AA$109)</f>
        <v>0</v>
      </c>
      <c r="AR71" s="104" t="s">
        <v>147</v>
      </c>
      <c r="AT71" s="104" t="s">
        <v>74</v>
      </c>
      <c r="AU71" s="104" t="s">
        <v>75</v>
      </c>
      <c r="AY71" s="104" t="s">
        <v>136</v>
      </c>
      <c r="BK71" s="108">
        <f>SUM($BK$72:$BK$109)</f>
        <v>0</v>
      </c>
    </row>
    <row r="72" spans="2:65" s="6" customFormat="1" ht="27" customHeight="1">
      <c r="B72" s="21"/>
      <c r="C72" s="148" t="s">
        <v>22</v>
      </c>
      <c r="D72" s="148" t="s">
        <v>356</v>
      </c>
      <c r="E72" s="149" t="s">
        <v>1125</v>
      </c>
      <c r="F72" s="294" t="s">
        <v>1126</v>
      </c>
      <c r="G72" s="295"/>
      <c r="H72" s="295"/>
      <c r="I72" s="295"/>
      <c r="J72" s="150" t="s">
        <v>374</v>
      </c>
      <c r="K72" s="151">
        <v>1150</v>
      </c>
      <c r="L72" s="296"/>
      <c r="M72" s="295"/>
      <c r="N72" s="297">
        <f>ROUND($L$72*$K$72,2)</f>
        <v>0</v>
      </c>
      <c r="O72" s="272"/>
      <c r="P72" s="272"/>
      <c r="Q72" s="272"/>
      <c r="R72" s="112"/>
      <c r="S72" s="21"/>
      <c r="T72" s="115"/>
      <c r="U72" s="116" t="s">
        <v>45</v>
      </c>
      <c r="X72" s="117">
        <v>0</v>
      </c>
      <c r="Y72" s="117">
        <f>$X$72*$K$72</f>
        <v>0</v>
      </c>
      <c r="Z72" s="117">
        <v>0</v>
      </c>
      <c r="AA72" s="118">
        <f>$Z$72*$K$72</f>
        <v>0</v>
      </c>
      <c r="AR72" s="81" t="s">
        <v>1127</v>
      </c>
      <c r="AT72" s="81" t="s">
        <v>356</v>
      </c>
      <c r="AU72" s="81" t="s">
        <v>22</v>
      </c>
      <c r="AY72" s="6" t="s">
        <v>136</v>
      </c>
      <c r="BE72" s="119">
        <f>IF($U$72="základní",$N$72,0)</f>
        <v>0</v>
      </c>
      <c r="BF72" s="119">
        <f>IF($U$72="snížená",$N$72,0)</f>
        <v>0</v>
      </c>
      <c r="BG72" s="119">
        <f>IF($U$72="zákl. přenesená",$N$72,0)</f>
        <v>0</v>
      </c>
      <c r="BH72" s="119">
        <f>IF($U$72="sníž. přenesená",$N$72,0)</f>
        <v>0</v>
      </c>
      <c r="BI72" s="119">
        <f>IF($U$72="nulová",$N$72,0)</f>
        <v>0</v>
      </c>
      <c r="BJ72" s="81" t="s">
        <v>22</v>
      </c>
      <c r="BK72" s="119">
        <f>ROUND($L$72*$K$72,2)</f>
        <v>0</v>
      </c>
      <c r="BL72" s="81" t="s">
        <v>585</v>
      </c>
      <c r="BM72" s="81" t="s">
        <v>22</v>
      </c>
    </row>
    <row r="73" spans="2:65" s="6" customFormat="1" ht="27" customHeight="1">
      <c r="B73" s="21"/>
      <c r="C73" s="150" t="s">
        <v>83</v>
      </c>
      <c r="D73" s="150" t="s">
        <v>356</v>
      </c>
      <c r="E73" s="149" t="s">
        <v>1128</v>
      </c>
      <c r="F73" s="294" t="s">
        <v>1129</v>
      </c>
      <c r="G73" s="295"/>
      <c r="H73" s="295"/>
      <c r="I73" s="295"/>
      <c r="J73" s="150" t="s">
        <v>374</v>
      </c>
      <c r="K73" s="151">
        <v>40</v>
      </c>
      <c r="L73" s="296"/>
      <c r="M73" s="295"/>
      <c r="N73" s="297">
        <f>ROUND($L$73*$K$73,2)</f>
        <v>0</v>
      </c>
      <c r="O73" s="272"/>
      <c r="P73" s="272"/>
      <c r="Q73" s="272"/>
      <c r="R73" s="112"/>
      <c r="S73" s="21"/>
      <c r="T73" s="115"/>
      <c r="U73" s="116" t="s">
        <v>45</v>
      </c>
      <c r="X73" s="117">
        <v>0</v>
      </c>
      <c r="Y73" s="117">
        <f>$X$73*$K$73</f>
        <v>0</v>
      </c>
      <c r="Z73" s="117">
        <v>0</v>
      </c>
      <c r="AA73" s="118">
        <f>$Z$73*$K$73</f>
        <v>0</v>
      </c>
      <c r="AR73" s="81" t="s">
        <v>1127</v>
      </c>
      <c r="AT73" s="81" t="s">
        <v>356</v>
      </c>
      <c r="AU73" s="81" t="s">
        <v>22</v>
      </c>
      <c r="AY73" s="81" t="s">
        <v>136</v>
      </c>
      <c r="BE73" s="119">
        <f>IF($U$73="základní",$N$73,0)</f>
        <v>0</v>
      </c>
      <c r="BF73" s="119">
        <f>IF($U$73="snížená",$N$73,0)</f>
        <v>0</v>
      </c>
      <c r="BG73" s="119">
        <f>IF($U$73="zákl. přenesená",$N$73,0)</f>
        <v>0</v>
      </c>
      <c r="BH73" s="119">
        <f>IF($U$73="sníž. přenesená",$N$73,0)</f>
        <v>0</v>
      </c>
      <c r="BI73" s="119">
        <f>IF($U$73="nulová",$N$73,0)</f>
        <v>0</v>
      </c>
      <c r="BJ73" s="81" t="s">
        <v>22</v>
      </c>
      <c r="BK73" s="119">
        <f>ROUND($L$73*$K$73,2)</f>
        <v>0</v>
      </c>
      <c r="BL73" s="81" t="s">
        <v>585</v>
      </c>
      <c r="BM73" s="81" t="s">
        <v>83</v>
      </c>
    </row>
    <row r="74" spans="2:65" s="6" customFormat="1" ht="15.75" customHeight="1">
      <c r="B74" s="21"/>
      <c r="C74" s="150" t="s">
        <v>147</v>
      </c>
      <c r="D74" s="150" t="s">
        <v>356</v>
      </c>
      <c r="E74" s="149" t="s">
        <v>1130</v>
      </c>
      <c r="F74" s="294" t="s">
        <v>1131</v>
      </c>
      <c r="G74" s="295"/>
      <c r="H74" s="295"/>
      <c r="I74" s="295"/>
      <c r="J74" s="150" t="s">
        <v>1132</v>
      </c>
      <c r="K74" s="151">
        <v>30</v>
      </c>
      <c r="L74" s="296"/>
      <c r="M74" s="295"/>
      <c r="N74" s="297">
        <f>ROUND($L$74*$K$74,2)</f>
        <v>0</v>
      </c>
      <c r="O74" s="272"/>
      <c r="P74" s="272"/>
      <c r="Q74" s="272"/>
      <c r="R74" s="112"/>
      <c r="S74" s="21"/>
      <c r="T74" s="115"/>
      <c r="U74" s="116" t="s">
        <v>45</v>
      </c>
      <c r="X74" s="117">
        <v>0</v>
      </c>
      <c r="Y74" s="117">
        <f>$X$74*$K$74</f>
        <v>0</v>
      </c>
      <c r="Z74" s="117">
        <v>0</v>
      </c>
      <c r="AA74" s="118">
        <f>$Z$74*$K$74</f>
        <v>0</v>
      </c>
      <c r="AR74" s="81" t="s">
        <v>1127</v>
      </c>
      <c r="AT74" s="81" t="s">
        <v>356</v>
      </c>
      <c r="AU74" s="81" t="s">
        <v>22</v>
      </c>
      <c r="AY74" s="81" t="s">
        <v>136</v>
      </c>
      <c r="BE74" s="119">
        <f>IF($U$74="základní",$N$74,0)</f>
        <v>0</v>
      </c>
      <c r="BF74" s="119">
        <f>IF($U$74="snížená",$N$74,0)</f>
        <v>0</v>
      </c>
      <c r="BG74" s="119">
        <f>IF($U$74="zákl. přenesená",$N$74,0)</f>
        <v>0</v>
      </c>
      <c r="BH74" s="119">
        <f>IF($U$74="sníž. přenesená",$N$74,0)</f>
        <v>0</v>
      </c>
      <c r="BI74" s="119">
        <f>IF($U$74="nulová",$N$74,0)</f>
        <v>0</v>
      </c>
      <c r="BJ74" s="81" t="s">
        <v>22</v>
      </c>
      <c r="BK74" s="119">
        <f>ROUND($L$74*$K$74,2)</f>
        <v>0</v>
      </c>
      <c r="BL74" s="81" t="s">
        <v>585</v>
      </c>
      <c r="BM74" s="81" t="s">
        <v>147</v>
      </c>
    </row>
    <row r="75" spans="2:65" s="6" customFormat="1" ht="15.75" customHeight="1">
      <c r="B75" s="21"/>
      <c r="C75" s="113" t="s">
        <v>137</v>
      </c>
      <c r="D75" s="113" t="s">
        <v>138</v>
      </c>
      <c r="E75" s="111" t="s">
        <v>1125</v>
      </c>
      <c r="F75" s="271" t="s">
        <v>1133</v>
      </c>
      <c r="G75" s="272"/>
      <c r="H75" s="272"/>
      <c r="I75" s="272"/>
      <c r="J75" s="113" t="s">
        <v>1132</v>
      </c>
      <c r="K75" s="114">
        <v>30</v>
      </c>
      <c r="L75" s="273"/>
      <c r="M75" s="272"/>
      <c r="N75" s="274">
        <f>ROUND($L$75*$K$75,2)</f>
        <v>0</v>
      </c>
      <c r="O75" s="272"/>
      <c r="P75" s="272"/>
      <c r="Q75" s="272"/>
      <c r="R75" s="112"/>
      <c r="S75" s="21"/>
      <c r="T75" s="115"/>
      <c r="U75" s="116" t="s">
        <v>45</v>
      </c>
      <c r="X75" s="117">
        <v>0</v>
      </c>
      <c r="Y75" s="117">
        <f>$X$75*$K$75</f>
        <v>0</v>
      </c>
      <c r="Z75" s="117">
        <v>0</v>
      </c>
      <c r="AA75" s="118">
        <f>$Z$75*$K$75</f>
        <v>0</v>
      </c>
      <c r="AR75" s="81" t="s">
        <v>585</v>
      </c>
      <c r="AT75" s="81" t="s">
        <v>138</v>
      </c>
      <c r="AU75" s="81" t="s">
        <v>22</v>
      </c>
      <c r="AY75" s="81" t="s">
        <v>136</v>
      </c>
      <c r="BE75" s="119">
        <f>IF($U$75="základní",$N$75,0)</f>
        <v>0</v>
      </c>
      <c r="BF75" s="119">
        <f>IF($U$75="snížená",$N$75,0)</f>
        <v>0</v>
      </c>
      <c r="BG75" s="119">
        <f>IF($U$75="zákl. přenesená",$N$75,0)</f>
        <v>0</v>
      </c>
      <c r="BH75" s="119">
        <f>IF($U$75="sníž. přenesená",$N$75,0)</f>
        <v>0</v>
      </c>
      <c r="BI75" s="119">
        <f>IF($U$75="nulová",$N$75,0)</f>
        <v>0</v>
      </c>
      <c r="BJ75" s="81" t="s">
        <v>22</v>
      </c>
      <c r="BK75" s="119">
        <f>ROUND($L$75*$K$75,2)</f>
        <v>0</v>
      </c>
      <c r="BL75" s="81" t="s">
        <v>585</v>
      </c>
      <c r="BM75" s="81" t="s">
        <v>137</v>
      </c>
    </row>
    <row r="76" spans="2:65" s="6" customFormat="1" ht="27" customHeight="1">
      <c r="B76" s="21"/>
      <c r="C76" s="150" t="s">
        <v>154</v>
      </c>
      <c r="D76" s="150" t="s">
        <v>356</v>
      </c>
      <c r="E76" s="149" t="s">
        <v>1134</v>
      </c>
      <c r="F76" s="294" t="s">
        <v>1135</v>
      </c>
      <c r="G76" s="295"/>
      <c r="H76" s="295"/>
      <c r="I76" s="295"/>
      <c r="J76" s="150" t="s">
        <v>1132</v>
      </c>
      <c r="K76" s="151">
        <v>60</v>
      </c>
      <c r="L76" s="296"/>
      <c r="M76" s="295"/>
      <c r="N76" s="297">
        <f>ROUND($L$76*$K$76,2)</f>
        <v>0</v>
      </c>
      <c r="O76" s="272"/>
      <c r="P76" s="272"/>
      <c r="Q76" s="272"/>
      <c r="R76" s="112"/>
      <c r="S76" s="21"/>
      <c r="T76" s="115"/>
      <c r="U76" s="116" t="s">
        <v>45</v>
      </c>
      <c r="X76" s="117">
        <v>0</v>
      </c>
      <c r="Y76" s="117">
        <f>$X$76*$K$76</f>
        <v>0</v>
      </c>
      <c r="Z76" s="117">
        <v>0</v>
      </c>
      <c r="AA76" s="118">
        <f>$Z$76*$K$76</f>
        <v>0</v>
      </c>
      <c r="AR76" s="81" t="s">
        <v>1127</v>
      </c>
      <c r="AT76" s="81" t="s">
        <v>356</v>
      </c>
      <c r="AU76" s="81" t="s">
        <v>22</v>
      </c>
      <c r="AY76" s="81" t="s">
        <v>136</v>
      </c>
      <c r="BE76" s="119">
        <f>IF($U$76="základní",$N$76,0)</f>
        <v>0</v>
      </c>
      <c r="BF76" s="119">
        <f>IF($U$76="snížená",$N$76,0)</f>
        <v>0</v>
      </c>
      <c r="BG76" s="119">
        <f>IF($U$76="zákl. přenesená",$N$76,0)</f>
        <v>0</v>
      </c>
      <c r="BH76" s="119">
        <f>IF($U$76="sníž. přenesená",$N$76,0)</f>
        <v>0</v>
      </c>
      <c r="BI76" s="119">
        <f>IF($U$76="nulová",$N$76,0)</f>
        <v>0</v>
      </c>
      <c r="BJ76" s="81" t="s">
        <v>22</v>
      </c>
      <c r="BK76" s="119">
        <f>ROUND($L$76*$K$76,2)</f>
        <v>0</v>
      </c>
      <c r="BL76" s="81" t="s">
        <v>585</v>
      </c>
      <c r="BM76" s="81" t="s">
        <v>154</v>
      </c>
    </row>
    <row r="77" spans="2:65" s="6" customFormat="1" ht="27" customHeight="1">
      <c r="B77" s="21"/>
      <c r="C77" s="113" t="s">
        <v>158</v>
      </c>
      <c r="D77" s="113" t="s">
        <v>138</v>
      </c>
      <c r="E77" s="111" t="s">
        <v>1128</v>
      </c>
      <c r="F77" s="271" t="s">
        <v>1136</v>
      </c>
      <c r="G77" s="272"/>
      <c r="H77" s="272"/>
      <c r="I77" s="272"/>
      <c r="J77" s="113" t="s">
        <v>1132</v>
      </c>
      <c r="K77" s="114">
        <v>60</v>
      </c>
      <c r="L77" s="273"/>
      <c r="M77" s="272"/>
      <c r="N77" s="274">
        <f>ROUND($L$77*$K$77,2)</f>
        <v>0</v>
      </c>
      <c r="O77" s="272"/>
      <c r="P77" s="272"/>
      <c r="Q77" s="272"/>
      <c r="R77" s="112"/>
      <c r="S77" s="21"/>
      <c r="T77" s="115"/>
      <c r="U77" s="116" t="s">
        <v>45</v>
      </c>
      <c r="X77" s="117">
        <v>0</v>
      </c>
      <c r="Y77" s="117">
        <f>$X$77*$K$77</f>
        <v>0</v>
      </c>
      <c r="Z77" s="117">
        <v>0</v>
      </c>
      <c r="AA77" s="118">
        <f>$Z$77*$K$77</f>
        <v>0</v>
      </c>
      <c r="AR77" s="81" t="s">
        <v>585</v>
      </c>
      <c r="AT77" s="81" t="s">
        <v>138</v>
      </c>
      <c r="AU77" s="81" t="s">
        <v>22</v>
      </c>
      <c r="AY77" s="81" t="s">
        <v>136</v>
      </c>
      <c r="BE77" s="119">
        <f>IF($U$77="základní",$N$77,0)</f>
        <v>0</v>
      </c>
      <c r="BF77" s="119">
        <f>IF($U$77="snížená",$N$77,0)</f>
        <v>0</v>
      </c>
      <c r="BG77" s="119">
        <f>IF($U$77="zákl. přenesená",$N$77,0)</f>
        <v>0</v>
      </c>
      <c r="BH77" s="119">
        <f>IF($U$77="sníž. přenesená",$N$77,0)</f>
        <v>0</v>
      </c>
      <c r="BI77" s="119">
        <f>IF($U$77="nulová",$N$77,0)</f>
        <v>0</v>
      </c>
      <c r="BJ77" s="81" t="s">
        <v>22</v>
      </c>
      <c r="BK77" s="119">
        <f>ROUND($L$77*$K$77,2)</f>
        <v>0</v>
      </c>
      <c r="BL77" s="81" t="s">
        <v>585</v>
      </c>
      <c r="BM77" s="81" t="s">
        <v>158</v>
      </c>
    </row>
    <row r="78" spans="2:65" s="6" customFormat="1" ht="15.75" customHeight="1">
      <c r="B78" s="21"/>
      <c r="C78" s="150" t="s">
        <v>162</v>
      </c>
      <c r="D78" s="150" t="s">
        <v>356</v>
      </c>
      <c r="E78" s="149" t="s">
        <v>1137</v>
      </c>
      <c r="F78" s="294" t="s">
        <v>1138</v>
      </c>
      <c r="G78" s="295"/>
      <c r="H78" s="295"/>
      <c r="I78" s="295"/>
      <c r="J78" s="150" t="s">
        <v>1132</v>
      </c>
      <c r="K78" s="151">
        <v>2</v>
      </c>
      <c r="L78" s="296"/>
      <c r="M78" s="295"/>
      <c r="N78" s="297">
        <f>ROUND($L$78*$K$78,2)</f>
        <v>0</v>
      </c>
      <c r="O78" s="272"/>
      <c r="P78" s="272"/>
      <c r="Q78" s="272"/>
      <c r="R78" s="112"/>
      <c r="S78" s="21"/>
      <c r="T78" s="115"/>
      <c r="U78" s="116" t="s">
        <v>45</v>
      </c>
      <c r="X78" s="117">
        <v>0</v>
      </c>
      <c r="Y78" s="117">
        <f>$X$78*$K$78</f>
        <v>0</v>
      </c>
      <c r="Z78" s="117">
        <v>0</v>
      </c>
      <c r="AA78" s="118">
        <f>$Z$78*$K$78</f>
        <v>0</v>
      </c>
      <c r="AR78" s="81" t="s">
        <v>1127</v>
      </c>
      <c r="AT78" s="81" t="s">
        <v>356</v>
      </c>
      <c r="AU78" s="81" t="s">
        <v>22</v>
      </c>
      <c r="AY78" s="81" t="s">
        <v>136</v>
      </c>
      <c r="BE78" s="119">
        <f>IF($U$78="základní",$N$78,0)</f>
        <v>0</v>
      </c>
      <c r="BF78" s="119">
        <f>IF($U$78="snížená",$N$78,0)</f>
        <v>0</v>
      </c>
      <c r="BG78" s="119">
        <f>IF($U$78="zákl. přenesená",$N$78,0)</f>
        <v>0</v>
      </c>
      <c r="BH78" s="119">
        <f>IF($U$78="sníž. přenesená",$N$78,0)</f>
        <v>0</v>
      </c>
      <c r="BI78" s="119">
        <f>IF($U$78="nulová",$N$78,0)</f>
        <v>0</v>
      </c>
      <c r="BJ78" s="81" t="s">
        <v>22</v>
      </c>
      <c r="BK78" s="119">
        <f>ROUND($L$78*$K$78,2)</f>
        <v>0</v>
      </c>
      <c r="BL78" s="81" t="s">
        <v>585</v>
      </c>
      <c r="BM78" s="81" t="s">
        <v>162</v>
      </c>
    </row>
    <row r="79" spans="2:65" s="6" customFormat="1" ht="15.75" customHeight="1">
      <c r="B79" s="21"/>
      <c r="C79" s="113" t="s">
        <v>166</v>
      </c>
      <c r="D79" s="113" t="s">
        <v>138</v>
      </c>
      <c r="E79" s="111" t="s">
        <v>1130</v>
      </c>
      <c r="F79" s="271" t="s">
        <v>1139</v>
      </c>
      <c r="G79" s="272"/>
      <c r="H79" s="272"/>
      <c r="I79" s="272"/>
      <c r="J79" s="113" t="s">
        <v>1132</v>
      </c>
      <c r="K79" s="114">
        <v>2</v>
      </c>
      <c r="L79" s="273"/>
      <c r="M79" s="272"/>
      <c r="N79" s="274">
        <f>ROUND($L$79*$K$79,2)</f>
        <v>0</v>
      </c>
      <c r="O79" s="272"/>
      <c r="P79" s="272"/>
      <c r="Q79" s="272"/>
      <c r="R79" s="112"/>
      <c r="S79" s="21"/>
      <c r="T79" s="115"/>
      <c r="U79" s="116" t="s">
        <v>45</v>
      </c>
      <c r="X79" s="117">
        <v>0</v>
      </c>
      <c r="Y79" s="117">
        <f>$X$79*$K$79</f>
        <v>0</v>
      </c>
      <c r="Z79" s="117">
        <v>0</v>
      </c>
      <c r="AA79" s="118">
        <f>$Z$79*$K$79</f>
        <v>0</v>
      </c>
      <c r="AR79" s="81" t="s">
        <v>585</v>
      </c>
      <c r="AT79" s="81" t="s">
        <v>138</v>
      </c>
      <c r="AU79" s="81" t="s">
        <v>22</v>
      </c>
      <c r="AY79" s="81" t="s">
        <v>136</v>
      </c>
      <c r="BE79" s="119">
        <f>IF($U$79="základní",$N$79,0)</f>
        <v>0</v>
      </c>
      <c r="BF79" s="119">
        <f>IF($U$79="snížená",$N$79,0)</f>
        <v>0</v>
      </c>
      <c r="BG79" s="119">
        <f>IF($U$79="zákl. přenesená",$N$79,0)</f>
        <v>0</v>
      </c>
      <c r="BH79" s="119">
        <f>IF($U$79="sníž. přenesená",$N$79,0)</f>
        <v>0</v>
      </c>
      <c r="BI79" s="119">
        <f>IF($U$79="nulová",$N$79,0)</f>
        <v>0</v>
      </c>
      <c r="BJ79" s="81" t="s">
        <v>22</v>
      </c>
      <c r="BK79" s="119">
        <f>ROUND($L$79*$K$79,2)</f>
        <v>0</v>
      </c>
      <c r="BL79" s="81" t="s">
        <v>585</v>
      </c>
      <c r="BM79" s="81" t="s">
        <v>166</v>
      </c>
    </row>
    <row r="80" spans="2:65" s="6" customFormat="1" ht="15.75" customHeight="1">
      <c r="B80" s="21"/>
      <c r="C80" s="150" t="s">
        <v>170</v>
      </c>
      <c r="D80" s="150" t="s">
        <v>356</v>
      </c>
      <c r="E80" s="149" t="s">
        <v>1140</v>
      </c>
      <c r="F80" s="294" t="s">
        <v>1141</v>
      </c>
      <c r="G80" s="295"/>
      <c r="H80" s="295"/>
      <c r="I80" s="295"/>
      <c r="J80" s="150" t="s">
        <v>1132</v>
      </c>
      <c r="K80" s="151">
        <v>1</v>
      </c>
      <c r="L80" s="296"/>
      <c r="M80" s="295"/>
      <c r="N80" s="297">
        <f>ROUND($L$80*$K$80,2)</f>
        <v>0</v>
      </c>
      <c r="O80" s="272"/>
      <c r="P80" s="272"/>
      <c r="Q80" s="272"/>
      <c r="R80" s="112"/>
      <c r="S80" s="21"/>
      <c r="T80" s="115"/>
      <c r="U80" s="116" t="s">
        <v>45</v>
      </c>
      <c r="X80" s="117">
        <v>0</v>
      </c>
      <c r="Y80" s="117">
        <f>$X$80*$K$80</f>
        <v>0</v>
      </c>
      <c r="Z80" s="117">
        <v>0</v>
      </c>
      <c r="AA80" s="118">
        <f>$Z$80*$K$80</f>
        <v>0</v>
      </c>
      <c r="AR80" s="81" t="s">
        <v>1127</v>
      </c>
      <c r="AT80" s="81" t="s">
        <v>356</v>
      </c>
      <c r="AU80" s="81" t="s">
        <v>22</v>
      </c>
      <c r="AY80" s="81" t="s">
        <v>136</v>
      </c>
      <c r="BE80" s="119">
        <f>IF($U$80="základní",$N$80,0)</f>
        <v>0</v>
      </c>
      <c r="BF80" s="119">
        <f>IF($U$80="snížená",$N$80,0)</f>
        <v>0</v>
      </c>
      <c r="BG80" s="119">
        <f>IF($U$80="zákl. přenesená",$N$80,0)</f>
        <v>0</v>
      </c>
      <c r="BH80" s="119">
        <f>IF($U$80="sníž. přenesená",$N$80,0)</f>
        <v>0</v>
      </c>
      <c r="BI80" s="119">
        <f>IF($U$80="nulová",$N$80,0)</f>
        <v>0</v>
      </c>
      <c r="BJ80" s="81" t="s">
        <v>22</v>
      </c>
      <c r="BK80" s="119">
        <f>ROUND($L$80*$K$80,2)</f>
        <v>0</v>
      </c>
      <c r="BL80" s="81" t="s">
        <v>585</v>
      </c>
      <c r="BM80" s="81" t="s">
        <v>170</v>
      </c>
    </row>
    <row r="81" spans="2:65" s="6" customFormat="1" ht="15.75" customHeight="1">
      <c r="B81" s="21"/>
      <c r="C81" s="113" t="s">
        <v>27</v>
      </c>
      <c r="D81" s="113" t="s">
        <v>138</v>
      </c>
      <c r="E81" s="111" t="s">
        <v>1134</v>
      </c>
      <c r="F81" s="271" t="s">
        <v>1142</v>
      </c>
      <c r="G81" s="272"/>
      <c r="H81" s="272"/>
      <c r="I81" s="272"/>
      <c r="J81" s="113" t="s">
        <v>1132</v>
      </c>
      <c r="K81" s="114">
        <v>1</v>
      </c>
      <c r="L81" s="273"/>
      <c r="M81" s="272"/>
      <c r="N81" s="274">
        <f>ROUND($L$81*$K$81,2)</f>
        <v>0</v>
      </c>
      <c r="O81" s="272"/>
      <c r="P81" s="272"/>
      <c r="Q81" s="272"/>
      <c r="R81" s="112"/>
      <c r="S81" s="21"/>
      <c r="T81" s="115"/>
      <c r="U81" s="116" t="s">
        <v>45</v>
      </c>
      <c r="X81" s="117">
        <v>0</v>
      </c>
      <c r="Y81" s="117">
        <f>$X$81*$K$81</f>
        <v>0</v>
      </c>
      <c r="Z81" s="117">
        <v>0</v>
      </c>
      <c r="AA81" s="118">
        <f>$Z$81*$K$81</f>
        <v>0</v>
      </c>
      <c r="AR81" s="81" t="s">
        <v>585</v>
      </c>
      <c r="AT81" s="81" t="s">
        <v>138</v>
      </c>
      <c r="AU81" s="81" t="s">
        <v>22</v>
      </c>
      <c r="AY81" s="81" t="s">
        <v>136</v>
      </c>
      <c r="BE81" s="119">
        <f>IF($U$81="základní",$N$81,0)</f>
        <v>0</v>
      </c>
      <c r="BF81" s="119">
        <f>IF($U$81="snížená",$N$81,0)</f>
        <v>0</v>
      </c>
      <c r="BG81" s="119">
        <f>IF($U$81="zákl. přenesená",$N$81,0)</f>
        <v>0</v>
      </c>
      <c r="BH81" s="119">
        <f>IF($U$81="sníž. přenesená",$N$81,0)</f>
        <v>0</v>
      </c>
      <c r="BI81" s="119">
        <f>IF($U$81="nulová",$N$81,0)</f>
        <v>0</v>
      </c>
      <c r="BJ81" s="81" t="s">
        <v>22</v>
      </c>
      <c r="BK81" s="119">
        <f>ROUND($L$81*$K$81,2)</f>
        <v>0</v>
      </c>
      <c r="BL81" s="81" t="s">
        <v>585</v>
      </c>
      <c r="BM81" s="81" t="s">
        <v>27</v>
      </c>
    </row>
    <row r="82" spans="2:65" s="6" customFormat="1" ht="27" customHeight="1">
      <c r="B82" s="21"/>
      <c r="C82" s="150" t="s">
        <v>177</v>
      </c>
      <c r="D82" s="150" t="s">
        <v>356</v>
      </c>
      <c r="E82" s="149" t="s">
        <v>1143</v>
      </c>
      <c r="F82" s="294" t="s">
        <v>1144</v>
      </c>
      <c r="G82" s="295"/>
      <c r="H82" s="295"/>
      <c r="I82" s="295"/>
      <c r="J82" s="150" t="s">
        <v>1132</v>
      </c>
      <c r="K82" s="151">
        <v>2</v>
      </c>
      <c r="L82" s="296"/>
      <c r="M82" s="295"/>
      <c r="N82" s="297">
        <f>ROUND($L$82*$K$82,2)</f>
        <v>0</v>
      </c>
      <c r="O82" s="272"/>
      <c r="P82" s="272"/>
      <c r="Q82" s="272"/>
      <c r="R82" s="112"/>
      <c r="S82" s="21"/>
      <c r="T82" s="115"/>
      <c r="U82" s="116" t="s">
        <v>45</v>
      </c>
      <c r="X82" s="117">
        <v>0</v>
      </c>
      <c r="Y82" s="117">
        <f>$X$82*$K$82</f>
        <v>0</v>
      </c>
      <c r="Z82" s="117">
        <v>0</v>
      </c>
      <c r="AA82" s="118">
        <f>$Z$82*$K$82</f>
        <v>0</v>
      </c>
      <c r="AR82" s="81" t="s">
        <v>1127</v>
      </c>
      <c r="AT82" s="81" t="s">
        <v>356</v>
      </c>
      <c r="AU82" s="81" t="s">
        <v>22</v>
      </c>
      <c r="AY82" s="81" t="s">
        <v>136</v>
      </c>
      <c r="BE82" s="119">
        <f>IF($U$82="základní",$N$82,0)</f>
        <v>0</v>
      </c>
      <c r="BF82" s="119">
        <f>IF($U$82="snížená",$N$82,0)</f>
        <v>0</v>
      </c>
      <c r="BG82" s="119">
        <f>IF($U$82="zákl. přenesená",$N$82,0)</f>
        <v>0</v>
      </c>
      <c r="BH82" s="119">
        <f>IF($U$82="sníž. přenesená",$N$82,0)</f>
        <v>0</v>
      </c>
      <c r="BI82" s="119">
        <f>IF($U$82="nulová",$N$82,0)</f>
        <v>0</v>
      </c>
      <c r="BJ82" s="81" t="s">
        <v>22</v>
      </c>
      <c r="BK82" s="119">
        <f>ROUND($L$82*$K$82,2)</f>
        <v>0</v>
      </c>
      <c r="BL82" s="81" t="s">
        <v>585</v>
      </c>
      <c r="BM82" s="81" t="s">
        <v>177</v>
      </c>
    </row>
    <row r="83" spans="2:65" s="6" customFormat="1" ht="27" customHeight="1">
      <c r="B83" s="21"/>
      <c r="C83" s="113" t="s">
        <v>328</v>
      </c>
      <c r="D83" s="113" t="s">
        <v>138</v>
      </c>
      <c r="E83" s="111" t="s">
        <v>1137</v>
      </c>
      <c r="F83" s="271" t="s">
        <v>1145</v>
      </c>
      <c r="G83" s="272"/>
      <c r="H83" s="272"/>
      <c r="I83" s="272"/>
      <c r="J83" s="113" t="s">
        <v>1132</v>
      </c>
      <c r="K83" s="114">
        <v>2</v>
      </c>
      <c r="L83" s="273"/>
      <c r="M83" s="272"/>
      <c r="N83" s="274">
        <f>ROUND($L$83*$K$83,2)</f>
        <v>0</v>
      </c>
      <c r="O83" s="272"/>
      <c r="P83" s="272"/>
      <c r="Q83" s="272"/>
      <c r="R83" s="112"/>
      <c r="S83" s="21"/>
      <c r="T83" s="115"/>
      <c r="U83" s="116" t="s">
        <v>45</v>
      </c>
      <c r="X83" s="117">
        <v>0</v>
      </c>
      <c r="Y83" s="117">
        <f>$X$83*$K$83</f>
        <v>0</v>
      </c>
      <c r="Z83" s="117">
        <v>0</v>
      </c>
      <c r="AA83" s="118">
        <f>$Z$83*$K$83</f>
        <v>0</v>
      </c>
      <c r="AR83" s="81" t="s">
        <v>585</v>
      </c>
      <c r="AT83" s="81" t="s">
        <v>138</v>
      </c>
      <c r="AU83" s="81" t="s">
        <v>22</v>
      </c>
      <c r="AY83" s="81" t="s">
        <v>136</v>
      </c>
      <c r="BE83" s="119">
        <f>IF($U$83="základní",$N$83,0)</f>
        <v>0</v>
      </c>
      <c r="BF83" s="119">
        <f>IF($U$83="snížená",$N$83,0)</f>
        <v>0</v>
      </c>
      <c r="BG83" s="119">
        <f>IF($U$83="zákl. přenesená",$N$83,0)</f>
        <v>0</v>
      </c>
      <c r="BH83" s="119">
        <f>IF($U$83="sníž. přenesená",$N$83,0)</f>
        <v>0</v>
      </c>
      <c r="BI83" s="119">
        <f>IF($U$83="nulová",$N$83,0)</f>
        <v>0</v>
      </c>
      <c r="BJ83" s="81" t="s">
        <v>22</v>
      </c>
      <c r="BK83" s="119">
        <f>ROUND($L$83*$K$83,2)</f>
        <v>0</v>
      </c>
      <c r="BL83" s="81" t="s">
        <v>585</v>
      </c>
      <c r="BM83" s="81" t="s">
        <v>328</v>
      </c>
    </row>
    <row r="84" spans="2:65" s="6" customFormat="1" ht="15.75" customHeight="1">
      <c r="B84" s="21"/>
      <c r="C84" s="150" t="s">
        <v>333</v>
      </c>
      <c r="D84" s="150" t="s">
        <v>356</v>
      </c>
      <c r="E84" s="149" t="s">
        <v>1146</v>
      </c>
      <c r="F84" s="294" t="s">
        <v>1147</v>
      </c>
      <c r="G84" s="295"/>
      <c r="H84" s="295"/>
      <c r="I84" s="295"/>
      <c r="J84" s="150" t="s">
        <v>1132</v>
      </c>
      <c r="K84" s="151">
        <v>2</v>
      </c>
      <c r="L84" s="296"/>
      <c r="M84" s="295"/>
      <c r="N84" s="297">
        <f>ROUND($L$84*$K$84,2)</f>
        <v>0</v>
      </c>
      <c r="O84" s="272"/>
      <c r="P84" s="272"/>
      <c r="Q84" s="272"/>
      <c r="R84" s="112"/>
      <c r="S84" s="21"/>
      <c r="T84" s="115"/>
      <c r="U84" s="116" t="s">
        <v>45</v>
      </c>
      <c r="X84" s="117">
        <v>0</v>
      </c>
      <c r="Y84" s="117">
        <f>$X$84*$K$84</f>
        <v>0</v>
      </c>
      <c r="Z84" s="117">
        <v>0</v>
      </c>
      <c r="AA84" s="118">
        <f>$Z$84*$K$84</f>
        <v>0</v>
      </c>
      <c r="AR84" s="81" t="s">
        <v>1127</v>
      </c>
      <c r="AT84" s="81" t="s">
        <v>356</v>
      </c>
      <c r="AU84" s="81" t="s">
        <v>22</v>
      </c>
      <c r="AY84" s="81" t="s">
        <v>136</v>
      </c>
      <c r="BE84" s="119">
        <f>IF($U$84="základní",$N$84,0)</f>
        <v>0</v>
      </c>
      <c r="BF84" s="119">
        <f>IF($U$84="snížená",$N$84,0)</f>
        <v>0</v>
      </c>
      <c r="BG84" s="119">
        <f>IF($U$84="zákl. přenesená",$N$84,0)</f>
        <v>0</v>
      </c>
      <c r="BH84" s="119">
        <f>IF($U$84="sníž. přenesená",$N$84,0)</f>
        <v>0</v>
      </c>
      <c r="BI84" s="119">
        <f>IF($U$84="nulová",$N$84,0)</f>
        <v>0</v>
      </c>
      <c r="BJ84" s="81" t="s">
        <v>22</v>
      </c>
      <c r="BK84" s="119">
        <f>ROUND($L$84*$K$84,2)</f>
        <v>0</v>
      </c>
      <c r="BL84" s="81" t="s">
        <v>585</v>
      </c>
      <c r="BM84" s="81" t="s">
        <v>333</v>
      </c>
    </row>
    <row r="85" spans="2:65" s="6" customFormat="1" ht="15.75" customHeight="1">
      <c r="B85" s="21"/>
      <c r="C85" s="113" t="s">
        <v>182</v>
      </c>
      <c r="D85" s="113" t="s">
        <v>138</v>
      </c>
      <c r="E85" s="111" t="s">
        <v>1140</v>
      </c>
      <c r="F85" s="271" t="s">
        <v>1148</v>
      </c>
      <c r="G85" s="272"/>
      <c r="H85" s="272"/>
      <c r="I85" s="272"/>
      <c r="J85" s="113" t="s">
        <v>1132</v>
      </c>
      <c r="K85" s="114">
        <v>2</v>
      </c>
      <c r="L85" s="273"/>
      <c r="M85" s="272"/>
      <c r="N85" s="274">
        <f>ROUND($L$85*$K$85,2)</f>
        <v>0</v>
      </c>
      <c r="O85" s="272"/>
      <c r="P85" s="272"/>
      <c r="Q85" s="272"/>
      <c r="R85" s="112"/>
      <c r="S85" s="21"/>
      <c r="T85" s="115"/>
      <c r="U85" s="116" t="s">
        <v>45</v>
      </c>
      <c r="X85" s="117">
        <v>0</v>
      </c>
      <c r="Y85" s="117">
        <f>$X$85*$K$85</f>
        <v>0</v>
      </c>
      <c r="Z85" s="117">
        <v>0</v>
      </c>
      <c r="AA85" s="118">
        <f>$Z$85*$K$85</f>
        <v>0</v>
      </c>
      <c r="AR85" s="81" t="s">
        <v>585</v>
      </c>
      <c r="AT85" s="81" t="s">
        <v>138</v>
      </c>
      <c r="AU85" s="81" t="s">
        <v>22</v>
      </c>
      <c r="AY85" s="81" t="s">
        <v>136</v>
      </c>
      <c r="BE85" s="119">
        <f>IF($U$85="základní",$N$85,0)</f>
        <v>0</v>
      </c>
      <c r="BF85" s="119">
        <f>IF($U$85="snížená",$N$85,0)</f>
        <v>0</v>
      </c>
      <c r="BG85" s="119">
        <f>IF($U$85="zákl. přenesená",$N$85,0)</f>
        <v>0</v>
      </c>
      <c r="BH85" s="119">
        <f>IF($U$85="sníž. přenesená",$N$85,0)</f>
        <v>0</v>
      </c>
      <c r="BI85" s="119">
        <f>IF($U$85="nulová",$N$85,0)</f>
        <v>0</v>
      </c>
      <c r="BJ85" s="81" t="s">
        <v>22</v>
      </c>
      <c r="BK85" s="119">
        <f>ROUND($L$85*$K$85,2)</f>
        <v>0</v>
      </c>
      <c r="BL85" s="81" t="s">
        <v>585</v>
      </c>
      <c r="BM85" s="81" t="s">
        <v>182</v>
      </c>
    </row>
    <row r="86" spans="2:65" s="6" customFormat="1" ht="39" customHeight="1">
      <c r="B86" s="21"/>
      <c r="C86" s="113" t="s">
        <v>9</v>
      </c>
      <c r="D86" s="113" t="s">
        <v>138</v>
      </c>
      <c r="E86" s="111" t="s">
        <v>1149</v>
      </c>
      <c r="F86" s="271" t="s">
        <v>1150</v>
      </c>
      <c r="G86" s="272"/>
      <c r="H86" s="272"/>
      <c r="I86" s="272"/>
      <c r="J86" s="113" t="s">
        <v>374</v>
      </c>
      <c r="K86" s="114">
        <v>1170</v>
      </c>
      <c r="L86" s="273"/>
      <c r="M86" s="272"/>
      <c r="N86" s="274">
        <f>ROUND($L$86*$K$86,2)</f>
        <v>0</v>
      </c>
      <c r="O86" s="272"/>
      <c r="P86" s="272"/>
      <c r="Q86" s="272"/>
      <c r="R86" s="112"/>
      <c r="S86" s="21"/>
      <c r="T86" s="115"/>
      <c r="U86" s="116" t="s">
        <v>45</v>
      </c>
      <c r="X86" s="117">
        <v>0</v>
      </c>
      <c r="Y86" s="117">
        <f>$X$86*$K$86</f>
        <v>0</v>
      </c>
      <c r="Z86" s="117">
        <v>0</v>
      </c>
      <c r="AA86" s="118">
        <f>$Z$86*$K$86</f>
        <v>0</v>
      </c>
      <c r="AR86" s="81" t="s">
        <v>585</v>
      </c>
      <c r="AT86" s="81" t="s">
        <v>138</v>
      </c>
      <c r="AU86" s="81" t="s">
        <v>22</v>
      </c>
      <c r="AY86" s="81" t="s">
        <v>136</v>
      </c>
      <c r="BE86" s="119">
        <f>IF($U$86="základní",$N$86,0)</f>
        <v>0</v>
      </c>
      <c r="BF86" s="119">
        <f>IF($U$86="snížená",$N$86,0)</f>
        <v>0</v>
      </c>
      <c r="BG86" s="119">
        <f>IF($U$86="zákl. přenesená",$N$86,0)</f>
        <v>0</v>
      </c>
      <c r="BH86" s="119">
        <f>IF($U$86="sníž. přenesená",$N$86,0)</f>
        <v>0</v>
      </c>
      <c r="BI86" s="119">
        <f>IF($U$86="nulová",$N$86,0)</f>
        <v>0</v>
      </c>
      <c r="BJ86" s="81" t="s">
        <v>22</v>
      </c>
      <c r="BK86" s="119">
        <f>ROUND($L$86*$K$86,2)</f>
        <v>0</v>
      </c>
      <c r="BL86" s="81" t="s">
        <v>585</v>
      </c>
      <c r="BM86" s="81" t="s">
        <v>9</v>
      </c>
    </row>
    <row r="87" spans="2:65" s="6" customFormat="1" ht="39" customHeight="1">
      <c r="B87" s="21"/>
      <c r="C87" s="113" t="s">
        <v>347</v>
      </c>
      <c r="D87" s="113" t="s">
        <v>138</v>
      </c>
      <c r="E87" s="111" t="s">
        <v>1151</v>
      </c>
      <c r="F87" s="271" t="s">
        <v>1152</v>
      </c>
      <c r="G87" s="272"/>
      <c r="H87" s="272"/>
      <c r="I87" s="272"/>
      <c r="J87" s="113" t="s">
        <v>374</v>
      </c>
      <c r="K87" s="114">
        <v>20</v>
      </c>
      <c r="L87" s="273"/>
      <c r="M87" s="272"/>
      <c r="N87" s="274">
        <f>ROUND($L$87*$K$87,2)</f>
        <v>0</v>
      </c>
      <c r="O87" s="272"/>
      <c r="P87" s="272"/>
      <c r="Q87" s="272"/>
      <c r="R87" s="112"/>
      <c r="S87" s="21"/>
      <c r="T87" s="115"/>
      <c r="U87" s="116" t="s">
        <v>45</v>
      </c>
      <c r="X87" s="117">
        <v>0</v>
      </c>
      <c r="Y87" s="117">
        <f>$X$87*$K$87</f>
        <v>0</v>
      </c>
      <c r="Z87" s="117">
        <v>0</v>
      </c>
      <c r="AA87" s="118">
        <f>$Z$87*$K$87</f>
        <v>0</v>
      </c>
      <c r="AR87" s="81" t="s">
        <v>585</v>
      </c>
      <c r="AT87" s="81" t="s">
        <v>138</v>
      </c>
      <c r="AU87" s="81" t="s">
        <v>22</v>
      </c>
      <c r="AY87" s="81" t="s">
        <v>136</v>
      </c>
      <c r="BE87" s="119">
        <f>IF($U$87="základní",$N$87,0)</f>
        <v>0</v>
      </c>
      <c r="BF87" s="119">
        <f>IF($U$87="snížená",$N$87,0)</f>
        <v>0</v>
      </c>
      <c r="BG87" s="119">
        <f>IF($U$87="zákl. přenesená",$N$87,0)</f>
        <v>0</v>
      </c>
      <c r="BH87" s="119">
        <f>IF($U$87="sníž. přenesená",$N$87,0)</f>
        <v>0</v>
      </c>
      <c r="BI87" s="119">
        <f>IF($U$87="nulová",$N$87,0)</f>
        <v>0</v>
      </c>
      <c r="BJ87" s="81" t="s">
        <v>22</v>
      </c>
      <c r="BK87" s="119">
        <f>ROUND($L$87*$K$87,2)</f>
        <v>0</v>
      </c>
      <c r="BL87" s="81" t="s">
        <v>585</v>
      </c>
      <c r="BM87" s="81" t="s">
        <v>347</v>
      </c>
    </row>
    <row r="88" spans="2:65" s="6" customFormat="1" ht="15.75" customHeight="1">
      <c r="B88" s="21"/>
      <c r="C88" s="113" t="s">
        <v>352</v>
      </c>
      <c r="D88" s="113" t="s">
        <v>138</v>
      </c>
      <c r="E88" s="111" t="s">
        <v>1143</v>
      </c>
      <c r="F88" s="271" t="s">
        <v>1153</v>
      </c>
      <c r="G88" s="272"/>
      <c r="H88" s="272"/>
      <c r="I88" s="272"/>
      <c r="J88" s="113" t="s">
        <v>1132</v>
      </c>
      <c r="K88" s="114">
        <v>2</v>
      </c>
      <c r="L88" s="273"/>
      <c r="M88" s="272"/>
      <c r="N88" s="274">
        <f>ROUND($L$88*$K$88,2)</f>
        <v>0</v>
      </c>
      <c r="O88" s="272"/>
      <c r="P88" s="272"/>
      <c r="Q88" s="272"/>
      <c r="R88" s="112"/>
      <c r="S88" s="21"/>
      <c r="T88" s="115"/>
      <c r="U88" s="116" t="s">
        <v>45</v>
      </c>
      <c r="X88" s="117">
        <v>0</v>
      </c>
      <c r="Y88" s="117">
        <f>$X$88*$K$88</f>
        <v>0</v>
      </c>
      <c r="Z88" s="117">
        <v>0</v>
      </c>
      <c r="AA88" s="118">
        <f>$Z$88*$K$88</f>
        <v>0</v>
      </c>
      <c r="AR88" s="81" t="s">
        <v>585</v>
      </c>
      <c r="AT88" s="81" t="s">
        <v>138</v>
      </c>
      <c r="AU88" s="81" t="s">
        <v>22</v>
      </c>
      <c r="AY88" s="81" t="s">
        <v>136</v>
      </c>
      <c r="BE88" s="119">
        <f>IF($U$88="základní",$N$88,0)</f>
        <v>0</v>
      </c>
      <c r="BF88" s="119">
        <f>IF($U$88="snížená",$N$88,0)</f>
        <v>0</v>
      </c>
      <c r="BG88" s="119">
        <f>IF($U$88="zákl. přenesená",$N$88,0)</f>
        <v>0</v>
      </c>
      <c r="BH88" s="119">
        <f>IF($U$88="sníž. přenesená",$N$88,0)</f>
        <v>0</v>
      </c>
      <c r="BI88" s="119">
        <f>IF($U$88="nulová",$N$88,0)</f>
        <v>0</v>
      </c>
      <c r="BJ88" s="81" t="s">
        <v>22</v>
      </c>
      <c r="BK88" s="119">
        <f>ROUND($L$88*$K$88,2)</f>
        <v>0</v>
      </c>
      <c r="BL88" s="81" t="s">
        <v>585</v>
      </c>
      <c r="BM88" s="81" t="s">
        <v>352</v>
      </c>
    </row>
    <row r="89" spans="2:65" s="6" customFormat="1" ht="27" customHeight="1">
      <c r="B89" s="21"/>
      <c r="C89" s="150" t="s">
        <v>355</v>
      </c>
      <c r="D89" s="150" t="s">
        <v>356</v>
      </c>
      <c r="E89" s="149" t="s">
        <v>1154</v>
      </c>
      <c r="F89" s="294" t="s">
        <v>1155</v>
      </c>
      <c r="G89" s="295"/>
      <c r="H89" s="295"/>
      <c r="I89" s="295"/>
      <c r="J89" s="150" t="s">
        <v>1132</v>
      </c>
      <c r="K89" s="151">
        <v>2</v>
      </c>
      <c r="L89" s="296"/>
      <c r="M89" s="295"/>
      <c r="N89" s="297">
        <f>ROUND($L$89*$K$89,2)</f>
        <v>0</v>
      </c>
      <c r="O89" s="272"/>
      <c r="P89" s="272"/>
      <c r="Q89" s="272"/>
      <c r="R89" s="112"/>
      <c r="S89" s="21"/>
      <c r="T89" s="115"/>
      <c r="U89" s="116" t="s">
        <v>45</v>
      </c>
      <c r="X89" s="117">
        <v>0</v>
      </c>
      <c r="Y89" s="117">
        <f>$X$89*$K$89</f>
        <v>0</v>
      </c>
      <c r="Z89" s="117">
        <v>0</v>
      </c>
      <c r="AA89" s="118">
        <f>$Z$89*$K$89</f>
        <v>0</v>
      </c>
      <c r="AR89" s="81" t="s">
        <v>1127</v>
      </c>
      <c r="AT89" s="81" t="s">
        <v>356</v>
      </c>
      <c r="AU89" s="81" t="s">
        <v>22</v>
      </c>
      <c r="AY89" s="81" t="s">
        <v>136</v>
      </c>
      <c r="BE89" s="119">
        <f>IF($U$89="základní",$N$89,0)</f>
        <v>0</v>
      </c>
      <c r="BF89" s="119">
        <f>IF($U$89="snížená",$N$89,0)</f>
        <v>0</v>
      </c>
      <c r="BG89" s="119">
        <f>IF($U$89="zákl. přenesená",$N$89,0)</f>
        <v>0</v>
      </c>
      <c r="BH89" s="119">
        <f>IF($U$89="sníž. přenesená",$N$89,0)</f>
        <v>0</v>
      </c>
      <c r="BI89" s="119">
        <f>IF($U$89="nulová",$N$89,0)</f>
        <v>0</v>
      </c>
      <c r="BJ89" s="81" t="s">
        <v>22</v>
      </c>
      <c r="BK89" s="119">
        <f>ROUND($L$89*$K$89,2)</f>
        <v>0</v>
      </c>
      <c r="BL89" s="81" t="s">
        <v>585</v>
      </c>
      <c r="BM89" s="81" t="s">
        <v>355</v>
      </c>
    </row>
    <row r="90" spans="2:65" s="6" customFormat="1" ht="27" customHeight="1">
      <c r="B90" s="21"/>
      <c r="C90" s="113" t="s">
        <v>362</v>
      </c>
      <c r="D90" s="113" t="s">
        <v>138</v>
      </c>
      <c r="E90" s="111" t="s">
        <v>1146</v>
      </c>
      <c r="F90" s="271" t="s">
        <v>1156</v>
      </c>
      <c r="G90" s="272"/>
      <c r="H90" s="272"/>
      <c r="I90" s="272"/>
      <c r="J90" s="113" t="s">
        <v>1132</v>
      </c>
      <c r="K90" s="114">
        <v>2</v>
      </c>
      <c r="L90" s="273"/>
      <c r="M90" s="272"/>
      <c r="N90" s="274">
        <f>ROUND($L$90*$K$90,2)</f>
        <v>0</v>
      </c>
      <c r="O90" s="272"/>
      <c r="P90" s="272"/>
      <c r="Q90" s="272"/>
      <c r="R90" s="112"/>
      <c r="S90" s="21"/>
      <c r="T90" s="115"/>
      <c r="U90" s="116" t="s">
        <v>45</v>
      </c>
      <c r="X90" s="117">
        <v>0</v>
      </c>
      <c r="Y90" s="117">
        <f>$X$90*$K$90</f>
        <v>0</v>
      </c>
      <c r="Z90" s="117">
        <v>0</v>
      </c>
      <c r="AA90" s="118">
        <f>$Z$90*$K$90</f>
        <v>0</v>
      </c>
      <c r="AR90" s="81" t="s">
        <v>585</v>
      </c>
      <c r="AT90" s="81" t="s">
        <v>138</v>
      </c>
      <c r="AU90" s="81" t="s">
        <v>22</v>
      </c>
      <c r="AY90" s="81" t="s">
        <v>136</v>
      </c>
      <c r="BE90" s="119">
        <f>IF($U$90="základní",$N$90,0)</f>
        <v>0</v>
      </c>
      <c r="BF90" s="119">
        <f>IF($U$90="snížená",$N$90,0)</f>
        <v>0</v>
      </c>
      <c r="BG90" s="119">
        <f>IF($U$90="zákl. přenesená",$N$90,0)</f>
        <v>0</v>
      </c>
      <c r="BH90" s="119">
        <f>IF($U$90="sníž. přenesená",$N$90,0)</f>
        <v>0</v>
      </c>
      <c r="BI90" s="119">
        <f>IF($U$90="nulová",$N$90,0)</f>
        <v>0</v>
      </c>
      <c r="BJ90" s="81" t="s">
        <v>22</v>
      </c>
      <c r="BK90" s="119">
        <f>ROUND($L$90*$K$90,2)</f>
        <v>0</v>
      </c>
      <c r="BL90" s="81" t="s">
        <v>585</v>
      </c>
      <c r="BM90" s="81" t="s">
        <v>362</v>
      </c>
    </row>
    <row r="91" spans="2:65" s="6" customFormat="1" ht="15.75" customHeight="1">
      <c r="B91" s="21"/>
      <c r="C91" s="113" t="s">
        <v>367</v>
      </c>
      <c r="D91" s="113" t="s">
        <v>138</v>
      </c>
      <c r="E91" s="111" t="s">
        <v>1154</v>
      </c>
      <c r="F91" s="271" t="s">
        <v>1157</v>
      </c>
      <c r="G91" s="272"/>
      <c r="H91" s="272"/>
      <c r="I91" s="272"/>
      <c r="J91" s="113" t="s">
        <v>374</v>
      </c>
      <c r="K91" s="114">
        <v>90</v>
      </c>
      <c r="L91" s="273"/>
      <c r="M91" s="272"/>
      <c r="N91" s="274">
        <f>ROUND($L$91*$K$91,2)</f>
        <v>0</v>
      </c>
      <c r="O91" s="272"/>
      <c r="P91" s="272"/>
      <c r="Q91" s="272"/>
      <c r="R91" s="112"/>
      <c r="S91" s="21"/>
      <c r="T91" s="115"/>
      <c r="U91" s="116" t="s">
        <v>45</v>
      </c>
      <c r="X91" s="117">
        <v>0</v>
      </c>
      <c r="Y91" s="117">
        <f>$X$91*$K$91</f>
        <v>0</v>
      </c>
      <c r="Z91" s="117">
        <v>0</v>
      </c>
      <c r="AA91" s="118">
        <f>$Z$91*$K$91</f>
        <v>0</v>
      </c>
      <c r="AR91" s="81" t="s">
        <v>585</v>
      </c>
      <c r="AT91" s="81" t="s">
        <v>138</v>
      </c>
      <c r="AU91" s="81" t="s">
        <v>22</v>
      </c>
      <c r="AY91" s="81" t="s">
        <v>136</v>
      </c>
      <c r="BE91" s="119">
        <f>IF($U$91="základní",$N$91,0)</f>
        <v>0</v>
      </c>
      <c r="BF91" s="119">
        <f>IF($U$91="snížená",$N$91,0)</f>
        <v>0</v>
      </c>
      <c r="BG91" s="119">
        <f>IF($U$91="zákl. přenesená",$N$91,0)</f>
        <v>0</v>
      </c>
      <c r="BH91" s="119">
        <f>IF($U$91="sníž. přenesená",$N$91,0)</f>
        <v>0</v>
      </c>
      <c r="BI91" s="119">
        <f>IF($U$91="nulová",$N$91,0)</f>
        <v>0</v>
      </c>
      <c r="BJ91" s="81" t="s">
        <v>22</v>
      </c>
      <c r="BK91" s="119">
        <f>ROUND($L$91*$K$91,2)</f>
        <v>0</v>
      </c>
      <c r="BL91" s="81" t="s">
        <v>585</v>
      </c>
      <c r="BM91" s="81" t="s">
        <v>367</v>
      </c>
    </row>
    <row r="92" spans="2:65" s="6" customFormat="1" ht="27" customHeight="1">
      <c r="B92" s="21"/>
      <c r="C92" s="113" t="s">
        <v>8</v>
      </c>
      <c r="D92" s="113" t="s">
        <v>138</v>
      </c>
      <c r="E92" s="111" t="s">
        <v>1158</v>
      </c>
      <c r="F92" s="271" t="s">
        <v>1159</v>
      </c>
      <c r="G92" s="272"/>
      <c r="H92" s="272"/>
      <c r="I92" s="272"/>
      <c r="J92" s="113" t="s">
        <v>1132</v>
      </c>
      <c r="K92" s="114">
        <v>2</v>
      </c>
      <c r="L92" s="273"/>
      <c r="M92" s="272"/>
      <c r="N92" s="274">
        <f>ROUND($L$92*$K$92,2)</f>
        <v>0</v>
      </c>
      <c r="O92" s="272"/>
      <c r="P92" s="272"/>
      <c r="Q92" s="272"/>
      <c r="R92" s="112"/>
      <c r="S92" s="21"/>
      <c r="T92" s="115"/>
      <c r="U92" s="116" t="s">
        <v>45</v>
      </c>
      <c r="X92" s="117">
        <v>0</v>
      </c>
      <c r="Y92" s="117">
        <f>$X$92*$K$92</f>
        <v>0</v>
      </c>
      <c r="Z92" s="117">
        <v>0</v>
      </c>
      <c r="AA92" s="118">
        <f>$Z$92*$K$92</f>
        <v>0</v>
      </c>
      <c r="AR92" s="81" t="s">
        <v>585</v>
      </c>
      <c r="AT92" s="81" t="s">
        <v>138</v>
      </c>
      <c r="AU92" s="81" t="s">
        <v>22</v>
      </c>
      <c r="AY92" s="81" t="s">
        <v>136</v>
      </c>
      <c r="BE92" s="119">
        <f>IF($U$92="základní",$N$92,0)</f>
        <v>0</v>
      </c>
      <c r="BF92" s="119">
        <f>IF($U$92="snížená",$N$92,0)</f>
        <v>0</v>
      </c>
      <c r="BG92" s="119">
        <f>IF($U$92="zákl. přenesená",$N$92,0)</f>
        <v>0</v>
      </c>
      <c r="BH92" s="119">
        <f>IF($U$92="sníž. přenesená",$N$92,0)</f>
        <v>0</v>
      </c>
      <c r="BI92" s="119">
        <f>IF($U$92="nulová",$N$92,0)</f>
        <v>0</v>
      </c>
      <c r="BJ92" s="81" t="s">
        <v>22</v>
      </c>
      <c r="BK92" s="119">
        <f>ROUND($L$92*$K$92,2)</f>
        <v>0</v>
      </c>
      <c r="BL92" s="81" t="s">
        <v>585</v>
      </c>
      <c r="BM92" s="81" t="s">
        <v>8</v>
      </c>
    </row>
    <row r="93" spans="2:65" s="6" customFormat="1" ht="27" customHeight="1">
      <c r="B93" s="21"/>
      <c r="C93" s="150" t="s">
        <v>377</v>
      </c>
      <c r="D93" s="150" t="s">
        <v>356</v>
      </c>
      <c r="E93" s="149" t="s">
        <v>1158</v>
      </c>
      <c r="F93" s="294" t="s">
        <v>1160</v>
      </c>
      <c r="G93" s="295"/>
      <c r="H93" s="295"/>
      <c r="I93" s="295"/>
      <c r="J93" s="150" t="s">
        <v>1132</v>
      </c>
      <c r="K93" s="151">
        <v>2</v>
      </c>
      <c r="L93" s="296"/>
      <c r="M93" s="295"/>
      <c r="N93" s="297">
        <f>ROUND($L$93*$K$93,2)</f>
        <v>0</v>
      </c>
      <c r="O93" s="272"/>
      <c r="P93" s="272"/>
      <c r="Q93" s="272"/>
      <c r="R93" s="112"/>
      <c r="S93" s="21"/>
      <c r="T93" s="115"/>
      <c r="U93" s="116" t="s">
        <v>45</v>
      </c>
      <c r="X93" s="117">
        <v>0</v>
      </c>
      <c r="Y93" s="117">
        <f>$X$93*$K$93</f>
        <v>0</v>
      </c>
      <c r="Z93" s="117">
        <v>0</v>
      </c>
      <c r="AA93" s="118">
        <f>$Z$93*$K$93</f>
        <v>0</v>
      </c>
      <c r="AR93" s="81" t="s">
        <v>1127</v>
      </c>
      <c r="AT93" s="81" t="s">
        <v>356</v>
      </c>
      <c r="AU93" s="81" t="s">
        <v>22</v>
      </c>
      <c r="AY93" s="81" t="s">
        <v>136</v>
      </c>
      <c r="BE93" s="119">
        <f>IF($U$93="základní",$N$93,0)</f>
        <v>0</v>
      </c>
      <c r="BF93" s="119">
        <f>IF($U$93="snížená",$N$93,0)</f>
        <v>0</v>
      </c>
      <c r="BG93" s="119">
        <f>IF($U$93="zákl. přenesená",$N$93,0)</f>
        <v>0</v>
      </c>
      <c r="BH93" s="119">
        <f>IF($U$93="sníž. přenesená",$N$93,0)</f>
        <v>0</v>
      </c>
      <c r="BI93" s="119">
        <f>IF($U$93="nulová",$N$93,0)</f>
        <v>0</v>
      </c>
      <c r="BJ93" s="81" t="s">
        <v>22</v>
      </c>
      <c r="BK93" s="119">
        <f>ROUND($L$93*$K$93,2)</f>
        <v>0</v>
      </c>
      <c r="BL93" s="81" t="s">
        <v>585</v>
      </c>
      <c r="BM93" s="81" t="s">
        <v>377</v>
      </c>
    </row>
    <row r="94" spans="2:65" s="6" customFormat="1" ht="27" customHeight="1">
      <c r="B94" s="21"/>
      <c r="C94" s="113" t="s">
        <v>382</v>
      </c>
      <c r="D94" s="113" t="s">
        <v>138</v>
      </c>
      <c r="E94" s="111" t="s">
        <v>1161</v>
      </c>
      <c r="F94" s="271" t="s">
        <v>1162</v>
      </c>
      <c r="G94" s="272"/>
      <c r="H94" s="272"/>
      <c r="I94" s="272"/>
      <c r="J94" s="113" t="s">
        <v>1132</v>
      </c>
      <c r="K94" s="114">
        <v>2</v>
      </c>
      <c r="L94" s="273"/>
      <c r="M94" s="272"/>
      <c r="N94" s="274">
        <f>ROUND($L$94*$K$94,2)</f>
        <v>0</v>
      </c>
      <c r="O94" s="272"/>
      <c r="P94" s="272"/>
      <c r="Q94" s="272"/>
      <c r="R94" s="112"/>
      <c r="S94" s="21"/>
      <c r="T94" s="115"/>
      <c r="U94" s="116" t="s">
        <v>45</v>
      </c>
      <c r="X94" s="117">
        <v>0</v>
      </c>
      <c r="Y94" s="117">
        <f>$X$94*$K$94</f>
        <v>0</v>
      </c>
      <c r="Z94" s="117">
        <v>0</v>
      </c>
      <c r="AA94" s="118">
        <f>$Z$94*$K$94</f>
        <v>0</v>
      </c>
      <c r="AR94" s="81" t="s">
        <v>585</v>
      </c>
      <c r="AT94" s="81" t="s">
        <v>138</v>
      </c>
      <c r="AU94" s="81" t="s">
        <v>22</v>
      </c>
      <c r="AY94" s="81" t="s">
        <v>136</v>
      </c>
      <c r="BE94" s="119">
        <f>IF($U$94="základní",$N$94,0)</f>
        <v>0</v>
      </c>
      <c r="BF94" s="119">
        <f>IF($U$94="snížená",$N$94,0)</f>
        <v>0</v>
      </c>
      <c r="BG94" s="119">
        <f>IF($U$94="zákl. přenesená",$N$94,0)</f>
        <v>0</v>
      </c>
      <c r="BH94" s="119">
        <f>IF($U$94="sníž. přenesená",$N$94,0)</f>
        <v>0</v>
      </c>
      <c r="BI94" s="119">
        <f>IF($U$94="nulová",$N$94,0)</f>
        <v>0</v>
      </c>
      <c r="BJ94" s="81" t="s">
        <v>22</v>
      </c>
      <c r="BK94" s="119">
        <f>ROUND($L$94*$K$94,2)</f>
        <v>0</v>
      </c>
      <c r="BL94" s="81" t="s">
        <v>585</v>
      </c>
      <c r="BM94" s="81" t="s">
        <v>382</v>
      </c>
    </row>
    <row r="95" spans="2:65" s="6" customFormat="1" ht="15.75" customHeight="1">
      <c r="B95" s="21"/>
      <c r="C95" s="150" t="s">
        <v>387</v>
      </c>
      <c r="D95" s="150" t="s">
        <v>356</v>
      </c>
      <c r="E95" s="149" t="s">
        <v>1161</v>
      </c>
      <c r="F95" s="294" t="s">
        <v>1163</v>
      </c>
      <c r="G95" s="295"/>
      <c r="H95" s="295"/>
      <c r="I95" s="295"/>
      <c r="J95" s="150" t="s">
        <v>374</v>
      </c>
      <c r="K95" s="151">
        <v>1190</v>
      </c>
      <c r="L95" s="296"/>
      <c r="M95" s="295"/>
      <c r="N95" s="297">
        <f>ROUND($L$95*$K$95,2)</f>
        <v>0</v>
      </c>
      <c r="O95" s="272"/>
      <c r="P95" s="272"/>
      <c r="Q95" s="272"/>
      <c r="R95" s="112"/>
      <c r="S95" s="21"/>
      <c r="T95" s="115"/>
      <c r="U95" s="116" t="s">
        <v>45</v>
      </c>
      <c r="X95" s="117">
        <v>0</v>
      </c>
      <c r="Y95" s="117">
        <f>$X$95*$K$95</f>
        <v>0</v>
      </c>
      <c r="Z95" s="117">
        <v>0</v>
      </c>
      <c r="AA95" s="118">
        <f>$Z$95*$K$95</f>
        <v>0</v>
      </c>
      <c r="AR95" s="81" t="s">
        <v>1127</v>
      </c>
      <c r="AT95" s="81" t="s">
        <v>356</v>
      </c>
      <c r="AU95" s="81" t="s">
        <v>22</v>
      </c>
      <c r="AY95" s="81" t="s">
        <v>136</v>
      </c>
      <c r="BE95" s="119">
        <f>IF($U$95="základní",$N$95,0)</f>
        <v>0</v>
      </c>
      <c r="BF95" s="119">
        <f>IF($U$95="snížená",$N$95,0)</f>
        <v>0</v>
      </c>
      <c r="BG95" s="119">
        <f>IF($U$95="zákl. přenesená",$N$95,0)</f>
        <v>0</v>
      </c>
      <c r="BH95" s="119">
        <f>IF($U$95="sníž. přenesená",$N$95,0)</f>
        <v>0</v>
      </c>
      <c r="BI95" s="119">
        <f>IF($U$95="nulová",$N$95,0)</f>
        <v>0</v>
      </c>
      <c r="BJ95" s="81" t="s">
        <v>22</v>
      </c>
      <c r="BK95" s="119">
        <f>ROUND($L$95*$K$95,2)</f>
        <v>0</v>
      </c>
      <c r="BL95" s="81" t="s">
        <v>585</v>
      </c>
      <c r="BM95" s="81" t="s">
        <v>387</v>
      </c>
    </row>
    <row r="96" spans="2:65" s="6" customFormat="1" ht="15.75" customHeight="1">
      <c r="B96" s="21"/>
      <c r="C96" s="113" t="s">
        <v>392</v>
      </c>
      <c r="D96" s="113" t="s">
        <v>138</v>
      </c>
      <c r="E96" s="111" t="s">
        <v>1164</v>
      </c>
      <c r="F96" s="271" t="s">
        <v>1165</v>
      </c>
      <c r="G96" s="272"/>
      <c r="H96" s="272"/>
      <c r="I96" s="272"/>
      <c r="J96" s="113" t="s">
        <v>374</v>
      </c>
      <c r="K96" s="114">
        <v>1190</v>
      </c>
      <c r="L96" s="273"/>
      <c r="M96" s="272"/>
      <c r="N96" s="274">
        <f>ROUND($L$96*$K$96,2)</f>
        <v>0</v>
      </c>
      <c r="O96" s="272"/>
      <c r="P96" s="272"/>
      <c r="Q96" s="272"/>
      <c r="R96" s="112"/>
      <c r="S96" s="21"/>
      <c r="T96" s="115"/>
      <c r="U96" s="116" t="s">
        <v>45</v>
      </c>
      <c r="X96" s="117">
        <v>0</v>
      </c>
      <c r="Y96" s="117">
        <f>$X$96*$K$96</f>
        <v>0</v>
      </c>
      <c r="Z96" s="117">
        <v>0</v>
      </c>
      <c r="AA96" s="118">
        <f>$Z$96*$K$96</f>
        <v>0</v>
      </c>
      <c r="AR96" s="81" t="s">
        <v>585</v>
      </c>
      <c r="AT96" s="81" t="s">
        <v>138</v>
      </c>
      <c r="AU96" s="81" t="s">
        <v>22</v>
      </c>
      <c r="AY96" s="81" t="s">
        <v>136</v>
      </c>
      <c r="BE96" s="119">
        <f>IF($U$96="základní",$N$96,0)</f>
        <v>0</v>
      </c>
      <c r="BF96" s="119">
        <f>IF($U$96="snížená",$N$96,0)</f>
        <v>0</v>
      </c>
      <c r="BG96" s="119">
        <f>IF($U$96="zákl. přenesená",$N$96,0)</f>
        <v>0</v>
      </c>
      <c r="BH96" s="119">
        <f>IF($U$96="sníž. přenesená",$N$96,0)</f>
        <v>0</v>
      </c>
      <c r="BI96" s="119">
        <f>IF($U$96="nulová",$N$96,0)</f>
        <v>0</v>
      </c>
      <c r="BJ96" s="81" t="s">
        <v>22</v>
      </c>
      <c r="BK96" s="119">
        <f>ROUND($L$96*$K$96,2)</f>
        <v>0</v>
      </c>
      <c r="BL96" s="81" t="s">
        <v>585</v>
      </c>
      <c r="BM96" s="81" t="s">
        <v>392</v>
      </c>
    </row>
    <row r="97" spans="2:65" s="6" customFormat="1" ht="15.75" customHeight="1">
      <c r="B97" s="21"/>
      <c r="C97" s="150" t="s">
        <v>397</v>
      </c>
      <c r="D97" s="150" t="s">
        <v>356</v>
      </c>
      <c r="E97" s="149" t="s">
        <v>1166</v>
      </c>
      <c r="F97" s="294" t="s">
        <v>1167</v>
      </c>
      <c r="G97" s="295"/>
      <c r="H97" s="295"/>
      <c r="I97" s="295"/>
      <c r="J97" s="150" t="s">
        <v>1132</v>
      </c>
      <c r="K97" s="151">
        <v>4</v>
      </c>
      <c r="L97" s="296"/>
      <c r="M97" s="295"/>
      <c r="N97" s="297">
        <f>ROUND($L$97*$K$97,2)</f>
        <v>0</v>
      </c>
      <c r="O97" s="272"/>
      <c r="P97" s="272"/>
      <c r="Q97" s="272"/>
      <c r="R97" s="112"/>
      <c r="S97" s="21"/>
      <c r="T97" s="115"/>
      <c r="U97" s="116" t="s">
        <v>45</v>
      </c>
      <c r="X97" s="117">
        <v>0</v>
      </c>
      <c r="Y97" s="117">
        <f>$X$97*$K$97</f>
        <v>0</v>
      </c>
      <c r="Z97" s="117">
        <v>0</v>
      </c>
      <c r="AA97" s="118">
        <f>$Z$97*$K$97</f>
        <v>0</v>
      </c>
      <c r="AR97" s="81" t="s">
        <v>1127</v>
      </c>
      <c r="AT97" s="81" t="s">
        <v>356</v>
      </c>
      <c r="AU97" s="81" t="s">
        <v>22</v>
      </c>
      <c r="AY97" s="81" t="s">
        <v>136</v>
      </c>
      <c r="BE97" s="119">
        <f>IF($U$97="základní",$N$97,0)</f>
        <v>0</v>
      </c>
      <c r="BF97" s="119">
        <f>IF($U$97="snížená",$N$97,0)</f>
        <v>0</v>
      </c>
      <c r="BG97" s="119">
        <f>IF($U$97="zákl. přenesená",$N$97,0)</f>
        <v>0</v>
      </c>
      <c r="BH97" s="119">
        <f>IF($U$97="sníž. přenesená",$N$97,0)</f>
        <v>0</v>
      </c>
      <c r="BI97" s="119">
        <f>IF($U$97="nulová",$N$97,0)</f>
        <v>0</v>
      </c>
      <c r="BJ97" s="81" t="s">
        <v>22</v>
      </c>
      <c r="BK97" s="119">
        <f>ROUND($L$97*$K$97,2)</f>
        <v>0</v>
      </c>
      <c r="BL97" s="81" t="s">
        <v>585</v>
      </c>
      <c r="BM97" s="81" t="s">
        <v>397</v>
      </c>
    </row>
    <row r="98" spans="2:65" s="6" customFormat="1" ht="15.75" customHeight="1">
      <c r="B98" s="21"/>
      <c r="C98" s="113" t="s">
        <v>402</v>
      </c>
      <c r="D98" s="113" t="s">
        <v>138</v>
      </c>
      <c r="E98" s="111" t="s">
        <v>1166</v>
      </c>
      <c r="F98" s="271" t="s">
        <v>1168</v>
      </c>
      <c r="G98" s="272"/>
      <c r="H98" s="272"/>
      <c r="I98" s="272"/>
      <c r="J98" s="113" t="s">
        <v>1132</v>
      </c>
      <c r="K98" s="114">
        <v>4</v>
      </c>
      <c r="L98" s="273"/>
      <c r="M98" s="272"/>
      <c r="N98" s="274">
        <f>ROUND($L$98*$K$98,2)</f>
        <v>0</v>
      </c>
      <c r="O98" s="272"/>
      <c r="P98" s="272"/>
      <c r="Q98" s="272"/>
      <c r="R98" s="112"/>
      <c r="S98" s="21"/>
      <c r="T98" s="115"/>
      <c r="U98" s="116" t="s">
        <v>45</v>
      </c>
      <c r="X98" s="117">
        <v>0</v>
      </c>
      <c r="Y98" s="117">
        <f>$X$98*$K$98</f>
        <v>0</v>
      </c>
      <c r="Z98" s="117">
        <v>0</v>
      </c>
      <c r="AA98" s="118">
        <f>$Z$98*$K$98</f>
        <v>0</v>
      </c>
      <c r="AR98" s="81" t="s">
        <v>585</v>
      </c>
      <c r="AT98" s="81" t="s">
        <v>138</v>
      </c>
      <c r="AU98" s="81" t="s">
        <v>22</v>
      </c>
      <c r="AY98" s="81" t="s">
        <v>136</v>
      </c>
      <c r="BE98" s="119">
        <f>IF($U$98="základní",$N$98,0)</f>
        <v>0</v>
      </c>
      <c r="BF98" s="119">
        <f>IF($U$98="snížená",$N$98,0)</f>
        <v>0</v>
      </c>
      <c r="BG98" s="119">
        <f>IF($U$98="zákl. přenesená",$N$98,0)</f>
        <v>0</v>
      </c>
      <c r="BH98" s="119">
        <f>IF($U$98="sníž. přenesená",$N$98,0)</f>
        <v>0</v>
      </c>
      <c r="BI98" s="119">
        <f>IF($U$98="nulová",$N$98,0)</f>
        <v>0</v>
      </c>
      <c r="BJ98" s="81" t="s">
        <v>22</v>
      </c>
      <c r="BK98" s="119">
        <f>ROUND($L$98*$K$98,2)</f>
        <v>0</v>
      </c>
      <c r="BL98" s="81" t="s">
        <v>585</v>
      </c>
      <c r="BM98" s="81" t="s">
        <v>402</v>
      </c>
    </row>
    <row r="99" spans="2:65" s="6" customFormat="1" ht="15.75" customHeight="1">
      <c r="B99" s="21"/>
      <c r="C99" s="113" t="s">
        <v>407</v>
      </c>
      <c r="D99" s="113" t="s">
        <v>138</v>
      </c>
      <c r="E99" s="111" t="s">
        <v>1169</v>
      </c>
      <c r="F99" s="271" t="s">
        <v>1170</v>
      </c>
      <c r="G99" s="272"/>
      <c r="H99" s="272"/>
      <c r="I99" s="272"/>
      <c r="J99" s="113" t="s">
        <v>374</v>
      </c>
      <c r="K99" s="114">
        <v>1190</v>
      </c>
      <c r="L99" s="273"/>
      <c r="M99" s="272"/>
      <c r="N99" s="274">
        <f>ROUND($L$99*$K$99,2)</f>
        <v>0</v>
      </c>
      <c r="O99" s="272"/>
      <c r="P99" s="272"/>
      <c r="Q99" s="272"/>
      <c r="R99" s="112"/>
      <c r="S99" s="21"/>
      <c r="T99" s="115"/>
      <c r="U99" s="116" t="s">
        <v>45</v>
      </c>
      <c r="X99" s="117">
        <v>0</v>
      </c>
      <c r="Y99" s="117">
        <f>$X$99*$K$99</f>
        <v>0</v>
      </c>
      <c r="Z99" s="117">
        <v>0</v>
      </c>
      <c r="AA99" s="118">
        <f>$Z$99*$K$99</f>
        <v>0</v>
      </c>
      <c r="AR99" s="81" t="s">
        <v>585</v>
      </c>
      <c r="AT99" s="81" t="s">
        <v>138</v>
      </c>
      <c r="AU99" s="81" t="s">
        <v>22</v>
      </c>
      <c r="AY99" s="81" t="s">
        <v>136</v>
      </c>
      <c r="BE99" s="119">
        <f>IF($U$99="základní",$N$99,0)</f>
        <v>0</v>
      </c>
      <c r="BF99" s="119">
        <f>IF($U$99="snížená",$N$99,0)</f>
        <v>0</v>
      </c>
      <c r="BG99" s="119">
        <f>IF($U$99="zákl. přenesená",$N$99,0)</f>
        <v>0</v>
      </c>
      <c r="BH99" s="119">
        <f>IF($U$99="sníž. přenesená",$N$99,0)</f>
        <v>0</v>
      </c>
      <c r="BI99" s="119">
        <f>IF($U$99="nulová",$N$99,0)</f>
        <v>0</v>
      </c>
      <c r="BJ99" s="81" t="s">
        <v>22</v>
      </c>
      <c r="BK99" s="119">
        <f>ROUND($L$99*$K$99,2)</f>
        <v>0</v>
      </c>
      <c r="BL99" s="81" t="s">
        <v>585</v>
      </c>
      <c r="BM99" s="81" t="s">
        <v>407</v>
      </c>
    </row>
    <row r="100" spans="2:65" s="6" customFormat="1" ht="27" customHeight="1">
      <c r="B100" s="21"/>
      <c r="C100" s="113" t="s">
        <v>411</v>
      </c>
      <c r="D100" s="113" t="s">
        <v>138</v>
      </c>
      <c r="E100" s="111" t="s">
        <v>1171</v>
      </c>
      <c r="F100" s="271" t="s">
        <v>1172</v>
      </c>
      <c r="G100" s="272"/>
      <c r="H100" s="272"/>
      <c r="I100" s="272"/>
      <c r="J100" s="113" t="s">
        <v>1132</v>
      </c>
      <c r="K100" s="114">
        <v>2</v>
      </c>
      <c r="L100" s="273"/>
      <c r="M100" s="272"/>
      <c r="N100" s="274">
        <f>ROUND($L$100*$K$100,2)</f>
        <v>0</v>
      </c>
      <c r="O100" s="272"/>
      <c r="P100" s="272"/>
      <c r="Q100" s="272"/>
      <c r="R100" s="112"/>
      <c r="S100" s="21"/>
      <c r="T100" s="115"/>
      <c r="U100" s="116" t="s">
        <v>45</v>
      </c>
      <c r="X100" s="117">
        <v>0</v>
      </c>
      <c r="Y100" s="117">
        <f>$X$100*$K$100</f>
        <v>0</v>
      </c>
      <c r="Z100" s="117">
        <v>0</v>
      </c>
      <c r="AA100" s="118">
        <f>$Z$100*$K$100</f>
        <v>0</v>
      </c>
      <c r="AR100" s="81" t="s">
        <v>585</v>
      </c>
      <c r="AT100" s="81" t="s">
        <v>138</v>
      </c>
      <c r="AU100" s="81" t="s">
        <v>22</v>
      </c>
      <c r="AY100" s="81" t="s">
        <v>136</v>
      </c>
      <c r="BE100" s="119">
        <f>IF($U$100="základní",$N$100,0)</f>
        <v>0</v>
      </c>
      <c r="BF100" s="119">
        <f>IF($U$100="snížená",$N$100,0)</f>
        <v>0</v>
      </c>
      <c r="BG100" s="119">
        <f>IF($U$100="zákl. přenesená",$N$100,0)</f>
        <v>0</v>
      </c>
      <c r="BH100" s="119">
        <f>IF($U$100="sníž. přenesená",$N$100,0)</f>
        <v>0</v>
      </c>
      <c r="BI100" s="119">
        <f>IF($U$100="nulová",$N$100,0)</f>
        <v>0</v>
      </c>
      <c r="BJ100" s="81" t="s">
        <v>22</v>
      </c>
      <c r="BK100" s="119">
        <f>ROUND($L$100*$K$100,2)</f>
        <v>0</v>
      </c>
      <c r="BL100" s="81" t="s">
        <v>585</v>
      </c>
      <c r="BM100" s="81" t="s">
        <v>411</v>
      </c>
    </row>
    <row r="101" spans="2:65" s="6" customFormat="1" ht="27" customHeight="1">
      <c r="B101" s="21"/>
      <c r="C101" s="113" t="s">
        <v>415</v>
      </c>
      <c r="D101" s="113" t="s">
        <v>138</v>
      </c>
      <c r="E101" s="111" t="s">
        <v>1173</v>
      </c>
      <c r="F101" s="271" t="s">
        <v>1174</v>
      </c>
      <c r="G101" s="272"/>
      <c r="H101" s="272"/>
      <c r="I101" s="272"/>
      <c r="J101" s="113" t="s">
        <v>374</v>
      </c>
      <c r="K101" s="114">
        <v>1170</v>
      </c>
      <c r="L101" s="273"/>
      <c r="M101" s="272"/>
      <c r="N101" s="274">
        <f>ROUND($L$101*$K$101,2)</f>
        <v>0</v>
      </c>
      <c r="O101" s="272"/>
      <c r="P101" s="272"/>
      <c r="Q101" s="272"/>
      <c r="R101" s="112"/>
      <c r="S101" s="21"/>
      <c r="T101" s="115"/>
      <c r="U101" s="116" t="s">
        <v>45</v>
      </c>
      <c r="X101" s="117">
        <v>0</v>
      </c>
      <c r="Y101" s="117">
        <f>$X$101*$K$101</f>
        <v>0</v>
      </c>
      <c r="Z101" s="117">
        <v>0</v>
      </c>
      <c r="AA101" s="118">
        <f>$Z$101*$K$101</f>
        <v>0</v>
      </c>
      <c r="AR101" s="81" t="s">
        <v>585</v>
      </c>
      <c r="AT101" s="81" t="s">
        <v>138</v>
      </c>
      <c r="AU101" s="81" t="s">
        <v>22</v>
      </c>
      <c r="AY101" s="81" t="s">
        <v>136</v>
      </c>
      <c r="BE101" s="119">
        <f>IF($U$101="základní",$N$101,0)</f>
        <v>0</v>
      </c>
      <c r="BF101" s="119">
        <f>IF($U$101="snížená",$N$101,0)</f>
        <v>0</v>
      </c>
      <c r="BG101" s="119">
        <f>IF($U$101="zákl. přenesená",$N$101,0)</f>
        <v>0</v>
      </c>
      <c r="BH101" s="119">
        <f>IF($U$101="sníž. přenesená",$N$101,0)</f>
        <v>0</v>
      </c>
      <c r="BI101" s="119">
        <f>IF($U$101="nulová",$N$101,0)</f>
        <v>0</v>
      </c>
      <c r="BJ101" s="81" t="s">
        <v>22</v>
      </c>
      <c r="BK101" s="119">
        <f>ROUND($L$101*$K$101,2)</f>
        <v>0</v>
      </c>
      <c r="BL101" s="81" t="s">
        <v>585</v>
      </c>
      <c r="BM101" s="81" t="s">
        <v>415</v>
      </c>
    </row>
    <row r="102" spans="2:65" s="6" customFormat="1" ht="39" customHeight="1">
      <c r="B102" s="21"/>
      <c r="C102" s="113" t="s">
        <v>421</v>
      </c>
      <c r="D102" s="113" t="s">
        <v>138</v>
      </c>
      <c r="E102" s="111" t="s">
        <v>1175</v>
      </c>
      <c r="F102" s="271" t="s">
        <v>1176</v>
      </c>
      <c r="G102" s="272"/>
      <c r="H102" s="272"/>
      <c r="I102" s="272"/>
      <c r="J102" s="113" t="s">
        <v>374</v>
      </c>
      <c r="K102" s="114">
        <v>1170</v>
      </c>
      <c r="L102" s="273"/>
      <c r="M102" s="272"/>
      <c r="N102" s="274">
        <f>ROUND($L$102*$K$102,2)</f>
        <v>0</v>
      </c>
      <c r="O102" s="272"/>
      <c r="P102" s="272"/>
      <c r="Q102" s="272"/>
      <c r="R102" s="112"/>
      <c r="S102" s="21"/>
      <c r="T102" s="115"/>
      <c r="U102" s="116" t="s">
        <v>45</v>
      </c>
      <c r="X102" s="117">
        <v>0</v>
      </c>
      <c r="Y102" s="117">
        <f>$X$102*$K$102</f>
        <v>0</v>
      </c>
      <c r="Z102" s="117">
        <v>0</v>
      </c>
      <c r="AA102" s="118">
        <f>$Z$102*$K$102</f>
        <v>0</v>
      </c>
      <c r="AR102" s="81" t="s">
        <v>585</v>
      </c>
      <c r="AT102" s="81" t="s">
        <v>138</v>
      </c>
      <c r="AU102" s="81" t="s">
        <v>22</v>
      </c>
      <c r="AY102" s="81" t="s">
        <v>136</v>
      </c>
      <c r="BE102" s="119">
        <f>IF($U$102="základní",$N$102,0)</f>
        <v>0</v>
      </c>
      <c r="BF102" s="119">
        <f>IF($U$102="snížená",$N$102,0)</f>
        <v>0</v>
      </c>
      <c r="BG102" s="119">
        <f>IF($U$102="zákl. přenesená",$N$102,0)</f>
        <v>0</v>
      </c>
      <c r="BH102" s="119">
        <f>IF($U$102="sníž. přenesená",$N$102,0)</f>
        <v>0</v>
      </c>
      <c r="BI102" s="119">
        <f>IF($U$102="nulová",$N$102,0)</f>
        <v>0</v>
      </c>
      <c r="BJ102" s="81" t="s">
        <v>22</v>
      </c>
      <c r="BK102" s="119">
        <f>ROUND($L$102*$K$102,2)</f>
        <v>0</v>
      </c>
      <c r="BL102" s="81" t="s">
        <v>585</v>
      </c>
      <c r="BM102" s="81" t="s">
        <v>421</v>
      </c>
    </row>
    <row r="103" spans="2:65" s="6" customFormat="1" ht="27" customHeight="1">
      <c r="B103" s="21"/>
      <c r="C103" s="113" t="s">
        <v>426</v>
      </c>
      <c r="D103" s="113" t="s">
        <v>138</v>
      </c>
      <c r="E103" s="111" t="s">
        <v>1177</v>
      </c>
      <c r="F103" s="271" t="s">
        <v>1178</v>
      </c>
      <c r="G103" s="272"/>
      <c r="H103" s="272"/>
      <c r="I103" s="272"/>
      <c r="J103" s="113" t="s">
        <v>267</v>
      </c>
      <c r="K103" s="114">
        <v>11.5</v>
      </c>
      <c r="L103" s="273"/>
      <c r="M103" s="272"/>
      <c r="N103" s="274">
        <f>ROUND($L$103*$K$103,2)</f>
        <v>0</v>
      </c>
      <c r="O103" s="272"/>
      <c r="P103" s="272"/>
      <c r="Q103" s="272"/>
      <c r="R103" s="112"/>
      <c r="S103" s="21"/>
      <c r="T103" s="115"/>
      <c r="U103" s="116" t="s">
        <v>45</v>
      </c>
      <c r="X103" s="117">
        <v>0</v>
      </c>
      <c r="Y103" s="117">
        <f>$X$103*$K$103</f>
        <v>0</v>
      </c>
      <c r="Z103" s="117">
        <v>0</v>
      </c>
      <c r="AA103" s="118">
        <f>$Z$103*$K$103</f>
        <v>0</v>
      </c>
      <c r="AR103" s="81" t="s">
        <v>585</v>
      </c>
      <c r="AT103" s="81" t="s">
        <v>138</v>
      </c>
      <c r="AU103" s="81" t="s">
        <v>22</v>
      </c>
      <c r="AY103" s="81" t="s">
        <v>136</v>
      </c>
      <c r="BE103" s="119">
        <f>IF($U$103="základní",$N$103,0)</f>
        <v>0</v>
      </c>
      <c r="BF103" s="119">
        <f>IF($U$103="snížená",$N$103,0)</f>
        <v>0</v>
      </c>
      <c r="BG103" s="119">
        <f>IF($U$103="zákl. přenesená",$N$103,0)</f>
        <v>0</v>
      </c>
      <c r="BH103" s="119">
        <f>IF($U$103="sníž. přenesená",$N$103,0)</f>
        <v>0</v>
      </c>
      <c r="BI103" s="119">
        <f>IF($U$103="nulová",$N$103,0)</f>
        <v>0</v>
      </c>
      <c r="BJ103" s="81" t="s">
        <v>22</v>
      </c>
      <c r="BK103" s="119">
        <f>ROUND($L$103*$K$103,2)</f>
        <v>0</v>
      </c>
      <c r="BL103" s="81" t="s">
        <v>585</v>
      </c>
      <c r="BM103" s="81" t="s">
        <v>426</v>
      </c>
    </row>
    <row r="104" spans="2:65" s="6" customFormat="1" ht="15.75" customHeight="1">
      <c r="B104" s="21"/>
      <c r="C104" s="113" t="s">
        <v>431</v>
      </c>
      <c r="D104" s="113" t="s">
        <v>138</v>
      </c>
      <c r="E104" s="111" t="s">
        <v>1179</v>
      </c>
      <c r="F104" s="271" t="s">
        <v>1180</v>
      </c>
      <c r="G104" s="272"/>
      <c r="H104" s="272"/>
      <c r="I104" s="272"/>
      <c r="J104" s="113" t="s">
        <v>842</v>
      </c>
      <c r="K104" s="114">
        <v>20</v>
      </c>
      <c r="L104" s="273"/>
      <c r="M104" s="272"/>
      <c r="N104" s="274">
        <f>ROUND($L$104*$K$104,2)</f>
        <v>0</v>
      </c>
      <c r="O104" s="272"/>
      <c r="P104" s="272"/>
      <c r="Q104" s="272"/>
      <c r="R104" s="112"/>
      <c r="S104" s="21"/>
      <c r="T104" s="115"/>
      <c r="U104" s="116" t="s">
        <v>45</v>
      </c>
      <c r="X104" s="117">
        <v>0</v>
      </c>
      <c r="Y104" s="117">
        <f>$X$104*$K$104</f>
        <v>0</v>
      </c>
      <c r="Z104" s="117">
        <v>0</v>
      </c>
      <c r="AA104" s="118">
        <f>$Z$104*$K$104</f>
        <v>0</v>
      </c>
      <c r="AR104" s="81" t="s">
        <v>585</v>
      </c>
      <c r="AT104" s="81" t="s">
        <v>138</v>
      </c>
      <c r="AU104" s="81" t="s">
        <v>22</v>
      </c>
      <c r="AY104" s="81" t="s">
        <v>136</v>
      </c>
      <c r="BE104" s="119">
        <f>IF($U$104="základní",$N$104,0)</f>
        <v>0</v>
      </c>
      <c r="BF104" s="119">
        <f>IF($U$104="snížená",$N$104,0)</f>
        <v>0</v>
      </c>
      <c r="BG104" s="119">
        <f>IF($U$104="zákl. přenesená",$N$104,0)</f>
        <v>0</v>
      </c>
      <c r="BH104" s="119">
        <f>IF($U$104="sníž. přenesená",$N$104,0)</f>
        <v>0</v>
      </c>
      <c r="BI104" s="119">
        <f>IF($U$104="nulová",$N$104,0)</f>
        <v>0</v>
      </c>
      <c r="BJ104" s="81" t="s">
        <v>22</v>
      </c>
      <c r="BK104" s="119">
        <f>ROUND($L$104*$K$104,2)</f>
        <v>0</v>
      </c>
      <c r="BL104" s="81" t="s">
        <v>585</v>
      </c>
      <c r="BM104" s="81" t="s">
        <v>431</v>
      </c>
    </row>
    <row r="105" spans="2:65" s="6" customFormat="1" ht="15.75" customHeight="1">
      <c r="B105" s="21"/>
      <c r="C105" s="113" t="s">
        <v>437</v>
      </c>
      <c r="D105" s="113" t="s">
        <v>138</v>
      </c>
      <c r="E105" s="111" t="s">
        <v>1181</v>
      </c>
      <c r="F105" s="271" t="s">
        <v>1182</v>
      </c>
      <c r="G105" s="272"/>
      <c r="H105" s="272"/>
      <c r="I105" s="272"/>
      <c r="J105" s="113" t="s">
        <v>842</v>
      </c>
      <c r="K105" s="114">
        <v>20</v>
      </c>
      <c r="L105" s="273"/>
      <c r="M105" s="272"/>
      <c r="N105" s="274">
        <f>ROUND($L$105*$K$105,2)</f>
        <v>0</v>
      </c>
      <c r="O105" s="272"/>
      <c r="P105" s="272"/>
      <c r="Q105" s="272"/>
      <c r="R105" s="112"/>
      <c r="S105" s="21"/>
      <c r="T105" s="115"/>
      <c r="U105" s="116" t="s">
        <v>45</v>
      </c>
      <c r="X105" s="117">
        <v>0</v>
      </c>
      <c r="Y105" s="117">
        <f>$X$105*$K$105</f>
        <v>0</v>
      </c>
      <c r="Z105" s="117">
        <v>0</v>
      </c>
      <c r="AA105" s="118">
        <f>$Z$105*$K$105</f>
        <v>0</v>
      </c>
      <c r="AR105" s="81" t="s">
        <v>585</v>
      </c>
      <c r="AT105" s="81" t="s">
        <v>138</v>
      </c>
      <c r="AU105" s="81" t="s">
        <v>22</v>
      </c>
      <c r="AY105" s="81" t="s">
        <v>136</v>
      </c>
      <c r="BE105" s="119">
        <f>IF($U$105="základní",$N$105,0)</f>
        <v>0</v>
      </c>
      <c r="BF105" s="119">
        <f>IF($U$105="snížená",$N$105,0)</f>
        <v>0</v>
      </c>
      <c r="BG105" s="119">
        <f>IF($U$105="zákl. přenesená",$N$105,0)</f>
        <v>0</v>
      </c>
      <c r="BH105" s="119">
        <f>IF($U$105="sníž. přenesená",$N$105,0)</f>
        <v>0</v>
      </c>
      <c r="BI105" s="119">
        <f>IF($U$105="nulová",$N$105,0)</f>
        <v>0</v>
      </c>
      <c r="BJ105" s="81" t="s">
        <v>22</v>
      </c>
      <c r="BK105" s="119">
        <f>ROUND($L$105*$K$105,2)</f>
        <v>0</v>
      </c>
      <c r="BL105" s="81" t="s">
        <v>585</v>
      </c>
      <c r="BM105" s="81" t="s">
        <v>437</v>
      </c>
    </row>
    <row r="106" spans="2:65" s="6" customFormat="1" ht="27" customHeight="1">
      <c r="B106" s="21"/>
      <c r="C106" s="113" t="s">
        <v>442</v>
      </c>
      <c r="D106" s="113" t="s">
        <v>138</v>
      </c>
      <c r="E106" s="111" t="s">
        <v>1183</v>
      </c>
      <c r="F106" s="271" t="s">
        <v>1184</v>
      </c>
      <c r="G106" s="272"/>
      <c r="H106" s="272"/>
      <c r="I106" s="272"/>
      <c r="J106" s="113" t="s">
        <v>842</v>
      </c>
      <c r="K106" s="114">
        <v>15</v>
      </c>
      <c r="L106" s="273"/>
      <c r="M106" s="272"/>
      <c r="N106" s="274">
        <f>ROUND($L$106*$K$106,2)</f>
        <v>0</v>
      </c>
      <c r="O106" s="272"/>
      <c r="P106" s="272"/>
      <c r="Q106" s="272"/>
      <c r="R106" s="112"/>
      <c r="S106" s="21"/>
      <c r="T106" s="115"/>
      <c r="U106" s="116" t="s">
        <v>45</v>
      </c>
      <c r="X106" s="117">
        <v>0</v>
      </c>
      <c r="Y106" s="117">
        <f>$X$106*$K$106</f>
        <v>0</v>
      </c>
      <c r="Z106" s="117">
        <v>0</v>
      </c>
      <c r="AA106" s="118">
        <f>$Z$106*$K$106</f>
        <v>0</v>
      </c>
      <c r="AR106" s="81" t="s">
        <v>585</v>
      </c>
      <c r="AT106" s="81" t="s">
        <v>138</v>
      </c>
      <c r="AU106" s="81" t="s">
        <v>22</v>
      </c>
      <c r="AY106" s="81" t="s">
        <v>136</v>
      </c>
      <c r="BE106" s="119">
        <f>IF($U$106="základní",$N$106,0)</f>
        <v>0</v>
      </c>
      <c r="BF106" s="119">
        <f>IF($U$106="snížená",$N$106,0)</f>
        <v>0</v>
      </c>
      <c r="BG106" s="119">
        <f>IF($U$106="zákl. přenesená",$N$106,0)</f>
        <v>0</v>
      </c>
      <c r="BH106" s="119">
        <f>IF($U$106="sníž. přenesená",$N$106,0)</f>
        <v>0</v>
      </c>
      <c r="BI106" s="119">
        <f>IF($U$106="nulová",$N$106,0)</f>
        <v>0</v>
      </c>
      <c r="BJ106" s="81" t="s">
        <v>22</v>
      </c>
      <c r="BK106" s="119">
        <f>ROUND($L$106*$K$106,2)</f>
        <v>0</v>
      </c>
      <c r="BL106" s="81" t="s">
        <v>585</v>
      </c>
      <c r="BM106" s="81" t="s">
        <v>442</v>
      </c>
    </row>
    <row r="107" spans="2:65" s="6" customFormat="1" ht="15.75" customHeight="1">
      <c r="B107" s="21"/>
      <c r="C107" s="113" t="s">
        <v>447</v>
      </c>
      <c r="D107" s="113" t="s">
        <v>138</v>
      </c>
      <c r="E107" s="111" t="s">
        <v>1185</v>
      </c>
      <c r="F107" s="271" t="s">
        <v>1186</v>
      </c>
      <c r="G107" s="272"/>
      <c r="H107" s="272"/>
      <c r="I107" s="272"/>
      <c r="J107" s="113" t="s">
        <v>1187</v>
      </c>
      <c r="K107" s="114">
        <v>25</v>
      </c>
      <c r="L107" s="273"/>
      <c r="M107" s="272"/>
      <c r="N107" s="274">
        <f>ROUND($L$107*$K$107,2)</f>
        <v>0</v>
      </c>
      <c r="O107" s="272"/>
      <c r="P107" s="272"/>
      <c r="Q107" s="272"/>
      <c r="R107" s="112"/>
      <c r="S107" s="21"/>
      <c r="T107" s="115"/>
      <c r="U107" s="116" t="s">
        <v>45</v>
      </c>
      <c r="X107" s="117">
        <v>0</v>
      </c>
      <c r="Y107" s="117">
        <f>$X$107*$K$107</f>
        <v>0</v>
      </c>
      <c r="Z107" s="117">
        <v>0</v>
      </c>
      <c r="AA107" s="118">
        <f>$Z$107*$K$107</f>
        <v>0</v>
      </c>
      <c r="AR107" s="81" t="s">
        <v>585</v>
      </c>
      <c r="AT107" s="81" t="s">
        <v>138</v>
      </c>
      <c r="AU107" s="81" t="s">
        <v>22</v>
      </c>
      <c r="AY107" s="81" t="s">
        <v>136</v>
      </c>
      <c r="BE107" s="119">
        <f>IF($U$107="základní",$N$107,0)</f>
        <v>0</v>
      </c>
      <c r="BF107" s="119">
        <f>IF($U$107="snížená",$N$107,0)</f>
        <v>0</v>
      </c>
      <c r="BG107" s="119">
        <f>IF($U$107="zákl. přenesená",$N$107,0)</f>
        <v>0</v>
      </c>
      <c r="BH107" s="119">
        <f>IF($U$107="sníž. přenesená",$N$107,0)</f>
        <v>0</v>
      </c>
      <c r="BI107" s="119">
        <f>IF($U$107="nulová",$N$107,0)</f>
        <v>0</v>
      </c>
      <c r="BJ107" s="81" t="s">
        <v>22</v>
      </c>
      <c r="BK107" s="119">
        <f>ROUND($L$107*$K$107,2)</f>
        <v>0</v>
      </c>
      <c r="BL107" s="81" t="s">
        <v>585</v>
      </c>
      <c r="BM107" s="81" t="s">
        <v>447</v>
      </c>
    </row>
    <row r="108" spans="2:65" s="6" customFormat="1" ht="15.75" customHeight="1">
      <c r="B108" s="21"/>
      <c r="C108" s="113" t="s">
        <v>452</v>
      </c>
      <c r="D108" s="113" t="s">
        <v>138</v>
      </c>
      <c r="E108" s="111" t="s">
        <v>1188</v>
      </c>
      <c r="F108" s="271" t="s">
        <v>1189</v>
      </c>
      <c r="G108" s="272"/>
      <c r="H108" s="272"/>
      <c r="I108" s="272"/>
      <c r="J108" s="113" t="s">
        <v>374</v>
      </c>
      <c r="K108" s="114">
        <v>1150</v>
      </c>
      <c r="L108" s="273"/>
      <c r="M108" s="272"/>
      <c r="N108" s="274">
        <f>ROUND($L$108*$K$108,2)</f>
        <v>0</v>
      </c>
      <c r="O108" s="272"/>
      <c r="P108" s="272"/>
      <c r="Q108" s="272"/>
      <c r="R108" s="112"/>
      <c r="S108" s="21"/>
      <c r="T108" s="115"/>
      <c r="U108" s="116" t="s">
        <v>45</v>
      </c>
      <c r="X108" s="117">
        <v>0</v>
      </c>
      <c r="Y108" s="117">
        <f>$X$108*$K$108</f>
        <v>0</v>
      </c>
      <c r="Z108" s="117">
        <v>0</v>
      </c>
      <c r="AA108" s="118">
        <f>$Z$108*$K$108</f>
        <v>0</v>
      </c>
      <c r="AR108" s="81" t="s">
        <v>585</v>
      </c>
      <c r="AT108" s="81" t="s">
        <v>138</v>
      </c>
      <c r="AU108" s="81" t="s">
        <v>22</v>
      </c>
      <c r="AY108" s="81" t="s">
        <v>136</v>
      </c>
      <c r="BE108" s="119">
        <f>IF($U$108="základní",$N$108,0)</f>
        <v>0</v>
      </c>
      <c r="BF108" s="119">
        <f>IF($U$108="snížená",$N$108,0)</f>
        <v>0</v>
      </c>
      <c r="BG108" s="119">
        <f>IF($U$108="zákl. přenesená",$N$108,0)</f>
        <v>0</v>
      </c>
      <c r="BH108" s="119">
        <f>IF($U$108="sníž. přenesená",$N$108,0)</f>
        <v>0</v>
      </c>
      <c r="BI108" s="119">
        <f>IF($U$108="nulová",$N$108,0)</f>
        <v>0</v>
      </c>
      <c r="BJ108" s="81" t="s">
        <v>22</v>
      </c>
      <c r="BK108" s="119">
        <f>ROUND($L$108*$K$108,2)</f>
        <v>0</v>
      </c>
      <c r="BL108" s="81" t="s">
        <v>585</v>
      </c>
      <c r="BM108" s="81" t="s">
        <v>452</v>
      </c>
    </row>
    <row r="109" spans="2:65" s="6" customFormat="1" ht="15.75" customHeight="1">
      <c r="B109" s="21"/>
      <c r="C109" s="113" t="s">
        <v>457</v>
      </c>
      <c r="D109" s="113" t="s">
        <v>138</v>
      </c>
      <c r="E109" s="111" t="s">
        <v>1190</v>
      </c>
      <c r="F109" s="271" t="s">
        <v>1191</v>
      </c>
      <c r="G109" s="272"/>
      <c r="H109" s="272"/>
      <c r="I109" s="272"/>
      <c r="J109" s="113" t="s">
        <v>1132</v>
      </c>
      <c r="K109" s="114">
        <v>2</v>
      </c>
      <c r="L109" s="273"/>
      <c r="M109" s="272"/>
      <c r="N109" s="274">
        <f>ROUND($L$109*$K$109,2)</f>
        <v>0</v>
      </c>
      <c r="O109" s="272"/>
      <c r="P109" s="272"/>
      <c r="Q109" s="272"/>
      <c r="R109" s="112"/>
      <c r="S109" s="21"/>
      <c r="T109" s="115"/>
      <c r="U109" s="120" t="s">
        <v>45</v>
      </c>
      <c r="V109" s="121"/>
      <c r="W109" s="121"/>
      <c r="X109" s="122">
        <v>0</v>
      </c>
      <c r="Y109" s="122">
        <f>$X$109*$K$109</f>
        <v>0</v>
      </c>
      <c r="Z109" s="122">
        <v>0</v>
      </c>
      <c r="AA109" s="123">
        <f>$Z$109*$K$109</f>
        <v>0</v>
      </c>
      <c r="AR109" s="81" t="s">
        <v>585</v>
      </c>
      <c r="AT109" s="81" t="s">
        <v>138</v>
      </c>
      <c r="AU109" s="81" t="s">
        <v>22</v>
      </c>
      <c r="AY109" s="81" t="s">
        <v>136</v>
      </c>
      <c r="BE109" s="119">
        <f>IF($U$109="základní",$N$109,0)</f>
        <v>0</v>
      </c>
      <c r="BF109" s="119">
        <f>IF($U$109="snížená",$N$109,0)</f>
        <v>0</v>
      </c>
      <c r="BG109" s="119">
        <f>IF($U$109="zákl. přenesená",$N$109,0)</f>
        <v>0</v>
      </c>
      <c r="BH109" s="119">
        <f>IF($U$109="sníž. přenesená",$N$109,0)</f>
        <v>0</v>
      </c>
      <c r="BI109" s="119">
        <f>IF($U$109="nulová",$N$109,0)</f>
        <v>0</v>
      </c>
      <c r="BJ109" s="81" t="s">
        <v>22</v>
      </c>
      <c r="BK109" s="119">
        <f>ROUND($L$109*$K$109,2)</f>
        <v>0</v>
      </c>
      <c r="BL109" s="81" t="s">
        <v>585</v>
      </c>
      <c r="BM109" s="81" t="s">
        <v>457</v>
      </c>
    </row>
    <row r="110" spans="2:19" s="6" customFormat="1" ht="7.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21"/>
    </row>
    <row r="325" s="2" customFormat="1" ht="14.25" customHeight="1"/>
  </sheetData>
  <sheetProtection/>
  <mergeCells count="159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C59:R59"/>
    <mergeCell ref="F61:Q61"/>
    <mergeCell ref="F62:Q62"/>
    <mergeCell ref="M64:P64"/>
    <mergeCell ref="M66:Q66"/>
    <mergeCell ref="F69:I69"/>
    <mergeCell ref="L69:M69"/>
    <mergeCell ref="N69:Q69"/>
    <mergeCell ref="F72:I72"/>
    <mergeCell ref="L72:M72"/>
    <mergeCell ref="N72:Q72"/>
    <mergeCell ref="F73:I73"/>
    <mergeCell ref="L73:M73"/>
    <mergeCell ref="N73:Q73"/>
    <mergeCell ref="F74:I74"/>
    <mergeCell ref="L74:M74"/>
    <mergeCell ref="N74:Q74"/>
    <mergeCell ref="F75:I75"/>
    <mergeCell ref="L75:M75"/>
    <mergeCell ref="N75:Q75"/>
    <mergeCell ref="F76:I76"/>
    <mergeCell ref="L76:M76"/>
    <mergeCell ref="N76:Q76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9:I89"/>
    <mergeCell ref="L89:M89"/>
    <mergeCell ref="N89:Q89"/>
    <mergeCell ref="F90:I90"/>
    <mergeCell ref="L90:M90"/>
    <mergeCell ref="N90:Q90"/>
    <mergeCell ref="F91:I91"/>
    <mergeCell ref="L91:M91"/>
    <mergeCell ref="N91:Q91"/>
    <mergeCell ref="F92:I92"/>
    <mergeCell ref="L92:M92"/>
    <mergeCell ref="N92:Q92"/>
    <mergeCell ref="F93:I93"/>
    <mergeCell ref="L93:M93"/>
    <mergeCell ref="N93:Q93"/>
    <mergeCell ref="F94:I94"/>
    <mergeCell ref="L94:M94"/>
    <mergeCell ref="N94:Q94"/>
    <mergeCell ref="F95:I95"/>
    <mergeCell ref="L95:M95"/>
    <mergeCell ref="N95:Q95"/>
    <mergeCell ref="F96:I96"/>
    <mergeCell ref="L96:M96"/>
    <mergeCell ref="N96:Q96"/>
    <mergeCell ref="F97:I97"/>
    <mergeCell ref="L97:M97"/>
    <mergeCell ref="N97:Q97"/>
    <mergeCell ref="F98:I98"/>
    <mergeCell ref="L98:M98"/>
    <mergeCell ref="N98:Q98"/>
    <mergeCell ref="N102:Q102"/>
    <mergeCell ref="F99:I99"/>
    <mergeCell ref="L99:M99"/>
    <mergeCell ref="N99:Q99"/>
    <mergeCell ref="F100:I100"/>
    <mergeCell ref="L100:M100"/>
    <mergeCell ref="N100:Q100"/>
    <mergeCell ref="L103:M103"/>
    <mergeCell ref="N103:Q103"/>
    <mergeCell ref="F104:I104"/>
    <mergeCell ref="L104:M104"/>
    <mergeCell ref="N104:Q104"/>
    <mergeCell ref="F101:I101"/>
    <mergeCell ref="L101:M101"/>
    <mergeCell ref="N101:Q101"/>
    <mergeCell ref="F102:I102"/>
    <mergeCell ref="L102:M102"/>
    <mergeCell ref="H1:K1"/>
    <mergeCell ref="F107:I107"/>
    <mergeCell ref="L107:M107"/>
    <mergeCell ref="N107:Q107"/>
    <mergeCell ref="F108:I108"/>
    <mergeCell ref="L108:M108"/>
    <mergeCell ref="N108:Q108"/>
    <mergeCell ref="F105:I105"/>
    <mergeCell ref="L105:M105"/>
    <mergeCell ref="N105:Q105"/>
    <mergeCell ref="S2:AC2"/>
    <mergeCell ref="F109:I109"/>
    <mergeCell ref="L109:M109"/>
    <mergeCell ref="N109:Q109"/>
    <mergeCell ref="N70:Q70"/>
    <mergeCell ref="N71:Q71"/>
    <mergeCell ref="F106:I106"/>
    <mergeCell ref="L106:M106"/>
    <mergeCell ref="N106:Q106"/>
    <mergeCell ref="F103:I103"/>
  </mergeCells>
  <hyperlinks>
    <hyperlink ref="F1:G1" location="C2" tooltip="Krycí list soupisu" display="1) Krycí list soupisu"/>
    <hyperlink ref="H1:K1" location="C49" tooltip="Rekapitulace" display="2) Rekapitulace"/>
    <hyperlink ref="L1:M1" location="C69" tooltip="Soupis prací" display="3) Soupis prací"/>
    <hyperlink ref="S1:T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1325</v>
      </c>
      <c r="G1" s="157"/>
      <c r="H1" s="270" t="s">
        <v>1326</v>
      </c>
      <c r="I1" s="270"/>
      <c r="J1" s="270"/>
      <c r="K1" s="270"/>
      <c r="L1" s="157" t="s">
        <v>1327</v>
      </c>
      <c r="M1" s="157"/>
      <c r="N1" s="155"/>
      <c r="O1" s="156" t="s">
        <v>109</v>
      </c>
      <c r="P1" s="155"/>
      <c r="Q1" s="155"/>
      <c r="R1" s="155"/>
      <c r="S1" s="157" t="s">
        <v>1328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62" t="s">
        <v>5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4" t="s">
        <v>6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" t="s">
        <v>108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252" t="s">
        <v>110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63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4" t="str">
        <f>'Rekapitulace stavby'!$K$6</f>
        <v>II/118 Příbram - Hluboš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11"/>
    </row>
    <row r="7" spans="2:18" s="6" customFormat="1" ht="37.5" customHeight="1">
      <c r="B7" s="21"/>
      <c r="D7" s="41" t="s">
        <v>111</v>
      </c>
      <c r="F7" s="254" t="s">
        <v>1192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23</v>
      </c>
      <c r="F10" s="15" t="s">
        <v>24</v>
      </c>
      <c r="M10" s="17" t="s">
        <v>25</v>
      </c>
      <c r="O10" s="279" t="str">
        <f>'Rekapitulace stavby'!$AN$8</f>
        <v>05.02.2014</v>
      </c>
      <c r="P10" s="253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29</v>
      </c>
      <c r="M12" s="17" t="s">
        <v>30</v>
      </c>
      <c r="O12" s="255" t="s">
        <v>31</v>
      </c>
      <c r="P12" s="253"/>
      <c r="R12" s="24"/>
    </row>
    <row r="13" spans="2:18" s="6" customFormat="1" ht="18.75" customHeight="1">
      <c r="B13" s="21"/>
      <c r="E13" s="15" t="s">
        <v>32</v>
      </c>
      <c r="M13" s="17" t="s">
        <v>33</v>
      </c>
      <c r="O13" s="255"/>
      <c r="P13" s="253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30</v>
      </c>
      <c r="O15" s="255" t="str">
        <f>IF('Rekapitulace stavby'!$AN$13="","",'Rekapitulace stavby'!$AN$13)</f>
        <v>Vyplň údaj</v>
      </c>
      <c r="P15" s="253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55" t="str">
        <f>IF('Rekapitulace stavby'!$AN$14="","",'Rekapitulace stavby'!$AN$14)</f>
        <v>Vyplň údaj</v>
      </c>
      <c r="P16" s="253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30</v>
      </c>
      <c r="O18" s="255" t="s">
        <v>37</v>
      </c>
      <c r="P18" s="253"/>
      <c r="R18" s="24"/>
    </row>
    <row r="19" spans="2:18" s="6" customFormat="1" ht="18.75" customHeight="1">
      <c r="B19" s="21"/>
      <c r="E19" s="15" t="s">
        <v>38</v>
      </c>
      <c r="M19" s="17" t="s">
        <v>33</v>
      </c>
      <c r="O19" s="255" t="s">
        <v>39</v>
      </c>
      <c r="P19" s="253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41</v>
      </c>
      <c r="R21" s="24"/>
    </row>
    <row r="22" spans="2:18" s="81" customFormat="1" ht="84.75" customHeight="1">
      <c r="B22" s="82"/>
      <c r="E22" s="267" t="s">
        <v>42</v>
      </c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R22" s="83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84" t="s">
        <v>43</v>
      </c>
      <c r="M25" s="247">
        <f>ROUNDUP($N$76,2)</f>
        <v>0</v>
      </c>
      <c r="N25" s="253"/>
      <c r="O25" s="253"/>
      <c r="P25" s="253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44</v>
      </c>
      <c r="E27" s="26" t="s">
        <v>45</v>
      </c>
      <c r="F27" s="27">
        <v>0.21</v>
      </c>
      <c r="G27" s="85" t="s">
        <v>46</v>
      </c>
      <c r="H27" s="287">
        <f>SUM($BE$76:$BE$155)</f>
        <v>0</v>
      </c>
      <c r="I27" s="253"/>
      <c r="J27" s="253"/>
      <c r="M27" s="287">
        <f>SUM($BE$76:$BE$155)*$F$27</f>
        <v>0</v>
      </c>
      <c r="N27" s="253"/>
      <c r="O27" s="253"/>
      <c r="P27" s="253"/>
      <c r="R27" s="24"/>
    </row>
    <row r="28" spans="2:18" s="6" customFormat="1" ht="15" customHeight="1">
      <c r="B28" s="21"/>
      <c r="E28" s="26" t="s">
        <v>47</v>
      </c>
      <c r="F28" s="27">
        <v>0.15</v>
      </c>
      <c r="G28" s="85" t="s">
        <v>46</v>
      </c>
      <c r="H28" s="287">
        <f>SUM($BF$76:$BF$155)</f>
        <v>0</v>
      </c>
      <c r="I28" s="253"/>
      <c r="J28" s="253"/>
      <c r="M28" s="287">
        <f>SUM($BF$76:$BF$155)*$F$28</f>
        <v>0</v>
      </c>
      <c r="N28" s="253"/>
      <c r="O28" s="253"/>
      <c r="P28" s="253"/>
      <c r="R28" s="24"/>
    </row>
    <row r="29" spans="2:18" s="6" customFormat="1" ht="15" customHeight="1" hidden="1">
      <c r="B29" s="21"/>
      <c r="E29" s="26" t="s">
        <v>48</v>
      </c>
      <c r="F29" s="27">
        <v>0.21</v>
      </c>
      <c r="G29" s="85" t="s">
        <v>46</v>
      </c>
      <c r="H29" s="287">
        <f>SUM($BG$76:$BG$155)</f>
        <v>0</v>
      </c>
      <c r="I29" s="253"/>
      <c r="J29" s="253"/>
      <c r="M29" s="287">
        <v>0</v>
      </c>
      <c r="N29" s="253"/>
      <c r="O29" s="253"/>
      <c r="P29" s="253"/>
      <c r="R29" s="24"/>
    </row>
    <row r="30" spans="2:18" s="6" customFormat="1" ht="15" customHeight="1" hidden="1">
      <c r="B30" s="21"/>
      <c r="E30" s="26" t="s">
        <v>49</v>
      </c>
      <c r="F30" s="27">
        <v>0.15</v>
      </c>
      <c r="G30" s="85" t="s">
        <v>46</v>
      </c>
      <c r="H30" s="287">
        <f>SUM($BH$76:$BH$155)</f>
        <v>0</v>
      </c>
      <c r="I30" s="253"/>
      <c r="J30" s="253"/>
      <c r="M30" s="287">
        <v>0</v>
      </c>
      <c r="N30" s="253"/>
      <c r="O30" s="253"/>
      <c r="P30" s="253"/>
      <c r="R30" s="24"/>
    </row>
    <row r="31" spans="2:18" s="6" customFormat="1" ht="15" customHeight="1" hidden="1">
      <c r="B31" s="21"/>
      <c r="E31" s="26" t="s">
        <v>50</v>
      </c>
      <c r="F31" s="27">
        <v>0</v>
      </c>
      <c r="G31" s="85" t="s">
        <v>46</v>
      </c>
      <c r="H31" s="287">
        <f>SUM($BI$76:$BI$155)</f>
        <v>0</v>
      </c>
      <c r="I31" s="253"/>
      <c r="J31" s="253"/>
      <c r="M31" s="287">
        <v>0</v>
      </c>
      <c r="N31" s="253"/>
      <c r="O31" s="253"/>
      <c r="P31" s="253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51</v>
      </c>
      <c r="E33" s="32"/>
      <c r="F33" s="32"/>
      <c r="G33" s="86" t="s">
        <v>52</v>
      </c>
      <c r="H33" s="33" t="s">
        <v>53</v>
      </c>
      <c r="I33" s="32"/>
      <c r="J33" s="32"/>
      <c r="K33" s="32"/>
      <c r="L33" s="250">
        <f>ROUNDUP(SUM($M$25:$M$31),2)</f>
        <v>0</v>
      </c>
      <c r="M33" s="244"/>
      <c r="N33" s="244"/>
      <c r="O33" s="244"/>
      <c r="P33" s="251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7"/>
    </row>
    <row r="39" spans="2:18" s="6" customFormat="1" ht="37.5" customHeight="1">
      <c r="B39" s="21"/>
      <c r="C39" s="252" t="s">
        <v>113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88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4" t="str">
        <f>$F$6</f>
        <v>II/118 Příbram - Hluboš</v>
      </c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4"/>
    </row>
    <row r="42" spans="2:18" s="6" customFormat="1" ht="37.5" customHeight="1">
      <c r="B42" s="21"/>
      <c r="C42" s="41" t="s">
        <v>111</v>
      </c>
      <c r="F42" s="254" t="str">
        <f>$F$7</f>
        <v>SO.801 - SO.801 - Vegetační úpravy</v>
      </c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23</v>
      </c>
      <c r="F44" s="15" t="str">
        <f>$F$10</f>
        <v>Příbram</v>
      </c>
      <c r="K44" s="17" t="s">
        <v>25</v>
      </c>
      <c r="M44" s="279" t="str">
        <f>IF($O$10="","",$O$10)</f>
        <v>05.02.2014</v>
      </c>
      <c r="N44" s="253"/>
      <c r="O44" s="253"/>
      <c r="P44" s="253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29</v>
      </c>
      <c r="F46" s="15" t="str">
        <f>$E$13</f>
        <v>Středočeský kraj</v>
      </c>
      <c r="K46" s="17" t="s">
        <v>36</v>
      </c>
      <c r="M46" s="255" t="str">
        <f>$E$19</f>
        <v>CR Project s.r.o.</v>
      </c>
      <c r="N46" s="253"/>
      <c r="O46" s="253"/>
      <c r="P46" s="253"/>
      <c r="Q46" s="253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5" t="s">
        <v>114</v>
      </c>
      <c r="D49" s="286"/>
      <c r="E49" s="286"/>
      <c r="F49" s="286"/>
      <c r="G49" s="286"/>
      <c r="H49" s="30"/>
      <c r="I49" s="30"/>
      <c r="J49" s="30"/>
      <c r="K49" s="30"/>
      <c r="L49" s="30"/>
      <c r="M49" s="30"/>
      <c r="N49" s="285" t="s">
        <v>115</v>
      </c>
      <c r="O49" s="286"/>
      <c r="P49" s="286"/>
      <c r="Q49" s="286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116</v>
      </c>
      <c r="N51" s="247">
        <f>ROUNDUP($N$76,2)</f>
        <v>0</v>
      </c>
      <c r="O51" s="253"/>
      <c r="P51" s="253"/>
      <c r="Q51" s="253"/>
      <c r="R51" s="24"/>
      <c r="AU51" s="6" t="s">
        <v>117</v>
      </c>
    </row>
    <row r="52" spans="2:18" s="60" customFormat="1" ht="25.5" customHeight="1">
      <c r="B52" s="88"/>
      <c r="D52" s="89" t="s">
        <v>118</v>
      </c>
      <c r="N52" s="282">
        <f>ROUNDUP($N$77,2)</f>
        <v>0</v>
      </c>
      <c r="O52" s="283"/>
      <c r="P52" s="283"/>
      <c r="Q52" s="283"/>
      <c r="R52" s="90"/>
    </row>
    <row r="53" spans="2:18" s="69" customFormat="1" ht="21" customHeight="1">
      <c r="B53" s="91"/>
      <c r="D53" s="71" t="s">
        <v>239</v>
      </c>
      <c r="N53" s="240">
        <f>ROUNDUP($N$78,2)</f>
        <v>0</v>
      </c>
      <c r="O53" s="283"/>
      <c r="P53" s="283"/>
      <c r="Q53" s="283"/>
      <c r="R53" s="92"/>
    </row>
    <row r="54" spans="2:18" s="69" customFormat="1" ht="15.75" customHeight="1">
      <c r="B54" s="91"/>
      <c r="D54" s="71" t="s">
        <v>1193</v>
      </c>
      <c r="N54" s="240">
        <f>ROUNDUP($N$79,2)</f>
        <v>0</v>
      </c>
      <c r="O54" s="283"/>
      <c r="P54" s="283"/>
      <c r="Q54" s="283"/>
      <c r="R54" s="92"/>
    </row>
    <row r="55" spans="2:18" s="69" customFormat="1" ht="15.75" customHeight="1">
      <c r="B55" s="91"/>
      <c r="D55" s="71" t="s">
        <v>1194</v>
      </c>
      <c r="N55" s="240">
        <f>ROUNDUP($N$99,2)</f>
        <v>0</v>
      </c>
      <c r="O55" s="283"/>
      <c r="P55" s="283"/>
      <c r="Q55" s="283"/>
      <c r="R55" s="92"/>
    </row>
    <row r="56" spans="2:18" s="69" customFormat="1" ht="15.75" customHeight="1">
      <c r="B56" s="91"/>
      <c r="D56" s="71" t="s">
        <v>1195</v>
      </c>
      <c r="N56" s="240">
        <f>ROUNDUP($N$128,2)</f>
        <v>0</v>
      </c>
      <c r="O56" s="283"/>
      <c r="P56" s="283"/>
      <c r="Q56" s="283"/>
      <c r="R56" s="92"/>
    </row>
    <row r="57" spans="2:18" s="69" customFormat="1" ht="15.75" customHeight="1">
      <c r="B57" s="91"/>
      <c r="D57" s="71" t="s">
        <v>1196</v>
      </c>
      <c r="N57" s="240">
        <f>ROUNDUP($N$148,2)</f>
        <v>0</v>
      </c>
      <c r="O57" s="283"/>
      <c r="P57" s="283"/>
      <c r="Q57" s="283"/>
      <c r="R57" s="92"/>
    </row>
    <row r="58" spans="2:18" s="69" customFormat="1" ht="21" customHeight="1">
      <c r="B58" s="91"/>
      <c r="D58" s="71" t="s">
        <v>1197</v>
      </c>
      <c r="N58" s="240">
        <f>ROUNDUP($N$154,2)</f>
        <v>0</v>
      </c>
      <c r="O58" s="283"/>
      <c r="P58" s="283"/>
      <c r="Q58" s="283"/>
      <c r="R58" s="92"/>
    </row>
    <row r="59" spans="2:18" s="6" customFormat="1" ht="22.5" customHeight="1">
      <c r="B59" s="21"/>
      <c r="R59" s="24"/>
    </row>
    <row r="60" spans="2:18" s="6" customFormat="1" ht="7.5" customHeight="1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</row>
    <row r="64" spans="2:19" s="6" customFormat="1" ht="7.5" customHeight="1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21"/>
    </row>
    <row r="65" spans="2:19" s="6" customFormat="1" ht="37.5" customHeight="1">
      <c r="B65" s="21"/>
      <c r="C65" s="252" t="s">
        <v>121</v>
      </c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1"/>
    </row>
    <row r="66" spans="2:19" s="6" customFormat="1" ht="7.5" customHeight="1">
      <c r="B66" s="21"/>
      <c r="S66" s="21"/>
    </row>
    <row r="67" spans="2:19" s="6" customFormat="1" ht="30.75" customHeight="1">
      <c r="B67" s="21"/>
      <c r="C67" s="17" t="s">
        <v>17</v>
      </c>
      <c r="F67" s="284" t="str">
        <f>$F$6</f>
        <v>II/118 Příbram - Hluboš</v>
      </c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S67" s="21"/>
    </row>
    <row r="68" spans="2:19" s="6" customFormat="1" ht="37.5" customHeight="1">
      <c r="B68" s="21"/>
      <c r="C68" s="41" t="s">
        <v>111</v>
      </c>
      <c r="F68" s="254" t="str">
        <f>$F$7</f>
        <v>SO.801 - SO.801 - Vegetační úpravy</v>
      </c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S68" s="21"/>
    </row>
    <row r="69" spans="2:19" s="6" customFormat="1" ht="7.5" customHeight="1">
      <c r="B69" s="21"/>
      <c r="S69" s="21"/>
    </row>
    <row r="70" spans="2:19" s="6" customFormat="1" ht="18.75" customHeight="1">
      <c r="B70" s="21"/>
      <c r="C70" s="17" t="s">
        <v>23</v>
      </c>
      <c r="F70" s="15" t="str">
        <f>$F$10</f>
        <v>Příbram</v>
      </c>
      <c r="K70" s="17" t="s">
        <v>25</v>
      </c>
      <c r="M70" s="279" t="str">
        <f>IF($O$10="","",$O$10)</f>
        <v>05.02.2014</v>
      </c>
      <c r="N70" s="253"/>
      <c r="O70" s="253"/>
      <c r="P70" s="253"/>
      <c r="S70" s="21"/>
    </row>
    <row r="71" spans="2:19" s="6" customFormat="1" ht="7.5" customHeight="1">
      <c r="B71" s="21"/>
      <c r="S71" s="21"/>
    </row>
    <row r="72" spans="2:19" s="6" customFormat="1" ht="15.75" customHeight="1">
      <c r="B72" s="21"/>
      <c r="C72" s="17" t="s">
        <v>29</v>
      </c>
      <c r="F72" s="15" t="str">
        <f>$E$13</f>
        <v>Středočeský kraj</v>
      </c>
      <c r="K72" s="17" t="s">
        <v>36</v>
      </c>
      <c r="M72" s="255" t="str">
        <f>$E$19</f>
        <v>CR Project s.r.o.</v>
      </c>
      <c r="N72" s="253"/>
      <c r="O72" s="253"/>
      <c r="P72" s="253"/>
      <c r="Q72" s="253"/>
      <c r="S72" s="21"/>
    </row>
    <row r="73" spans="2:19" s="6" customFormat="1" ht="15" customHeight="1">
      <c r="B73" s="21"/>
      <c r="C73" s="17" t="s">
        <v>34</v>
      </c>
      <c r="F73" s="15" t="str">
        <f>IF($E$16="","",$E$16)</f>
        <v>Vyplň údaj</v>
      </c>
      <c r="S73" s="21"/>
    </row>
    <row r="74" spans="2:19" s="6" customFormat="1" ht="11.25" customHeight="1">
      <c r="B74" s="21"/>
      <c r="S74" s="21"/>
    </row>
    <row r="75" spans="2:27" s="93" customFormat="1" ht="30" customHeight="1">
      <c r="B75" s="94"/>
      <c r="C75" s="95" t="s">
        <v>122</v>
      </c>
      <c r="D75" s="96" t="s">
        <v>60</v>
      </c>
      <c r="E75" s="96" t="s">
        <v>56</v>
      </c>
      <c r="F75" s="280" t="s">
        <v>123</v>
      </c>
      <c r="G75" s="281"/>
      <c r="H75" s="281"/>
      <c r="I75" s="281"/>
      <c r="J75" s="96" t="s">
        <v>124</v>
      </c>
      <c r="K75" s="96" t="s">
        <v>125</v>
      </c>
      <c r="L75" s="280" t="s">
        <v>126</v>
      </c>
      <c r="M75" s="281"/>
      <c r="N75" s="280" t="s">
        <v>127</v>
      </c>
      <c r="O75" s="281"/>
      <c r="P75" s="281"/>
      <c r="Q75" s="281"/>
      <c r="R75" s="97" t="s">
        <v>128</v>
      </c>
      <c r="S75" s="94"/>
      <c r="T75" s="49" t="s">
        <v>129</v>
      </c>
      <c r="U75" s="50" t="s">
        <v>44</v>
      </c>
      <c r="V75" s="50" t="s">
        <v>130</v>
      </c>
      <c r="W75" s="50" t="s">
        <v>131</v>
      </c>
      <c r="X75" s="50" t="s">
        <v>132</v>
      </c>
      <c r="Y75" s="50" t="s">
        <v>133</v>
      </c>
      <c r="Z75" s="50" t="s">
        <v>134</v>
      </c>
      <c r="AA75" s="51" t="s">
        <v>135</v>
      </c>
    </row>
    <row r="76" spans="2:63" s="6" customFormat="1" ht="30" customHeight="1">
      <c r="B76" s="21"/>
      <c r="C76" s="54" t="s">
        <v>116</v>
      </c>
      <c r="N76" s="275">
        <f>$BK$76</f>
        <v>0</v>
      </c>
      <c r="O76" s="253"/>
      <c r="P76" s="253"/>
      <c r="Q76" s="253"/>
      <c r="S76" s="21"/>
      <c r="T76" s="53"/>
      <c r="U76" s="45"/>
      <c r="V76" s="45"/>
      <c r="W76" s="98">
        <f>$W$77</f>
        <v>0</v>
      </c>
      <c r="X76" s="45"/>
      <c r="Y76" s="98">
        <f>$Y$77</f>
        <v>58.273340000000005</v>
      </c>
      <c r="Z76" s="45"/>
      <c r="AA76" s="99">
        <f>$AA$77</f>
        <v>0</v>
      </c>
      <c r="AT76" s="6" t="s">
        <v>74</v>
      </c>
      <c r="AU76" s="6" t="s">
        <v>117</v>
      </c>
      <c r="BK76" s="100">
        <f>$BK$77</f>
        <v>0</v>
      </c>
    </row>
    <row r="77" spans="2:63" s="101" customFormat="1" ht="37.5" customHeight="1">
      <c r="B77" s="102"/>
      <c r="D77" s="103" t="s">
        <v>118</v>
      </c>
      <c r="N77" s="276">
        <f>$BK$77</f>
        <v>0</v>
      </c>
      <c r="O77" s="277"/>
      <c r="P77" s="277"/>
      <c r="Q77" s="277"/>
      <c r="S77" s="102"/>
      <c r="T77" s="105"/>
      <c r="W77" s="106">
        <f>$W$78+$W$154</f>
        <v>0</v>
      </c>
      <c r="Y77" s="106">
        <f>$Y$78+$Y$154</f>
        <v>58.273340000000005</v>
      </c>
      <c r="AA77" s="107">
        <f>$AA$78+$AA$154</f>
        <v>0</v>
      </c>
      <c r="AR77" s="104" t="s">
        <v>22</v>
      </c>
      <c r="AT77" s="104" t="s">
        <v>74</v>
      </c>
      <c r="AU77" s="104" t="s">
        <v>75</v>
      </c>
      <c r="AY77" s="104" t="s">
        <v>136</v>
      </c>
      <c r="BK77" s="108">
        <f>$BK$78+$BK$154</f>
        <v>0</v>
      </c>
    </row>
    <row r="78" spans="2:63" s="101" customFormat="1" ht="21" customHeight="1">
      <c r="B78" s="102"/>
      <c r="D78" s="109" t="s">
        <v>239</v>
      </c>
      <c r="N78" s="278">
        <f>$BK$78</f>
        <v>0</v>
      </c>
      <c r="O78" s="277"/>
      <c r="P78" s="277"/>
      <c r="Q78" s="277"/>
      <c r="S78" s="102"/>
      <c r="T78" s="105"/>
      <c r="W78" s="106">
        <f>$W$79+$W$99+$W$128+$W$148</f>
        <v>0</v>
      </c>
      <c r="Y78" s="106">
        <f>$Y$79+$Y$99+$Y$128+$Y$148</f>
        <v>58.273340000000005</v>
      </c>
      <c r="AA78" s="107">
        <f>$AA$79+$AA$99+$AA$128+$AA$148</f>
        <v>0</v>
      </c>
      <c r="AR78" s="104" t="s">
        <v>22</v>
      </c>
      <c r="AT78" s="104" t="s">
        <v>74</v>
      </c>
      <c r="AU78" s="104" t="s">
        <v>22</v>
      </c>
      <c r="AY78" s="104" t="s">
        <v>136</v>
      </c>
      <c r="BK78" s="108">
        <f>$BK$79+$BK$99+$BK$128+$BK$148</f>
        <v>0</v>
      </c>
    </row>
    <row r="79" spans="2:63" s="101" customFormat="1" ht="15.75" customHeight="1">
      <c r="B79" s="102"/>
      <c r="D79" s="109" t="s">
        <v>1193</v>
      </c>
      <c r="N79" s="278">
        <f>$BK$79</f>
        <v>0</v>
      </c>
      <c r="O79" s="277"/>
      <c r="P79" s="277"/>
      <c r="Q79" s="277"/>
      <c r="S79" s="102"/>
      <c r="T79" s="105"/>
      <c r="W79" s="106">
        <f>SUM($W$80:$W$98)</f>
        <v>0</v>
      </c>
      <c r="Y79" s="106">
        <f>SUM($Y$80:$Y$98)</f>
        <v>0</v>
      </c>
      <c r="AA79" s="107">
        <f>SUM($AA$80:$AA$98)</f>
        <v>0</v>
      </c>
      <c r="AR79" s="104" t="s">
        <v>22</v>
      </c>
      <c r="AT79" s="104" t="s">
        <v>74</v>
      </c>
      <c r="AU79" s="104" t="s">
        <v>83</v>
      </c>
      <c r="AY79" s="104" t="s">
        <v>136</v>
      </c>
      <c r="BK79" s="108">
        <f>SUM($BK$80:$BK$98)</f>
        <v>0</v>
      </c>
    </row>
    <row r="80" spans="2:65" s="6" customFormat="1" ht="15.75" customHeight="1">
      <c r="B80" s="21"/>
      <c r="C80" s="110" t="s">
        <v>22</v>
      </c>
      <c r="D80" s="110" t="s">
        <v>138</v>
      </c>
      <c r="E80" s="111" t="s">
        <v>286</v>
      </c>
      <c r="F80" s="271" t="s">
        <v>287</v>
      </c>
      <c r="G80" s="272"/>
      <c r="H80" s="272"/>
      <c r="I80" s="272"/>
      <c r="J80" s="113" t="s">
        <v>267</v>
      </c>
      <c r="K80" s="114">
        <v>9051</v>
      </c>
      <c r="L80" s="273"/>
      <c r="M80" s="272"/>
      <c r="N80" s="274">
        <f>ROUND($L$80*$K$80,2)</f>
        <v>0</v>
      </c>
      <c r="O80" s="272"/>
      <c r="P80" s="272"/>
      <c r="Q80" s="272"/>
      <c r="R80" s="112" t="s">
        <v>202</v>
      </c>
      <c r="S80" s="21"/>
      <c r="T80" s="115"/>
      <c r="U80" s="116" t="s">
        <v>45</v>
      </c>
      <c r="X80" s="117">
        <v>0</v>
      </c>
      <c r="Y80" s="117">
        <f>$X$80*$K$80</f>
        <v>0</v>
      </c>
      <c r="Z80" s="117">
        <v>0</v>
      </c>
      <c r="AA80" s="118">
        <f>$Z$80*$K$80</f>
        <v>0</v>
      </c>
      <c r="AR80" s="81" t="s">
        <v>137</v>
      </c>
      <c r="AT80" s="81" t="s">
        <v>138</v>
      </c>
      <c r="AU80" s="81" t="s">
        <v>147</v>
      </c>
      <c r="AY80" s="6" t="s">
        <v>136</v>
      </c>
      <c r="BE80" s="119">
        <f>IF($U$80="základní",$N$80,0)</f>
        <v>0</v>
      </c>
      <c r="BF80" s="119">
        <f>IF($U$80="snížená",$N$80,0)</f>
        <v>0</v>
      </c>
      <c r="BG80" s="119">
        <f>IF($U$80="zákl. přenesená",$N$80,0)</f>
        <v>0</v>
      </c>
      <c r="BH80" s="119">
        <f>IF($U$80="sníž. přenesená",$N$80,0)</f>
        <v>0</v>
      </c>
      <c r="BI80" s="119">
        <f>IF($U$80="nulová",$N$80,0)</f>
        <v>0</v>
      </c>
      <c r="BJ80" s="81" t="s">
        <v>22</v>
      </c>
      <c r="BK80" s="119">
        <f>ROUND($L$80*$K$80,2)</f>
        <v>0</v>
      </c>
      <c r="BL80" s="81" t="s">
        <v>137</v>
      </c>
      <c r="BM80" s="81" t="s">
        <v>1198</v>
      </c>
    </row>
    <row r="81" spans="2:51" s="6" customFormat="1" ht="27" customHeight="1">
      <c r="B81" s="129"/>
      <c r="E81" s="131"/>
      <c r="F81" s="290" t="s">
        <v>1199</v>
      </c>
      <c r="G81" s="291"/>
      <c r="H81" s="291"/>
      <c r="I81" s="291"/>
      <c r="K81" s="132">
        <v>9051</v>
      </c>
      <c r="S81" s="129"/>
      <c r="T81" s="133"/>
      <c r="AA81" s="134"/>
      <c r="AT81" s="130" t="s">
        <v>208</v>
      </c>
      <c r="AU81" s="130" t="s">
        <v>147</v>
      </c>
      <c r="AV81" s="130" t="s">
        <v>83</v>
      </c>
      <c r="AW81" s="130" t="s">
        <v>117</v>
      </c>
      <c r="AX81" s="130" t="s">
        <v>22</v>
      </c>
      <c r="AY81" s="130" t="s">
        <v>136</v>
      </c>
    </row>
    <row r="82" spans="2:65" s="6" customFormat="1" ht="27" customHeight="1">
      <c r="B82" s="21"/>
      <c r="C82" s="110" t="s">
        <v>83</v>
      </c>
      <c r="D82" s="110" t="s">
        <v>138</v>
      </c>
      <c r="E82" s="111" t="s">
        <v>1200</v>
      </c>
      <c r="F82" s="271" t="s">
        <v>1201</v>
      </c>
      <c r="G82" s="272"/>
      <c r="H82" s="272"/>
      <c r="I82" s="272"/>
      <c r="J82" s="113" t="s">
        <v>267</v>
      </c>
      <c r="K82" s="114">
        <v>18102</v>
      </c>
      <c r="L82" s="273"/>
      <c r="M82" s="272"/>
      <c r="N82" s="274">
        <f>ROUND($L$82*$K$82,2)</f>
        <v>0</v>
      </c>
      <c r="O82" s="272"/>
      <c r="P82" s="272"/>
      <c r="Q82" s="272"/>
      <c r="R82" s="112" t="s">
        <v>202</v>
      </c>
      <c r="S82" s="21"/>
      <c r="T82" s="115"/>
      <c r="U82" s="116" t="s">
        <v>45</v>
      </c>
      <c r="X82" s="117">
        <v>0</v>
      </c>
      <c r="Y82" s="117">
        <f>$X$82*$K$82</f>
        <v>0</v>
      </c>
      <c r="Z82" s="117">
        <v>0</v>
      </c>
      <c r="AA82" s="118">
        <f>$Z$82*$K$82</f>
        <v>0</v>
      </c>
      <c r="AR82" s="81" t="s">
        <v>137</v>
      </c>
      <c r="AT82" s="81" t="s">
        <v>138</v>
      </c>
      <c r="AU82" s="81" t="s">
        <v>147</v>
      </c>
      <c r="AY82" s="6" t="s">
        <v>136</v>
      </c>
      <c r="BE82" s="119">
        <f>IF($U$82="základní",$N$82,0)</f>
        <v>0</v>
      </c>
      <c r="BF82" s="119">
        <f>IF($U$82="snížená",$N$82,0)</f>
        <v>0</v>
      </c>
      <c r="BG82" s="119">
        <f>IF($U$82="zákl. přenesená",$N$82,0)</f>
        <v>0</v>
      </c>
      <c r="BH82" s="119">
        <f>IF($U$82="sníž. přenesená",$N$82,0)</f>
        <v>0</v>
      </c>
      <c r="BI82" s="119">
        <f>IF($U$82="nulová",$N$82,0)</f>
        <v>0</v>
      </c>
      <c r="BJ82" s="81" t="s">
        <v>22</v>
      </c>
      <c r="BK82" s="119">
        <f>ROUND($L$82*$K$82,2)</f>
        <v>0</v>
      </c>
      <c r="BL82" s="81" t="s">
        <v>137</v>
      </c>
      <c r="BM82" s="81" t="s">
        <v>1202</v>
      </c>
    </row>
    <row r="83" spans="2:51" s="6" customFormat="1" ht="39" customHeight="1">
      <c r="B83" s="124"/>
      <c r="E83" s="125"/>
      <c r="F83" s="292" t="s">
        <v>1203</v>
      </c>
      <c r="G83" s="293"/>
      <c r="H83" s="293"/>
      <c r="I83" s="293"/>
      <c r="K83" s="126"/>
      <c r="S83" s="124"/>
      <c r="T83" s="127"/>
      <c r="AA83" s="128"/>
      <c r="AT83" s="126" t="s">
        <v>208</v>
      </c>
      <c r="AU83" s="126" t="s">
        <v>147</v>
      </c>
      <c r="AV83" s="126" t="s">
        <v>22</v>
      </c>
      <c r="AW83" s="126" t="s">
        <v>117</v>
      </c>
      <c r="AX83" s="126" t="s">
        <v>75</v>
      </c>
      <c r="AY83" s="126" t="s">
        <v>136</v>
      </c>
    </row>
    <row r="84" spans="2:51" s="6" customFormat="1" ht="15.75" customHeight="1">
      <c r="B84" s="129"/>
      <c r="E84" s="130"/>
      <c r="F84" s="290" t="s">
        <v>1204</v>
      </c>
      <c r="G84" s="291"/>
      <c r="H84" s="291"/>
      <c r="I84" s="291"/>
      <c r="K84" s="132">
        <v>18102</v>
      </c>
      <c r="S84" s="129"/>
      <c r="T84" s="133"/>
      <c r="AA84" s="134"/>
      <c r="AT84" s="130" t="s">
        <v>208</v>
      </c>
      <c r="AU84" s="130" t="s">
        <v>147</v>
      </c>
      <c r="AV84" s="130" t="s">
        <v>83</v>
      </c>
      <c r="AW84" s="130" t="s">
        <v>117</v>
      </c>
      <c r="AX84" s="130" t="s">
        <v>22</v>
      </c>
      <c r="AY84" s="130" t="s">
        <v>136</v>
      </c>
    </row>
    <row r="85" spans="2:65" s="6" customFormat="1" ht="27" customHeight="1">
      <c r="B85" s="21"/>
      <c r="C85" s="110" t="s">
        <v>147</v>
      </c>
      <c r="D85" s="110" t="s">
        <v>138</v>
      </c>
      <c r="E85" s="111" t="s">
        <v>265</v>
      </c>
      <c r="F85" s="271" t="s">
        <v>266</v>
      </c>
      <c r="G85" s="272"/>
      <c r="H85" s="272"/>
      <c r="I85" s="272"/>
      <c r="J85" s="113" t="s">
        <v>267</v>
      </c>
      <c r="K85" s="114">
        <v>9051</v>
      </c>
      <c r="L85" s="273"/>
      <c r="M85" s="272"/>
      <c r="N85" s="274">
        <f>ROUND($L$85*$K$85,2)</f>
        <v>0</v>
      </c>
      <c r="O85" s="272"/>
      <c r="P85" s="272"/>
      <c r="Q85" s="272"/>
      <c r="R85" s="112" t="s">
        <v>202</v>
      </c>
      <c r="S85" s="21"/>
      <c r="T85" s="115"/>
      <c r="U85" s="116" t="s">
        <v>45</v>
      </c>
      <c r="X85" s="117">
        <v>0</v>
      </c>
      <c r="Y85" s="117">
        <f>$X$85*$K$85</f>
        <v>0</v>
      </c>
      <c r="Z85" s="117">
        <v>0</v>
      </c>
      <c r="AA85" s="118">
        <f>$Z$85*$K$85</f>
        <v>0</v>
      </c>
      <c r="AR85" s="81" t="s">
        <v>137</v>
      </c>
      <c r="AT85" s="81" t="s">
        <v>138</v>
      </c>
      <c r="AU85" s="81" t="s">
        <v>147</v>
      </c>
      <c r="AY85" s="6" t="s">
        <v>136</v>
      </c>
      <c r="BE85" s="119">
        <f>IF($U$85="základní",$N$85,0)</f>
        <v>0</v>
      </c>
      <c r="BF85" s="119">
        <f>IF($U$85="snížená",$N$85,0)</f>
        <v>0</v>
      </c>
      <c r="BG85" s="119">
        <f>IF($U$85="zákl. přenesená",$N$85,0)</f>
        <v>0</v>
      </c>
      <c r="BH85" s="119">
        <f>IF($U$85="sníž. přenesená",$N$85,0)</f>
        <v>0</v>
      </c>
      <c r="BI85" s="119">
        <f>IF($U$85="nulová",$N$85,0)</f>
        <v>0</v>
      </c>
      <c r="BJ85" s="81" t="s">
        <v>22</v>
      </c>
      <c r="BK85" s="119">
        <f>ROUND($L$85*$K$85,2)</f>
        <v>0</v>
      </c>
      <c r="BL85" s="81" t="s">
        <v>137</v>
      </c>
      <c r="BM85" s="81" t="s">
        <v>1205</v>
      </c>
    </row>
    <row r="86" spans="2:51" s="6" customFormat="1" ht="15.75" customHeight="1">
      <c r="B86" s="129"/>
      <c r="E86" s="131"/>
      <c r="F86" s="290" t="s">
        <v>1206</v>
      </c>
      <c r="G86" s="291"/>
      <c r="H86" s="291"/>
      <c r="I86" s="291"/>
      <c r="K86" s="132">
        <v>7005</v>
      </c>
      <c r="S86" s="129"/>
      <c r="T86" s="133"/>
      <c r="AA86" s="134"/>
      <c r="AT86" s="130" t="s">
        <v>208</v>
      </c>
      <c r="AU86" s="130" t="s">
        <v>147</v>
      </c>
      <c r="AV86" s="130" t="s">
        <v>83</v>
      </c>
      <c r="AW86" s="130" t="s">
        <v>117</v>
      </c>
      <c r="AX86" s="130" t="s">
        <v>75</v>
      </c>
      <c r="AY86" s="130" t="s">
        <v>136</v>
      </c>
    </row>
    <row r="87" spans="2:51" s="6" customFormat="1" ht="27" customHeight="1">
      <c r="B87" s="129"/>
      <c r="E87" s="130"/>
      <c r="F87" s="290" t="s">
        <v>1207</v>
      </c>
      <c r="G87" s="291"/>
      <c r="H87" s="291"/>
      <c r="I87" s="291"/>
      <c r="K87" s="132">
        <v>2046</v>
      </c>
      <c r="S87" s="129"/>
      <c r="T87" s="133"/>
      <c r="AA87" s="134"/>
      <c r="AT87" s="130" t="s">
        <v>208</v>
      </c>
      <c r="AU87" s="130" t="s">
        <v>147</v>
      </c>
      <c r="AV87" s="130" t="s">
        <v>83</v>
      </c>
      <c r="AW87" s="130" t="s">
        <v>117</v>
      </c>
      <c r="AX87" s="130" t="s">
        <v>75</v>
      </c>
      <c r="AY87" s="130" t="s">
        <v>136</v>
      </c>
    </row>
    <row r="88" spans="2:51" s="6" customFormat="1" ht="15.75" customHeight="1">
      <c r="B88" s="143"/>
      <c r="E88" s="144"/>
      <c r="F88" s="298" t="s">
        <v>277</v>
      </c>
      <c r="G88" s="299"/>
      <c r="H88" s="299"/>
      <c r="I88" s="299"/>
      <c r="K88" s="145">
        <v>9051</v>
      </c>
      <c r="S88" s="143"/>
      <c r="T88" s="146"/>
      <c r="AA88" s="147"/>
      <c r="AT88" s="144" t="s">
        <v>208</v>
      </c>
      <c r="AU88" s="144" t="s">
        <v>147</v>
      </c>
      <c r="AV88" s="144" t="s">
        <v>137</v>
      </c>
      <c r="AW88" s="144" t="s">
        <v>117</v>
      </c>
      <c r="AX88" s="144" t="s">
        <v>22</v>
      </c>
      <c r="AY88" s="144" t="s">
        <v>136</v>
      </c>
    </row>
    <row r="89" spans="2:65" s="6" customFormat="1" ht="27" customHeight="1">
      <c r="B89" s="21"/>
      <c r="C89" s="110" t="s">
        <v>137</v>
      </c>
      <c r="D89" s="110" t="s">
        <v>138</v>
      </c>
      <c r="E89" s="111" t="s">
        <v>278</v>
      </c>
      <c r="F89" s="271" t="s">
        <v>279</v>
      </c>
      <c r="G89" s="272"/>
      <c r="H89" s="272"/>
      <c r="I89" s="272"/>
      <c r="J89" s="113" t="s">
        <v>267</v>
      </c>
      <c r="K89" s="114">
        <v>11097</v>
      </c>
      <c r="L89" s="273"/>
      <c r="M89" s="272"/>
      <c r="N89" s="274">
        <f>ROUND($L$89*$K$89,2)</f>
        <v>0</v>
      </c>
      <c r="O89" s="272"/>
      <c r="P89" s="272"/>
      <c r="Q89" s="272"/>
      <c r="R89" s="112" t="s">
        <v>202</v>
      </c>
      <c r="S89" s="21"/>
      <c r="T89" s="115"/>
      <c r="U89" s="116" t="s">
        <v>45</v>
      </c>
      <c r="X89" s="117">
        <v>0</v>
      </c>
      <c r="Y89" s="117">
        <f>$X$89*$K$89</f>
        <v>0</v>
      </c>
      <c r="Z89" s="117">
        <v>0</v>
      </c>
      <c r="AA89" s="118">
        <f>$Z$89*$K$89</f>
        <v>0</v>
      </c>
      <c r="AR89" s="81" t="s">
        <v>137</v>
      </c>
      <c r="AT89" s="81" t="s">
        <v>138</v>
      </c>
      <c r="AU89" s="81" t="s">
        <v>147</v>
      </c>
      <c r="AY89" s="6" t="s">
        <v>136</v>
      </c>
      <c r="BE89" s="119">
        <f>IF($U$89="základní",$N$89,0)</f>
        <v>0</v>
      </c>
      <c r="BF89" s="119">
        <f>IF($U$89="snížená",$N$89,0)</f>
        <v>0</v>
      </c>
      <c r="BG89" s="119">
        <f>IF($U$89="zákl. přenesená",$N$89,0)</f>
        <v>0</v>
      </c>
      <c r="BH89" s="119">
        <f>IF($U$89="sníž. přenesená",$N$89,0)</f>
        <v>0</v>
      </c>
      <c r="BI89" s="119">
        <f>IF($U$89="nulová",$N$89,0)</f>
        <v>0</v>
      </c>
      <c r="BJ89" s="81" t="s">
        <v>22</v>
      </c>
      <c r="BK89" s="119">
        <f>ROUND($L$89*$K$89,2)</f>
        <v>0</v>
      </c>
      <c r="BL89" s="81" t="s">
        <v>137</v>
      </c>
      <c r="BM89" s="81" t="s">
        <v>1208</v>
      </c>
    </row>
    <row r="90" spans="2:51" s="6" customFormat="1" ht="15.75" customHeight="1">
      <c r="B90" s="129"/>
      <c r="E90" s="131"/>
      <c r="F90" s="290" t="s">
        <v>1209</v>
      </c>
      <c r="G90" s="291"/>
      <c r="H90" s="291"/>
      <c r="I90" s="291"/>
      <c r="K90" s="132">
        <v>9051</v>
      </c>
      <c r="S90" s="129"/>
      <c r="T90" s="133"/>
      <c r="AA90" s="134"/>
      <c r="AT90" s="130" t="s">
        <v>208</v>
      </c>
      <c r="AU90" s="130" t="s">
        <v>147</v>
      </c>
      <c r="AV90" s="130" t="s">
        <v>83</v>
      </c>
      <c r="AW90" s="130" t="s">
        <v>117</v>
      </c>
      <c r="AX90" s="130" t="s">
        <v>75</v>
      </c>
      <c r="AY90" s="130" t="s">
        <v>136</v>
      </c>
    </row>
    <row r="91" spans="2:51" s="6" customFormat="1" ht="27" customHeight="1">
      <c r="B91" s="129"/>
      <c r="E91" s="130"/>
      <c r="F91" s="290" t="s">
        <v>1210</v>
      </c>
      <c r="G91" s="291"/>
      <c r="H91" s="291"/>
      <c r="I91" s="291"/>
      <c r="K91" s="132">
        <v>2046</v>
      </c>
      <c r="S91" s="129"/>
      <c r="T91" s="133"/>
      <c r="AA91" s="134"/>
      <c r="AT91" s="130" t="s">
        <v>208</v>
      </c>
      <c r="AU91" s="130" t="s">
        <v>147</v>
      </c>
      <c r="AV91" s="130" t="s">
        <v>83</v>
      </c>
      <c r="AW91" s="130" t="s">
        <v>117</v>
      </c>
      <c r="AX91" s="130" t="s">
        <v>75</v>
      </c>
      <c r="AY91" s="130" t="s">
        <v>136</v>
      </c>
    </row>
    <row r="92" spans="2:51" s="6" customFormat="1" ht="15.75" customHeight="1">
      <c r="B92" s="143"/>
      <c r="E92" s="144"/>
      <c r="F92" s="298" t="s">
        <v>277</v>
      </c>
      <c r="G92" s="299"/>
      <c r="H92" s="299"/>
      <c r="I92" s="299"/>
      <c r="K92" s="145">
        <v>11097</v>
      </c>
      <c r="S92" s="143"/>
      <c r="T92" s="146"/>
      <c r="AA92" s="147"/>
      <c r="AT92" s="144" t="s">
        <v>208</v>
      </c>
      <c r="AU92" s="144" t="s">
        <v>147</v>
      </c>
      <c r="AV92" s="144" t="s">
        <v>137</v>
      </c>
      <c r="AW92" s="144" t="s">
        <v>117</v>
      </c>
      <c r="AX92" s="144" t="s">
        <v>22</v>
      </c>
      <c r="AY92" s="144" t="s">
        <v>136</v>
      </c>
    </row>
    <row r="93" spans="2:65" s="6" customFormat="1" ht="15.75" customHeight="1">
      <c r="B93" s="21"/>
      <c r="C93" s="110" t="s">
        <v>154</v>
      </c>
      <c r="D93" s="110" t="s">
        <v>138</v>
      </c>
      <c r="E93" s="111" t="s">
        <v>291</v>
      </c>
      <c r="F93" s="271" t="s">
        <v>1211</v>
      </c>
      <c r="G93" s="272"/>
      <c r="H93" s="272"/>
      <c r="I93" s="272"/>
      <c r="J93" s="113" t="s">
        <v>267</v>
      </c>
      <c r="K93" s="114">
        <v>7005</v>
      </c>
      <c r="L93" s="273"/>
      <c r="M93" s="272"/>
      <c r="N93" s="274">
        <f>ROUND($L$93*$K$93,2)</f>
        <v>0</v>
      </c>
      <c r="O93" s="272"/>
      <c r="P93" s="272"/>
      <c r="Q93" s="272"/>
      <c r="R93" s="112"/>
      <c r="S93" s="21"/>
      <c r="T93" s="115"/>
      <c r="U93" s="116" t="s">
        <v>45</v>
      </c>
      <c r="X93" s="117">
        <v>0</v>
      </c>
      <c r="Y93" s="117">
        <f>$X$93*$K$93</f>
        <v>0</v>
      </c>
      <c r="Z93" s="117">
        <v>0</v>
      </c>
      <c r="AA93" s="118">
        <f>$Z$93*$K$93</f>
        <v>0</v>
      </c>
      <c r="AR93" s="81" t="s">
        <v>137</v>
      </c>
      <c r="AT93" s="81" t="s">
        <v>138</v>
      </c>
      <c r="AU93" s="81" t="s">
        <v>147</v>
      </c>
      <c r="AY93" s="6" t="s">
        <v>136</v>
      </c>
      <c r="BE93" s="119">
        <f>IF($U$93="základní",$N$93,0)</f>
        <v>0</v>
      </c>
      <c r="BF93" s="119">
        <f>IF($U$93="snížená",$N$93,0)</f>
        <v>0</v>
      </c>
      <c r="BG93" s="119">
        <f>IF($U$93="zákl. přenesená",$N$93,0)</f>
        <v>0</v>
      </c>
      <c r="BH93" s="119">
        <f>IF($U$93="sníž. přenesená",$N$93,0)</f>
        <v>0</v>
      </c>
      <c r="BI93" s="119">
        <f>IF($U$93="nulová",$N$93,0)</f>
        <v>0</v>
      </c>
      <c r="BJ93" s="81" t="s">
        <v>22</v>
      </c>
      <c r="BK93" s="119">
        <f>ROUND($L$93*$K$93,2)</f>
        <v>0</v>
      </c>
      <c r="BL93" s="81" t="s">
        <v>137</v>
      </c>
      <c r="BM93" s="81" t="s">
        <v>1212</v>
      </c>
    </row>
    <row r="94" spans="2:51" s="6" customFormat="1" ht="27" customHeight="1">
      <c r="B94" s="129"/>
      <c r="E94" s="131"/>
      <c r="F94" s="290" t="s">
        <v>1213</v>
      </c>
      <c r="G94" s="291"/>
      <c r="H94" s="291"/>
      <c r="I94" s="291"/>
      <c r="K94" s="132">
        <v>6795</v>
      </c>
      <c r="S94" s="129"/>
      <c r="T94" s="133"/>
      <c r="AA94" s="134"/>
      <c r="AT94" s="130" t="s">
        <v>208</v>
      </c>
      <c r="AU94" s="130" t="s">
        <v>147</v>
      </c>
      <c r="AV94" s="130" t="s">
        <v>83</v>
      </c>
      <c r="AW94" s="130" t="s">
        <v>117</v>
      </c>
      <c r="AX94" s="130" t="s">
        <v>75</v>
      </c>
      <c r="AY94" s="130" t="s">
        <v>136</v>
      </c>
    </row>
    <row r="95" spans="2:51" s="6" customFormat="1" ht="15.75" customHeight="1">
      <c r="B95" s="129"/>
      <c r="E95" s="130"/>
      <c r="F95" s="290" t="s">
        <v>1214</v>
      </c>
      <c r="G95" s="291"/>
      <c r="H95" s="291"/>
      <c r="I95" s="291"/>
      <c r="K95" s="132">
        <v>210</v>
      </c>
      <c r="S95" s="129"/>
      <c r="T95" s="133"/>
      <c r="AA95" s="134"/>
      <c r="AT95" s="130" t="s">
        <v>208</v>
      </c>
      <c r="AU95" s="130" t="s">
        <v>147</v>
      </c>
      <c r="AV95" s="130" t="s">
        <v>83</v>
      </c>
      <c r="AW95" s="130" t="s">
        <v>117</v>
      </c>
      <c r="AX95" s="130" t="s">
        <v>75</v>
      </c>
      <c r="AY95" s="130" t="s">
        <v>136</v>
      </c>
    </row>
    <row r="96" spans="2:51" s="6" customFormat="1" ht="15.75" customHeight="1">
      <c r="B96" s="143"/>
      <c r="E96" s="144"/>
      <c r="F96" s="298" t="s">
        <v>277</v>
      </c>
      <c r="G96" s="299"/>
      <c r="H96" s="299"/>
      <c r="I96" s="299"/>
      <c r="K96" s="145">
        <v>7005</v>
      </c>
      <c r="S96" s="143"/>
      <c r="T96" s="146"/>
      <c r="AA96" s="147"/>
      <c r="AT96" s="144" t="s">
        <v>208</v>
      </c>
      <c r="AU96" s="144" t="s">
        <v>147</v>
      </c>
      <c r="AV96" s="144" t="s">
        <v>137</v>
      </c>
      <c r="AW96" s="144" t="s">
        <v>117</v>
      </c>
      <c r="AX96" s="144" t="s">
        <v>22</v>
      </c>
      <c r="AY96" s="144" t="s">
        <v>136</v>
      </c>
    </row>
    <row r="97" spans="2:65" s="6" customFormat="1" ht="15.75" customHeight="1">
      <c r="B97" s="21"/>
      <c r="C97" s="110" t="s">
        <v>158</v>
      </c>
      <c r="D97" s="110" t="s">
        <v>138</v>
      </c>
      <c r="E97" s="111" t="s">
        <v>1215</v>
      </c>
      <c r="F97" s="271" t="s">
        <v>1216</v>
      </c>
      <c r="G97" s="272"/>
      <c r="H97" s="272"/>
      <c r="I97" s="272"/>
      <c r="J97" s="113" t="s">
        <v>267</v>
      </c>
      <c r="K97" s="114">
        <v>7005</v>
      </c>
      <c r="L97" s="273"/>
      <c r="M97" s="272"/>
      <c r="N97" s="274">
        <f>ROUND($L$97*$K$97,2)</f>
        <v>0</v>
      </c>
      <c r="O97" s="272"/>
      <c r="P97" s="272"/>
      <c r="Q97" s="272"/>
      <c r="R97" s="112"/>
      <c r="S97" s="21"/>
      <c r="T97" s="115"/>
      <c r="U97" s="116" t="s">
        <v>45</v>
      </c>
      <c r="X97" s="117">
        <v>0</v>
      </c>
      <c r="Y97" s="117">
        <f>$X$97*$K$97</f>
        <v>0</v>
      </c>
      <c r="Z97" s="117">
        <v>0</v>
      </c>
      <c r="AA97" s="118">
        <f>$Z$97*$K$97</f>
        <v>0</v>
      </c>
      <c r="AR97" s="81" t="s">
        <v>137</v>
      </c>
      <c r="AT97" s="81" t="s">
        <v>138</v>
      </c>
      <c r="AU97" s="81" t="s">
        <v>147</v>
      </c>
      <c r="AY97" s="6" t="s">
        <v>136</v>
      </c>
      <c r="BE97" s="119">
        <f>IF($U$97="základní",$N$97,0)</f>
        <v>0</v>
      </c>
      <c r="BF97" s="119">
        <f>IF($U$97="snížená",$N$97,0)</f>
        <v>0</v>
      </c>
      <c r="BG97" s="119">
        <f>IF($U$97="zákl. přenesená",$N$97,0)</f>
        <v>0</v>
      </c>
      <c r="BH97" s="119">
        <f>IF($U$97="sníž. přenesená",$N$97,0)</f>
        <v>0</v>
      </c>
      <c r="BI97" s="119">
        <f>IF($U$97="nulová",$N$97,0)</f>
        <v>0</v>
      </c>
      <c r="BJ97" s="81" t="s">
        <v>22</v>
      </c>
      <c r="BK97" s="119">
        <f>ROUND($L$97*$K$97,2)</f>
        <v>0</v>
      </c>
      <c r="BL97" s="81" t="s">
        <v>137</v>
      </c>
      <c r="BM97" s="81" t="s">
        <v>1217</v>
      </c>
    </row>
    <row r="98" spans="2:51" s="6" customFormat="1" ht="27" customHeight="1">
      <c r="B98" s="129"/>
      <c r="E98" s="131"/>
      <c r="F98" s="290" t="s">
        <v>1218</v>
      </c>
      <c r="G98" s="291"/>
      <c r="H98" s="291"/>
      <c r="I98" s="291"/>
      <c r="K98" s="132">
        <v>7005</v>
      </c>
      <c r="S98" s="129"/>
      <c r="T98" s="133"/>
      <c r="AA98" s="134"/>
      <c r="AT98" s="130" t="s">
        <v>208</v>
      </c>
      <c r="AU98" s="130" t="s">
        <v>147</v>
      </c>
      <c r="AV98" s="130" t="s">
        <v>83</v>
      </c>
      <c r="AW98" s="130" t="s">
        <v>117</v>
      </c>
      <c r="AX98" s="130" t="s">
        <v>22</v>
      </c>
      <c r="AY98" s="130" t="s">
        <v>136</v>
      </c>
    </row>
    <row r="99" spans="2:63" s="101" customFormat="1" ht="23.25" customHeight="1">
      <c r="B99" s="102"/>
      <c r="D99" s="109" t="s">
        <v>1194</v>
      </c>
      <c r="N99" s="278">
        <f>$BK$99</f>
        <v>0</v>
      </c>
      <c r="O99" s="277"/>
      <c r="P99" s="277"/>
      <c r="Q99" s="277"/>
      <c r="S99" s="102"/>
      <c r="T99" s="105"/>
      <c r="W99" s="106">
        <f>SUM($W$100:$W$127)</f>
        <v>0</v>
      </c>
      <c r="Y99" s="106">
        <f>SUM($Y$100:$Y$127)</f>
        <v>0.026490000000000003</v>
      </c>
      <c r="AA99" s="107">
        <f>SUM($AA$100:$AA$127)</f>
        <v>0</v>
      </c>
      <c r="AR99" s="104" t="s">
        <v>22</v>
      </c>
      <c r="AT99" s="104" t="s">
        <v>74</v>
      </c>
      <c r="AU99" s="104" t="s">
        <v>83</v>
      </c>
      <c r="AY99" s="104" t="s">
        <v>136</v>
      </c>
      <c r="BK99" s="108">
        <f>SUM($BK$100:$BK$127)</f>
        <v>0</v>
      </c>
    </row>
    <row r="100" spans="2:65" s="6" customFormat="1" ht="27" customHeight="1">
      <c r="B100" s="21"/>
      <c r="C100" s="110" t="s">
        <v>162</v>
      </c>
      <c r="D100" s="110" t="s">
        <v>138</v>
      </c>
      <c r="E100" s="111" t="s">
        <v>1219</v>
      </c>
      <c r="F100" s="271" t="s">
        <v>1220</v>
      </c>
      <c r="G100" s="272"/>
      <c r="H100" s="272"/>
      <c r="I100" s="272"/>
      <c r="J100" s="113" t="s">
        <v>267</v>
      </c>
      <c r="K100" s="114">
        <v>8841</v>
      </c>
      <c r="L100" s="273"/>
      <c r="M100" s="272"/>
      <c r="N100" s="274">
        <f>ROUND($L$100*$K$100,2)</f>
        <v>0</v>
      </c>
      <c r="O100" s="272"/>
      <c r="P100" s="272"/>
      <c r="Q100" s="272"/>
      <c r="R100" s="112" t="s">
        <v>202</v>
      </c>
      <c r="S100" s="21"/>
      <c r="T100" s="115"/>
      <c r="U100" s="116" t="s">
        <v>45</v>
      </c>
      <c r="X100" s="117">
        <v>0</v>
      </c>
      <c r="Y100" s="117">
        <f>$X$100*$K$100</f>
        <v>0</v>
      </c>
      <c r="Z100" s="117">
        <v>0</v>
      </c>
      <c r="AA100" s="118">
        <f>$Z$100*$K$100</f>
        <v>0</v>
      </c>
      <c r="AR100" s="81" t="s">
        <v>137</v>
      </c>
      <c r="AT100" s="81" t="s">
        <v>138</v>
      </c>
      <c r="AU100" s="81" t="s">
        <v>147</v>
      </c>
      <c r="AY100" s="6" t="s">
        <v>136</v>
      </c>
      <c r="BE100" s="119">
        <f>IF($U$100="základní",$N$100,0)</f>
        <v>0</v>
      </c>
      <c r="BF100" s="119">
        <f>IF($U$100="snížená",$N$100,0)</f>
        <v>0</v>
      </c>
      <c r="BG100" s="119">
        <f>IF($U$100="zákl. přenesená",$N$100,0)</f>
        <v>0</v>
      </c>
      <c r="BH100" s="119">
        <f>IF($U$100="sníž. přenesená",$N$100,0)</f>
        <v>0</v>
      </c>
      <c r="BI100" s="119">
        <f>IF($U$100="nulová",$N$100,0)</f>
        <v>0</v>
      </c>
      <c r="BJ100" s="81" t="s">
        <v>22</v>
      </c>
      <c r="BK100" s="119">
        <f>ROUND($L$100*$K$100,2)</f>
        <v>0</v>
      </c>
      <c r="BL100" s="81" t="s">
        <v>137</v>
      </c>
      <c r="BM100" s="81" t="s">
        <v>1221</v>
      </c>
    </row>
    <row r="101" spans="2:51" s="6" customFormat="1" ht="15.75" customHeight="1">
      <c r="B101" s="129"/>
      <c r="E101" s="131"/>
      <c r="F101" s="290" t="s">
        <v>1222</v>
      </c>
      <c r="G101" s="291"/>
      <c r="H101" s="291"/>
      <c r="I101" s="291"/>
      <c r="K101" s="132">
        <v>8841</v>
      </c>
      <c r="S101" s="129"/>
      <c r="T101" s="133"/>
      <c r="AA101" s="134"/>
      <c r="AT101" s="130" t="s">
        <v>208</v>
      </c>
      <c r="AU101" s="130" t="s">
        <v>147</v>
      </c>
      <c r="AV101" s="130" t="s">
        <v>83</v>
      </c>
      <c r="AW101" s="130" t="s">
        <v>117</v>
      </c>
      <c r="AX101" s="130" t="s">
        <v>22</v>
      </c>
      <c r="AY101" s="130" t="s">
        <v>136</v>
      </c>
    </row>
    <row r="102" spans="2:65" s="6" customFormat="1" ht="15.75" customHeight="1">
      <c r="B102" s="21"/>
      <c r="C102" s="110" t="s">
        <v>166</v>
      </c>
      <c r="D102" s="110" t="s">
        <v>138</v>
      </c>
      <c r="E102" s="111" t="s">
        <v>1223</v>
      </c>
      <c r="F102" s="271" t="s">
        <v>1224</v>
      </c>
      <c r="G102" s="272"/>
      <c r="H102" s="272"/>
      <c r="I102" s="272"/>
      <c r="J102" s="113" t="s">
        <v>303</v>
      </c>
      <c r="K102" s="114">
        <v>210</v>
      </c>
      <c r="L102" s="273"/>
      <c r="M102" s="272"/>
      <c r="N102" s="274">
        <f>ROUND($L$102*$K$102,2)</f>
        <v>0</v>
      </c>
      <c r="O102" s="272"/>
      <c r="P102" s="272"/>
      <c r="Q102" s="272"/>
      <c r="R102" s="112" t="s">
        <v>202</v>
      </c>
      <c r="S102" s="21"/>
      <c r="T102" s="115"/>
      <c r="U102" s="116" t="s">
        <v>45</v>
      </c>
      <c r="X102" s="117">
        <v>0</v>
      </c>
      <c r="Y102" s="117">
        <f>$X$102*$K$102</f>
        <v>0</v>
      </c>
      <c r="Z102" s="117">
        <v>0</v>
      </c>
      <c r="AA102" s="118">
        <f>$Z$102*$K$102</f>
        <v>0</v>
      </c>
      <c r="AR102" s="81" t="s">
        <v>137</v>
      </c>
      <c r="AT102" s="81" t="s">
        <v>138</v>
      </c>
      <c r="AU102" s="81" t="s">
        <v>147</v>
      </c>
      <c r="AY102" s="6" t="s">
        <v>136</v>
      </c>
      <c r="BE102" s="119">
        <f>IF($U$102="základní",$N$102,0)</f>
        <v>0</v>
      </c>
      <c r="BF102" s="119">
        <f>IF($U$102="snížená",$N$102,0)</f>
        <v>0</v>
      </c>
      <c r="BG102" s="119">
        <f>IF($U$102="zákl. přenesená",$N$102,0)</f>
        <v>0</v>
      </c>
      <c r="BH102" s="119">
        <f>IF($U$102="sníž. přenesená",$N$102,0)</f>
        <v>0</v>
      </c>
      <c r="BI102" s="119">
        <f>IF($U$102="nulová",$N$102,0)</f>
        <v>0</v>
      </c>
      <c r="BJ102" s="81" t="s">
        <v>22</v>
      </c>
      <c r="BK102" s="119">
        <f>ROUND($L$102*$K$102,2)</f>
        <v>0</v>
      </c>
      <c r="BL102" s="81" t="s">
        <v>137</v>
      </c>
      <c r="BM102" s="81" t="s">
        <v>1225</v>
      </c>
    </row>
    <row r="103" spans="2:51" s="6" customFormat="1" ht="15.75" customHeight="1">
      <c r="B103" s="129"/>
      <c r="E103" s="131"/>
      <c r="F103" s="290" t="s">
        <v>1226</v>
      </c>
      <c r="G103" s="291"/>
      <c r="H103" s="291"/>
      <c r="I103" s="291"/>
      <c r="K103" s="132">
        <v>210</v>
      </c>
      <c r="S103" s="129"/>
      <c r="T103" s="133"/>
      <c r="AA103" s="134"/>
      <c r="AT103" s="130" t="s">
        <v>208</v>
      </c>
      <c r="AU103" s="130" t="s">
        <v>147</v>
      </c>
      <c r="AV103" s="130" t="s">
        <v>83</v>
      </c>
      <c r="AW103" s="130" t="s">
        <v>117</v>
      </c>
      <c r="AX103" s="130" t="s">
        <v>22</v>
      </c>
      <c r="AY103" s="130" t="s">
        <v>136</v>
      </c>
    </row>
    <row r="104" spans="2:65" s="6" customFormat="1" ht="27" customHeight="1">
      <c r="B104" s="21"/>
      <c r="C104" s="110" t="s">
        <v>170</v>
      </c>
      <c r="D104" s="110" t="s">
        <v>138</v>
      </c>
      <c r="E104" s="111" t="s">
        <v>1227</v>
      </c>
      <c r="F104" s="271" t="s">
        <v>1228</v>
      </c>
      <c r="G104" s="272"/>
      <c r="H104" s="272"/>
      <c r="I104" s="272"/>
      <c r="J104" s="113" t="s">
        <v>303</v>
      </c>
      <c r="K104" s="114">
        <v>1700</v>
      </c>
      <c r="L104" s="273"/>
      <c r="M104" s="272"/>
      <c r="N104" s="274">
        <f>ROUND($L$104*$K$104,2)</f>
        <v>0</v>
      </c>
      <c r="O104" s="272"/>
      <c r="P104" s="272"/>
      <c r="Q104" s="272"/>
      <c r="R104" s="112" t="s">
        <v>202</v>
      </c>
      <c r="S104" s="21"/>
      <c r="T104" s="115"/>
      <c r="U104" s="116" t="s">
        <v>45</v>
      </c>
      <c r="X104" s="117">
        <v>0</v>
      </c>
      <c r="Y104" s="117">
        <f>$X$104*$K$104</f>
        <v>0</v>
      </c>
      <c r="Z104" s="117">
        <v>0</v>
      </c>
      <c r="AA104" s="118">
        <f>$Z$104*$K$104</f>
        <v>0</v>
      </c>
      <c r="AR104" s="81" t="s">
        <v>137</v>
      </c>
      <c r="AT104" s="81" t="s">
        <v>138</v>
      </c>
      <c r="AU104" s="81" t="s">
        <v>147</v>
      </c>
      <c r="AY104" s="6" t="s">
        <v>136</v>
      </c>
      <c r="BE104" s="119">
        <f>IF($U$104="základní",$N$104,0)</f>
        <v>0</v>
      </c>
      <c r="BF104" s="119">
        <f>IF($U$104="snížená",$N$104,0)</f>
        <v>0</v>
      </c>
      <c r="BG104" s="119">
        <f>IF($U$104="zákl. přenesená",$N$104,0)</f>
        <v>0</v>
      </c>
      <c r="BH104" s="119">
        <f>IF($U$104="sníž. přenesená",$N$104,0)</f>
        <v>0</v>
      </c>
      <c r="BI104" s="119">
        <f>IF($U$104="nulová",$N$104,0)</f>
        <v>0</v>
      </c>
      <c r="BJ104" s="81" t="s">
        <v>22</v>
      </c>
      <c r="BK104" s="119">
        <f>ROUND($L$104*$K$104,2)</f>
        <v>0</v>
      </c>
      <c r="BL104" s="81" t="s">
        <v>137</v>
      </c>
      <c r="BM104" s="81" t="s">
        <v>1229</v>
      </c>
    </row>
    <row r="105" spans="2:51" s="6" customFormat="1" ht="15.75" customHeight="1">
      <c r="B105" s="129"/>
      <c r="E105" s="131"/>
      <c r="F105" s="290" t="s">
        <v>1230</v>
      </c>
      <c r="G105" s="291"/>
      <c r="H105" s="291"/>
      <c r="I105" s="291"/>
      <c r="K105" s="132">
        <v>1700</v>
      </c>
      <c r="S105" s="129"/>
      <c r="T105" s="133"/>
      <c r="AA105" s="134"/>
      <c r="AT105" s="130" t="s">
        <v>208</v>
      </c>
      <c r="AU105" s="130" t="s">
        <v>147</v>
      </c>
      <c r="AV105" s="130" t="s">
        <v>83</v>
      </c>
      <c r="AW105" s="130" t="s">
        <v>117</v>
      </c>
      <c r="AX105" s="130" t="s">
        <v>22</v>
      </c>
      <c r="AY105" s="130" t="s">
        <v>136</v>
      </c>
    </row>
    <row r="106" spans="2:65" s="6" customFormat="1" ht="15.75" customHeight="1">
      <c r="B106" s="21"/>
      <c r="C106" s="110" t="s">
        <v>27</v>
      </c>
      <c r="D106" s="110" t="s">
        <v>138</v>
      </c>
      <c r="E106" s="111" t="s">
        <v>1231</v>
      </c>
      <c r="F106" s="271" t="s">
        <v>1232</v>
      </c>
      <c r="G106" s="272"/>
      <c r="H106" s="272"/>
      <c r="I106" s="272"/>
      <c r="J106" s="113" t="s">
        <v>189</v>
      </c>
      <c r="K106" s="114">
        <v>54</v>
      </c>
      <c r="L106" s="273"/>
      <c r="M106" s="272"/>
      <c r="N106" s="274">
        <f>ROUND($L$106*$K$106,2)</f>
        <v>0</v>
      </c>
      <c r="O106" s="272"/>
      <c r="P106" s="272"/>
      <c r="Q106" s="272"/>
      <c r="R106" s="112" t="s">
        <v>202</v>
      </c>
      <c r="S106" s="21"/>
      <c r="T106" s="115"/>
      <c r="U106" s="116" t="s">
        <v>45</v>
      </c>
      <c r="X106" s="117">
        <v>0</v>
      </c>
      <c r="Y106" s="117">
        <f>$X$106*$K$106</f>
        <v>0</v>
      </c>
      <c r="Z106" s="117">
        <v>0</v>
      </c>
      <c r="AA106" s="118">
        <f>$Z$106*$K$106</f>
        <v>0</v>
      </c>
      <c r="AR106" s="81" t="s">
        <v>137</v>
      </c>
      <c r="AT106" s="81" t="s">
        <v>138</v>
      </c>
      <c r="AU106" s="81" t="s">
        <v>147</v>
      </c>
      <c r="AY106" s="6" t="s">
        <v>136</v>
      </c>
      <c r="BE106" s="119">
        <f>IF($U$106="základní",$N$106,0)</f>
        <v>0</v>
      </c>
      <c r="BF106" s="119">
        <f>IF($U$106="snížená",$N$106,0)</f>
        <v>0</v>
      </c>
      <c r="BG106" s="119">
        <f>IF($U$106="zákl. přenesená",$N$106,0)</f>
        <v>0</v>
      </c>
      <c r="BH106" s="119">
        <f>IF($U$106="sníž. přenesená",$N$106,0)</f>
        <v>0</v>
      </c>
      <c r="BI106" s="119">
        <f>IF($U$106="nulová",$N$106,0)</f>
        <v>0</v>
      </c>
      <c r="BJ106" s="81" t="s">
        <v>22</v>
      </c>
      <c r="BK106" s="119">
        <f>ROUND($L$106*$K$106,2)</f>
        <v>0</v>
      </c>
      <c r="BL106" s="81" t="s">
        <v>137</v>
      </c>
      <c r="BM106" s="81" t="s">
        <v>1233</v>
      </c>
    </row>
    <row r="107" spans="2:65" s="6" customFormat="1" ht="15.75" customHeight="1">
      <c r="B107" s="21"/>
      <c r="C107" s="113" t="s">
        <v>177</v>
      </c>
      <c r="D107" s="113" t="s">
        <v>138</v>
      </c>
      <c r="E107" s="111" t="s">
        <v>1234</v>
      </c>
      <c r="F107" s="271" t="s">
        <v>1235</v>
      </c>
      <c r="G107" s="272"/>
      <c r="H107" s="272"/>
      <c r="I107" s="272"/>
      <c r="J107" s="113" t="s">
        <v>189</v>
      </c>
      <c r="K107" s="114">
        <v>43</v>
      </c>
      <c r="L107" s="273"/>
      <c r="M107" s="272"/>
      <c r="N107" s="274">
        <f>ROUND($L$107*$K$107,2)</f>
        <v>0</v>
      </c>
      <c r="O107" s="272"/>
      <c r="P107" s="272"/>
      <c r="Q107" s="272"/>
      <c r="R107" s="112" t="s">
        <v>202</v>
      </c>
      <c r="S107" s="21"/>
      <c r="T107" s="115"/>
      <c r="U107" s="116" t="s">
        <v>45</v>
      </c>
      <c r="X107" s="117">
        <v>0</v>
      </c>
      <c r="Y107" s="117">
        <f>$X$107*$K$107</f>
        <v>0</v>
      </c>
      <c r="Z107" s="117">
        <v>0</v>
      </c>
      <c r="AA107" s="118">
        <f>$Z$107*$K$107</f>
        <v>0</v>
      </c>
      <c r="AR107" s="81" t="s">
        <v>137</v>
      </c>
      <c r="AT107" s="81" t="s">
        <v>138</v>
      </c>
      <c r="AU107" s="81" t="s">
        <v>147</v>
      </c>
      <c r="AY107" s="81" t="s">
        <v>136</v>
      </c>
      <c r="BE107" s="119">
        <f>IF($U$107="základní",$N$107,0)</f>
        <v>0</v>
      </c>
      <c r="BF107" s="119">
        <f>IF($U$107="snížená",$N$107,0)</f>
        <v>0</v>
      </c>
      <c r="BG107" s="119">
        <f>IF($U$107="zákl. přenesená",$N$107,0)</f>
        <v>0</v>
      </c>
      <c r="BH107" s="119">
        <f>IF($U$107="sníž. přenesená",$N$107,0)</f>
        <v>0</v>
      </c>
      <c r="BI107" s="119">
        <f>IF($U$107="nulová",$N$107,0)</f>
        <v>0</v>
      </c>
      <c r="BJ107" s="81" t="s">
        <v>22</v>
      </c>
      <c r="BK107" s="119">
        <f>ROUND($L$107*$K$107,2)</f>
        <v>0</v>
      </c>
      <c r="BL107" s="81" t="s">
        <v>137</v>
      </c>
      <c r="BM107" s="81" t="s">
        <v>1236</v>
      </c>
    </row>
    <row r="108" spans="2:65" s="6" customFormat="1" ht="15.75" customHeight="1">
      <c r="B108" s="21"/>
      <c r="C108" s="113" t="s">
        <v>328</v>
      </c>
      <c r="D108" s="113" t="s">
        <v>138</v>
      </c>
      <c r="E108" s="111" t="s">
        <v>1237</v>
      </c>
      <c r="F108" s="271" t="s">
        <v>1238</v>
      </c>
      <c r="G108" s="272"/>
      <c r="H108" s="272"/>
      <c r="I108" s="272"/>
      <c r="J108" s="113" t="s">
        <v>189</v>
      </c>
      <c r="K108" s="114">
        <v>35</v>
      </c>
      <c r="L108" s="273"/>
      <c r="M108" s="272"/>
      <c r="N108" s="274">
        <f>ROUND($L$108*$K$108,2)</f>
        <v>0</v>
      </c>
      <c r="O108" s="272"/>
      <c r="P108" s="272"/>
      <c r="Q108" s="272"/>
      <c r="R108" s="112" t="s">
        <v>202</v>
      </c>
      <c r="S108" s="21"/>
      <c r="T108" s="115"/>
      <c r="U108" s="116" t="s">
        <v>45</v>
      </c>
      <c r="X108" s="117">
        <v>0</v>
      </c>
      <c r="Y108" s="117">
        <f>$X$108*$K$108</f>
        <v>0</v>
      </c>
      <c r="Z108" s="117">
        <v>0</v>
      </c>
      <c r="AA108" s="118">
        <f>$Z$108*$K$108</f>
        <v>0</v>
      </c>
      <c r="AR108" s="81" t="s">
        <v>137</v>
      </c>
      <c r="AT108" s="81" t="s">
        <v>138</v>
      </c>
      <c r="AU108" s="81" t="s">
        <v>147</v>
      </c>
      <c r="AY108" s="81" t="s">
        <v>136</v>
      </c>
      <c r="BE108" s="119">
        <f>IF($U$108="základní",$N$108,0)</f>
        <v>0</v>
      </c>
      <c r="BF108" s="119">
        <f>IF($U$108="snížená",$N$108,0)</f>
        <v>0</v>
      </c>
      <c r="BG108" s="119">
        <f>IF($U$108="zákl. přenesená",$N$108,0)</f>
        <v>0</v>
      </c>
      <c r="BH108" s="119">
        <f>IF($U$108="sníž. přenesená",$N$108,0)</f>
        <v>0</v>
      </c>
      <c r="BI108" s="119">
        <f>IF($U$108="nulová",$N$108,0)</f>
        <v>0</v>
      </c>
      <c r="BJ108" s="81" t="s">
        <v>22</v>
      </c>
      <c r="BK108" s="119">
        <f>ROUND($L$108*$K$108,2)</f>
        <v>0</v>
      </c>
      <c r="BL108" s="81" t="s">
        <v>137</v>
      </c>
      <c r="BM108" s="81" t="s">
        <v>1239</v>
      </c>
    </row>
    <row r="109" spans="2:65" s="6" customFormat="1" ht="15.75" customHeight="1">
      <c r="B109" s="21"/>
      <c r="C109" s="113" t="s">
        <v>333</v>
      </c>
      <c r="D109" s="113" t="s">
        <v>138</v>
      </c>
      <c r="E109" s="111" t="s">
        <v>1240</v>
      </c>
      <c r="F109" s="271" t="s">
        <v>1241</v>
      </c>
      <c r="G109" s="272"/>
      <c r="H109" s="272"/>
      <c r="I109" s="272"/>
      <c r="J109" s="113" t="s">
        <v>189</v>
      </c>
      <c r="K109" s="114">
        <v>4</v>
      </c>
      <c r="L109" s="273"/>
      <c r="M109" s="272"/>
      <c r="N109" s="274">
        <f>ROUND($L$109*$K$109,2)</f>
        <v>0</v>
      </c>
      <c r="O109" s="272"/>
      <c r="P109" s="272"/>
      <c r="Q109" s="272"/>
      <c r="R109" s="112" t="s">
        <v>202</v>
      </c>
      <c r="S109" s="21"/>
      <c r="T109" s="115"/>
      <c r="U109" s="116" t="s">
        <v>45</v>
      </c>
      <c r="X109" s="117">
        <v>0</v>
      </c>
      <c r="Y109" s="117">
        <f>$X$109*$K$109</f>
        <v>0</v>
      </c>
      <c r="Z109" s="117">
        <v>0</v>
      </c>
      <c r="AA109" s="118">
        <f>$Z$109*$K$109</f>
        <v>0</v>
      </c>
      <c r="AR109" s="81" t="s">
        <v>137</v>
      </c>
      <c r="AT109" s="81" t="s">
        <v>138</v>
      </c>
      <c r="AU109" s="81" t="s">
        <v>147</v>
      </c>
      <c r="AY109" s="81" t="s">
        <v>136</v>
      </c>
      <c r="BE109" s="119">
        <f>IF($U$109="základní",$N$109,0)</f>
        <v>0</v>
      </c>
      <c r="BF109" s="119">
        <f>IF($U$109="snížená",$N$109,0)</f>
        <v>0</v>
      </c>
      <c r="BG109" s="119">
        <f>IF($U$109="zákl. přenesená",$N$109,0)</f>
        <v>0</v>
      </c>
      <c r="BH109" s="119">
        <f>IF($U$109="sníž. přenesená",$N$109,0)</f>
        <v>0</v>
      </c>
      <c r="BI109" s="119">
        <f>IF($U$109="nulová",$N$109,0)</f>
        <v>0</v>
      </c>
      <c r="BJ109" s="81" t="s">
        <v>22</v>
      </c>
      <c r="BK109" s="119">
        <f>ROUND($L$109*$K$109,2)</f>
        <v>0</v>
      </c>
      <c r="BL109" s="81" t="s">
        <v>137</v>
      </c>
      <c r="BM109" s="81" t="s">
        <v>1242</v>
      </c>
    </row>
    <row r="110" spans="2:65" s="6" customFormat="1" ht="15.75" customHeight="1">
      <c r="B110" s="21"/>
      <c r="C110" s="113" t="s">
        <v>182</v>
      </c>
      <c r="D110" s="113" t="s">
        <v>138</v>
      </c>
      <c r="E110" s="111" t="s">
        <v>1243</v>
      </c>
      <c r="F110" s="271" t="s">
        <v>1244</v>
      </c>
      <c r="G110" s="272"/>
      <c r="H110" s="272"/>
      <c r="I110" s="272"/>
      <c r="J110" s="113" t="s">
        <v>189</v>
      </c>
      <c r="K110" s="114">
        <v>89</v>
      </c>
      <c r="L110" s="273"/>
      <c r="M110" s="272"/>
      <c r="N110" s="274">
        <f>ROUND($L$110*$K$110,2)</f>
        <v>0</v>
      </c>
      <c r="O110" s="272"/>
      <c r="P110" s="272"/>
      <c r="Q110" s="272"/>
      <c r="R110" s="112" t="s">
        <v>202</v>
      </c>
      <c r="S110" s="21"/>
      <c r="T110" s="115"/>
      <c r="U110" s="116" t="s">
        <v>45</v>
      </c>
      <c r="X110" s="117">
        <v>0</v>
      </c>
      <c r="Y110" s="117">
        <f>$X$110*$K$110</f>
        <v>0</v>
      </c>
      <c r="Z110" s="117">
        <v>0</v>
      </c>
      <c r="AA110" s="118">
        <f>$Z$110*$K$110</f>
        <v>0</v>
      </c>
      <c r="AR110" s="81" t="s">
        <v>137</v>
      </c>
      <c r="AT110" s="81" t="s">
        <v>138</v>
      </c>
      <c r="AU110" s="81" t="s">
        <v>147</v>
      </c>
      <c r="AY110" s="81" t="s">
        <v>136</v>
      </c>
      <c r="BE110" s="119">
        <f>IF($U$110="základní",$N$110,0)</f>
        <v>0</v>
      </c>
      <c r="BF110" s="119">
        <f>IF($U$110="snížená",$N$110,0)</f>
        <v>0</v>
      </c>
      <c r="BG110" s="119">
        <f>IF($U$110="zákl. přenesená",$N$110,0)</f>
        <v>0</v>
      </c>
      <c r="BH110" s="119">
        <f>IF($U$110="sníž. přenesená",$N$110,0)</f>
        <v>0</v>
      </c>
      <c r="BI110" s="119">
        <f>IF($U$110="nulová",$N$110,0)</f>
        <v>0</v>
      </c>
      <c r="BJ110" s="81" t="s">
        <v>22</v>
      </c>
      <c r="BK110" s="119">
        <f>ROUND($L$110*$K$110,2)</f>
        <v>0</v>
      </c>
      <c r="BL110" s="81" t="s">
        <v>137</v>
      </c>
      <c r="BM110" s="81" t="s">
        <v>1245</v>
      </c>
    </row>
    <row r="111" spans="2:65" s="6" customFormat="1" ht="15.75" customHeight="1">
      <c r="B111" s="21"/>
      <c r="C111" s="113" t="s">
        <v>9</v>
      </c>
      <c r="D111" s="113" t="s">
        <v>138</v>
      </c>
      <c r="E111" s="111" t="s">
        <v>1246</v>
      </c>
      <c r="F111" s="271" t="s">
        <v>1247</v>
      </c>
      <c r="G111" s="272"/>
      <c r="H111" s="272"/>
      <c r="I111" s="272"/>
      <c r="J111" s="113" t="s">
        <v>189</v>
      </c>
      <c r="K111" s="114">
        <v>24</v>
      </c>
      <c r="L111" s="273"/>
      <c r="M111" s="272"/>
      <c r="N111" s="274">
        <f>ROUND($L$111*$K$111,2)</f>
        <v>0</v>
      </c>
      <c r="O111" s="272"/>
      <c r="P111" s="272"/>
      <c r="Q111" s="272"/>
      <c r="R111" s="112" t="s">
        <v>202</v>
      </c>
      <c r="S111" s="21"/>
      <c r="T111" s="115"/>
      <c r="U111" s="116" t="s">
        <v>45</v>
      </c>
      <c r="X111" s="117">
        <v>0</v>
      </c>
      <c r="Y111" s="117">
        <f>$X$111*$K$111</f>
        <v>0</v>
      </c>
      <c r="Z111" s="117">
        <v>0</v>
      </c>
      <c r="AA111" s="118">
        <f>$Z$111*$K$111</f>
        <v>0</v>
      </c>
      <c r="AR111" s="81" t="s">
        <v>137</v>
      </c>
      <c r="AT111" s="81" t="s">
        <v>138</v>
      </c>
      <c r="AU111" s="81" t="s">
        <v>147</v>
      </c>
      <c r="AY111" s="81" t="s">
        <v>136</v>
      </c>
      <c r="BE111" s="119">
        <f>IF($U$111="základní",$N$111,0)</f>
        <v>0</v>
      </c>
      <c r="BF111" s="119">
        <f>IF($U$111="snížená",$N$111,0)</f>
        <v>0</v>
      </c>
      <c r="BG111" s="119">
        <f>IF($U$111="zákl. přenesená",$N$111,0)</f>
        <v>0</v>
      </c>
      <c r="BH111" s="119">
        <f>IF($U$111="sníž. přenesená",$N$111,0)</f>
        <v>0</v>
      </c>
      <c r="BI111" s="119">
        <f>IF($U$111="nulová",$N$111,0)</f>
        <v>0</v>
      </c>
      <c r="BJ111" s="81" t="s">
        <v>22</v>
      </c>
      <c r="BK111" s="119">
        <f>ROUND($L$111*$K$111,2)</f>
        <v>0</v>
      </c>
      <c r="BL111" s="81" t="s">
        <v>137</v>
      </c>
      <c r="BM111" s="81" t="s">
        <v>1248</v>
      </c>
    </row>
    <row r="112" spans="2:65" s="6" customFormat="1" ht="15.75" customHeight="1">
      <c r="B112" s="21"/>
      <c r="C112" s="113" t="s">
        <v>347</v>
      </c>
      <c r="D112" s="113" t="s">
        <v>138</v>
      </c>
      <c r="E112" s="111" t="s">
        <v>1249</v>
      </c>
      <c r="F112" s="271" t="s">
        <v>1250</v>
      </c>
      <c r="G112" s="272"/>
      <c r="H112" s="272"/>
      <c r="I112" s="272"/>
      <c r="J112" s="113" t="s">
        <v>189</v>
      </c>
      <c r="K112" s="114">
        <v>17</v>
      </c>
      <c r="L112" s="273"/>
      <c r="M112" s="272"/>
      <c r="N112" s="274">
        <f>ROUND($L$112*$K$112,2)</f>
        <v>0</v>
      </c>
      <c r="O112" s="272"/>
      <c r="P112" s="272"/>
      <c r="Q112" s="272"/>
      <c r="R112" s="112" t="s">
        <v>202</v>
      </c>
      <c r="S112" s="21"/>
      <c r="T112" s="115"/>
      <c r="U112" s="116" t="s">
        <v>45</v>
      </c>
      <c r="X112" s="117">
        <v>0</v>
      </c>
      <c r="Y112" s="117">
        <f>$X$112*$K$112</f>
        <v>0</v>
      </c>
      <c r="Z112" s="117">
        <v>0</v>
      </c>
      <c r="AA112" s="118">
        <f>$Z$112*$K$112</f>
        <v>0</v>
      </c>
      <c r="AR112" s="81" t="s">
        <v>137</v>
      </c>
      <c r="AT112" s="81" t="s">
        <v>138</v>
      </c>
      <c r="AU112" s="81" t="s">
        <v>147</v>
      </c>
      <c r="AY112" s="81" t="s">
        <v>136</v>
      </c>
      <c r="BE112" s="119">
        <f>IF($U$112="základní",$N$112,0)</f>
        <v>0</v>
      </c>
      <c r="BF112" s="119">
        <f>IF($U$112="snížená",$N$112,0)</f>
        <v>0</v>
      </c>
      <c r="BG112" s="119">
        <f>IF($U$112="zákl. přenesená",$N$112,0)</f>
        <v>0</v>
      </c>
      <c r="BH112" s="119">
        <f>IF($U$112="sníž. přenesená",$N$112,0)</f>
        <v>0</v>
      </c>
      <c r="BI112" s="119">
        <f>IF($U$112="nulová",$N$112,0)</f>
        <v>0</v>
      </c>
      <c r="BJ112" s="81" t="s">
        <v>22</v>
      </c>
      <c r="BK112" s="119">
        <f>ROUND($L$112*$K$112,2)</f>
        <v>0</v>
      </c>
      <c r="BL112" s="81" t="s">
        <v>137</v>
      </c>
      <c r="BM112" s="81" t="s">
        <v>1251</v>
      </c>
    </row>
    <row r="113" spans="2:65" s="6" customFormat="1" ht="15.75" customHeight="1">
      <c r="B113" s="21"/>
      <c r="C113" s="113" t="s">
        <v>352</v>
      </c>
      <c r="D113" s="113" t="s">
        <v>138</v>
      </c>
      <c r="E113" s="111" t="s">
        <v>1252</v>
      </c>
      <c r="F113" s="271" t="s">
        <v>1253</v>
      </c>
      <c r="G113" s="272"/>
      <c r="H113" s="272"/>
      <c r="I113" s="272"/>
      <c r="J113" s="113" t="s">
        <v>189</v>
      </c>
      <c r="K113" s="114">
        <v>1</v>
      </c>
      <c r="L113" s="273"/>
      <c r="M113" s="272"/>
      <c r="N113" s="274">
        <f>ROUND($L$113*$K$113,2)</f>
        <v>0</v>
      </c>
      <c r="O113" s="272"/>
      <c r="P113" s="272"/>
      <c r="Q113" s="272"/>
      <c r="R113" s="112" t="s">
        <v>202</v>
      </c>
      <c r="S113" s="21"/>
      <c r="T113" s="115"/>
      <c r="U113" s="116" t="s">
        <v>45</v>
      </c>
      <c r="X113" s="117">
        <v>0</v>
      </c>
      <c r="Y113" s="117">
        <f>$X$113*$K$113</f>
        <v>0</v>
      </c>
      <c r="Z113" s="117">
        <v>0</v>
      </c>
      <c r="AA113" s="118">
        <f>$Z$113*$K$113</f>
        <v>0</v>
      </c>
      <c r="AR113" s="81" t="s">
        <v>137</v>
      </c>
      <c r="AT113" s="81" t="s">
        <v>138</v>
      </c>
      <c r="AU113" s="81" t="s">
        <v>147</v>
      </c>
      <c r="AY113" s="81" t="s">
        <v>136</v>
      </c>
      <c r="BE113" s="119">
        <f>IF($U$113="základní",$N$113,0)</f>
        <v>0</v>
      </c>
      <c r="BF113" s="119">
        <f>IF($U$113="snížená",$N$113,0)</f>
        <v>0</v>
      </c>
      <c r="BG113" s="119">
        <f>IF($U$113="zákl. přenesená",$N$113,0)</f>
        <v>0</v>
      </c>
      <c r="BH113" s="119">
        <f>IF($U$113="sníž. přenesená",$N$113,0)</f>
        <v>0</v>
      </c>
      <c r="BI113" s="119">
        <f>IF($U$113="nulová",$N$113,0)</f>
        <v>0</v>
      </c>
      <c r="BJ113" s="81" t="s">
        <v>22</v>
      </c>
      <c r="BK113" s="119">
        <f>ROUND($L$113*$K$113,2)</f>
        <v>0</v>
      </c>
      <c r="BL113" s="81" t="s">
        <v>137</v>
      </c>
      <c r="BM113" s="81" t="s">
        <v>1254</v>
      </c>
    </row>
    <row r="114" spans="2:65" s="6" customFormat="1" ht="15.75" customHeight="1">
      <c r="B114" s="21"/>
      <c r="C114" s="113" t="s">
        <v>355</v>
      </c>
      <c r="D114" s="113" t="s">
        <v>138</v>
      </c>
      <c r="E114" s="111" t="s">
        <v>1255</v>
      </c>
      <c r="F114" s="271" t="s">
        <v>1256</v>
      </c>
      <c r="G114" s="272"/>
      <c r="H114" s="272"/>
      <c r="I114" s="272"/>
      <c r="J114" s="113" t="s">
        <v>189</v>
      </c>
      <c r="K114" s="114">
        <v>143</v>
      </c>
      <c r="L114" s="273"/>
      <c r="M114" s="272"/>
      <c r="N114" s="274">
        <f>ROUND($L$114*$K$114,2)</f>
        <v>0</v>
      </c>
      <c r="O114" s="272"/>
      <c r="P114" s="272"/>
      <c r="Q114" s="272"/>
      <c r="R114" s="112" t="s">
        <v>202</v>
      </c>
      <c r="S114" s="21"/>
      <c r="T114" s="115"/>
      <c r="U114" s="116" t="s">
        <v>45</v>
      </c>
      <c r="X114" s="117">
        <v>8E-05</v>
      </c>
      <c r="Y114" s="117">
        <f>$X$114*$K$114</f>
        <v>0.01144</v>
      </c>
      <c r="Z114" s="117">
        <v>0</v>
      </c>
      <c r="AA114" s="118">
        <f>$Z$114*$K$114</f>
        <v>0</v>
      </c>
      <c r="AR114" s="81" t="s">
        <v>137</v>
      </c>
      <c r="AT114" s="81" t="s">
        <v>138</v>
      </c>
      <c r="AU114" s="81" t="s">
        <v>147</v>
      </c>
      <c r="AY114" s="81" t="s">
        <v>136</v>
      </c>
      <c r="BE114" s="119">
        <f>IF($U$114="základní",$N$114,0)</f>
        <v>0</v>
      </c>
      <c r="BF114" s="119">
        <f>IF($U$114="snížená",$N$114,0)</f>
        <v>0</v>
      </c>
      <c r="BG114" s="119">
        <f>IF($U$114="zákl. přenesená",$N$114,0)</f>
        <v>0</v>
      </c>
      <c r="BH114" s="119">
        <f>IF($U$114="sníž. přenesená",$N$114,0)</f>
        <v>0</v>
      </c>
      <c r="BI114" s="119">
        <f>IF($U$114="nulová",$N$114,0)</f>
        <v>0</v>
      </c>
      <c r="BJ114" s="81" t="s">
        <v>22</v>
      </c>
      <c r="BK114" s="119">
        <f>ROUND($L$114*$K$114,2)</f>
        <v>0</v>
      </c>
      <c r="BL114" s="81" t="s">
        <v>137</v>
      </c>
      <c r="BM114" s="81" t="s">
        <v>1257</v>
      </c>
    </row>
    <row r="115" spans="2:51" s="6" customFormat="1" ht="15.75" customHeight="1">
      <c r="B115" s="129"/>
      <c r="E115" s="131"/>
      <c r="F115" s="290" t="s">
        <v>1258</v>
      </c>
      <c r="G115" s="291"/>
      <c r="H115" s="291"/>
      <c r="I115" s="291"/>
      <c r="K115" s="132">
        <v>143</v>
      </c>
      <c r="S115" s="129"/>
      <c r="T115" s="133"/>
      <c r="AA115" s="134"/>
      <c r="AT115" s="130" t="s">
        <v>208</v>
      </c>
      <c r="AU115" s="130" t="s">
        <v>147</v>
      </c>
      <c r="AV115" s="130" t="s">
        <v>83</v>
      </c>
      <c r="AW115" s="130" t="s">
        <v>117</v>
      </c>
      <c r="AX115" s="130" t="s">
        <v>22</v>
      </c>
      <c r="AY115" s="130" t="s">
        <v>136</v>
      </c>
    </row>
    <row r="116" spans="2:65" s="6" customFormat="1" ht="15.75" customHeight="1">
      <c r="B116" s="21"/>
      <c r="C116" s="110" t="s">
        <v>362</v>
      </c>
      <c r="D116" s="110" t="s">
        <v>138</v>
      </c>
      <c r="E116" s="111" t="s">
        <v>1259</v>
      </c>
      <c r="F116" s="271" t="s">
        <v>1260</v>
      </c>
      <c r="G116" s="272"/>
      <c r="H116" s="272"/>
      <c r="I116" s="272"/>
      <c r="J116" s="113" t="s">
        <v>189</v>
      </c>
      <c r="K116" s="114">
        <v>67</v>
      </c>
      <c r="L116" s="273"/>
      <c r="M116" s="272"/>
      <c r="N116" s="274">
        <f>ROUND($L$116*$K$116,2)</f>
        <v>0</v>
      </c>
      <c r="O116" s="272"/>
      <c r="P116" s="272"/>
      <c r="Q116" s="272"/>
      <c r="R116" s="112" t="s">
        <v>202</v>
      </c>
      <c r="S116" s="21"/>
      <c r="T116" s="115"/>
      <c r="U116" s="116" t="s">
        <v>45</v>
      </c>
      <c r="X116" s="117">
        <v>8E-05</v>
      </c>
      <c r="Y116" s="117">
        <f>$X$116*$K$116</f>
        <v>0.00536</v>
      </c>
      <c r="Z116" s="117">
        <v>0</v>
      </c>
      <c r="AA116" s="118">
        <f>$Z$116*$K$116</f>
        <v>0</v>
      </c>
      <c r="AR116" s="81" t="s">
        <v>137</v>
      </c>
      <c r="AT116" s="81" t="s">
        <v>138</v>
      </c>
      <c r="AU116" s="81" t="s">
        <v>147</v>
      </c>
      <c r="AY116" s="6" t="s">
        <v>136</v>
      </c>
      <c r="BE116" s="119">
        <f>IF($U$116="základní",$N$116,0)</f>
        <v>0</v>
      </c>
      <c r="BF116" s="119">
        <f>IF($U$116="snížená",$N$116,0)</f>
        <v>0</v>
      </c>
      <c r="BG116" s="119">
        <f>IF($U$116="zákl. přenesená",$N$116,0)</f>
        <v>0</v>
      </c>
      <c r="BH116" s="119">
        <f>IF($U$116="sníž. přenesená",$N$116,0)</f>
        <v>0</v>
      </c>
      <c r="BI116" s="119">
        <f>IF($U$116="nulová",$N$116,0)</f>
        <v>0</v>
      </c>
      <c r="BJ116" s="81" t="s">
        <v>22</v>
      </c>
      <c r="BK116" s="119">
        <f>ROUND($L$116*$K$116,2)</f>
        <v>0</v>
      </c>
      <c r="BL116" s="81" t="s">
        <v>137</v>
      </c>
      <c r="BM116" s="81" t="s">
        <v>1261</v>
      </c>
    </row>
    <row r="117" spans="2:51" s="6" customFormat="1" ht="15.75" customHeight="1">
      <c r="B117" s="129"/>
      <c r="E117" s="131"/>
      <c r="F117" s="290" t="s">
        <v>1262</v>
      </c>
      <c r="G117" s="291"/>
      <c r="H117" s="291"/>
      <c r="I117" s="291"/>
      <c r="K117" s="132">
        <v>67</v>
      </c>
      <c r="S117" s="129"/>
      <c r="T117" s="133"/>
      <c r="AA117" s="134"/>
      <c r="AT117" s="130" t="s">
        <v>208</v>
      </c>
      <c r="AU117" s="130" t="s">
        <v>147</v>
      </c>
      <c r="AV117" s="130" t="s">
        <v>83</v>
      </c>
      <c r="AW117" s="130" t="s">
        <v>117</v>
      </c>
      <c r="AX117" s="130" t="s">
        <v>22</v>
      </c>
      <c r="AY117" s="130" t="s">
        <v>136</v>
      </c>
    </row>
    <row r="118" spans="2:65" s="6" customFormat="1" ht="15.75" customHeight="1">
      <c r="B118" s="21"/>
      <c r="C118" s="110" t="s">
        <v>367</v>
      </c>
      <c r="D118" s="110" t="s">
        <v>138</v>
      </c>
      <c r="E118" s="111" t="s">
        <v>1263</v>
      </c>
      <c r="F118" s="271" t="s">
        <v>1264</v>
      </c>
      <c r="G118" s="272"/>
      <c r="H118" s="272"/>
      <c r="I118" s="272"/>
      <c r="J118" s="113" t="s">
        <v>189</v>
      </c>
      <c r="K118" s="114">
        <v>52</v>
      </c>
      <c r="L118" s="273"/>
      <c r="M118" s="272"/>
      <c r="N118" s="274">
        <f>ROUND($L$118*$K$118,2)</f>
        <v>0</v>
      </c>
      <c r="O118" s="272"/>
      <c r="P118" s="272"/>
      <c r="Q118" s="272"/>
      <c r="R118" s="112" t="s">
        <v>202</v>
      </c>
      <c r="S118" s="21"/>
      <c r="T118" s="115"/>
      <c r="U118" s="116" t="s">
        <v>45</v>
      </c>
      <c r="X118" s="117">
        <v>0.00017</v>
      </c>
      <c r="Y118" s="117">
        <f>$X$118*$K$118</f>
        <v>0.00884</v>
      </c>
      <c r="Z118" s="117">
        <v>0</v>
      </c>
      <c r="AA118" s="118">
        <f>$Z$118*$K$118</f>
        <v>0</v>
      </c>
      <c r="AR118" s="81" t="s">
        <v>137</v>
      </c>
      <c r="AT118" s="81" t="s">
        <v>138</v>
      </c>
      <c r="AU118" s="81" t="s">
        <v>147</v>
      </c>
      <c r="AY118" s="6" t="s">
        <v>136</v>
      </c>
      <c r="BE118" s="119">
        <f>IF($U$118="základní",$N$118,0)</f>
        <v>0</v>
      </c>
      <c r="BF118" s="119">
        <f>IF($U$118="snížená",$N$118,0)</f>
        <v>0</v>
      </c>
      <c r="BG118" s="119">
        <f>IF($U$118="zákl. přenesená",$N$118,0)</f>
        <v>0</v>
      </c>
      <c r="BH118" s="119">
        <f>IF($U$118="sníž. přenesená",$N$118,0)</f>
        <v>0</v>
      </c>
      <c r="BI118" s="119">
        <f>IF($U$118="nulová",$N$118,0)</f>
        <v>0</v>
      </c>
      <c r="BJ118" s="81" t="s">
        <v>22</v>
      </c>
      <c r="BK118" s="119">
        <f>ROUND($L$118*$K$118,2)</f>
        <v>0</v>
      </c>
      <c r="BL118" s="81" t="s">
        <v>137</v>
      </c>
      <c r="BM118" s="81" t="s">
        <v>1265</v>
      </c>
    </row>
    <row r="119" spans="2:51" s="6" customFormat="1" ht="15.75" customHeight="1">
      <c r="B119" s="129"/>
      <c r="E119" s="131"/>
      <c r="F119" s="290" t="s">
        <v>1266</v>
      </c>
      <c r="G119" s="291"/>
      <c r="H119" s="291"/>
      <c r="I119" s="291"/>
      <c r="K119" s="132">
        <v>52</v>
      </c>
      <c r="S119" s="129"/>
      <c r="T119" s="133"/>
      <c r="AA119" s="134"/>
      <c r="AT119" s="130" t="s">
        <v>208</v>
      </c>
      <c r="AU119" s="130" t="s">
        <v>147</v>
      </c>
      <c r="AV119" s="130" t="s">
        <v>83</v>
      </c>
      <c r="AW119" s="130" t="s">
        <v>117</v>
      </c>
      <c r="AX119" s="130" t="s">
        <v>22</v>
      </c>
      <c r="AY119" s="130" t="s">
        <v>136</v>
      </c>
    </row>
    <row r="120" spans="2:65" s="6" customFormat="1" ht="15.75" customHeight="1">
      <c r="B120" s="21"/>
      <c r="C120" s="110" t="s">
        <v>8</v>
      </c>
      <c r="D120" s="110" t="s">
        <v>138</v>
      </c>
      <c r="E120" s="111" t="s">
        <v>1267</v>
      </c>
      <c r="F120" s="271" t="s">
        <v>1268</v>
      </c>
      <c r="G120" s="272"/>
      <c r="H120" s="272"/>
      <c r="I120" s="272"/>
      <c r="J120" s="113" t="s">
        <v>189</v>
      </c>
      <c r="K120" s="114">
        <v>5</v>
      </c>
      <c r="L120" s="273"/>
      <c r="M120" s="272"/>
      <c r="N120" s="274">
        <f>ROUND($L$120*$K$120,2)</f>
        <v>0</v>
      </c>
      <c r="O120" s="272"/>
      <c r="P120" s="272"/>
      <c r="Q120" s="272"/>
      <c r="R120" s="112" t="s">
        <v>202</v>
      </c>
      <c r="S120" s="21"/>
      <c r="T120" s="115"/>
      <c r="U120" s="116" t="s">
        <v>45</v>
      </c>
      <c r="X120" s="117">
        <v>0.00017</v>
      </c>
      <c r="Y120" s="117">
        <f>$X$120*$K$120</f>
        <v>0.0008500000000000001</v>
      </c>
      <c r="Z120" s="117">
        <v>0</v>
      </c>
      <c r="AA120" s="118">
        <f>$Z$120*$K$120</f>
        <v>0</v>
      </c>
      <c r="AR120" s="81" t="s">
        <v>137</v>
      </c>
      <c r="AT120" s="81" t="s">
        <v>138</v>
      </c>
      <c r="AU120" s="81" t="s">
        <v>147</v>
      </c>
      <c r="AY120" s="6" t="s">
        <v>136</v>
      </c>
      <c r="BE120" s="119">
        <f>IF($U$120="základní",$N$120,0)</f>
        <v>0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81" t="s">
        <v>22</v>
      </c>
      <c r="BK120" s="119">
        <f>ROUND($L$120*$K$120,2)</f>
        <v>0</v>
      </c>
      <c r="BL120" s="81" t="s">
        <v>137</v>
      </c>
      <c r="BM120" s="81" t="s">
        <v>1269</v>
      </c>
    </row>
    <row r="121" spans="2:51" s="6" customFormat="1" ht="15.75" customHeight="1">
      <c r="B121" s="129"/>
      <c r="E121" s="131"/>
      <c r="F121" s="290" t="s">
        <v>1270</v>
      </c>
      <c r="G121" s="291"/>
      <c r="H121" s="291"/>
      <c r="I121" s="291"/>
      <c r="K121" s="132">
        <v>5</v>
      </c>
      <c r="S121" s="129"/>
      <c r="T121" s="133"/>
      <c r="AA121" s="134"/>
      <c r="AT121" s="130" t="s">
        <v>208</v>
      </c>
      <c r="AU121" s="130" t="s">
        <v>147</v>
      </c>
      <c r="AV121" s="130" t="s">
        <v>83</v>
      </c>
      <c r="AW121" s="130" t="s">
        <v>117</v>
      </c>
      <c r="AX121" s="130" t="s">
        <v>22</v>
      </c>
      <c r="AY121" s="130" t="s">
        <v>136</v>
      </c>
    </row>
    <row r="122" spans="2:65" s="6" customFormat="1" ht="39" customHeight="1">
      <c r="B122" s="21"/>
      <c r="C122" s="110" t="s">
        <v>377</v>
      </c>
      <c r="D122" s="110" t="s">
        <v>138</v>
      </c>
      <c r="E122" s="111" t="s">
        <v>1271</v>
      </c>
      <c r="F122" s="271" t="s">
        <v>1272</v>
      </c>
      <c r="G122" s="272"/>
      <c r="H122" s="272"/>
      <c r="I122" s="272"/>
      <c r="J122" s="113" t="s">
        <v>189</v>
      </c>
      <c r="K122" s="114">
        <v>143</v>
      </c>
      <c r="L122" s="273"/>
      <c r="M122" s="272"/>
      <c r="N122" s="274">
        <f>ROUND($L$122*$K$122,2)</f>
        <v>0</v>
      </c>
      <c r="O122" s="272"/>
      <c r="P122" s="272"/>
      <c r="Q122" s="272"/>
      <c r="R122" s="112" t="s">
        <v>202</v>
      </c>
      <c r="S122" s="21"/>
      <c r="T122" s="115"/>
      <c r="U122" s="116" t="s">
        <v>45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81" t="s">
        <v>137</v>
      </c>
      <c r="AT122" s="81" t="s">
        <v>138</v>
      </c>
      <c r="AU122" s="81" t="s">
        <v>147</v>
      </c>
      <c r="AY122" s="6" t="s">
        <v>136</v>
      </c>
      <c r="BE122" s="119">
        <f>IF($U$122="základní",$N$122,0)</f>
        <v>0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81" t="s">
        <v>22</v>
      </c>
      <c r="BK122" s="119">
        <f>ROUND($L$122*$K$122,2)</f>
        <v>0</v>
      </c>
      <c r="BL122" s="81" t="s">
        <v>137</v>
      </c>
      <c r="BM122" s="81" t="s">
        <v>1273</v>
      </c>
    </row>
    <row r="123" spans="2:65" s="6" customFormat="1" ht="39" customHeight="1">
      <c r="B123" s="21"/>
      <c r="C123" s="113" t="s">
        <v>382</v>
      </c>
      <c r="D123" s="113" t="s">
        <v>138</v>
      </c>
      <c r="E123" s="111" t="s">
        <v>1274</v>
      </c>
      <c r="F123" s="271" t="s">
        <v>1275</v>
      </c>
      <c r="G123" s="272"/>
      <c r="H123" s="272"/>
      <c r="I123" s="272"/>
      <c r="J123" s="113" t="s">
        <v>189</v>
      </c>
      <c r="K123" s="114">
        <v>67</v>
      </c>
      <c r="L123" s="273"/>
      <c r="M123" s="272"/>
      <c r="N123" s="274">
        <f>ROUND($L$123*$K$123,2)</f>
        <v>0</v>
      </c>
      <c r="O123" s="272"/>
      <c r="P123" s="272"/>
      <c r="Q123" s="272"/>
      <c r="R123" s="112" t="s">
        <v>202</v>
      </c>
      <c r="S123" s="21"/>
      <c r="T123" s="115"/>
      <c r="U123" s="116" t="s">
        <v>45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81" t="s">
        <v>137</v>
      </c>
      <c r="AT123" s="81" t="s">
        <v>138</v>
      </c>
      <c r="AU123" s="81" t="s">
        <v>147</v>
      </c>
      <c r="AY123" s="81" t="s">
        <v>136</v>
      </c>
      <c r="BE123" s="119">
        <f>IF($U$123="základní",$N$123,0)</f>
        <v>0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81" t="s">
        <v>22</v>
      </c>
      <c r="BK123" s="119">
        <f>ROUND($L$123*$K$123,2)</f>
        <v>0</v>
      </c>
      <c r="BL123" s="81" t="s">
        <v>137</v>
      </c>
      <c r="BM123" s="81" t="s">
        <v>1276</v>
      </c>
    </row>
    <row r="124" spans="2:65" s="6" customFormat="1" ht="39" customHeight="1">
      <c r="B124" s="21"/>
      <c r="C124" s="113" t="s">
        <v>387</v>
      </c>
      <c r="D124" s="113" t="s">
        <v>138</v>
      </c>
      <c r="E124" s="111" t="s">
        <v>1277</v>
      </c>
      <c r="F124" s="271" t="s">
        <v>1278</v>
      </c>
      <c r="G124" s="272"/>
      <c r="H124" s="272"/>
      <c r="I124" s="272"/>
      <c r="J124" s="113" t="s">
        <v>189</v>
      </c>
      <c r="K124" s="114">
        <v>52</v>
      </c>
      <c r="L124" s="273"/>
      <c r="M124" s="272"/>
      <c r="N124" s="274">
        <f>ROUND($L$124*$K$124,2)</f>
        <v>0</v>
      </c>
      <c r="O124" s="272"/>
      <c r="P124" s="272"/>
      <c r="Q124" s="272"/>
      <c r="R124" s="112" t="s">
        <v>202</v>
      </c>
      <c r="S124" s="21"/>
      <c r="T124" s="115"/>
      <c r="U124" s="116" t="s">
        <v>45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81" t="s">
        <v>137</v>
      </c>
      <c r="AT124" s="81" t="s">
        <v>138</v>
      </c>
      <c r="AU124" s="81" t="s">
        <v>147</v>
      </c>
      <c r="AY124" s="81" t="s">
        <v>136</v>
      </c>
      <c r="BE124" s="119">
        <f>IF($U$124="základní",$N$124,0)</f>
        <v>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81" t="s">
        <v>22</v>
      </c>
      <c r="BK124" s="119">
        <f>ROUND($L$124*$K$124,2)</f>
        <v>0</v>
      </c>
      <c r="BL124" s="81" t="s">
        <v>137</v>
      </c>
      <c r="BM124" s="81" t="s">
        <v>1279</v>
      </c>
    </row>
    <row r="125" spans="2:65" s="6" customFormat="1" ht="39" customHeight="1">
      <c r="B125" s="21"/>
      <c r="C125" s="113" t="s">
        <v>392</v>
      </c>
      <c r="D125" s="113" t="s">
        <v>138</v>
      </c>
      <c r="E125" s="111" t="s">
        <v>1280</v>
      </c>
      <c r="F125" s="271" t="s">
        <v>1278</v>
      </c>
      <c r="G125" s="272"/>
      <c r="H125" s="272"/>
      <c r="I125" s="272"/>
      <c r="J125" s="113" t="s">
        <v>189</v>
      </c>
      <c r="K125" s="114">
        <v>5</v>
      </c>
      <c r="L125" s="273"/>
      <c r="M125" s="272"/>
      <c r="N125" s="274">
        <f>ROUND($L$125*$K$125,2)</f>
        <v>0</v>
      </c>
      <c r="O125" s="272"/>
      <c r="P125" s="272"/>
      <c r="Q125" s="272"/>
      <c r="R125" s="112" t="s">
        <v>202</v>
      </c>
      <c r="S125" s="21"/>
      <c r="T125" s="115"/>
      <c r="U125" s="116" t="s">
        <v>45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81" t="s">
        <v>137</v>
      </c>
      <c r="AT125" s="81" t="s">
        <v>138</v>
      </c>
      <c r="AU125" s="81" t="s">
        <v>147</v>
      </c>
      <c r="AY125" s="81" t="s">
        <v>136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81" t="s">
        <v>22</v>
      </c>
      <c r="BK125" s="119">
        <f>ROUND($L$125*$K$125,2)</f>
        <v>0</v>
      </c>
      <c r="BL125" s="81" t="s">
        <v>137</v>
      </c>
      <c r="BM125" s="81" t="s">
        <v>1281</v>
      </c>
    </row>
    <row r="126" spans="2:65" s="6" customFormat="1" ht="27" customHeight="1">
      <c r="B126" s="21"/>
      <c r="C126" s="113" t="s">
        <v>397</v>
      </c>
      <c r="D126" s="113" t="s">
        <v>138</v>
      </c>
      <c r="E126" s="111" t="s">
        <v>1282</v>
      </c>
      <c r="F126" s="271" t="s">
        <v>1283</v>
      </c>
      <c r="G126" s="272"/>
      <c r="H126" s="272"/>
      <c r="I126" s="272"/>
      <c r="J126" s="113" t="s">
        <v>267</v>
      </c>
      <c r="K126" s="114">
        <v>58.65</v>
      </c>
      <c r="L126" s="273"/>
      <c r="M126" s="272"/>
      <c r="N126" s="274">
        <f>ROUND($L$126*$K$126,2)</f>
        <v>0</v>
      </c>
      <c r="O126" s="272"/>
      <c r="P126" s="272"/>
      <c r="Q126" s="272"/>
      <c r="R126" s="112" t="s">
        <v>202</v>
      </c>
      <c r="S126" s="21"/>
      <c r="T126" s="115"/>
      <c r="U126" s="116" t="s">
        <v>45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81" t="s">
        <v>137</v>
      </c>
      <c r="AT126" s="81" t="s">
        <v>138</v>
      </c>
      <c r="AU126" s="81" t="s">
        <v>147</v>
      </c>
      <c r="AY126" s="81" t="s">
        <v>136</v>
      </c>
      <c r="BE126" s="119">
        <f>IF($U$126="základní",$N$126,0)</f>
        <v>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81" t="s">
        <v>22</v>
      </c>
      <c r="BK126" s="119">
        <f>ROUND($L$126*$K$126,2)</f>
        <v>0</v>
      </c>
      <c r="BL126" s="81" t="s">
        <v>137</v>
      </c>
      <c r="BM126" s="81" t="s">
        <v>1284</v>
      </c>
    </row>
    <row r="127" spans="2:51" s="6" customFormat="1" ht="15.75" customHeight="1">
      <c r="B127" s="129"/>
      <c r="E127" s="131"/>
      <c r="F127" s="290" t="s">
        <v>1285</v>
      </c>
      <c r="G127" s="291"/>
      <c r="H127" s="291"/>
      <c r="I127" s="291"/>
      <c r="K127" s="132">
        <v>58.65</v>
      </c>
      <c r="S127" s="129"/>
      <c r="T127" s="133"/>
      <c r="AA127" s="134"/>
      <c r="AT127" s="130" t="s">
        <v>208</v>
      </c>
      <c r="AU127" s="130" t="s">
        <v>147</v>
      </c>
      <c r="AV127" s="130" t="s">
        <v>83</v>
      </c>
      <c r="AW127" s="130" t="s">
        <v>117</v>
      </c>
      <c r="AX127" s="130" t="s">
        <v>22</v>
      </c>
      <c r="AY127" s="130" t="s">
        <v>136</v>
      </c>
    </row>
    <row r="128" spans="2:63" s="101" customFormat="1" ht="23.25" customHeight="1">
      <c r="B128" s="102"/>
      <c r="D128" s="109" t="s">
        <v>1195</v>
      </c>
      <c r="N128" s="278">
        <f>$BK$128</f>
        <v>0</v>
      </c>
      <c r="O128" s="277"/>
      <c r="P128" s="277"/>
      <c r="Q128" s="277"/>
      <c r="S128" s="102"/>
      <c r="T128" s="105"/>
      <c r="W128" s="106">
        <f>SUM($W$129:$W$147)</f>
        <v>0</v>
      </c>
      <c r="Y128" s="106">
        <f>SUM($Y$129:$Y$147)</f>
        <v>55.955</v>
      </c>
      <c r="AA128" s="107">
        <f>SUM($AA$129:$AA$147)</f>
        <v>0</v>
      </c>
      <c r="AR128" s="104" t="s">
        <v>22</v>
      </c>
      <c r="AT128" s="104" t="s">
        <v>74</v>
      </c>
      <c r="AU128" s="104" t="s">
        <v>83</v>
      </c>
      <c r="AY128" s="104" t="s">
        <v>136</v>
      </c>
      <c r="BK128" s="108">
        <f>SUM($BK$129:$BK$147)</f>
        <v>0</v>
      </c>
    </row>
    <row r="129" spans="2:65" s="6" customFormat="1" ht="15.75" customHeight="1">
      <c r="B129" s="21"/>
      <c r="C129" s="110" t="s">
        <v>402</v>
      </c>
      <c r="D129" s="110" t="s">
        <v>138</v>
      </c>
      <c r="E129" s="111" t="s">
        <v>1286</v>
      </c>
      <c r="F129" s="271" t="s">
        <v>1287</v>
      </c>
      <c r="G129" s="272"/>
      <c r="H129" s="272"/>
      <c r="I129" s="272"/>
      <c r="J129" s="113" t="s">
        <v>303</v>
      </c>
      <c r="K129" s="114">
        <v>15500</v>
      </c>
      <c r="L129" s="273"/>
      <c r="M129" s="272"/>
      <c r="N129" s="274">
        <f>ROUND($L$129*$K$129,2)</f>
        <v>0</v>
      </c>
      <c r="O129" s="272"/>
      <c r="P129" s="272"/>
      <c r="Q129" s="272"/>
      <c r="R129" s="112" t="s">
        <v>202</v>
      </c>
      <c r="S129" s="21"/>
      <c r="T129" s="115"/>
      <c r="U129" s="116" t="s">
        <v>45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81" t="s">
        <v>137</v>
      </c>
      <c r="AT129" s="81" t="s">
        <v>138</v>
      </c>
      <c r="AU129" s="81" t="s">
        <v>147</v>
      </c>
      <c r="AY129" s="6" t="s">
        <v>136</v>
      </c>
      <c r="BE129" s="119">
        <f>IF($U$129="základní",$N$129,0)</f>
        <v>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81" t="s">
        <v>22</v>
      </c>
      <c r="BK129" s="119">
        <f>ROUND($L$129*$K$129,2)</f>
        <v>0</v>
      </c>
      <c r="BL129" s="81" t="s">
        <v>137</v>
      </c>
      <c r="BM129" s="81" t="s">
        <v>1288</v>
      </c>
    </row>
    <row r="130" spans="2:51" s="6" customFormat="1" ht="27" customHeight="1">
      <c r="B130" s="129"/>
      <c r="E130" s="131"/>
      <c r="F130" s="290" t="s">
        <v>1289</v>
      </c>
      <c r="G130" s="291"/>
      <c r="H130" s="291"/>
      <c r="I130" s="291"/>
      <c r="K130" s="132">
        <v>12400</v>
      </c>
      <c r="S130" s="129"/>
      <c r="T130" s="133"/>
      <c r="AA130" s="134"/>
      <c r="AT130" s="130" t="s">
        <v>208</v>
      </c>
      <c r="AU130" s="130" t="s">
        <v>147</v>
      </c>
      <c r="AV130" s="130" t="s">
        <v>83</v>
      </c>
      <c r="AW130" s="130" t="s">
        <v>117</v>
      </c>
      <c r="AX130" s="130" t="s">
        <v>75</v>
      </c>
      <c r="AY130" s="130" t="s">
        <v>136</v>
      </c>
    </row>
    <row r="131" spans="2:51" s="6" customFormat="1" ht="15.75" customHeight="1">
      <c r="B131" s="129"/>
      <c r="E131" s="130"/>
      <c r="F131" s="290" t="s">
        <v>1290</v>
      </c>
      <c r="G131" s="291"/>
      <c r="H131" s="291"/>
      <c r="I131" s="291"/>
      <c r="K131" s="132">
        <v>3100</v>
      </c>
      <c r="S131" s="129"/>
      <c r="T131" s="133"/>
      <c r="AA131" s="134"/>
      <c r="AT131" s="130" t="s">
        <v>208</v>
      </c>
      <c r="AU131" s="130" t="s">
        <v>147</v>
      </c>
      <c r="AV131" s="130" t="s">
        <v>83</v>
      </c>
      <c r="AW131" s="130" t="s">
        <v>117</v>
      </c>
      <c r="AX131" s="130" t="s">
        <v>75</v>
      </c>
      <c r="AY131" s="130" t="s">
        <v>136</v>
      </c>
    </row>
    <row r="132" spans="2:51" s="6" customFormat="1" ht="15.75" customHeight="1">
      <c r="B132" s="143"/>
      <c r="E132" s="144"/>
      <c r="F132" s="298" t="s">
        <v>277</v>
      </c>
      <c r="G132" s="299"/>
      <c r="H132" s="299"/>
      <c r="I132" s="299"/>
      <c r="K132" s="145">
        <v>15500</v>
      </c>
      <c r="S132" s="143"/>
      <c r="T132" s="146"/>
      <c r="AA132" s="147"/>
      <c r="AT132" s="144" t="s">
        <v>208</v>
      </c>
      <c r="AU132" s="144" t="s">
        <v>147</v>
      </c>
      <c r="AV132" s="144" t="s">
        <v>137</v>
      </c>
      <c r="AW132" s="144" t="s">
        <v>117</v>
      </c>
      <c r="AX132" s="144" t="s">
        <v>22</v>
      </c>
      <c r="AY132" s="144" t="s">
        <v>136</v>
      </c>
    </row>
    <row r="133" spans="2:65" s="6" customFormat="1" ht="27" customHeight="1">
      <c r="B133" s="21"/>
      <c r="C133" s="110" t="s">
        <v>407</v>
      </c>
      <c r="D133" s="110" t="s">
        <v>138</v>
      </c>
      <c r="E133" s="111" t="s">
        <v>1291</v>
      </c>
      <c r="F133" s="271" t="s">
        <v>1292</v>
      </c>
      <c r="G133" s="272"/>
      <c r="H133" s="272"/>
      <c r="I133" s="272"/>
      <c r="J133" s="113" t="s">
        <v>303</v>
      </c>
      <c r="K133" s="114">
        <v>15500</v>
      </c>
      <c r="L133" s="273"/>
      <c r="M133" s="272"/>
      <c r="N133" s="274">
        <f>ROUND($L$133*$K$133,2)</f>
        <v>0</v>
      </c>
      <c r="O133" s="272"/>
      <c r="P133" s="272"/>
      <c r="Q133" s="272"/>
      <c r="R133" s="112" t="s">
        <v>202</v>
      </c>
      <c r="S133" s="21"/>
      <c r="T133" s="115"/>
      <c r="U133" s="116" t="s">
        <v>45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81" t="s">
        <v>137</v>
      </c>
      <c r="AT133" s="81" t="s">
        <v>138</v>
      </c>
      <c r="AU133" s="81" t="s">
        <v>147</v>
      </c>
      <c r="AY133" s="6" t="s">
        <v>136</v>
      </c>
      <c r="BE133" s="119">
        <f>IF($U$133="základní",$N$133,0)</f>
        <v>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81" t="s">
        <v>22</v>
      </c>
      <c r="BK133" s="119">
        <f>ROUND($L$133*$K$133,2)</f>
        <v>0</v>
      </c>
      <c r="BL133" s="81" t="s">
        <v>137</v>
      </c>
      <c r="BM133" s="81" t="s">
        <v>1293</v>
      </c>
    </row>
    <row r="134" spans="2:51" s="6" customFormat="1" ht="27" customHeight="1">
      <c r="B134" s="129"/>
      <c r="E134" s="131"/>
      <c r="F134" s="290" t="s">
        <v>1294</v>
      </c>
      <c r="G134" s="291"/>
      <c r="H134" s="291"/>
      <c r="I134" s="291"/>
      <c r="K134" s="132">
        <v>15500</v>
      </c>
      <c r="S134" s="129"/>
      <c r="T134" s="133"/>
      <c r="AA134" s="134"/>
      <c r="AT134" s="130" t="s">
        <v>208</v>
      </c>
      <c r="AU134" s="130" t="s">
        <v>147</v>
      </c>
      <c r="AV134" s="130" t="s">
        <v>83</v>
      </c>
      <c r="AW134" s="130" t="s">
        <v>117</v>
      </c>
      <c r="AX134" s="130" t="s">
        <v>22</v>
      </c>
      <c r="AY134" s="130" t="s">
        <v>136</v>
      </c>
    </row>
    <row r="135" spans="2:65" s="6" customFormat="1" ht="27" customHeight="1">
      <c r="B135" s="21"/>
      <c r="C135" s="110" t="s">
        <v>411</v>
      </c>
      <c r="D135" s="110" t="s">
        <v>138</v>
      </c>
      <c r="E135" s="111" t="s">
        <v>880</v>
      </c>
      <c r="F135" s="271" t="s">
        <v>881</v>
      </c>
      <c r="G135" s="272"/>
      <c r="H135" s="272"/>
      <c r="I135" s="272"/>
      <c r="J135" s="113" t="s">
        <v>303</v>
      </c>
      <c r="K135" s="114">
        <v>3100</v>
      </c>
      <c r="L135" s="273"/>
      <c r="M135" s="272"/>
      <c r="N135" s="274">
        <f>ROUND($L$135*$K$135,2)</f>
        <v>0</v>
      </c>
      <c r="O135" s="272"/>
      <c r="P135" s="272"/>
      <c r="Q135" s="272"/>
      <c r="R135" s="112" t="s">
        <v>202</v>
      </c>
      <c r="S135" s="21"/>
      <c r="T135" s="115"/>
      <c r="U135" s="116" t="s">
        <v>45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81" t="s">
        <v>137</v>
      </c>
      <c r="AT135" s="81" t="s">
        <v>138</v>
      </c>
      <c r="AU135" s="81" t="s">
        <v>147</v>
      </c>
      <c r="AY135" s="6" t="s">
        <v>136</v>
      </c>
      <c r="BE135" s="119">
        <f>IF($U$135="základní",$N$135,0)</f>
        <v>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81" t="s">
        <v>22</v>
      </c>
      <c r="BK135" s="119">
        <f>ROUND($L$135*$K$135,2)</f>
        <v>0</v>
      </c>
      <c r="BL135" s="81" t="s">
        <v>137</v>
      </c>
      <c r="BM135" s="81" t="s">
        <v>1295</v>
      </c>
    </row>
    <row r="136" spans="2:51" s="6" customFormat="1" ht="27" customHeight="1">
      <c r="B136" s="124"/>
      <c r="E136" s="125"/>
      <c r="F136" s="292" t="s">
        <v>1296</v>
      </c>
      <c r="G136" s="293"/>
      <c r="H136" s="293"/>
      <c r="I136" s="293"/>
      <c r="K136" s="126"/>
      <c r="S136" s="124"/>
      <c r="T136" s="127"/>
      <c r="AA136" s="128"/>
      <c r="AT136" s="126" t="s">
        <v>208</v>
      </c>
      <c r="AU136" s="126" t="s">
        <v>147</v>
      </c>
      <c r="AV136" s="126" t="s">
        <v>22</v>
      </c>
      <c r="AW136" s="126" t="s">
        <v>117</v>
      </c>
      <c r="AX136" s="126" t="s">
        <v>75</v>
      </c>
      <c r="AY136" s="126" t="s">
        <v>136</v>
      </c>
    </row>
    <row r="137" spans="2:51" s="6" customFormat="1" ht="15.75" customHeight="1">
      <c r="B137" s="129"/>
      <c r="E137" s="130"/>
      <c r="F137" s="290" t="s">
        <v>1290</v>
      </c>
      <c r="G137" s="291"/>
      <c r="H137" s="291"/>
      <c r="I137" s="291"/>
      <c r="K137" s="132">
        <v>3100</v>
      </c>
      <c r="S137" s="129"/>
      <c r="T137" s="133"/>
      <c r="AA137" s="134"/>
      <c r="AT137" s="130" t="s">
        <v>208</v>
      </c>
      <c r="AU137" s="130" t="s">
        <v>147</v>
      </c>
      <c r="AV137" s="130" t="s">
        <v>83</v>
      </c>
      <c r="AW137" s="130" t="s">
        <v>117</v>
      </c>
      <c r="AX137" s="130" t="s">
        <v>75</v>
      </c>
      <c r="AY137" s="130" t="s">
        <v>136</v>
      </c>
    </row>
    <row r="138" spans="2:51" s="6" customFormat="1" ht="15.75" customHeight="1">
      <c r="B138" s="143"/>
      <c r="E138" s="144"/>
      <c r="F138" s="298" t="s">
        <v>277</v>
      </c>
      <c r="G138" s="299"/>
      <c r="H138" s="299"/>
      <c r="I138" s="299"/>
      <c r="K138" s="145">
        <v>3100</v>
      </c>
      <c r="S138" s="143"/>
      <c r="T138" s="146"/>
      <c r="AA138" s="147"/>
      <c r="AT138" s="144" t="s">
        <v>208</v>
      </c>
      <c r="AU138" s="144" t="s">
        <v>147</v>
      </c>
      <c r="AV138" s="144" t="s">
        <v>137</v>
      </c>
      <c r="AW138" s="144" t="s">
        <v>117</v>
      </c>
      <c r="AX138" s="144" t="s">
        <v>22</v>
      </c>
      <c r="AY138" s="144" t="s">
        <v>136</v>
      </c>
    </row>
    <row r="139" spans="2:65" s="6" customFormat="1" ht="27" customHeight="1">
      <c r="B139" s="21"/>
      <c r="C139" s="110" t="s">
        <v>415</v>
      </c>
      <c r="D139" s="110" t="s">
        <v>138</v>
      </c>
      <c r="E139" s="111" t="s">
        <v>1297</v>
      </c>
      <c r="F139" s="271" t="s">
        <v>1298</v>
      </c>
      <c r="G139" s="272"/>
      <c r="H139" s="272"/>
      <c r="I139" s="272"/>
      <c r="J139" s="113" t="s">
        <v>303</v>
      </c>
      <c r="K139" s="114">
        <v>1240</v>
      </c>
      <c r="L139" s="273"/>
      <c r="M139" s="272"/>
      <c r="N139" s="274">
        <f>ROUND($L$139*$K$139,2)</f>
        <v>0</v>
      </c>
      <c r="O139" s="272"/>
      <c r="P139" s="272"/>
      <c r="Q139" s="272"/>
      <c r="R139" s="112" t="s">
        <v>202</v>
      </c>
      <c r="S139" s="21"/>
      <c r="T139" s="115"/>
      <c r="U139" s="116" t="s">
        <v>45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81" t="s">
        <v>137</v>
      </c>
      <c r="AT139" s="81" t="s">
        <v>138</v>
      </c>
      <c r="AU139" s="81" t="s">
        <v>147</v>
      </c>
      <c r="AY139" s="6" t="s">
        <v>136</v>
      </c>
      <c r="BE139" s="119">
        <f>IF($U$139="základní",$N$139,0)</f>
        <v>0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81" t="s">
        <v>22</v>
      </c>
      <c r="BK139" s="119">
        <f>ROUND($L$139*$K$139,2)</f>
        <v>0</v>
      </c>
      <c r="BL139" s="81" t="s">
        <v>137</v>
      </c>
      <c r="BM139" s="81" t="s">
        <v>1299</v>
      </c>
    </row>
    <row r="140" spans="2:51" s="6" customFormat="1" ht="15.75" customHeight="1">
      <c r="B140" s="129"/>
      <c r="E140" s="131"/>
      <c r="F140" s="290" t="s">
        <v>1300</v>
      </c>
      <c r="G140" s="291"/>
      <c r="H140" s="291"/>
      <c r="I140" s="291"/>
      <c r="K140" s="132">
        <v>1240</v>
      </c>
      <c r="S140" s="129"/>
      <c r="T140" s="133"/>
      <c r="AA140" s="134"/>
      <c r="AT140" s="130" t="s">
        <v>208</v>
      </c>
      <c r="AU140" s="130" t="s">
        <v>147</v>
      </c>
      <c r="AV140" s="130" t="s">
        <v>83</v>
      </c>
      <c r="AW140" s="130" t="s">
        <v>117</v>
      </c>
      <c r="AX140" s="130" t="s">
        <v>22</v>
      </c>
      <c r="AY140" s="130" t="s">
        <v>136</v>
      </c>
    </row>
    <row r="141" spans="2:65" s="6" customFormat="1" ht="15.75" customHeight="1">
      <c r="B141" s="21"/>
      <c r="C141" s="110" t="s">
        <v>421</v>
      </c>
      <c r="D141" s="110" t="s">
        <v>138</v>
      </c>
      <c r="E141" s="111" t="s">
        <v>882</v>
      </c>
      <c r="F141" s="271" t="s">
        <v>883</v>
      </c>
      <c r="G141" s="272"/>
      <c r="H141" s="272"/>
      <c r="I141" s="272"/>
      <c r="J141" s="113" t="s">
        <v>303</v>
      </c>
      <c r="K141" s="114">
        <v>15500</v>
      </c>
      <c r="L141" s="273"/>
      <c r="M141" s="272"/>
      <c r="N141" s="274">
        <f>ROUND($L$141*$K$141,2)</f>
        <v>0</v>
      </c>
      <c r="O141" s="272"/>
      <c r="P141" s="272"/>
      <c r="Q141" s="272"/>
      <c r="R141" s="112" t="s">
        <v>202</v>
      </c>
      <c r="S141" s="21"/>
      <c r="T141" s="115"/>
      <c r="U141" s="116" t="s">
        <v>45</v>
      </c>
      <c r="X141" s="117">
        <v>0.00356</v>
      </c>
      <c r="Y141" s="117">
        <f>$X$141*$K$141</f>
        <v>55.18</v>
      </c>
      <c r="Z141" s="117">
        <v>0</v>
      </c>
      <c r="AA141" s="118">
        <f>$Z$141*$K$141</f>
        <v>0</v>
      </c>
      <c r="AR141" s="81" t="s">
        <v>137</v>
      </c>
      <c r="AT141" s="81" t="s">
        <v>138</v>
      </c>
      <c r="AU141" s="81" t="s">
        <v>147</v>
      </c>
      <c r="AY141" s="6" t="s">
        <v>136</v>
      </c>
      <c r="BE141" s="119">
        <f>IF($U$141="základní",$N$141,0)</f>
        <v>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81" t="s">
        <v>22</v>
      </c>
      <c r="BK141" s="119">
        <f>ROUND($L$141*$K$141,2)</f>
        <v>0</v>
      </c>
      <c r="BL141" s="81" t="s">
        <v>137</v>
      </c>
      <c r="BM141" s="81" t="s">
        <v>1301</v>
      </c>
    </row>
    <row r="142" spans="2:51" s="6" customFormat="1" ht="27" customHeight="1">
      <c r="B142" s="129"/>
      <c r="E142" s="131"/>
      <c r="F142" s="290" t="s">
        <v>1294</v>
      </c>
      <c r="G142" s="291"/>
      <c r="H142" s="291"/>
      <c r="I142" s="291"/>
      <c r="K142" s="132">
        <v>15500</v>
      </c>
      <c r="S142" s="129"/>
      <c r="T142" s="133"/>
      <c r="AA142" s="134"/>
      <c r="AT142" s="130" t="s">
        <v>208</v>
      </c>
      <c r="AU142" s="130" t="s">
        <v>147</v>
      </c>
      <c r="AV142" s="130" t="s">
        <v>83</v>
      </c>
      <c r="AW142" s="130" t="s">
        <v>117</v>
      </c>
      <c r="AX142" s="130" t="s">
        <v>22</v>
      </c>
      <c r="AY142" s="130" t="s">
        <v>136</v>
      </c>
    </row>
    <row r="143" spans="2:65" s="6" customFormat="1" ht="15.75" customHeight="1">
      <c r="B143" s="21"/>
      <c r="C143" s="148" t="s">
        <v>426</v>
      </c>
      <c r="D143" s="148" t="s">
        <v>356</v>
      </c>
      <c r="E143" s="149" t="s">
        <v>884</v>
      </c>
      <c r="F143" s="294" t="s">
        <v>885</v>
      </c>
      <c r="G143" s="295"/>
      <c r="H143" s="295"/>
      <c r="I143" s="295"/>
      <c r="J143" s="150" t="s">
        <v>886</v>
      </c>
      <c r="K143" s="151">
        <v>775</v>
      </c>
      <c r="L143" s="296"/>
      <c r="M143" s="295"/>
      <c r="N143" s="297">
        <f>ROUND($L$143*$K$143,2)</f>
        <v>0</v>
      </c>
      <c r="O143" s="272"/>
      <c r="P143" s="272"/>
      <c r="Q143" s="272"/>
      <c r="R143" s="112" t="s">
        <v>202</v>
      </c>
      <c r="S143" s="21"/>
      <c r="T143" s="115"/>
      <c r="U143" s="116" t="s">
        <v>45</v>
      </c>
      <c r="X143" s="117">
        <v>0.001</v>
      </c>
      <c r="Y143" s="117">
        <f>$X$143*$K$143</f>
        <v>0.775</v>
      </c>
      <c r="Z143" s="117">
        <v>0</v>
      </c>
      <c r="AA143" s="118">
        <f>$Z$143*$K$143</f>
        <v>0</v>
      </c>
      <c r="AR143" s="81" t="s">
        <v>166</v>
      </c>
      <c r="AT143" s="81" t="s">
        <v>356</v>
      </c>
      <c r="AU143" s="81" t="s">
        <v>147</v>
      </c>
      <c r="AY143" s="6" t="s">
        <v>136</v>
      </c>
      <c r="BE143" s="119">
        <f>IF($U$143="základní",$N$143,0)</f>
        <v>0</v>
      </c>
      <c r="BF143" s="119">
        <f>IF($U$143="snížená",$N$143,0)</f>
        <v>0</v>
      </c>
      <c r="BG143" s="119">
        <f>IF($U$143="zákl. přenesená",$N$143,0)</f>
        <v>0</v>
      </c>
      <c r="BH143" s="119">
        <f>IF($U$143="sníž. přenesená",$N$143,0)</f>
        <v>0</v>
      </c>
      <c r="BI143" s="119">
        <f>IF($U$143="nulová",$N$143,0)</f>
        <v>0</v>
      </c>
      <c r="BJ143" s="81" t="s">
        <v>22</v>
      </c>
      <c r="BK143" s="119">
        <f>ROUND($L$143*$K$143,2)</f>
        <v>0</v>
      </c>
      <c r="BL143" s="81" t="s">
        <v>137</v>
      </c>
      <c r="BM143" s="81" t="s">
        <v>1302</v>
      </c>
    </row>
    <row r="144" spans="2:51" s="6" customFormat="1" ht="15.75" customHeight="1">
      <c r="B144" s="124"/>
      <c r="E144" s="125"/>
      <c r="F144" s="292" t="s">
        <v>1303</v>
      </c>
      <c r="G144" s="293"/>
      <c r="H144" s="293"/>
      <c r="I144" s="293"/>
      <c r="K144" s="126"/>
      <c r="S144" s="124"/>
      <c r="T144" s="127"/>
      <c r="AA144" s="128"/>
      <c r="AT144" s="126" t="s">
        <v>208</v>
      </c>
      <c r="AU144" s="126" t="s">
        <v>147</v>
      </c>
      <c r="AV144" s="126" t="s">
        <v>22</v>
      </c>
      <c r="AW144" s="126" t="s">
        <v>117</v>
      </c>
      <c r="AX144" s="126" t="s">
        <v>75</v>
      </c>
      <c r="AY144" s="126" t="s">
        <v>136</v>
      </c>
    </row>
    <row r="145" spans="2:51" s="6" customFormat="1" ht="27" customHeight="1">
      <c r="B145" s="129"/>
      <c r="E145" s="130"/>
      <c r="F145" s="290" t="s">
        <v>1304</v>
      </c>
      <c r="G145" s="291"/>
      <c r="H145" s="291"/>
      <c r="I145" s="291"/>
      <c r="K145" s="132">
        <v>620</v>
      </c>
      <c r="S145" s="129"/>
      <c r="T145" s="133"/>
      <c r="AA145" s="134"/>
      <c r="AT145" s="130" t="s">
        <v>208</v>
      </c>
      <c r="AU145" s="130" t="s">
        <v>147</v>
      </c>
      <c r="AV145" s="130" t="s">
        <v>83</v>
      </c>
      <c r="AW145" s="130" t="s">
        <v>117</v>
      </c>
      <c r="AX145" s="130" t="s">
        <v>75</v>
      </c>
      <c r="AY145" s="130" t="s">
        <v>136</v>
      </c>
    </row>
    <row r="146" spans="2:51" s="6" customFormat="1" ht="15.75" customHeight="1">
      <c r="B146" s="129"/>
      <c r="E146" s="130"/>
      <c r="F146" s="290" t="s">
        <v>1305</v>
      </c>
      <c r="G146" s="291"/>
      <c r="H146" s="291"/>
      <c r="I146" s="291"/>
      <c r="K146" s="132">
        <v>155</v>
      </c>
      <c r="S146" s="129"/>
      <c r="T146" s="133"/>
      <c r="AA146" s="134"/>
      <c r="AT146" s="130" t="s">
        <v>208</v>
      </c>
      <c r="AU146" s="130" t="s">
        <v>147</v>
      </c>
      <c r="AV146" s="130" t="s">
        <v>83</v>
      </c>
      <c r="AW146" s="130" t="s">
        <v>117</v>
      </c>
      <c r="AX146" s="130" t="s">
        <v>75</v>
      </c>
      <c r="AY146" s="130" t="s">
        <v>136</v>
      </c>
    </row>
    <row r="147" spans="2:51" s="6" customFormat="1" ht="15.75" customHeight="1">
      <c r="B147" s="143"/>
      <c r="E147" s="144"/>
      <c r="F147" s="298" t="s">
        <v>277</v>
      </c>
      <c r="G147" s="299"/>
      <c r="H147" s="299"/>
      <c r="I147" s="299"/>
      <c r="K147" s="145">
        <v>775</v>
      </c>
      <c r="S147" s="143"/>
      <c r="T147" s="146"/>
      <c r="AA147" s="147"/>
      <c r="AT147" s="144" t="s">
        <v>208</v>
      </c>
      <c r="AU147" s="144" t="s">
        <v>147</v>
      </c>
      <c r="AV147" s="144" t="s">
        <v>137</v>
      </c>
      <c r="AW147" s="144" t="s">
        <v>117</v>
      </c>
      <c r="AX147" s="144" t="s">
        <v>22</v>
      </c>
      <c r="AY147" s="144" t="s">
        <v>136</v>
      </c>
    </row>
    <row r="148" spans="2:63" s="101" customFormat="1" ht="23.25" customHeight="1">
      <c r="B148" s="102"/>
      <c r="D148" s="109" t="s">
        <v>1196</v>
      </c>
      <c r="N148" s="278">
        <f>$BK$148</f>
        <v>0</v>
      </c>
      <c r="O148" s="277"/>
      <c r="P148" s="277"/>
      <c r="Q148" s="277"/>
      <c r="S148" s="102"/>
      <c r="T148" s="105"/>
      <c r="W148" s="106">
        <f>SUM($W$149:$W$153)</f>
        <v>0</v>
      </c>
      <c r="Y148" s="106">
        <f>SUM($Y$149:$Y$153)</f>
        <v>2.29185</v>
      </c>
      <c r="AA148" s="107">
        <f>SUM($AA$149:$AA$153)</f>
        <v>0</v>
      </c>
      <c r="AR148" s="104" t="s">
        <v>22</v>
      </c>
      <c r="AT148" s="104" t="s">
        <v>74</v>
      </c>
      <c r="AU148" s="104" t="s">
        <v>83</v>
      </c>
      <c r="AY148" s="104" t="s">
        <v>136</v>
      </c>
      <c r="BK148" s="108">
        <f>SUM($BK$149:$BK$153)</f>
        <v>0</v>
      </c>
    </row>
    <row r="149" spans="2:65" s="6" customFormat="1" ht="27" customHeight="1">
      <c r="B149" s="21"/>
      <c r="C149" s="110" t="s">
        <v>431</v>
      </c>
      <c r="D149" s="110" t="s">
        <v>138</v>
      </c>
      <c r="E149" s="111" t="s">
        <v>1306</v>
      </c>
      <c r="F149" s="271" t="s">
        <v>1307</v>
      </c>
      <c r="G149" s="272"/>
      <c r="H149" s="272"/>
      <c r="I149" s="272"/>
      <c r="J149" s="113" t="s">
        <v>189</v>
      </c>
      <c r="K149" s="114">
        <v>45</v>
      </c>
      <c r="L149" s="273"/>
      <c r="M149" s="272"/>
      <c r="N149" s="274">
        <f>ROUND($L$149*$K$149,2)</f>
        <v>0</v>
      </c>
      <c r="O149" s="272"/>
      <c r="P149" s="272"/>
      <c r="Q149" s="272"/>
      <c r="R149" s="112" t="s">
        <v>202</v>
      </c>
      <c r="S149" s="21"/>
      <c r="T149" s="115"/>
      <c r="U149" s="116" t="s">
        <v>45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81" t="s">
        <v>137</v>
      </c>
      <c r="AT149" s="81" t="s">
        <v>138</v>
      </c>
      <c r="AU149" s="81" t="s">
        <v>147</v>
      </c>
      <c r="AY149" s="6" t="s">
        <v>136</v>
      </c>
      <c r="BE149" s="119">
        <f>IF($U$149="základní",$N$149,0)</f>
        <v>0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81" t="s">
        <v>22</v>
      </c>
      <c r="BK149" s="119">
        <f>ROUND($L$149*$K$149,2)</f>
        <v>0</v>
      </c>
      <c r="BL149" s="81" t="s">
        <v>137</v>
      </c>
      <c r="BM149" s="81" t="s">
        <v>1308</v>
      </c>
    </row>
    <row r="150" spans="2:65" s="6" customFormat="1" ht="27" customHeight="1">
      <c r="B150" s="21"/>
      <c r="C150" s="113" t="s">
        <v>437</v>
      </c>
      <c r="D150" s="113" t="s">
        <v>138</v>
      </c>
      <c r="E150" s="111" t="s">
        <v>1309</v>
      </c>
      <c r="F150" s="271" t="s">
        <v>1310</v>
      </c>
      <c r="G150" s="272"/>
      <c r="H150" s="272"/>
      <c r="I150" s="272"/>
      <c r="J150" s="113" t="s">
        <v>189</v>
      </c>
      <c r="K150" s="114">
        <v>45</v>
      </c>
      <c r="L150" s="273"/>
      <c r="M150" s="272"/>
      <c r="N150" s="274">
        <f>ROUND($L$150*$K$150,2)</f>
        <v>0</v>
      </c>
      <c r="O150" s="272"/>
      <c r="P150" s="272"/>
      <c r="Q150" s="272"/>
      <c r="R150" s="112" t="s">
        <v>202</v>
      </c>
      <c r="S150" s="21"/>
      <c r="T150" s="115"/>
      <c r="U150" s="116" t="s">
        <v>45</v>
      </c>
      <c r="X150" s="117">
        <v>0</v>
      </c>
      <c r="Y150" s="117">
        <f>$X$150*$K$150</f>
        <v>0</v>
      </c>
      <c r="Z150" s="117">
        <v>0</v>
      </c>
      <c r="AA150" s="118">
        <f>$Z$150*$K$150</f>
        <v>0</v>
      </c>
      <c r="AR150" s="81" t="s">
        <v>137</v>
      </c>
      <c r="AT150" s="81" t="s">
        <v>138</v>
      </c>
      <c r="AU150" s="81" t="s">
        <v>147</v>
      </c>
      <c r="AY150" s="81" t="s">
        <v>136</v>
      </c>
      <c r="BE150" s="119">
        <f>IF($U$150="základní",$N$150,0)</f>
        <v>0</v>
      </c>
      <c r="BF150" s="119">
        <f>IF($U$150="snížená",$N$150,0)</f>
        <v>0</v>
      </c>
      <c r="BG150" s="119">
        <f>IF($U$150="zákl. přenesená",$N$150,0)</f>
        <v>0</v>
      </c>
      <c r="BH150" s="119">
        <f>IF($U$150="sníž. přenesená",$N$150,0)</f>
        <v>0</v>
      </c>
      <c r="BI150" s="119">
        <f>IF($U$150="nulová",$N$150,0)</f>
        <v>0</v>
      </c>
      <c r="BJ150" s="81" t="s">
        <v>22</v>
      </c>
      <c r="BK150" s="119">
        <f>ROUND($L$150*$K$150,2)</f>
        <v>0</v>
      </c>
      <c r="BL150" s="81" t="s">
        <v>137</v>
      </c>
      <c r="BM150" s="81" t="s">
        <v>1311</v>
      </c>
    </row>
    <row r="151" spans="2:65" s="6" customFormat="1" ht="15.75" customHeight="1">
      <c r="B151" s="21"/>
      <c r="C151" s="150" t="s">
        <v>442</v>
      </c>
      <c r="D151" s="150" t="s">
        <v>356</v>
      </c>
      <c r="E151" s="149" t="s">
        <v>1312</v>
      </c>
      <c r="F151" s="294" t="s">
        <v>1313</v>
      </c>
      <c r="G151" s="295"/>
      <c r="H151" s="295"/>
      <c r="I151" s="295"/>
      <c r="J151" s="150" t="s">
        <v>189</v>
      </c>
      <c r="K151" s="151">
        <v>45</v>
      </c>
      <c r="L151" s="296"/>
      <c r="M151" s="295"/>
      <c r="N151" s="297">
        <f>ROUND($L$151*$K$151,2)</f>
        <v>0</v>
      </c>
      <c r="O151" s="272"/>
      <c r="P151" s="272"/>
      <c r="Q151" s="272"/>
      <c r="R151" s="112"/>
      <c r="S151" s="21"/>
      <c r="T151" s="115"/>
      <c r="U151" s="116" t="s">
        <v>45</v>
      </c>
      <c r="X151" s="117">
        <v>0.05</v>
      </c>
      <c r="Y151" s="117">
        <f>$X$151*$K$151</f>
        <v>2.25</v>
      </c>
      <c r="Z151" s="117">
        <v>0</v>
      </c>
      <c r="AA151" s="118">
        <f>$Z$151*$K$151</f>
        <v>0</v>
      </c>
      <c r="AR151" s="81" t="s">
        <v>166</v>
      </c>
      <c r="AT151" s="81" t="s">
        <v>356</v>
      </c>
      <c r="AU151" s="81" t="s">
        <v>147</v>
      </c>
      <c r="AY151" s="81" t="s">
        <v>136</v>
      </c>
      <c r="BE151" s="119">
        <f>IF($U$151="základní",$N$151,0)</f>
        <v>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81" t="s">
        <v>22</v>
      </c>
      <c r="BK151" s="119">
        <f>ROUND($L$151*$K$151,2)</f>
        <v>0</v>
      </c>
      <c r="BL151" s="81" t="s">
        <v>137</v>
      </c>
      <c r="BM151" s="81" t="s">
        <v>1314</v>
      </c>
    </row>
    <row r="152" spans="2:65" s="6" customFormat="1" ht="27" customHeight="1">
      <c r="B152" s="21"/>
      <c r="C152" s="113" t="s">
        <v>447</v>
      </c>
      <c r="D152" s="113" t="s">
        <v>138</v>
      </c>
      <c r="E152" s="111" t="s">
        <v>1315</v>
      </c>
      <c r="F152" s="271" t="s">
        <v>1316</v>
      </c>
      <c r="G152" s="272"/>
      <c r="H152" s="272"/>
      <c r="I152" s="272"/>
      <c r="J152" s="113" t="s">
        <v>189</v>
      </c>
      <c r="K152" s="114">
        <v>135</v>
      </c>
      <c r="L152" s="273"/>
      <c r="M152" s="272"/>
      <c r="N152" s="274">
        <f>ROUND($L$152*$K$152,2)</f>
        <v>0</v>
      </c>
      <c r="O152" s="272"/>
      <c r="P152" s="272"/>
      <c r="Q152" s="272"/>
      <c r="R152" s="112" t="s">
        <v>202</v>
      </c>
      <c r="S152" s="21"/>
      <c r="T152" s="115"/>
      <c r="U152" s="116" t="s">
        <v>45</v>
      </c>
      <c r="X152" s="117">
        <v>0.00031</v>
      </c>
      <c r="Y152" s="117">
        <f>$X$152*$K$152</f>
        <v>0.04185</v>
      </c>
      <c r="Z152" s="117">
        <v>0</v>
      </c>
      <c r="AA152" s="118">
        <f>$Z$152*$K$152</f>
        <v>0</v>
      </c>
      <c r="AR152" s="81" t="s">
        <v>137</v>
      </c>
      <c r="AT152" s="81" t="s">
        <v>138</v>
      </c>
      <c r="AU152" s="81" t="s">
        <v>147</v>
      </c>
      <c r="AY152" s="81" t="s">
        <v>136</v>
      </c>
      <c r="BE152" s="119">
        <f>IF($U$152="základní",$N$152,0)</f>
        <v>0</v>
      </c>
      <c r="BF152" s="119">
        <f>IF($U$152="snížená",$N$152,0)</f>
        <v>0</v>
      </c>
      <c r="BG152" s="119">
        <f>IF($U$152="zákl. přenesená",$N$152,0)</f>
        <v>0</v>
      </c>
      <c r="BH152" s="119">
        <f>IF($U$152="sníž. přenesená",$N$152,0)</f>
        <v>0</v>
      </c>
      <c r="BI152" s="119">
        <f>IF($U$152="nulová",$N$152,0)</f>
        <v>0</v>
      </c>
      <c r="BJ152" s="81" t="s">
        <v>22</v>
      </c>
      <c r="BK152" s="119">
        <f>ROUND($L$152*$K$152,2)</f>
        <v>0</v>
      </c>
      <c r="BL152" s="81" t="s">
        <v>137</v>
      </c>
      <c r="BM152" s="81" t="s">
        <v>1317</v>
      </c>
    </row>
    <row r="153" spans="2:51" s="6" customFormat="1" ht="15.75" customHeight="1">
      <c r="B153" s="129"/>
      <c r="E153" s="131"/>
      <c r="F153" s="290" t="s">
        <v>1318</v>
      </c>
      <c r="G153" s="291"/>
      <c r="H153" s="291"/>
      <c r="I153" s="291"/>
      <c r="K153" s="132">
        <v>135</v>
      </c>
      <c r="S153" s="129"/>
      <c r="T153" s="133"/>
      <c r="AA153" s="134"/>
      <c r="AT153" s="130" t="s">
        <v>208</v>
      </c>
      <c r="AU153" s="130" t="s">
        <v>147</v>
      </c>
      <c r="AV153" s="130" t="s">
        <v>83</v>
      </c>
      <c r="AW153" s="130" t="s">
        <v>117</v>
      </c>
      <c r="AX153" s="130" t="s">
        <v>22</v>
      </c>
      <c r="AY153" s="130" t="s">
        <v>136</v>
      </c>
    </row>
    <row r="154" spans="2:63" s="101" customFormat="1" ht="30.75" customHeight="1">
      <c r="B154" s="102"/>
      <c r="D154" s="109" t="s">
        <v>1197</v>
      </c>
      <c r="N154" s="278">
        <f>$BK$154</f>
        <v>0</v>
      </c>
      <c r="O154" s="277"/>
      <c r="P154" s="277"/>
      <c r="Q154" s="277"/>
      <c r="S154" s="102"/>
      <c r="T154" s="105"/>
      <c r="W154" s="106">
        <f>$W$155</f>
        <v>0</v>
      </c>
      <c r="Y154" s="106">
        <f>$Y$155</f>
        <v>0</v>
      </c>
      <c r="AA154" s="107">
        <f>$AA$155</f>
        <v>0</v>
      </c>
      <c r="AR154" s="104" t="s">
        <v>22</v>
      </c>
      <c r="AT154" s="104" t="s">
        <v>74</v>
      </c>
      <c r="AU154" s="104" t="s">
        <v>22</v>
      </c>
      <c r="AY154" s="104" t="s">
        <v>136</v>
      </c>
      <c r="BK154" s="108">
        <f>$BK$155</f>
        <v>0</v>
      </c>
    </row>
    <row r="155" spans="2:65" s="6" customFormat="1" ht="27" customHeight="1">
      <c r="B155" s="21"/>
      <c r="C155" s="110" t="s">
        <v>452</v>
      </c>
      <c r="D155" s="110" t="s">
        <v>138</v>
      </c>
      <c r="E155" s="111" t="s">
        <v>1319</v>
      </c>
      <c r="F155" s="271" t="s">
        <v>1320</v>
      </c>
      <c r="G155" s="272"/>
      <c r="H155" s="272"/>
      <c r="I155" s="272"/>
      <c r="J155" s="113" t="s">
        <v>297</v>
      </c>
      <c r="K155" s="114">
        <v>58.273</v>
      </c>
      <c r="L155" s="273"/>
      <c r="M155" s="272"/>
      <c r="N155" s="274">
        <f>ROUND($L$155*$K$155,2)</f>
        <v>0</v>
      </c>
      <c r="O155" s="272"/>
      <c r="P155" s="272"/>
      <c r="Q155" s="272"/>
      <c r="R155" s="112" t="s">
        <v>202</v>
      </c>
      <c r="S155" s="21"/>
      <c r="T155" s="115"/>
      <c r="U155" s="120" t="s">
        <v>45</v>
      </c>
      <c r="V155" s="121"/>
      <c r="W155" s="121"/>
      <c r="X155" s="122">
        <v>0</v>
      </c>
      <c r="Y155" s="122">
        <f>$X$155*$K$155</f>
        <v>0</v>
      </c>
      <c r="Z155" s="122">
        <v>0</v>
      </c>
      <c r="AA155" s="123">
        <f>$Z$155*$K$155</f>
        <v>0</v>
      </c>
      <c r="AR155" s="81" t="s">
        <v>137</v>
      </c>
      <c r="AT155" s="81" t="s">
        <v>138</v>
      </c>
      <c r="AU155" s="81" t="s">
        <v>83</v>
      </c>
      <c r="AY155" s="6" t="s">
        <v>136</v>
      </c>
      <c r="BE155" s="119">
        <f>IF($U$155="základní",$N$155,0)</f>
        <v>0</v>
      </c>
      <c r="BF155" s="119">
        <f>IF($U$155="snížená",$N$155,0)</f>
        <v>0</v>
      </c>
      <c r="BG155" s="119">
        <f>IF($U$155="zákl. přenesená",$N$155,0)</f>
        <v>0</v>
      </c>
      <c r="BH155" s="119">
        <f>IF($U$155="sníž. přenesená",$N$155,0)</f>
        <v>0</v>
      </c>
      <c r="BI155" s="119">
        <f>IF($U$155="nulová",$N$155,0)</f>
        <v>0</v>
      </c>
      <c r="BJ155" s="81" t="s">
        <v>22</v>
      </c>
      <c r="BK155" s="119">
        <f>ROUND($L$155*$K$155,2)</f>
        <v>0</v>
      </c>
      <c r="BL155" s="81" t="s">
        <v>137</v>
      </c>
      <c r="BM155" s="81" t="s">
        <v>1321</v>
      </c>
    </row>
    <row r="156" spans="2:19" s="6" customFormat="1" ht="7.5" customHeight="1">
      <c r="B156" s="35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21"/>
    </row>
    <row r="325" s="2" customFormat="1" ht="14.25" customHeight="1"/>
  </sheetData>
  <sheetProtection/>
  <mergeCells count="203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C65:R65"/>
    <mergeCell ref="F67:Q67"/>
    <mergeCell ref="F68:Q68"/>
    <mergeCell ref="M70:P70"/>
    <mergeCell ref="M72:Q72"/>
    <mergeCell ref="F75:I75"/>
    <mergeCell ref="L75:M75"/>
    <mergeCell ref="N75:Q75"/>
    <mergeCell ref="F80:I80"/>
    <mergeCell ref="L80:M80"/>
    <mergeCell ref="N80:Q80"/>
    <mergeCell ref="F81:I81"/>
    <mergeCell ref="F82:I82"/>
    <mergeCell ref="L82:M82"/>
    <mergeCell ref="N82:Q82"/>
    <mergeCell ref="F83:I83"/>
    <mergeCell ref="F84:I84"/>
    <mergeCell ref="F85:I85"/>
    <mergeCell ref="L85:M85"/>
    <mergeCell ref="N85:Q85"/>
    <mergeCell ref="F86:I86"/>
    <mergeCell ref="F87:I87"/>
    <mergeCell ref="F88:I88"/>
    <mergeCell ref="F89:I89"/>
    <mergeCell ref="L89:M89"/>
    <mergeCell ref="N89:Q89"/>
    <mergeCell ref="F90:I90"/>
    <mergeCell ref="F91:I91"/>
    <mergeCell ref="F92:I92"/>
    <mergeCell ref="F93:I93"/>
    <mergeCell ref="L93:M93"/>
    <mergeCell ref="N93:Q93"/>
    <mergeCell ref="F94:I94"/>
    <mergeCell ref="F95:I95"/>
    <mergeCell ref="F96:I96"/>
    <mergeCell ref="F97:I97"/>
    <mergeCell ref="L97:M97"/>
    <mergeCell ref="N97:Q97"/>
    <mergeCell ref="F98:I98"/>
    <mergeCell ref="F100:I100"/>
    <mergeCell ref="L100:M100"/>
    <mergeCell ref="N100:Q100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4:I114"/>
    <mergeCell ref="L114:M114"/>
    <mergeCell ref="N114:Q114"/>
    <mergeCell ref="F115:I115"/>
    <mergeCell ref="F116:I116"/>
    <mergeCell ref="L116:M116"/>
    <mergeCell ref="N116:Q116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L141:M141"/>
    <mergeCell ref="N141:Q141"/>
    <mergeCell ref="F134:I134"/>
    <mergeCell ref="F135:I135"/>
    <mergeCell ref="L135:M135"/>
    <mergeCell ref="N135:Q135"/>
    <mergeCell ref="F136:I136"/>
    <mergeCell ref="F137:I137"/>
    <mergeCell ref="L143:M143"/>
    <mergeCell ref="N143:Q143"/>
    <mergeCell ref="F144:I144"/>
    <mergeCell ref="F145:I145"/>
    <mergeCell ref="F138:I138"/>
    <mergeCell ref="F139:I139"/>
    <mergeCell ref="L139:M139"/>
    <mergeCell ref="N139:Q139"/>
    <mergeCell ref="F140:I140"/>
    <mergeCell ref="F141:I141"/>
    <mergeCell ref="F152:I152"/>
    <mergeCell ref="L152:M152"/>
    <mergeCell ref="N152:Q152"/>
    <mergeCell ref="F146:I146"/>
    <mergeCell ref="F147:I147"/>
    <mergeCell ref="F149:I149"/>
    <mergeCell ref="L149:M149"/>
    <mergeCell ref="N149:Q149"/>
    <mergeCell ref="F150:I150"/>
    <mergeCell ref="L150:M150"/>
    <mergeCell ref="N79:Q79"/>
    <mergeCell ref="N99:Q99"/>
    <mergeCell ref="N128:Q128"/>
    <mergeCell ref="F151:I151"/>
    <mergeCell ref="L151:M151"/>
    <mergeCell ref="N151:Q151"/>
    <mergeCell ref="N150:Q150"/>
    <mergeCell ref="N148:Q148"/>
    <mergeCell ref="F142:I142"/>
    <mergeCell ref="F143:I143"/>
    <mergeCell ref="N154:Q154"/>
    <mergeCell ref="H1:K1"/>
    <mergeCell ref="S2:AC2"/>
    <mergeCell ref="F153:I153"/>
    <mergeCell ref="F155:I155"/>
    <mergeCell ref="L155:M155"/>
    <mergeCell ref="N155:Q155"/>
    <mergeCell ref="N76:Q76"/>
    <mergeCell ref="N77:Q77"/>
    <mergeCell ref="N78:Q78"/>
  </mergeCells>
  <hyperlinks>
    <hyperlink ref="F1:G1" location="C2" tooltip="Krycí list soupisu" display="1) Krycí list soupisu"/>
    <hyperlink ref="H1:K1" location="C49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Nentwich, CR PROJECT</cp:lastModifiedBy>
  <cp:lastPrinted>2014-02-17T13:51:48Z</cp:lastPrinted>
  <dcterms:modified xsi:type="dcterms:W3CDTF">2014-02-17T13:51:55Z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