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T:\00_Energetické úspory\EPC_II\8- VZ-minitendr č.3\2 - M3 - EPC II (akce)\Soubor objektů č. 11\"/>
    </mc:Choice>
  </mc:AlternateContent>
  <xr:revisionPtr revIDLastSave="0" documentId="13_ncr:1_{23DAC2FB-6EC7-4B46-947C-6D517E48A9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PC II_soubor objektů č. 11" sheetId="14" r:id="rId1"/>
  </sheets>
  <externalReferences>
    <externalReference r:id="rId2"/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14" l="1"/>
  <c r="O16" i="14"/>
  <c r="M16" i="14"/>
  <c r="L16" i="14"/>
  <c r="K16" i="14"/>
  <c r="J16" i="14"/>
  <c r="I16" i="14"/>
  <c r="O14" i="14"/>
  <c r="R14" i="14" s="1"/>
  <c r="I14" i="14"/>
  <c r="J14" i="14"/>
  <c r="K14" i="14"/>
  <c r="L14" i="14"/>
  <c r="M14" i="14"/>
  <c r="N14" i="14"/>
  <c r="P14" i="14"/>
  <c r="Q14" i="14"/>
  <c r="I15" i="14"/>
  <c r="J15" i="14"/>
  <c r="K15" i="14"/>
  <c r="L15" i="14"/>
  <c r="M15" i="14"/>
  <c r="N15" i="14"/>
  <c r="O15" i="14"/>
  <c r="P15" i="14"/>
  <c r="Q15" i="14"/>
  <c r="R15" i="14"/>
  <c r="H16" i="14" l="1"/>
  <c r="H17" i="14" s="1"/>
  <c r="Q13" i="14"/>
  <c r="O13" i="14"/>
  <c r="N13" i="14"/>
  <c r="J13" i="14"/>
  <c r="Q12" i="14"/>
  <c r="O12" i="14"/>
  <c r="N12" i="14"/>
  <c r="J12" i="14"/>
  <c r="Q11" i="14"/>
  <c r="O11" i="14"/>
  <c r="N11" i="14"/>
  <c r="J11" i="14"/>
  <c r="I11" i="14"/>
  <c r="Q8" i="14"/>
  <c r="O8" i="14"/>
  <c r="N8" i="14"/>
  <c r="J8" i="14"/>
  <c r="I8" i="14"/>
  <c r="R13" i="14" l="1"/>
  <c r="R12" i="14"/>
  <c r="R11" i="14"/>
  <c r="R8" i="14"/>
  <c r="R16" i="14" l="1"/>
</calcChain>
</file>

<file path=xl/sharedStrings.xml><?xml version="1.0" encoding="utf-8"?>
<sst xmlns="http://schemas.openxmlformats.org/spreadsheetml/2006/main" count="69" uniqueCount="49">
  <si>
    <t>Příloha č. 2 PS - Seznam budov/objektů</t>
  </si>
  <si>
    <t>Číslo sloupce</t>
  </si>
  <si>
    <t>Pořadové číslo</t>
  </si>
  <si>
    <t>Název organizace</t>
  </si>
  <si>
    <t>Upřesnění budovy</t>
  </si>
  <si>
    <t>Varianta</t>
  </si>
  <si>
    <t>Činnost</t>
  </si>
  <si>
    <t>Cena za činnost d) v Kč bez DPH</t>
  </si>
  <si>
    <t>Úspora energie a vody</t>
  </si>
  <si>
    <t>Podíl úspor na výchozí spotřebě energie</t>
  </si>
  <si>
    <t>Úspora nákladů</t>
  </si>
  <si>
    <t>% úspor z celkových PN</t>
  </si>
  <si>
    <t>Investiční náklady</t>
  </si>
  <si>
    <t>Prostá doba návratnosti bez dotace</t>
  </si>
  <si>
    <t>ZP</t>
  </si>
  <si>
    <t>EE</t>
  </si>
  <si>
    <t>Teplo</t>
  </si>
  <si>
    <t>Ostatní</t>
  </si>
  <si>
    <t>Voda</t>
  </si>
  <si>
    <t>MWh/rok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</si>
  <si>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 rok</t>
    </r>
  </si>
  <si>
    <t>%</t>
  </si>
  <si>
    <t>tis.Kč/rok</t>
  </si>
  <si>
    <t>tis. Kč</t>
  </si>
  <si>
    <t>roky</t>
  </si>
  <si>
    <t>Celkové hodnoty</t>
  </si>
  <si>
    <t>Celková cena za plnění Prováděcí smlouvy v Kč bez DPH</t>
  </si>
  <si>
    <t>Domov mládeže</t>
  </si>
  <si>
    <t>Číslo souboru objektů</t>
  </si>
  <si>
    <t xml:space="preserve">Výčet klíčových opatření </t>
  </si>
  <si>
    <t>EPC</t>
  </si>
  <si>
    <t>d</t>
  </si>
  <si>
    <t>Střední odborná škola a Střední odborné učiliště, Městec Králové, T. G. Masaryka 4</t>
  </si>
  <si>
    <t>Výměna zdrojů tepla, instalace MaR+TRH, instalace LED</t>
  </si>
  <si>
    <t>Dílny opravářů</t>
  </si>
  <si>
    <t>Instalace LED</t>
  </si>
  <si>
    <t>Cukrářské dílny</t>
  </si>
  <si>
    <t>Střední odborné učiliště společného stravování, Poděbrady, Dr. Beneše 413/II</t>
  </si>
  <si>
    <t>Výměna zdroje tepla, instalace LED</t>
  </si>
  <si>
    <t>Střední škola designu Lysá nad Labem, p.o.</t>
  </si>
  <si>
    <t>Čs. Armády 549</t>
  </si>
  <si>
    <t>instalace LED</t>
  </si>
  <si>
    <t>Přemyslova 592</t>
  </si>
  <si>
    <t>SOŠ a SOU Hořovice</t>
  </si>
  <si>
    <t>Masarykova - Škola + domov mládeže</t>
  </si>
  <si>
    <t>Výměna plyn.kotlů,
Výměna osv.,
FV systém,
Spořiče vody</t>
  </si>
  <si>
    <t>Vyšší odborná škola a Střední odborná škola, Březnice, Rožmitálská 340</t>
  </si>
  <si>
    <t>Budova školy - varianta s kotelnou</t>
  </si>
  <si>
    <t>Rekonstrukce kotelny (havarijní stav),
IRC, MaR,
Výměna OSV,
FV systém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</si>
</sst>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\ &quot;Kč&quot;"/>
    <numFmt numFmtId="166" formatCode="#,##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2" fillId="3" borderId="12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164" fontId="0" fillId="4" borderId="18" xfId="0" applyNumberFormat="1" applyFill="1" applyBorder="1" applyAlignment="1">
      <alignment horizontal="center" vertical="center"/>
    </xf>
    <xf numFmtId="164" fontId="0" fillId="0" borderId="8" xfId="0" applyNumberFormat="1" applyBorder="1" applyAlignment="1">
      <alignment horizontal="left" vertical="center" wrapText="1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2" borderId="28" xfId="0" applyFont="1" applyFill="1" applyBorder="1" applyAlignment="1">
      <alignment horizontal="center"/>
    </xf>
    <xf numFmtId="164" fontId="4" fillId="0" borderId="8" xfId="0" applyNumberFormat="1" applyFont="1" applyBorder="1" applyAlignment="1">
      <alignment horizontal="left" vertical="center" wrapText="1"/>
    </xf>
    <xf numFmtId="164" fontId="0" fillId="0" borderId="8" xfId="0" applyNumberFormat="1" applyBorder="1" applyAlignment="1">
      <alignment horizontal="center" vertical="center" wrapText="1"/>
    </xf>
    <xf numFmtId="1" fontId="0" fillId="0" borderId="7" xfId="1" applyNumberFormat="1" applyFont="1" applyFill="1" applyBorder="1" applyAlignment="1">
      <alignment horizontal="center" vertical="center"/>
    </xf>
    <xf numFmtId="164" fontId="6" fillId="6" borderId="24" xfId="0" applyNumberFormat="1" applyFont="1" applyFill="1" applyBorder="1" applyAlignment="1">
      <alignment horizontal="center" vertical="center"/>
    </xf>
    <xf numFmtId="164" fontId="6" fillId="6" borderId="21" xfId="0" applyNumberFormat="1" applyFont="1" applyFill="1" applyBorder="1" applyAlignment="1">
      <alignment horizontal="center" vertical="center"/>
    </xf>
    <xf numFmtId="9" fontId="6" fillId="6" borderId="21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2" fillId="2" borderId="27" xfId="0" applyFont="1" applyFill="1" applyBorder="1" applyAlignment="1">
      <alignment horizontal="center" vertical="center"/>
    </xf>
    <xf numFmtId="1" fontId="0" fillId="0" borderId="8" xfId="1" applyNumberFormat="1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left" vertical="center"/>
    </xf>
    <xf numFmtId="4" fontId="5" fillId="5" borderId="39" xfId="0" applyNumberFormat="1" applyFont="1" applyFill="1" applyBorder="1" applyAlignment="1">
      <alignment horizontal="center" vertical="center"/>
    </xf>
    <xf numFmtId="164" fontId="6" fillId="6" borderId="23" xfId="0" applyNumberFormat="1" applyFont="1" applyFill="1" applyBorder="1" applyAlignment="1">
      <alignment horizontal="center" vertical="center"/>
    </xf>
    <xf numFmtId="165" fontId="5" fillId="5" borderId="39" xfId="0" applyNumberFormat="1" applyFont="1" applyFill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4" fontId="0" fillId="4" borderId="18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7" xfId="0" applyNumberFormat="1" applyBorder="1" applyAlignment="1">
      <alignment horizontal="center" vertical="center"/>
    </xf>
    <xf numFmtId="164" fontId="0" fillId="4" borderId="9" xfId="0" applyNumberFormat="1" applyFill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4" fontId="7" fillId="5" borderId="37" xfId="0" applyNumberFormat="1" applyFont="1" applyFill="1" applyBorder="1" applyAlignment="1" applyProtection="1">
      <alignment horizontal="center" vertical="center"/>
      <protection locked="0"/>
    </xf>
    <xf numFmtId="4" fontId="7" fillId="5" borderId="37" xfId="0" applyNumberFormat="1" applyFont="1" applyFill="1" applyBorder="1" applyAlignment="1" applyProtection="1">
      <alignment horizontal="center" vertical="center" wrapText="1"/>
      <protection locked="0"/>
    </xf>
    <xf numFmtId="4" fontId="7" fillId="5" borderId="38" xfId="0" applyNumberFormat="1" applyFont="1" applyFill="1" applyBorder="1" applyAlignment="1" applyProtection="1">
      <alignment horizontal="center" vertical="center"/>
      <protection locked="0"/>
    </xf>
    <xf numFmtId="4" fontId="7" fillId="5" borderId="27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25" xfId="0" applyFont="1" applyFill="1" applyBorder="1" applyAlignment="1">
      <alignment horizontal="left" vertical="center"/>
    </xf>
    <xf numFmtId="0" fontId="2" fillId="5" borderId="26" xfId="0" applyFont="1" applyFill="1" applyBorder="1" applyAlignment="1">
      <alignment horizontal="left" vertical="center"/>
    </xf>
    <xf numFmtId="3" fontId="0" fillId="0" borderId="7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3" fontId="0" fillId="4" borderId="10" xfId="0" applyNumberFormat="1" applyFill="1" applyBorder="1" applyAlignment="1">
      <alignment horizontal="center" vertical="center"/>
    </xf>
    <xf numFmtId="3" fontId="0" fillId="4" borderId="15" xfId="0" applyNumberFormat="1" applyFill="1" applyBorder="1" applyAlignment="1">
      <alignment horizontal="center" vertical="center"/>
    </xf>
    <xf numFmtId="3" fontId="0" fillId="4" borderId="19" xfId="0" applyNumberForma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4" fillId="5" borderId="20" xfId="0" applyNumberFormat="1" applyFont="1" applyFill="1" applyBorder="1" applyAlignment="1">
      <alignment horizontal="left" vertical="center"/>
    </xf>
    <xf numFmtId="164" fontId="4" fillId="5" borderId="21" xfId="0" applyNumberFormat="1" applyFont="1" applyFill="1" applyBorder="1" applyAlignment="1">
      <alignment horizontal="left" vertical="center"/>
    </xf>
    <xf numFmtId="164" fontId="4" fillId="5" borderId="22" xfId="0" applyNumberFormat="1" applyFont="1" applyFill="1" applyBorder="1" applyAlignment="1">
      <alignment horizontal="left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2" borderId="33" xfId="0" applyFont="1" applyFill="1" applyBorder="1" applyAlignment="1">
      <alignment horizontal="left" vertical="center"/>
    </xf>
    <xf numFmtId="0" fontId="2" fillId="2" borderId="34" xfId="0" applyFont="1" applyFill="1" applyBorder="1" applyAlignment="1">
      <alignment horizontal="left" vertical="center"/>
    </xf>
    <xf numFmtId="0" fontId="2" fillId="2" borderId="35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5" borderId="36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164" fontId="4" fillId="0" borderId="7" xfId="0" applyNumberFormat="1" applyFont="1" applyBorder="1" applyAlignment="1">
      <alignment horizontal="left" vertical="center" wrapText="1"/>
    </xf>
    <xf numFmtId="164" fontId="4" fillId="0" borderId="14" xfId="0" applyNumberFormat="1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Zuzka\2022\S&#268;K_Loyd%20Group_NP&#381;P\Final\S&#268;K_Anal&#253;za_v&#253;po&#269;ty_Z&#352;_NP&#381;P_&#250;prava%2001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JEKTY\20082%20EPC%20St&#345;edo&#269;esk&#253;%20kraj\04%20AKTUALIZACE%20ANAL&#221;ZY\03%20Zpracov&#225;n&#237;\Anal&#253;za%20EPC%20S&#268;K%20II%20-%20aktualizace%20-%20UPRAVEN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_SŠO Kolín"/>
      <sheetName val="9_Praktická škola"/>
      <sheetName val="10_Dětský domov"/>
      <sheetName val="12_SOU Městec_škola"/>
      <sheetName val="13-15_SOU Městec"/>
      <sheetName val="16_SOU Poděbrady"/>
      <sheetName val="17_U Dráhy 1280"/>
      <sheetName val="18_Čs.armády 549"/>
      <sheetName val="19_Stržiště 475"/>
      <sheetName val="20_Přemyslova 592"/>
      <sheetName val="11_GJP"/>
      <sheetName val="8_A"/>
      <sheetName val="1_H"/>
      <sheetName val="SOUHRN"/>
      <sheetName val="ONK FVE"/>
      <sheetName val="fina.tab"/>
      <sheetName val="souhrn za všechny zpracovate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03">
          <cell r="F203">
            <v>9.4707000000000008</v>
          </cell>
        </row>
        <row r="204">
          <cell r="F204">
            <v>87.262109671533352</v>
          </cell>
        </row>
      </sheetData>
      <sheetData sheetId="5" refreshError="1">
        <row r="234">
          <cell r="F234">
            <v>11.542830000000002</v>
          </cell>
        </row>
        <row r="235">
          <cell r="F235">
            <v>31.084133377079805</v>
          </cell>
        </row>
      </sheetData>
      <sheetData sheetId="6" refreshError="1"/>
      <sheetData sheetId="7" refreshError="1">
        <row r="179">
          <cell r="F179">
            <v>2.8549799999999999</v>
          </cell>
        </row>
      </sheetData>
      <sheetData sheetId="8" refreshError="1"/>
      <sheetData sheetId="9" refreshError="1">
        <row r="149">
          <cell r="F149">
            <v>18.126139500000001</v>
          </cell>
        </row>
      </sheetData>
      <sheetData sheetId="10" refreshError="1"/>
      <sheetData sheetId="11" refreshError="1"/>
      <sheetData sheetId="12" refreshError="1"/>
      <sheetData sheetId="13" refreshError="1">
        <row r="11">
          <cell r="E11">
            <v>3303300</v>
          </cell>
        </row>
        <row r="23">
          <cell r="E23">
            <v>3237379.2</v>
          </cell>
          <cell r="J23">
            <v>251947.91365704432</v>
          </cell>
          <cell r="M23">
            <v>21.954331353921766</v>
          </cell>
        </row>
        <row r="26">
          <cell r="E26">
            <v>1616366.4</v>
          </cell>
          <cell r="J26">
            <v>152970.52992687922</v>
          </cell>
          <cell r="M26">
            <v>26.739631925472949</v>
          </cell>
        </row>
        <row r="28">
          <cell r="E28">
            <v>271088.40000000002</v>
          </cell>
          <cell r="J28">
            <v>27437.365110786744</v>
          </cell>
          <cell r="M28">
            <v>5.0893130335643963</v>
          </cell>
        </row>
        <row r="30">
          <cell r="E30">
            <v>1025328.3046606091</v>
          </cell>
          <cell r="J30">
            <v>146967.71740687956</v>
          </cell>
          <cell r="M30">
            <v>4.3085250015683538</v>
          </cell>
        </row>
      </sheetData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ova 1"/>
      <sheetName val="Pasport"/>
      <sheetName val="Typické úspory"/>
      <sheetName val="Způsobilé náklady"/>
      <sheetName val="Balíček"/>
      <sheetName val="Souhrn PORSENNA aktual."/>
      <sheetName val="Souhrn PORSENNA"/>
      <sheetName val="Ostatní data"/>
      <sheetName val="01 Pyšely"/>
      <sheetName val="02 Muzeum Beroun"/>
      <sheetName val="03 OA, SPgŠ a JŠ Beroun"/>
      <sheetName val="04 SOŠ Hořovice Masaryk.+INTERN"/>
      <sheetName val="05 SŠ a ZŠ K.Čapka, Beroun"/>
      <sheetName val="13 Areál I ONP"/>
      <sheetName val="06 Domov Kytín"/>
      <sheetName val="07 Domov Laguna"/>
      <sheetName val="08 SOŠ a SOU Jílové (DM)"/>
      <sheetName val="09 Muzeum v Jílovém"/>
      <sheetName val="10 Domov Dobříš"/>
      <sheetName val="11 SOU Sedlčany"/>
      <sheetName val="12 DD Sedlec"/>
      <sheetName val="20 Březnice škola"/>
      <sheetName val="14 Březnice DM"/>
      <sheetName val="15 SOŠ a SOU Jílové (J+K)"/>
      <sheetName val="16 Domov Nové Strašec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7">
          <cell r="K7">
            <v>71.148444539697934</v>
          </cell>
        </row>
        <row r="10">
          <cell r="K10">
            <v>37.669305494371727</v>
          </cell>
          <cell r="L10">
            <v>12.995294399999999</v>
          </cell>
          <cell r="M10">
            <v>0</v>
          </cell>
          <cell r="N10">
            <v>0</v>
          </cell>
          <cell r="O10">
            <v>301.12198347107437</v>
          </cell>
          <cell r="P10">
            <v>0.12158471333004309</v>
          </cell>
          <cell r="Q10">
            <v>182.80557200417491</v>
          </cell>
          <cell r="R10">
            <v>0.14591992201590073</v>
          </cell>
          <cell r="S10">
            <v>3000</v>
          </cell>
        </row>
        <row r="20">
          <cell r="K20">
            <v>165.81772411463444</v>
          </cell>
          <cell r="L20">
            <v>18.213100000000001</v>
          </cell>
          <cell r="M20">
            <v>0</v>
          </cell>
          <cell r="N20">
            <v>0</v>
          </cell>
          <cell r="O20">
            <v>0</v>
          </cell>
          <cell r="P20">
            <v>0.25695989739331937</v>
          </cell>
          <cell r="Q20">
            <v>282.93693180967773</v>
          </cell>
          <cell r="R20">
            <v>0.25695989739331937</v>
          </cell>
          <cell r="S20">
            <v>6563.0924000000005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17B88-C39B-42A7-8BB4-318024F51145}">
  <sheetPr>
    <pageSetUpPr fitToPage="1"/>
  </sheetPr>
  <dimension ref="A1:Y18"/>
  <sheetViews>
    <sheetView tabSelected="1" zoomScale="80" zoomScaleNormal="80" workbookViewId="0">
      <pane xSplit="1" ySplit="7" topLeftCell="B8" activePane="bottomRight" state="frozen"/>
      <selection activeCell="B9" sqref="B9"/>
      <selection pane="topRight" activeCell="B9" sqref="B9"/>
      <selection pane="bottomLeft" activeCell="B9" sqref="B9"/>
      <selection pane="bottomRight" activeCell="E34" sqref="E34"/>
    </sheetView>
  </sheetViews>
  <sheetFormatPr defaultColWidth="9.140625" defaultRowHeight="15" x14ac:dyDescent="0.25"/>
  <cols>
    <col min="1" max="1" width="9.140625" style="14"/>
    <col min="3" max="3" width="84.7109375" customWidth="1"/>
    <col min="4" max="4" width="39" customWidth="1"/>
    <col min="5" max="5" width="55.42578125" style="13" bestFit="1" customWidth="1"/>
    <col min="6" max="6" width="16.7109375" style="13" customWidth="1"/>
    <col min="7" max="7" width="14.5703125" style="13" customWidth="1"/>
    <col min="8" max="8" width="14.42578125" style="13" customWidth="1"/>
    <col min="9" max="12" width="17.7109375" bestFit="1" customWidth="1"/>
    <col min="13" max="13" width="15.85546875" bestFit="1" customWidth="1"/>
    <col min="14" max="18" width="13.85546875" customWidth="1"/>
  </cols>
  <sheetData>
    <row r="1" spans="1:25" x14ac:dyDescent="0.25">
      <c r="A1" s="73" t="s">
        <v>0</v>
      </c>
      <c r="B1" s="73"/>
      <c r="C1" s="73"/>
    </row>
    <row r="2" spans="1:25" ht="15.75" thickBot="1" x14ac:dyDescent="0.3"/>
    <row r="3" spans="1:25" x14ac:dyDescent="0.25">
      <c r="A3" s="74" t="s">
        <v>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6"/>
    </row>
    <row r="4" spans="1:25" ht="15.75" thickBot="1" x14ac:dyDescent="0.3">
      <c r="A4" s="15">
        <v>1</v>
      </c>
      <c r="B4" s="12">
        <v>2</v>
      </c>
      <c r="C4" s="12">
        <v>3</v>
      </c>
      <c r="D4" s="12">
        <v>4</v>
      </c>
      <c r="E4" s="8">
        <v>5</v>
      </c>
      <c r="F4" s="8">
        <v>6</v>
      </c>
      <c r="G4" s="9">
        <v>7</v>
      </c>
      <c r="H4" s="23">
        <v>10</v>
      </c>
      <c r="I4" s="11">
        <v>11</v>
      </c>
      <c r="J4" s="12">
        <v>12</v>
      </c>
      <c r="K4" s="12">
        <v>13</v>
      </c>
      <c r="L4" s="12">
        <v>14</v>
      </c>
      <c r="M4" s="12">
        <v>15</v>
      </c>
      <c r="N4" s="12">
        <v>16</v>
      </c>
      <c r="O4" s="12">
        <v>17</v>
      </c>
      <c r="P4" s="12">
        <v>18</v>
      </c>
      <c r="Q4" s="12">
        <v>19</v>
      </c>
      <c r="R4" s="10">
        <v>20</v>
      </c>
    </row>
    <row r="5" spans="1:25" ht="14.45" customHeight="1" x14ac:dyDescent="0.25">
      <c r="A5" s="77" t="s">
        <v>28</v>
      </c>
      <c r="B5" s="79" t="s">
        <v>2</v>
      </c>
      <c r="C5" s="79" t="s">
        <v>3</v>
      </c>
      <c r="D5" s="79" t="s">
        <v>4</v>
      </c>
      <c r="E5" s="81" t="s">
        <v>29</v>
      </c>
      <c r="F5" s="81" t="s">
        <v>5</v>
      </c>
      <c r="G5" s="83" t="s">
        <v>6</v>
      </c>
      <c r="H5" s="85" t="s">
        <v>7</v>
      </c>
      <c r="I5" s="87" t="s">
        <v>8</v>
      </c>
      <c r="J5" s="81"/>
      <c r="K5" s="81"/>
      <c r="L5" s="81"/>
      <c r="M5" s="81"/>
      <c r="N5" s="79" t="s">
        <v>9</v>
      </c>
      <c r="O5" s="79" t="s">
        <v>10</v>
      </c>
      <c r="P5" s="79" t="s">
        <v>11</v>
      </c>
      <c r="Q5" s="79" t="s">
        <v>12</v>
      </c>
      <c r="R5" s="71" t="s">
        <v>13</v>
      </c>
    </row>
    <row r="6" spans="1:25" ht="46.15" customHeight="1" x14ac:dyDescent="0.25">
      <c r="A6" s="78"/>
      <c r="B6" s="80"/>
      <c r="C6" s="80"/>
      <c r="D6" s="80"/>
      <c r="E6" s="82"/>
      <c r="F6" s="82"/>
      <c r="G6" s="84"/>
      <c r="H6" s="86"/>
      <c r="I6" s="1" t="s">
        <v>14</v>
      </c>
      <c r="J6" s="2" t="s">
        <v>15</v>
      </c>
      <c r="K6" s="2" t="s">
        <v>16</v>
      </c>
      <c r="L6" s="2" t="s">
        <v>17</v>
      </c>
      <c r="M6" s="2" t="s">
        <v>18</v>
      </c>
      <c r="N6" s="80"/>
      <c r="O6" s="80"/>
      <c r="P6" s="80"/>
      <c r="Q6" s="80"/>
      <c r="R6" s="72"/>
    </row>
    <row r="7" spans="1:25" ht="17.25" x14ac:dyDescent="0.25">
      <c r="A7" s="78"/>
      <c r="B7" s="80"/>
      <c r="C7" s="80"/>
      <c r="D7" s="80"/>
      <c r="E7" s="82"/>
      <c r="F7" s="82"/>
      <c r="G7" s="84"/>
      <c r="H7" s="86"/>
      <c r="I7" s="1" t="s">
        <v>19</v>
      </c>
      <c r="J7" s="2" t="s">
        <v>19</v>
      </c>
      <c r="K7" s="2" t="s">
        <v>19</v>
      </c>
      <c r="L7" s="2" t="s">
        <v>19</v>
      </c>
      <c r="M7" s="2" t="s">
        <v>20</v>
      </c>
      <c r="N7" s="2" t="s">
        <v>21</v>
      </c>
      <c r="O7" s="2" t="s">
        <v>22</v>
      </c>
      <c r="P7" s="3" t="s">
        <v>21</v>
      </c>
      <c r="Q7" s="2" t="s">
        <v>23</v>
      </c>
      <c r="R7" s="4" t="s">
        <v>24</v>
      </c>
    </row>
    <row r="8" spans="1:25" x14ac:dyDescent="0.25">
      <c r="A8" s="59">
        <v>11</v>
      </c>
      <c r="B8" s="46">
        <v>1</v>
      </c>
      <c r="C8" s="88" t="s">
        <v>32</v>
      </c>
      <c r="D8" s="7" t="s">
        <v>27</v>
      </c>
      <c r="E8" s="7" t="s">
        <v>33</v>
      </c>
      <c r="F8" s="36" t="s">
        <v>30</v>
      </c>
      <c r="G8" s="6" t="s">
        <v>31</v>
      </c>
      <c r="H8" s="47"/>
      <c r="I8" s="68">
        <f>'[1]13-15_SOU Městec'!$F$204</f>
        <v>87.262109671533352</v>
      </c>
      <c r="J8" s="56">
        <f>'[1]13-15_SOU Městec'!$F$203</f>
        <v>9.4707000000000008</v>
      </c>
      <c r="K8" s="56">
        <v>0</v>
      </c>
      <c r="L8" s="56">
        <v>0</v>
      </c>
      <c r="M8" s="56">
        <v>0</v>
      </c>
      <c r="N8" s="53">
        <f>[1]SOUHRN!$M$23</f>
        <v>21.954331353921766</v>
      </c>
      <c r="O8" s="56">
        <f>[1]SOUHRN!$J$23/1000</f>
        <v>251.94791365704432</v>
      </c>
      <c r="P8" s="56"/>
      <c r="Q8" s="56">
        <f>[1]SOUHRN!$E$23/1000</f>
        <v>3237.3792000000003</v>
      </c>
      <c r="R8" s="62">
        <f>Q8/O8</f>
        <v>12.84939872297087</v>
      </c>
    </row>
    <row r="9" spans="1:25" x14ac:dyDescent="0.25">
      <c r="A9" s="60"/>
      <c r="B9" s="46">
        <v>2</v>
      </c>
      <c r="C9" s="89"/>
      <c r="D9" s="7" t="s">
        <v>34</v>
      </c>
      <c r="E9" s="7" t="s">
        <v>35</v>
      </c>
      <c r="F9" s="36" t="s">
        <v>30</v>
      </c>
      <c r="G9" s="6" t="s">
        <v>31</v>
      </c>
      <c r="H9" s="47"/>
      <c r="I9" s="69"/>
      <c r="J9" s="57"/>
      <c r="K9" s="57"/>
      <c r="L9" s="57"/>
      <c r="M9" s="57"/>
      <c r="N9" s="54"/>
      <c r="O9" s="57"/>
      <c r="P9" s="57"/>
      <c r="Q9" s="57"/>
      <c r="R9" s="63"/>
    </row>
    <row r="10" spans="1:25" x14ac:dyDescent="0.25">
      <c r="A10" s="60"/>
      <c r="B10" s="46">
        <v>3</v>
      </c>
      <c r="C10" s="90"/>
      <c r="D10" s="7" t="s">
        <v>36</v>
      </c>
      <c r="E10" s="7" t="s">
        <v>35</v>
      </c>
      <c r="F10" s="36" t="s">
        <v>30</v>
      </c>
      <c r="G10" s="6" t="s">
        <v>31</v>
      </c>
      <c r="H10" s="47"/>
      <c r="I10" s="70"/>
      <c r="J10" s="58"/>
      <c r="K10" s="58"/>
      <c r="L10" s="58"/>
      <c r="M10" s="58"/>
      <c r="N10" s="55"/>
      <c r="O10" s="58"/>
      <c r="P10" s="58"/>
      <c r="Q10" s="58"/>
      <c r="R10" s="64"/>
    </row>
    <row r="11" spans="1:25" x14ac:dyDescent="0.25">
      <c r="A11" s="60"/>
      <c r="B11" s="46">
        <v>4</v>
      </c>
      <c r="C11" s="16" t="s">
        <v>37</v>
      </c>
      <c r="D11" s="25"/>
      <c r="E11" s="7" t="s">
        <v>38</v>
      </c>
      <c r="F11" s="17" t="s">
        <v>30</v>
      </c>
      <c r="G11" s="35" t="s">
        <v>31</v>
      </c>
      <c r="H11" s="48"/>
      <c r="I11" s="42">
        <f>'[1]16_SOU Poděbrady'!$F$235</f>
        <v>31.084133377079805</v>
      </c>
      <c r="J11" s="36">
        <f>'[1]16_SOU Poděbrady'!$F$234</f>
        <v>11.542830000000002</v>
      </c>
      <c r="K11" s="36">
        <v>0</v>
      </c>
      <c r="L11" s="36">
        <v>0</v>
      </c>
      <c r="M11" s="36">
        <v>0</v>
      </c>
      <c r="N11" s="24">
        <f>[1]SOUHRN!$M$26</f>
        <v>26.739631925472949</v>
      </c>
      <c r="O11" s="36">
        <f>[1]SOUHRN!$J$26/1000</f>
        <v>152.97052992687921</v>
      </c>
      <c r="P11" s="36"/>
      <c r="Q11" s="36">
        <f>[1]SOUHRN!$E$26/1000</f>
        <v>1616.3663999999999</v>
      </c>
      <c r="R11" s="41">
        <f t="shared" ref="R11:R16" si="0">Q11/O11</f>
        <v>10.566521543545885</v>
      </c>
    </row>
    <row r="12" spans="1:25" x14ac:dyDescent="0.25">
      <c r="A12" s="60"/>
      <c r="B12" s="46">
        <v>5</v>
      </c>
      <c r="C12" s="88" t="s">
        <v>39</v>
      </c>
      <c r="D12" s="7" t="s">
        <v>40</v>
      </c>
      <c r="E12" s="7" t="s">
        <v>41</v>
      </c>
      <c r="F12" s="36" t="s">
        <v>30</v>
      </c>
      <c r="G12" s="6" t="s">
        <v>31</v>
      </c>
      <c r="H12" s="47"/>
      <c r="I12" s="42">
        <v>0</v>
      </c>
      <c r="J12" s="36">
        <f>'[1]18_Čs.armády 549'!$F$179</f>
        <v>2.8549799999999999</v>
      </c>
      <c r="K12" s="36">
        <v>0</v>
      </c>
      <c r="L12" s="36">
        <v>0</v>
      </c>
      <c r="M12" s="36">
        <v>0</v>
      </c>
      <c r="N12" s="24">
        <f>[1]SOUHRN!$M$28</f>
        <v>5.0893130335643963</v>
      </c>
      <c r="O12" s="36">
        <f>[1]SOUHRN!$J$28/1000</f>
        <v>27.437365110786743</v>
      </c>
      <c r="P12" s="36"/>
      <c r="Q12" s="36">
        <f>[1]SOUHRN!$E$28/1000</f>
        <v>271.08840000000004</v>
      </c>
      <c r="R12" s="41">
        <f t="shared" si="0"/>
        <v>9.8802636078718855</v>
      </c>
    </row>
    <row r="13" spans="1:25" x14ac:dyDescent="0.25">
      <c r="A13" s="60"/>
      <c r="B13" s="43">
        <v>6</v>
      </c>
      <c r="C13" s="90"/>
      <c r="D13" s="37" t="s">
        <v>42</v>
      </c>
      <c r="E13" s="37" t="s">
        <v>41</v>
      </c>
      <c r="F13" s="38" t="s">
        <v>30</v>
      </c>
      <c r="G13" s="39" t="s">
        <v>31</v>
      </c>
      <c r="H13" s="49"/>
      <c r="I13" s="45">
        <v>0</v>
      </c>
      <c r="J13" s="38">
        <f>'[1]20_Přemyslova 592'!$F$149</f>
        <v>18.126139500000001</v>
      </c>
      <c r="K13" s="38">
        <v>0</v>
      </c>
      <c r="L13" s="38">
        <v>0</v>
      </c>
      <c r="M13" s="38">
        <v>0</v>
      </c>
      <c r="N13" s="18">
        <f>[1]SOUHRN!$M$30</f>
        <v>4.3085250015683538</v>
      </c>
      <c r="O13" s="38">
        <f>[1]SOUHRN!$J$30/1000</f>
        <v>146.96771740687956</v>
      </c>
      <c r="P13" s="38"/>
      <c r="Q13" s="38">
        <f>[1]SOUHRN!$E$30/1000</f>
        <v>1025.3283046606091</v>
      </c>
      <c r="R13" s="44">
        <f t="shared" si="0"/>
        <v>6.9765545981910551</v>
      </c>
    </row>
    <row r="14" spans="1:25" ht="60" x14ac:dyDescent="0.25">
      <c r="A14" s="60"/>
      <c r="B14" s="5">
        <v>7</v>
      </c>
      <c r="C14" s="7" t="s">
        <v>43</v>
      </c>
      <c r="D14" s="7" t="s">
        <v>44</v>
      </c>
      <c r="E14" s="7" t="s">
        <v>45</v>
      </c>
      <c r="F14" s="17" t="s">
        <v>30</v>
      </c>
      <c r="G14" s="6" t="s">
        <v>31</v>
      </c>
      <c r="H14" s="48"/>
      <c r="I14" s="29">
        <f>'[2]Souhrn PORSENNA'!K10</f>
        <v>37.669305494371727</v>
      </c>
      <c r="J14" s="30">
        <f>'[2]Souhrn PORSENNA'!L10</f>
        <v>12.995294399999999</v>
      </c>
      <c r="K14" s="30">
        <f>'[2]Souhrn PORSENNA'!M10</f>
        <v>0</v>
      </c>
      <c r="L14" s="30">
        <f>'[2]Souhrn PORSENNA'!N10</f>
        <v>0</v>
      </c>
      <c r="M14" s="30">
        <f>'[2]Souhrn PORSENNA'!O10</f>
        <v>301.12198347107437</v>
      </c>
      <c r="N14" s="31">
        <f>'[2]Souhrn PORSENNA'!P10*100</f>
        <v>12.158471333004309</v>
      </c>
      <c r="O14" s="40">
        <f>'[2]Souhrn PORSENNA'!Q10</f>
        <v>182.80557200417491</v>
      </c>
      <c r="P14" s="31">
        <f>'[2]Souhrn PORSENNA'!R10*100</f>
        <v>14.591992201590074</v>
      </c>
      <c r="Q14" s="31">
        <f>'[2]Souhrn PORSENNA'!S10</f>
        <v>3000</v>
      </c>
      <c r="R14" s="32">
        <f t="shared" si="0"/>
        <v>16.410878328870009</v>
      </c>
      <c r="X14" s="33"/>
      <c r="Y14" s="34"/>
    </row>
    <row r="15" spans="1:25" ht="60.75" thickBot="1" x14ac:dyDescent="0.3">
      <c r="A15" s="61"/>
      <c r="B15" s="5">
        <v>8</v>
      </c>
      <c r="C15" s="7" t="s">
        <v>46</v>
      </c>
      <c r="D15" s="7" t="s">
        <v>47</v>
      </c>
      <c r="E15" s="7" t="s">
        <v>48</v>
      </c>
      <c r="F15" s="17" t="s">
        <v>30</v>
      </c>
      <c r="G15" s="6" t="s">
        <v>31</v>
      </c>
      <c r="H15" s="50"/>
      <c r="I15" s="29">
        <f>'[2]Souhrn PORSENNA'!K20</f>
        <v>165.81772411463444</v>
      </c>
      <c r="J15" s="30">
        <f>'[2]Souhrn PORSENNA'!L20</f>
        <v>18.213100000000001</v>
      </c>
      <c r="K15" s="30">
        <f>'[2]Souhrn PORSENNA'!M20</f>
        <v>0</v>
      </c>
      <c r="L15" s="30">
        <f>'[2]Souhrn PORSENNA'!N20</f>
        <v>0</v>
      </c>
      <c r="M15" s="30">
        <f>'[2]Souhrn PORSENNA'!O20</f>
        <v>0</v>
      </c>
      <c r="N15" s="31">
        <f>'[2]Souhrn PORSENNA'!P20*100</f>
        <v>25.695989739331935</v>
      </c>
      <c r="O15" s="40">
        <f>'[2]Souhrn PORSENNA'!Q20</f>
        <v>282.93693180967773</v>
      </c>
      <c r="P15" s="31">
        <f>'[2]Souhrn PORSENNA'!R20*100</f>
        <v>25.695989739331935</v>
      </c>
      <c r="Q15" s="31">
        <f>'[2]Souhrn PORSENNA'!S20</f>
        <v>6563.0924000000005</v>
      </c>
      <c r="R15" s="32">
        <f t="shared" si="0"/>
        <v>23.196308654448739</v>
      </c>
      <c r="X15" s="33"/>
      <c r="Y15" s="34"/>
    </row>
    <row r="16" spans="1:25" ht="15.75" thickBot="1" x14ac:dyDescent="0.3">
      <c r="A16" s="65" t="s">
        <v>25</v>
      </c>
      <c r="B16" s="66"/>
      <c r="C16" s="66"/>
      <c r="D16" s="66"/>
      <c r="E16" s="66"/>
      <c r="F16" s="66"/>
      <c r="G16" s="67"/>
      <c r="H16" s="26">
        <f>SUM(H8:H13)</f>
        <v>0</v>
      </c>
      <c r="I16" s="19">
        <f>SUM(I8:I15)</f>
        <v>321.83327265761932</v>
      </c>
      <c r="J16" s="20">
        <f>SUM(J8:J15)</f>
        <v>73.203043900000011</v>
      </c>
      <c r="K16" s="20">
        <f>SUM(K8:K15)</f>
        <v>0</v>
      </c>
      <c r="L16" s="20">
        <f>SUM(L8:L15)</f>
        <v>0</v>
      </c>
      <c r="M16" s="20">
        <f>SUM(M8:M15)</f>
        <v>301.12198347107437</v>
      </c>
      <c r="N16" s="21"/>
      <c r="O16" s="20">
        <f>SUM(O8:O15)</f>
        <v>1045.0660299154424</v>
      </c>
      <c r="P16" s="20"/>
      <c r="Q16" s="20">
        <f>SUM(Q8:Q15)</f>
        <v>15713.254704660609</v>
      </c>
      <c r="R16" s="27">
        <f t="shared" si="0"/>
        <v>15.03565732198949</v>
      </c>
    </row>
    <row r="17" spans="1:14" ht="15.75" thickBot="1" x14ac:dyDescent="0.3">
      <c r="A17" s="51" t="s">
        <v>26</v>
      </c>
      <c r="B17" s="52"/>
      <c r="C17" s="52"/>
      <c r="D17" s="52"/>
      <c r="E17" s="52"/>
      <c r="F17" s="52"/>
      <c r="G17" s="52"/>
      <c r="H17" s="28">
        <f>SUM(H16)</f>
        <v>0</v>
      </c>
    </row>
    <row r="18" spans="1:14" x14ac:dyDescent="0.25">
      <c r="N18" s="22"/>
    </row>
  </sheetData>
  <sheetProtection algorithmName="SHA-512" hashValue="A/r9L+cALzZRI2RHAa4/QCCl8vzSA9rlaNAYWF74BGLWNe5oX9AVzGBme6bOmrLXHwNAZRwFqM8JJd6uYRkz3Q==" saltValue="yuvP3Lm+Qa3VUhG8egtWng==" spinCount="100000" sheet="1" objects="1" scenarios="1"/>
  <mergeCells count="31">
    <mergeCell ref="R5:R6"/>
    <mergeCell ref="A1:C1"/>
    <mergeCell ref="A3:R3"/>
    <mergeCell ref="A5:A7"/>
    <mergeCell ref="B5:B7"/>
    <mergeCell ref="C5:C7"/>
    <mergeCell ref="D5:D7"/>
    <mergeCell ref="E5:E7"/>
    <mergeCell ref="F5:F7"/>
    <mergeCell ref="G5:G7"/>
    <mergeCell ref="H5:H7"/>
    <mergeCell ref="I5:M5"/>
    <mergeCell ref="N5:N6"/>
    <mergeCell ref="O5:O6"/>
    <mergeCell ref="P5:P6"/>
    <mergeCell ref="Q5:Q6"/>
    <mergeCell ref="R8:R10"/>
    <mergeCell ref="A16:G16"/>
    <mergeCell ref="I8:I10"/>
    <mergeCell ref="J8:J10"/>
    <mergeCell ref="K8:K10"/>
    <mergeCell ref="L8:L10"/>
    <mergeCell ref="M8:M10"/>
    <mergeCell ref="C8:C10"/>
    <mergeCell ref="C12:C13"/>
    <mergeCell ref="A17:G17"/>
    <mergeCell ref="N8:N10"/>
    <mergeCell ref="O8:O10"/>
    <mergeCell ref="P8:P10"/>
    <mergeCell ref="Q8:Q10"/>
    <mergeCell ref="A8:A15"/>
  </mergeCells>
  <pageMargins left="0.7" right="0.7" top="0.78740157499999996" bottom="0.78740157499999996" header="0.3" footer="0.3"/>
  <pageSetup paperSize="8" scale="4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EPC II_soubor objektů č.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Peroutka Vincenc</dc:creator>
  <cp:lastModifiedBy>Peroutka Vincenc</cp:lastModifiedBy>
  <cp:lastPrinted>2022-03-02T08:27:32Z</cp:lastPrinted>
  <dcterms:created xsi:type="dcterms:W3CDTF">2015-06-05T18:19:34Z</dcterms:created>
  <dcterms:modified xsi:type="dcterms:W3CDTF">2022-03-29T08:58:02Z</dcterms:modified>
</cp:coreProperties>
</file>