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15" windowWidth="27555" windowHeight="130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'Položky'!$A$1:$K$34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'Rekapitulace'!$E$20</definedName>
    <definedName name="VRNnazev">'Rekapitulace'!$A$20</definedName>
    <definedName name="VRNproc">'Rekapitulace'!$F$20</definedName>
    <definedName name="VRNzakl">'Rekapitulace'!$G$20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<sst xmlns="http://schemas.openxmlformats.org/spreadsheetml/2006/main" count="165" uniqueCount="118">
  <si>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</si>
  <si>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</si>
  <si>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</si>
  <si>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</si>
  <si>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</si>
  <si>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</si>
  <si>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</si>
  <si>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</si>
  <si>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</si>
  <si>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</si>
  <si>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</si>
  <si>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</si>
  <si>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</si>
  <si>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</si>
  <si>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</si>
  <si>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</si>
  <si>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</si>
  <si>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</si>
  <si>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</si>
  <si>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</si>
  <si>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</si>
  <si>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</si>
  <si>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</si>
  <si>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</si>
  <si>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</si>
  <si>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</si>
  <si>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</si>
  <si>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</si>
  <si>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</si>
  <si>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</si>
  <si>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</si>
  <si>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</si>
  <si>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</si>
  <si>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</si>
  <si>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</si>
  <si>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</si>
  <si>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</si>
  <si>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</si>
  <si>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</si>
  <si>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</si>
  <si>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</si>
  <si>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</si>
  <si>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</si>
  <si>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</si>
  <si>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</si>
  <si>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</si>
  <si>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</si>
  <si>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</si>
  <si>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</si>
  <si>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</si>
  <si>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</si>
  <si>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</si>
  <si>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</si>
  <si>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</si>
  <si>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</si>
  <si>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</si>
  <si>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</si>
  <si>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</si>
  <si>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</si>
  <si>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</si>
  <si>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</si>
  <si>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</si>
  <si>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</si>
  <si>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</si>
  <si>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</si>
  <si>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</si>
  <si>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</si>
  <si>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</si>
  <si>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</si>
  <si>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</si>
  <si>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</si>
  <si>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ks</t>
  </si>
  <si>
    <t>Celkem za</t>
  </si>
  <si>
    <t>VOŠ a SZŠ Benešov - oprava omítek a podlah v 1S</t>
  </si>
  <si>
    <t>VOŠ a SZŠ Benešov</t>
  </si>
  <si>
    <t>11</t>
  </si>
  <si>
    <t>Přípravné a přidružené práce</t>
  </si>
  <si>
    <t>Přesun stávajícího vybavení z a do prostor před rekonstrukcí a po ní</t>
  </si>
  <si>
    <t>61</t>
  </si>
  <si>
    <t>Upravy povrchů vnitřní</t>
  </si>
  <si>
    <t>612 47-1101.RAC</t>
  </si>
  <si>
    <t>Omítka stěn vnitřní Cemix třívrstvá postřik, jádro 082/18 R 15 mm, štuk 033/29, lešení</t>
  </si>
  <si>
    <t>m2</t>
  </si>
  <si>
    <t>611 47-1101.RAA</t>
  </si>
  <si>
    <t>Omítka stropů Cemix vápenná třívrstvá postřik, tl. jádra 10 mm, štuk, pomocné lešení</t>
  </si>
  <si>
    <t>63</t>
  </si>
  <si>
    <t>Podlahy a podlahové konstrukce</t>
  </si>
  <si>
    <t>631 31-0011.RA0</t>
  </si>
  <si>
    <t>Betonová mazanina s přidanými vlákny tloušťka 7cm (vč. dil. pásku a sep. folie)</t>
  </si>
  <si>
    <t>94</t>
  </si>
  <si>
    <t>Lešení a stavební výtahy</t>
  </si>
  <si>
    <t>941 95-5003.R00</t>
  </si>
  <si>
    <t>Lešení lehké pomocné, výška podlahy do 2,5 m</t>
  </si>
  <si>
    <t>96</t>
  </si>
  <si>
    <t>Bourání konstrukcí</t>
  </si>
  <si>
    <t>965 20-0012.RA0</t>
  </si>
  <si>
    <t>Bourání mazanin betonových a asfaltových tl. cca 8cm</t>
  </si>
  <si>
    <t>m3</t>
  </si>
  <si>
    <t>97</t>
  </si>
  <si>
    <t>Prorážení otvorů</t>
  </si>
  <si>
    <t>979 08-1111.R00</t>
  </si>
  <si>
    <t>Odvoz suti a vybour. hmot na skládku do 1 km</t>
  </si>
  <si>
    <t>t</t>
  </si>
  <si>
    <t>979 98-1101.R00</t>
  </si>
  <si>
    <t>Kontejner, suť bez příměsí, odvoz a likvidace, 3 t</t>
  </si>
  <si>
    <t>978 20-0020.RA0</t>
  </si>
  <si>
    <t>Otlučení vnitřních omítek stěn cementových 100 %</t>
  </si>
  <si>
    <t>978 10-0010.RA0</t>
  </si>
  <si>
    <t>Otlučení vnitřních omítek stropů vápenocem. 100 %</t>
  </si>
  <si>
    <t>771</t>
  </si>
  <si>
    <t>Podlahy z dlaždic a obklady</t>
  </si>
  <si>
    <t>771 57-5018.RAC</t>
  </si>
  <si>
    <t>Dlažba do tmele Mapei, nad 20 x 20 cm do tmele Granirapid, spárovací hmota Kerapoxy</t>
  </si>
  <si>
    <t>784</t>
  </si>
  <si>
    <t>Malby</t>
  </si>
  <si>
    <t>784 45-0075.RA0</t>
  </si>
  <si>
    <t>Malba disperzní, penetrace 1x, malba bílá 2x</t>
  </si>
  <si>
    <t>Atelier Hestia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</si>
</sst>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0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7" xfId="0" applyFont="1" applyFill="1" applyBorder="1"/>
    <xf numFmtId="0" fontId="7" fillId="0" borderId="38" xfId="0" applyFont="1" applyFill="1" applyBorder="1"/>
    <xf numFmtId="0" fontId="7" fillId="0" borderId="40" xfId="0" applyFont="1" applyFill="1" applyBorder="1"/>
    <xf numFmtId="165" fontId="7" fillId="0" borderId="38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 shrinkToFit="1"/>
      <protection/>
    </xf>
    <xf numFmtId="0" fontId="0" fillId="0" borderId="49" xfId="20" applyFont="1" applyBorder="1" applyAlignment="1">
      <alignment horizontal="left" shrinkToFit="1"/>
      <protection/>
    </xf>
    <xf numFmtId="49" fontId="2" fillId="0" borderId="0" xfId="0" applyNumberFormat="1" applyFont="1" applyAlignment="1">
      <alignment horizontal="centerContinuous"/>
    </xf>
    <xf numFmtId="49" fontId="6" fillId="0" borderId="26" xfId="0" applyNumberFormat="1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6" xfId="0" applyFont="1" applyFill="1" applyBorder="1"/>
    <xf numFmtId="3" fontId="6" fillId="0" borderId="28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1" xfId="0" applyFont="1" applyFill="1" applyBorder="1"/>
    <xf numFmtId="0" fontId="6" fillId="0" borderId="32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5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3" fontId="0" fillId="0" borderId="34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6" fillId="0" borderId="38" xfId="0" applyFont="1" applyFill="1" applyBorder="1"/>
    <xf numFmtId="0" fontId="0" fillId="0" borderId="38" xfId="0" applyFill="1" applyBorder="1"/>
    <xf numFmtId="4" fontId="0" fillId="0" borderId="57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6" fillId="0" borderId="38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4" xfId="20" applyFont="1" applyBorder="1" applyAlignment="1">
      <alignment horizontal="center"/>
      <protection/>
    </xf>
    <xf numFmtId="0" fontId="0" fillId="0" borderId="44" xfId="20" applyBorder="1" applyAlignment="1">
      <alignment horizontal="left"/>
      <protection/>
    </xf>
    <xf numFmtId="0" fontId="0" fillId="0" borderId="45" xfId="20" applyBorder="1">
      <alignment/>
      <protection/>
    </xf>
    <xf numFmtId="49" fontId="0" fillId="0" borderId="46" xfId="20" applyNumberFormat="1" applyFont="1" applyBorder="1" applyAlignment="1">
      <alignment horizontal="center"/>
      <protection/>
    </xf>
    <xf numFmtId="0" fontId="0" fillId="0" borderId="48" xfId="20" applyBorder="1" applyAlignment="1">
      <alignment horizontal="left" shrinkToFit="1"/>
      <protection/>
    </xf>
    <xf numFmtId="0" fontId="0" fillId="0" borderId="49" xfId="20" applyBorder="1" applyAlignment="1">
      <alignment horizontal="left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6" xfId="20" applyFont="1" applyFill="1" applyBorder="1" applyAlignment="1">
      <alignment horizontal="center"/>
      <protection/>
    </xf>
    <xf numFmtId="0" fontId="5" fillId="0" borderId="16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13" fillId="0" borderId="55" xfId="20" applyFont="1" applyFill="1" applyBorder="1">
      <alignment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8" fillId="0" borderId="59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left"/>
      <protection/>
    </xf>
    <xf numFmtId="0" fontId="0" fillId="0" borderId="58" xfId="20" applyFont="1" applyFill="1" applyBorder="1" applyAlignment="1">
      <alignment wrapText="1"/>
      <protection/>
    </xf>
    <xf numFmtId="49" fontId="0" fillId="0" borderId="58" xfId="20" applyNumberFormat="1" applyFont="1" applyFill="1" applyBorder="1" applyAlignment="1">
      <alignment horizontal="center" shrinkToFit="1"/>
      <protection/>
    </xf>
    <xf numFmtId="4" fontId="0" fillId="0" borderId="58" xfId="20" applyNumberFormat="1" applyFont="1" applyFill="1" applyBorder="1" applyAlignment="1">
      <alignment horizontal="right"/>
      <protection/>
    </xf>
    <xf numFmtId="4" fontId="0" fillId="0" borderId="58" xfId="20" applyNumberFormat="1" applyFont="1" applyFill="1" applyBorder="1">
      <alignment/>
      <protection/>
    </xf>
    <xf numFmtId="167" fontId="0" fillId="0" borderId="58" xfId="20" applyNumberFormat="1" applyFont="1" applyFill="1" applyBorder="1">
      <alignment/>
      <protection/>
    </xf>
    <xf numFmtId="0" fontId="0" fillId="0" borderId="60" xfId="20" applyFill="1" applyBorder="1" applyAlignment="1">
      <alignment horizontal="center"/>
      <protection/>
    </xf>
    <xf numFmtId="49" fontId="4" fillId="0" borderId="60" xfId="20" applyNumberFormat="1" applyFont="1" applyFill="1" applyBorder="1" applyAlignment="1">
      <alignment horizontal="left"/>
      <protection/>
    </xf>
    <xf numFmtId="0" fontId="4" fillId="0" borderId="60" xfId="20" applyFont="1" applyFill="1" applyBorder="1">
      <alignment/>
      <protection/>
    </xf>
    <xf numFmtId="4" fontId="0" fillId="0" borderId="60" xfId="20" applyNumberFormat="1" applyFill="1" applyBorder="1" applyAlignment="1">
      <alignment horizontal="right"/>
      <protection/>
    </xf>
    <xf numFmtId="4" fontId="6" fillId="0" borderId="60" xfId="20" applyNumberFormat="1" applyFont="1" applyFill="1" applyBorder="1">
      <alignment/>
      <protection/>
    </xf>
    <xf numFmtId="0" fontId="6" fillId="0" borderId="60" xfId="20" applyFont="1" applyFill="1" applyBorder="1">
      <alignment/>
      <protection/>
    </xf>
    <xf numFmtId="167" fontId="6" fillId="0" borderId="6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8" xfId="0" applyNumberFormat="1" applyFont="1" applyFill="1" applyBorder="1"/>
    <xf numFmtId="3" fontId="0" fillId="0" borderId="6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9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74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73</v>
      </c>
      <c r="D6" s="11"/>
      <c r="E6" s="11"/>
      <c r="F6" s="19"/>
      <c r="G6" s="13"/>
    </row>
    <row r="7" spans="1:9" ht="12.75">
      <c r="A7" s="14" t="s">
        <v>8</v>
      </c>
      <c r="B7" s="16"/>
      <c r="C7" s="20"/>
      <c r="D7" s="21"/>
      <c r="E7" s="22" t="s">
        <v>9</v>
      </c>
      <c r="F7" s="23"/>
      <c r="G7" s="24">
        <v>0</v>
      </c>
      <c r="H7" s="25"/>
      <c r="I7" s="25"/>
    </row>
    <row r="8" spans="1:7" ht="12.75">
      <c r="A8" s="14" t="s">
        <v>10</v>
      </c>
      <c r="B8" s="16"/>
      <c r="C8" s="20"/>
      <c r="D8" s="21"/>
      <c r="E8" s="17" t="s">
        <v>11</v>
      </c>
      <c r="F8" s="16"/>
      <c r="G8" s="26">
        <f>IF(PocetMJ=0,,ROUND((F30+F32)/PocetMJ,1))</f>
        <v>0</v>
      </c>
    </row>
    <row r="9" spans="1:7" ht="12.75">
      <c r="A9" s="27" t="s">
        <v>12</v>
      </c>
      <c r="B9" s="28"/>
      <c r="C9" s="28"/>
      <c r="D9" s="28"/>
      <c r="E9" s="29" t="s">
        <v>13</v>
      </c>
      <c r="F9" s="28"/>
      <c r="G9" s="30"/>
    </row>
    <row r="10" spans="1:57" ht="12.75">
      <c r="A10" s="31" t="s">
        <v>14</v>
      </c>
      <c r="B10" s="32"/>
      <c r="C10" s="32"/>
      <c r="D10" s="32"/>
      <c r="E10" s="12" t="s">
        <v>15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 t="s">
        <v>117</v>
      </c>
      <c r="F11" s="35"/>
      <c r="G11" s="36"/>
    </row>
    <row r="12" spans="1:7" ht="28.5" customHeight="1" thickBot="1">
      <c r="A12" s="37" t="s">
        <v>16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17</v>
      </c>
      <c r="B13" s="42"/>
      <c r="C13" s="43"/>
      <c r="D13" s="44" t="s">
        <v>18</v>
      </c>
      <c r="E13" s="45"/>
      <c r="F13" s="45"/>
      <c r="G13" s="43"/>
    </row>
    <row r="14" spans="1:7" ht="15.95" customHeight="1">
      <c r="A14" s="46"/>
      <c r="B14" s="47" t="s">
        <v>19</v>
      </c>
      <c r="C14" s="48">
        <f>Dodavka</f>
        <v>0</v>
      </c>
      <c r="D14" s="49"/>
      <c r="E14" s="50"/>
      <c r="F14" s="51"/>
      <c r="G14" s="48"/>
    </row>
    <row r="15" spans="1:7" ht="15.95" customHeight="1">
      <c r="A15" s="46" t="s">
        <v>20</v>
      </c>
      <c r="B15" s="47" t="s">
        <v>21</v>
      </c>
      <c r="C15" s="48">
        <f>Mont</f>
        <v>0</v>
      </c>
      <c r="D15" s="27"/>
      <c r="E15" s="52"/>
      <c r="F15" s="53"/>
      <c r="G15" s="48"/>
    </row>
    <row r="16" spans="1:7" ht="15.95" customHeight="1">
      <c r="A16" s="46" t="s">
        <v>22</v>
      </c>
      <c r="B16" s="47" t="s">
        <v>23</v>
      </c>
      <c r="C16" s="48">
        <f>HSV</f>
        <v>0</v>
      </c>
      <c r="D16" s="27"/>
      <c r="E16" s="52"/>
      <c r="F16" s="53"/>
      <c r="G16" s="48"/>
    </row>
    <row r="17" spans="1:7" ht="15.95" customHeight="1">
      <c r="A17" s="54" t="s">
        <v>24</v>
      </c>
      <c r="B17" s="47" t="s">
        <v>25</v>
      </c>
      <c r="C17" s="48">
        <f>PSV</f>
        <v>0</v>
      </c>
      <c r="D17" s="27"/>
      <c r="E17" s="52"/>
      <c r="F17" s="53"/>
      <c r="G17" s="48"/>
    </row>
    <row r="18" spans="1:7" ht="15.95" customHeight="1">
      <c r="A18" s="55" t="s">
        <v>26</v>
      </c>
      <c r="B18" s="47"/>
      <c r="C18" s="48">
        <f>SUM(C14:C17)</f>
        <v>0</v>
      </c>
      <c r="D18" s="56"/>
      <c r="E18" s="52"/>
      <c r="F18" s="53"/>
      <c r="G18" s="48"/>
    </row>
    <row r="19" spans="1:7" ht="15.95" customHeight="1">
      <c r="A19" s="55"/>
      <c r="B19" s="47"/>
      <c r="C19" s="48"/>
      <c r="D19" s="27"/>
      <c r="E19" s="52"/>
      <c r="F19" s="53"/>
      <c r="G19" s="48"/>
    </row>
    <row r="20" spans="1:7" ht="15.95" customHeight="1">
      <c r="A20" s="55" t="s">
        <v>27</v>
      </c>
      <c r="B20" s="47"/>
      <c r="C20" s="48">
        <f>HZS</f>
        <v>0</v>
      </c>
      <c r="D20" s="27"/>
      <c r="E20" s="52"/>
      <c r="F20" s="53"/>
      <c r="G20" s="48"/>
    </row>
    <row r="21" spans="1:7" ht="15.95" customHeight="1">
      <c r="A21" s="31" t="s">
        <v>28</v>
      </c>
      <c r="B21" s="32"/>
      <c r="C21" s="48">
        <f>C18+C20</f>
        <v>0</v>
      </c>
      <c r="D21" s="27" t="s">
        <v>29</v>
      </c>
      <c r="E21" s="52"/>
      <c r="F21" s="53"/>
      <c r="G21" s="48">
        <f>G22-SUM(G14:G20)</f>
        <v>0</v>
      </c>
    </row>
    <row r="22" spans="1:7" ht="15.95" customHeight="1" thickBot="1">
      <c r="A22" s="27" t="s">
        <v>30</v>
      </c>
      <c r="B22" s="28"/>
      <c r="C22" s="57">
        <f>C21+G22</f>
        <v>0</v>
      </c>
      <c r="D22" s="58" t="s">
        <v>31</v>
      </c>
      <c r="E22" s="59"/>
      <c r="F22" s="60"/>
      <c r="G22" s="48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31" t="s">
        <v>36</v>
      </c>
      <c r="B25" s="61"/>
      <c r="C25" s="12" t="s">
        <v>36</v>
      </c>
      <c r="D25" s="32"/>
      <c r="E25" s="12" t="s">
        <v>36</v>
      </c>
      <c r="F25" s="32"/>
      <c r="G25" s="13"/>
    </row>
    <row r="26" spans="1:7" ht="12.75">
      <c r="A26" s="31"/>
      <c r="B26" s="62"/>
      <c r="C26" s="12" t="s">
        <v>37</v>
      </c>
      <c r="D26" s="32"/>
      <c r="E26" s="12" t="s">
        <v>38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39</v>
      </c>
      <c r="B29" s="16"/>
      <c r="C29" s="63">
        <v>0</v>
      </c>
      <c r="D29" s="16" t="s">
        <v>40</v>
      </c>
      <c r="E29" s="17"/>
      <c r="F29" s="64">
        <v>0</v>
      </c>
      <c r="G29" s="18"/>
    </row>
    <row r="30" spans="1:7" ht="12.75">
      <c r="A30" s="14" t="s">
        <v>39</v>
      </c>
      <c r="B30" s="16"/>
      <c r="C30" s="63">
        <v>15</v>
      </c>
      <c r="D30" s="16" t="s">
        <v>40</v>
      </c>
      <c r="E30" s="17"/>
      <c r="F30" s="64">
        <v>0</v>
      </c>
      <c r="G30" s="18"/>
    </row>
    <row r="31" spans="1:7" ht="12.75">
      <c r="A31" s="14" t="s">
        <v>41</v>
      </c>
      <c r="B31" s="16"/>
      <c r="C31" s="63">
        <v>15</v>
      </c>
      <c r="D31" s="16" t="s">
        <v>40</v>
      </c>
      <c r="E31" s="17"/>
      <c r="F31" s="65">
        <f>ROUND(PRODUCT(F30,C31/100),0)</f>
        <v>0</v>
      </c>
      <c r="G31" s="30"/>
    </row>
    <row r="32" spans="1:7" ht="12.75">
      <c r="A32" s="14" t="s">
        <v>39</v>
      </c>
      <c r="B32" s="16"/>
      <c r="C32" s="63">
        <v>21</v>
      </c>
      <c r="D32" s="16" t="s">
        <v>40</v>
      </c>
      <c r="E32" s="17"/>
      <c r="F32" s="64">
        <v>0</v>
      </c>
      <c r="G32" s="18"/>
    </row>
    <row r="33" spans="1:7" ht="12.75">
      <c r="A33" s="14" t="s">
        <v>41</v>
      </c>
      <c r="B33" s="16"/>
      <c r="C33" s="63">
        <v>21</v>
      </c>
      <c r="D33" s="16" t="s">
        <v>40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ROUND(SUM(F30:F33),0)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A20" sqref="A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VOŠ a SZŠ Benešov - oprava omítek a podlah v 1S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VOŠ a SZŠ Benešov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45</v>
      </c>
      <c r="C6" s="93"/>
      <c r="D6" s="94"/>
      <c r="E6" s="95" t="s">
        <v>46</v>
      </c>
      <c r="F6" s="96" t="s">
        <v>47</v>
      </c>
      <c r="G6" s="96" t="s">
        <v>48</v>
      </c>
      <c r="H6" s="96" t="s">
        <v>49</v>
      </c>
      <c r="I6" s="97" t="s">
        <v>27</v>
      </c>
    </row>
    <row r="7" spans="1:9" s="32" customFormat="1" ht="12.75">
      <c r="A7" s="189" t="str">
        <f>Položky!B7</f>
        <v>11</v>
      </c>
      <c r="B7" s="98" t="str">
        <f>Položky!C7</f>
        <v>Přípravné a přidružené práce</v>
      </c>
      <c r="C7" s="99"/>
      <c r="D7" s="100"/>
      <c r="E7" s="190">
        <f>Položky!BC9</f>
        <v>0</v>
      </c>
      <c r="F7" s="191">
        <f>Položky!BD9</f>
        <v>0</v>
      </c>
      <c r="G7" s="191">
        <f>Položky!BE9</f>
        <v>0</v>
      </c>
      <c r="H7" s="191">
        <f>Položky!BF9</f>
        <v>0</v>
      </c>
      <c r="I7" s="192">
        <f>Položky!BG9</f>
        <v>0</v>
      </c>
    </row>
    <row r="8" spans="1:9" s="32" customFormat="1" ht="12.75">
      <c r="A8" s="189" t="str">
        <f>Položky!B10</f>
        <v>61</v>
      </c>
      <c r="B8" s="98" t="str">
        <f>Položky!C10</f>
        <v>Upravy povrchů vnitřní</v>
      </c>
      <c r="C8" s="99"/>
      <c r="D8" s="100"/>
      <c r="E8" s="190">
        <f>Položky!BC13</f>
        <v>0</v>
      </c>
      <c r="F8" s="191">
        <f>Položky!BD13</f>
        <v>0</v>
      </c>
      <c r="G8" s="191">
        <f>Položky!BE13</f>
        <v>0</v>
      </c>
      <c r="H8" s="191">
        <f>Položky!BF13</f>
        <v>0</v>
      </c>
      <c r="I8" s="192">
        <f>Položky!BG13</f>
        <v>0</v>
      </c>
    </row>
    <row r="9" spans="1:9" s="32" customFormat="1" ht="12.75">
      <c r="A9" s="189" t="str">
        <f>Položky!B14</f>
        <v>63</v>
      </c>
      <c r="B9" s="98" t="str">
        <f>Položky!C14</f>
        <v>Podlahy a podlahové konstrukce</v>
      </c>
      <c r="C9" s="99"/>
      <c r="D9" s="100"/>
      <c r="E9" s="190">
        <f>Položky!BC16</f>
        <v>0</v>
      </c>
      <c r="F9" s="191">
        <f>Položky!BD16</f>
        <v>0</v>
      </c>
      <c r="G9" s="191">
        <f>Položky!BE16</f>
        <v>0</v>
      </c>
      <c r="H9" s="191">
        <f>Položky!BF16</f>
        <v>0</v>
      </c>
      <c r="I9" s="192">
        <f>Položky!BG16</f>
        <v>0</v>
      </c>
    </row>
    <row r="10" spans="1:9" s="32" customFormat="1" ht="12.75">
      <c r="A10" s="189" t="str">
        <f>Položky!B17</f>
        <v>94</v>
      </c>
      <c r="B10" s="98" t="str">
        <f>Položky!C17</f>
        <v>Lešení a stavební výtahy</v>
      </c>
      <c r="C10" s="99"/>
      <c r="D10" s="100"/>
      <c r="E10" s="190">
        <f>Položky!BC19</f>
        <v>0</v>
      </c>
      <c r="F10" s="191">
        <f>Položky!BD19</f>
        <v>0</v>
      </c>
      <c r="G10" s="191">
        <f>Položky!BE19</f>
        <v>0</v>
      </c>
      <c r="H10" s="191">
        <f>Položky!BF19</f>
        <v>0</v>
      </c>
      <c r="I10" s="192">
        <f>Položky!BG19</f>
        <v>0</v>
      </c>
    </row>
    <row r="11" spans="1:9" s="32" customFormat="1" ht="12.75">
      <c r="A11" s="189" t="str">
        <f>Položky!B20</f>
        <v>96</v>
      </c>
      <c r="B11" s="98" t="str">
        <f>Položky!C20</f>
        <v>Bourání konstrukcí</v>
      </c>
      <c r="C11" s="99"/>
      <c r="D11" s="100"/>
      <c r="E11" s="190">
        <f>Položky!BC22</f>
        <v>0</v>
      </c>
      <c r="F11" s="191">
        <f>Položky!BD22</f>
        <v>0</v>
      </c>
      <c r="G11" s="191">
        <f>Položky!BE22</f>
        <v>0</v>
      </c>
      <c r="H11" s="191">
        <f>Položky!BF22</f>
        <v>0</v>
      </c>
      <c r="I11" s="192">
        <f>Položky!BG22</f>
        <v>0</v>
      </c>
    </row>
    <row r="12" spans="1:9" s="32" customFormat="1" ht="12.75">
      <c r="A12" s="189" t="str">
        <f>Položky!B23</f>
        <v>97</v>
      </c>
      <c r="B12" s="98" t="str">
        <f>Položky!C23</f>
        <v>Prorážení otvorů</v>
      </c>
      <c r="C12" s="99"/>
      <c r="D12" s="100"/>
      <c r="E12" s="190">
        <f>Položky!BC28</f>
        <v>0</v>
      </c>
      <c r="F12" s="191">
        <f>Položky!BD28</f>
        <v>0</v>
      </c>
      <c r="G12" s="191">
        <f>Položky!BE28</f>
        <v>0</v>
      </c>
      <c r="H12" s="191">
        <f>Položky!BF28</f>
        <v>0</v>
      </c>
      <c r="I12" s="192">
        <f>Položky!BG28</f>
        <v>0</v>
      </c>
    </row>
    <row r="13" spans="1:9" s="32" customFormat="1" ht="12.75">
      <c r="A13" s="189" t="str">
        <f>Položky!B29</f>
        <v>771</v>
      </c>
      <c r="B13" s="98" t="str">
        <f>Položky!C29</f>
        <v>Podlahy z dlaždic a obklady</v>
      </c>
      <c r="C13" s="99"/>
      <c r="D13" s="100"/>
      <c r="E13" s="190">
        <f>Položky!BC31</f>
        <v>0</v>
      </c>
      <c r="F13" s="191">
        <f>Položky!BD31</f>
        <v>0</v>
      </c>
      <c r="G13" s="191">
        <f>Položky!BE31</f>
        <v>0</v>
      </c>
      <c r="H13" s="191">
        <f>Položky!BF31</f>
        <v>0</v>
      </c>
      <c r="I13" s="192">
        <f>Položky!BG31</f>
        <v>0</v>
      </c>
    </row>
    <row r="14" spans="1:9" s="32" customFormat="1" ht="13.5" thickBot="1">
      <c r="A14" s="189" t="str">
        <f>Položky!B32</f>
        <v>784</v>
      </c>
      <c r="B14" s="98" t="str">
        <f>Položky!C32</f>
        <v>Malby</v>
      </c>
      <c r="C14" s="99"/>
      <c r="D14" s="100"/>
      <c r="E14" s="190">
        <f>Položky!BC34</f>
        <v>0</v>
      </c>
      <c r="F14" s="191">
        <f>Položky!BD34</f>
        <v>0</v>
      </c>
      <c r="G14" s="191">
        <f>Položky!BE34</f>
        <v>0</v>
      </c>
      <c r="H14" s="191">
        <f>Položky!BF34</f>
        <v>0</v>
      </c>
      <c r="I14" s="192">
        <f>Položky!BG34</f>
        <v>0</v>
      </c>
    </row>
    <row r="15" spans="1:9" s="106" customFormat="1" ht="13.5" thickBot="1">
      <c r="A15" s="101"/>
      <c r="B15" s="93" t="s">
        <v>50</v>
      </c>
      <c r="C15" s="93"/>
      <c r="D15" s="102"/>
      <c r="E15" s="103">
        <f>SUM(E7:E14)</f>
        <v>0</v>
      </c>
      <c r="F15" s="104">
        <f>SUM(F7:F14)</f>
        <v>0</v>
      </c>
      <c r="G15" s="104">
        <f>SUM(G7:G14)</f>
        <v>0</v>
      </c>
      <c r="H15" s="104">
        <f>SUM(H7:H14)</f>
        <v>0</v>
      </c>
      <c r="I15" s="105">
        <f>SUM(I7:I14)</f>
        <v>0</v>
      </c>
    </row>
    <row r="16" spans="1:9" ht="12.75">
      <c r="A16" s="99"/>
      <c r="B16" s="99"/>
      <c r="C16" s="99"/>
      <c r="D16" s="99"/>
      <c r="E16" s="99"/>
      <c r="F16" s="99"/>
      <c r="G16" s="99"/>
      <c r="H16" s="99"/>
      <c r="I16" s="99"/>
    </row>
    <row r="17" spans="1:57" ht="19.5" customHeight="1">
      <c r="A17" s="107" t="s">
        <v>51</v>
      </c>
      <c r="B17" s="107"/>
      <c r="C17" s="107"/>
      <c r="D17" s="107"/>
      <c r="E17" s="107"/>
      <c r="F17" s="107"/>
      <c r="G17" s="108"/>
      <c r="H17" s="107"/>
      <c r="I17" s="107"/>
      <c r="BA17" s="33"/>
      <c r="BB17" s="33"/>
      <c r="BC17" s="33"/>
      <c r="BD17" s="33"/>
      <c r="BE17" s="33"/>
    </row>
    <row r="18" spans="1:9" ht="13.5" thickBot="1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 ht="12.75">
      <c r="A19" s="110" t="s">
        <v>52</v>
      </c>
      <c r="B19" s="111"/>
      <c r="C19" s="111"/>
      <c r="D19" s="112"/>
      <c r="E19" s="113" t="s">
        <v>53</v>
      </c>
      <c r="F19" s="114" t="s">
        <v>54</v>
      </c>
      <c r="G19" s="115" t="s">
        <v>55</v>
      </c>
      <c r="H19" s="116"/>
      <c r="I19" s="117" t="s">
        <v>53</v>
      </c>
    </row>
    <row r="20" spans="1:53" ht="12.75">
      <c r="A20" s="118"/>
      <c r="B20" s="119"/>
      <c r="C20" s="119"/>
      <c r="D20" s="120"/>
      <c r="E20" s="121"/>
      <c r="F20" s="122"/>
      <c r="G20" s="123">
        <f>CHOOSE(BA20+1,HSV+PSV,HSV+PSV+Mont,HSV+PSV+Dodavka+Mont,HSV,PSV,Mont,Dodavka,Mont+Dodavka,0)</f>
        <v>0</v>
      </c>
      <c r="H20" s="124"/>
      <c r="I20" s="125">
        <f>E20+F20*G20/100</f>
        <v>0</v>
      </c>
      <c r="BA20">
        <v>8</v>
      </c>
    </row>
    <row r="21" spans="1:9" ht="13.5" thickBot="1">
      <c r="A21" s="126"/>
      <c r="B21" s="127" t="s">
        <v>56</v>
      </c>
      <c r="C21" s="128"/>
      <c r="D21" s="129"/>
      <c r="E21" s="130"/>
      <c r="F21" s="131"/>
      <c r="G21" s="131"/>
      <c r="H21" s="132">
        <f>SUM(H20:H20)</f>
        <v>0</v>
      </c>
      <c r="I21" s="133"/>
    </row>
    <row r="23" spans="2:9" ht="12.75">
      <c r="B23" s="106"/>
      <c r="F23" s="134"/>
      <c r="G23" s="135"/>
      <c r="H23" s="135"/>
      <c r="I23" s="136"/>
    </row>
    <row r="24" spans="6:9" ht="12.75">
      <c r="F24" s="134"/>
      <c r="G24" s="135"/>
      <c r="H24" s="135"/>
      <c r="I24" s="136"/>
    </row>
    <row r="25" spans="6:9" ht="12.75">
      <c r="F25" s="134"/>
      <c r="G25" s="135"/>
      <c r="H25" s="135"/>
      <c r="I25" s="136"/>
    </row>
    <row r="26" spans="6:9" ht="12.75">
      <c r="F26" s="134"/>
      <c r="G26" s="135"/>
      <c r="H26" s="135"/>
      <c r="I26" s="136"/>
    </row>
    <row r="27" spans="6:9" ht="12.75"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1"/>
  <sheetViews>
    <sheetView showGridLines="0" showZeros="0" tabSelected="1" zoomScale="80" zoomScaleNormal="80" workbookViewId="0" topLeftCell="A1">
      <selection activeCell="C45" sqref="C45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83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57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5</v>
      </c>
      <c r="B3" s="77"/>
      <c r="C3" s="78" t="str">
        <f>CONCATENATE(cislostavby," ",nazevstavby)</f>
        <v xml:space="preserve"> VOŠ a SZŠ Benešov - oprava omítek a podlah v 1S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1</v>
      </c>
      <c r="B4" s="85"/>
      <c r="C4" s="86" t="str">
        <f>CONCATENATE(cisloobjektu," ",nazevobjektu)</f>
        <v xml:space="preserve"> VOŠ a SZŠ Benešov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58</v>
      </c>
      <c r="B6" s="154" t="s">
        <v>59</v>
      </c>
      <c r="C6" s="154" t="s">
        <v>60</v>
      </c>
      <c r="D6" s="154" t="s">
        <v>61</v>
      </c>
      <c r="E6" s="155" t="s">
        <v>62</v>
      </c>
      <c r="F6" s="154" t="s">
        <v>63</v>
      </c>
      <c r="G6" s="156" t="s">
        <v>64</v>
      </c>
      <c r="H6" s="157" t="s">
        <v>65</v>
      </c>
      <c r="I6" s="157" t="s">
        <v>66</v>
      </c>
      <c r="J6" s="157" t="s">
        <v>67</v>
      </c>
      <c r="K6" s="157" t="s">
        <v>68</v>
      </c>
    </row>
    <row r="7" spans="1:17" ht="12.75">
      <c r="A7" s="158" t="s">
        <v>69</v>
      </c>
      <c r="B7" s="159" t="s">
        <v>75</v>
      </c>
      <c r="C7" s="160" t="s">
        <v>76</v>
      </c>
      <c r="D7" s="161"/>
      <c r="E7" s="162"/>
      <c r="F7" s="162"/>
      <c r="G7" s="163"/>
      <c r="H7" s="164"/>
      <c r="I7" s="164"/>
      <c r="J7" s="164"/>
      <c r="K7" s="164"/>
      <c r="Q7" s="165">
        <v>1</v>
      </c>
    </row>
    <row r="8" spans="1:59" ht="25.5">
      <c r="A8" s="166">
        <v>1</v>
      </c>
      <c r="B8" s="167" t="s">
        <v>70</v>
      </c>
      <c r="C8" s="168" t="s">
        <v>77</v>
      </c>
      <c r="D8" s="169" t="s">
        <v>71</v>
      </c>
      <c r="E8" s="170">
        <v>1</v>
      </c>
      <c r="F8" s="170">
        <v>0</v>
      </c>
      <c r="G8" s="171">
        <f>E8*F8</f>
        <v>0</v>
      </c>
      <c r="H8" s="172">
        <v>0</v>
      </c>
      <c r="I8" s="172">
        <f>E8*H8</f>
        <v>0</v>
      </c>
      <c r="J8" s="172">
        <v>0</v>
      </c>
      <c r="K8" s="172">
        <f>E8*J8</f>
        <v>0</v>
      </c>
      <c r="Q8" s="165">
        <v>2</v>
      </c>
      <c r="AA8" s="138">
        <v>12</v>
      </c>
      <c r="AB8" s="138">
        <v>0</v>
      </c>
      <c r="AC8" s="138">
        <v>1</v>
      </c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59" ht="12.75">
      <c r="A9" s="173"/>
      <c r="B9" s="174" t="s">
        <v>72</v>
      </c>
      <c r="C9" s="175" t="str">
        <f>CONCATENATE(B7," ",C7)</f>
        <v>11 Přípravné a přidružené práce</v>
      </c>
      <c r="D9" s="173"/>
      <c r="E9" s="176"/>
      <c r="F9" s="176"/>
      <c r="G9" s="177">
        <f>SUM(G7:G8)</f>
        <v>0</v>
      </c>
      <c r="H9" s="178"/>
      <c r="I9" s="179">
        <f>SUM(I7:I8)</f>
        <v>0</v>
      </c>
      <c r="J9" s="178"/>
      <c r="K9" s="179">
        <f>SUM(K7:K8)</f>
        <v>0</v>
      </c>
      <c r="Q9" s="165">
        <v>4</v>
      </c>
      <c r="BC9" s="180">
        <f>SUM(BC7:BC8)</f>
        <v>0</v>
      </c>
      <c r="BD9" s="180">
        <f>SUM(BD7:BD8)</f>
        <v>0</v>
      </c>
      <c r="BE9" s="180">
        <f>SUM(BE7:BE8)</f>
        <v>0</v>
      </c>
      <c r="BF9" s="180">
        <f>SUM(BF7:BF8)</f>
        <v>0</v>
      </c>
      <c r="BG9" s="180">
        <f>SUM(BG7:BG8)</f>
        <v>0</v>
      </c>
    </row>
    <row r="10" spans="1:17" ht="12.75">
      <c r="A10" s="158" t="s">
        <v>69</v>
      </c>
      <c r="B10" s="159" t="s">
        <v>78</v>
      </c>
      <c r="C10" s="160" t="s">
        <v>79</v>
      </c>
      <c r="D10" s="161"/>
      <c r="E10" s="162"/>
      <c r="F10" s="162"/>
      <c r="G10" s="163"/>
      <c r="H10" s="164"/>
      <c r="I10" s="164"/>
      <c r="J10" s="164"/>
      <c r="K10" s="164"/>
      <c r="Q10" s="165">
        <v>1</v>
      </c>
    </row>
    <row r="11" spans="1:59" ht="25.5">
      <c r="A11" s="166">
        <v>2</v>
      </c>
      <c r="B11" s="167" t="s">
        <v>80</v>
      </c>
      <c r="C11" s="168" t="s">
        <v>81</v>
      </c>
      <c r="D11" s="169" t="s">
        <v>82</v>
      </c>
      <c r="E11" s="170">
        <v>466</v>
      </c>
      <c r="F11" s="170">
        <v>0</v>
      </c>
      <c r="G11" s="171">
        <f>E11*F11</f>
        <v>0</v>
      </c>
      <c r="H11" s="172">
        <v>0.0339</v>
      </c>
      <c r="I11" s="172">
        <f>E11*H11</f>
        <v>15.7974</v>
      </c>
      <c r="J11" s="172">
        <v>0</v>
      </c>
      <c r="K11" s="172">
        <f>E11*J11</f>
        <v>0</v>
      </c>
      <c r="Q11" s="165">
        <v>2</v>
      </c>
      <c r="AA11" s="138">
        <v>12</v>
      </c>
      <c r="AB11" s="138">
        <v>0</v>
      </c>
      <c r="AC11" s="138">
        <v>2</v>
      </c>
      <c r="BB11" s="138">
        <v>1</v>
      </c>
      <c r="BC11" s="138">
        <f>IF(BB11=1,G11,0)</f>
        <v>0</v>
      </c>
      <c r="BD11" s="138">
        <f>IF(BB11=2,G11,0)</f>
        <v>0</v>
      </c>
      <c r="BE11" s="138">
        <f>IF(BB11=3,G11,0)</f>
        <v>0</v>
      </c>
      <c r="BF11" s="138">
        <f>IF(BB11=4,G11,0)</f>
        <v>0</v>
      </c>
      <c r="BG11" s="138">
        <f>IF(BB11=5,G11,0)</f>
        <v>0</v>
      </c>
    </row>
    <row r="12" spans="1:59" ht="25.5">
      <c r="A12" s="166">
        <v>3</v>
      </c>
      <c r="B12" s="167" t="s">
        <v>83</v>
      </c>
      <c r="C12" s="168" t="s">
        <v>84</v>
      </c>
      <c r="D12" s="169" t="s">
        <v>82</v>
      </c>
      <c r="E12" s="170">
        <v>177.4</v>
      </c>
      <c r="F12" s="170">
        <v>0</v>
      </c>
      <c r="G12" s="171">
        <f>E12*F12</f>
        <v>0</v>
      </c>
      <c r="H12" s="172">
        <v>0.02677</v>
      </c>
      <c r="I12" s="172">
        <f>E12*H12</f>
        <v>4.748998</v>
      </c>
      <c r="J12" s="172">
        <v>0</v>
      </c>
      <c r="K12" s="172">
        <f>E12*J12</f>
        <v>0</v>
      </c>
      <c r="Q12" s="165">
        <v>2</v>
      </c>
      <c r="AA12" s="138">
        <v>12</v>
      </c>
      <c r="AB12" s="138">
        <v>0</v>
      </c>
      <c r="AC12" s="138">
        <v>3</v>
      </c>
      <c r="BB12" s="138">
        <v>1</v>
      </c>
      <c r="BC12" s="138">
        <f>IF(BB12=1,G12,0)</f>
        <v>0</v>
      </c>
      <c r="BD12" s="138">
        <f>IF(BB12=2,G12,0)</f>
        <v>0</v>
      </c>
      <c r="BE12" s="138">
        <f>IF(BB12=3,G12,0)</f>
        <v>0</v>
      </c>
      <c r="BF12" s="138">
        <f>IF(BB12=4,G12,0)</f>
        <v>0</v>
      </c>
      <c r="BG12" s="138">
        <f>IF(BB12=5,G12,0)</f>
        <v>0</v>
      </c>
    </row>
    <row r="13" spans="1:59" ht="12.75">
      <c r="A13" s="173"/>
      <c r="B13" s="174" t="s">
        <v>72</v>
      </c>
      <c r="C13" s="175" t="str">
        <f>CONCATENATE(B10," ",C10)</f>
        <v>61 Upravy povrchů vnitřní</v>
      </c>
      <c r="D13" s="173"/>
      <c r="E13" s="176"/>
      <c r="F13" s="176"/>
      <c r="G13" s="177">
        <f>SUM(G10:G12)</f>
        <v>0</v>
      </c>
      <c r="H13" s="178"/>
      <c r="I13" s="179">
        <f>SUM(I10:I12)</f>
        <v>20.546398</v>
      </c>
      <c r="J13" s="178"/>
      <c r="K13" s="179">
        <f>SUM(K10:K12)</f>
        <v>0</v>
      </c>
      <c r="Q13" s="165">
        <v>4</v>
      </c>
      <c r="BC13" s="180">
        <f>SUM(BC10:BC12)</f>
        <v>0</v>
      </c>
      <c r="BD13" s="180">
        <f>SUM(BD10:BD12)</f>
        <v>0</v>
      </c>
      <c r="BE13" s="180">
        <f>SUM(BE10:BE12)</f>
        <v>0</v>
      </c>
      <c r="BF13" s="180">
        <f>SUM(BF10:BF12)</f>
        <v>0</v>
      </c>
      <c r="BG13" s="180">
        <f>SUM(BG10:BG12)</f>
        <v>0</v>
      </c>
    </row>
    <row r="14" spans="1:17" ht="12.75">
      <c r="A14" s="158" t="s">
        <v>69</v>
      </c>
      <c r="B14" s="159" t="s">
        <v>85</v>
      </c>
      <c r="C14" s="160" t="s">
        <v>86</v>
      </c>
      <c r="D14" s="161"/>
      <c r="E14" s="162"/>
      <c r="F14" s="162"/>
      <c r="G14" s="163"/>
      <c r="H14" s="164"/>
      <c r="I14" s="164"/>
      <c r="J14" s="164"/>
      <c r="K14" s="164"/>
      <c r="Q14" s="165">
        <v>1</v>
      </c>
    </row>
    <row r="15" spans="1:59" ht="25.5">
      <c r="A15" s="166">
        <v>4</v>
      </c>
      <c r="B15" s="167" t="s">
        <v>87</v>
      </c>
      <c r="C15" s="168" t="s">
        <v>88</v>
      </c>
      <c r="D15" s="169" t="s">
        <v>82</v>
      </c>
      <c r="E15" s="170">
        <v>177.4</v>
      </c>
      <c r="F15" s="170">
        <v>0</v>
      </c>
      <c r="G15" s="171">
        <f>E15*F15</f>
        <v>0</v>
      </c>
      <c r="H15" s="172">
        <v>0.202</v>
      </c>
      <c r="I15" s="172">
        <f>E15*H15</f>
        <v>35.8348</v>
      </c>
      <c r="J15" s="172">
        <v>0</v>
      </c>
      <c r="K15" s="172">
        <f>E15*J15</f>
        <v>0</v>
      </c>
      <c r="Q15" s="165">
        <v>2</v>
      </c>
      <c r="AA15" s="138">
        <v>12</v>
      </c>
      <c r="AB15" s="138">
        <v>0</v>
      </c>
      <c r="AC15" s="138">
        <v>4</v>
      </c>
      <c r="BB15" s="138">
        <v>1</v>
      </c>
      <c r="BC15" s="138">
        <f>IF(BB15=1,G15,0)</f>
        <v>0</v>
      </c>
      <c r="BD15" s="138">
        <f>IF(BB15=2,G15,0)</f>
        <v>0</v>
      </c>
      <c r="BE15" s="138">
        <f>IF(BB15=3,G15,0)</f>
        <v>0</v>
      </c>
      <c r="BF15" s="138">
        <f>IF(BB15=4,G15,0)</f>
        <v>0</v>
      </c>
      <c r="BG15" s="138">
        <f>IF(BB15=5,G15,0)</f>
        <v>0</v>
      </c>
    </row>
    <row r="16" spans="1:59" ht="12.75">
      <c r="A16" s="173"/>
      <c r="B16" s="174" t="s">
        <v>72</v>
      </c>
      <c r="C16" s="175" t="str">
        <f>CONCATENATE(B14," ",C14)</f>
        <v>63 Podlahy a podlahové konstrukce</v>
      </c>
      <c r="D16" s="173"/>
      <c r="E16" s="176"/>
      <c r="F16" s="176"/>
      <c r="G16" s="177">
        <f>SUM(G14:G15)</f>
        <v>0</v>
      </c>
      <c r="H16" s="178"/>
      <c r="I16" s="179">
        <f>SUM(I14:I15)</f>
        <v>35.8348</v>
      </c>
      <c r="J16" s="178"/>
      <c r="K16" s="179">
        <f>SUM(K14:K15)</f>
        <v>0</v>
      </c>
      <c r="Q16" s="165">
        <v>4</v>
      </c>
      <c r="BC16" s="180">
        <f>SUM(BC14:BC15)</f>
        <v>0</v>
      </c>
      <c r="BD16" s="180">
        <f>SUM(BD14:BD15)</f>
        <v>0</v>
      </c>
      <c r="BE16" s="180">
        <f>SUM(BE14:BE15)</f>
        <v>0</v>
      </c>
      <c r="BF16" s="180">
        <f>SUM(BF14:BF15)</f>
        <v>0</v>
      </c>
      <c r="BG16" s="180">
        <f>SUM(BG14:BG15)</f>
        <v>0</v>
      </c>
    </row>
    <row r="17" spans="1:17" ht="12.75">
      <c r="A17" s="158" t="s">
        <v>69</v>
      </c>
      <c r="B17" s="159" t="s">
        <v>89</v>
      </c>
      <c r="C17" s="160" t="s">
        <v>90</v>
      </c>
      <c r="D17" s="161"/>
      <c r="E17" s="162"/>
      <c r="F17" s="162"/>
      <c r="G17" s="163"/>
      <c r="H17" s="164"/>
      <c r="I17" s="164"/>
      <c r="J17" s="164"/>
      <c r="K17" s="164"/>
      <c r="Q17" s="165">
        <v>1</v>
      </c>
    </row>
    <row r="18" spans="1:59" ht="12.75">
      <c r="A18" s="166">
        <v>5</v>
      </c>
      <c r="B18" s="167" t="s">
        <v>91</v>
      </c>
      <c r="C18" s="168" t="s">
        <v>92</v>
      </c>
      <c r="D18" s="169" t="s">
        <v>82</v>
      </c>
      <c r="E18" s="170">
        <v>466</v>
      </c>
      <c r="F18" s="170">
        <v>0</v>
      </c>
      <c r="G18" s="171">
        <f>E18*F18</f>
        <v>0</v>
      </c>
      <c r="H18" s="172">
        <v>0.00592</v>
      </c>
      <c r="I18" s="172">
        <f>E18*H18</f>
        <v>2.75872</v>
      </c>
      <c r="J18" s="172">
        <v>0</v>
      </c>
      <c r="K18" s="172">
        <f>E18*J18</f>
        <v>0</v>
      </c>
      <c r="Q18" s="165">
        <v>2</v>
      </c>
      <c r="AA18" s="138">
        <v>12</v>
      </c>
      <c r="AB18" s="138">
        <v>0</v>
      </c>
      <c r="AC18" s="138">
        <v>5</v>
      </c>
      <c r="BB18" s="138">
        <v>1</v>
      </c>
      <c r="BC18" s="138">
        <f>IF(BB18=1,G18,0)</f>
        <v>0</v>
      </c>
      <c r="BD18" s="138">
        <f>IF(BB18=2,G18,0)</f>
        <v>0</v>
      </c>
      <c r="BE18" s="138">
        <f>IF(BB18=3,G18,0)</f>
        <v>0</v>
      </c>
      <c r="BF18" s="138">
        <f>IF(BB18=4,G18,0)</f>
        <v>0</v>
      </c>
      <c r="BG18" s="138">
        <f>IF(BB18=5,G18,0)</f>
        <v>0</v>
      </c>
    </row>
    <row r="19" spans="1:59" ht="12.75">
      <c r="A19" s="173"/>
      <c r="B19" s="174" t="s">
        <v>72</v>
      </c>
      <c r="C19" s="175" t="str">
        <f>CONCATENATE(B17," ",C17)</f>
        <v>94 Lešení a stavební výtahy</v>
      </c>
      <c r="D19" s="173"/>
      <c r="E19" s="176"/>
      <c r="F19" s="176"/>
      <c r="G19" s="177">
        <f>SUM(G17:G18)</f>
        <v>0</v>
      </c>
      <c r="H19" s="178"/>
      <c r="I19" s="179">
        <f>SUM(I17:I18)</f>
        <v>2.75872</v>
      </c>
      <c r="J19" s="178"/>
      <c r="K19" s="179">
        <f>SUM(K17:K18)</f>
        <v>0</v>
      </c>
      <c r="Q19" s="165">
        <v>4</v>
      </c>
      <c r="BC19" s="180">
        <f>SUM(BC17:BC18)</f>
        <v>0</v>
      </c>
      <c r="BD19" s="180">
        <f>SUM(BD17:BD18)</f>
        <v>0</v>
      </c>
      <c r="BE19" s="180">
        <f>SUM(BE17:BE18)</f>
        <v>0</v>
      </c>
      <c r="BF19" s="180">
        <f>SUM(BF17:BF18)</f>
        <v>0</v>
      </c>
      <c r="BG19" s="180">
        <f>SUM(BG17:BG18)</f>
        <v>0</v>
      </c>
    </row>
    <row r="20" spans="1:17" ht="12.75">
      <c r="A20" s="158" t="s">
        <v>69</v>
      </c>
      <c r="B20" s="159" t="s">
        <v>93</v>
      </c>
      <c r="C20" s="160" t="s">
        <v>94</v>
      </c>
      <c r="D20" s="161"/>
      <c r="E20" s="162"/>
      <c r="F20" s="162"/>
      <c r="G20" s="163"/>
      <c r="H20" s="164"/>
      <c r="I20" s="164"/>
      <c r="J20" s="164"/>
      <c r="K20" s="164"/>
      <c r="Q20" s="165">
        <v>1</v>
      </c>
    </row>
    <row r="21" spans="1:59" ht="12.75">
      <c r="A21" s="166">
        <v>6</v>
      </c>
      <c r="B21" s="167" t="s">
        <v>95</v>
      </c>
      <c r="C21" s="168" t="s">
        <v>96</v>
      </c>
      <c r="D21" s="169" t="s">
        <v>97</v>
      </c>
      <c r="E21" s="170">
        <v>14.2</v>
      </c>
      <c r="F21" s="170">
        <v>0</v>
      </c>
      <c r="G21" s="171">
        <f>E21*F21</f>
        <v>0</v>
      </c>
      <c r="H21" s="172">
        <v>0</v>
      </c>
      <c r="I21" s="172">
        <f>E21*H21</f>
        <v>0</v>
      </c>
      <c r="J21" s="172">
        <v>-2.2</v>
      </c>
      <c r="K21" s="172">
        <f>E21*J21</f>
        <v>-31.240000000000002</v>
      </c>
      <c r="Q21" s="165">
        <v>2</v>
      </c>
      <c r="AA21" s="138">
        <v>12</v>
      </c>
      <c r="AB21" s="138">
        <v>0</v>
      </c>
      <c r="AC21" s="138">
        <v>6</v>
      </c>
      <c r="BB21" s="138">
        <v>1</v>
      </c>
      <c r="BC21" s="138">
        <f>IF(BB21=1,G21,0)</f>
        <v>0</v>
      </c>
      <c r="BD21" s="138">
        <f>IF(BB21=2,G21,0)</f>
        <v>0</v>
      </c>
      <c r="BE21" s="138">
        <f>IF(BB21=3,G21,0)</f>
        <v>0</v>
      </c>
      <c r="BF21" s="138">
        <f>IF(BB21=4,G21,0)</f>
        <v>0</v>
      </c>
      <c r="BG21" s="138">
        <f>IF(BB21=5,G21,0)</f>
        <v>0</v>
      </c>
    </row>
    <row r="22" spans="1:59" ht="12.75">
      <c r="A22" s="173"/>
      <c r="B22" s="174" t="s">
        <v>72</v>
      </c>
      <c r="C22" s="175" t="str">
        <f>CONCATENATE(B20," ",C20)</f>
        <v>96 Bourání konstrukcí</v>
      </c>
      <c r="D22" s="173"/>
      <c r="E22" s="176"/>
      <c r="F22" s="176"/>
      <c r="G22" s="177">
        <f>SUM(G20:G21)</f>
        <v>0</v>
      </c>
      <c r="H22" s="178"/>
      <c r="I22" s="179">
        <f>SUM(I20:I21)</f>
        <v>0</v>
      </c>
      <c r="J22" s="178"/>
      <c r="K22" s="179">
        <f>SUM(K20:K21)</f>
        <v>-31.240000000000002</v>
      </c>
      <c r="Q22" s="165">
        <v>4</v>
      </c>
      <c r="BC22" s="180">
        <f>SUM(BC20:BC21)</f>
        <v>0</v>
      </c>
      <c r="BD22" s="180">
        <f>SUM(BD20:BD21)</f>
        <v>0</v>
      </c>
      <c r="BE22" s="180">
        <f>SUM(BE20:BE21)</f>
        <v>0</v>
      </c>
      <c r="BF22" s="180">
        <f>SUM(BF20:BF21)</f>
        <v>0</v>
      </c>
      <c r="BG22" s="180">
        <f>SUM(BG20:BG21)</f>
        <v>0</v>
      </c>
    </row>
    <row r="23" spans="1:17" ht="12.75">
      <c r="A23" s="158" t="s">
        <v>69</v>
      </c>
      <c r="B23" s="159" t="s">
        <v>98</v>
      </c>
      <c r="C23" s="160" t="s">
        <v>99</v>
      </c>
      <c r="D23" s="161"/>
      <c r="E23" s="162"/>
      <c r="F23" s="162"/>
      <c r="G23" s="163"/>
      <c r="H23" s="164"/>
      <c r="I23" s="164"/>
      <c r="J23" s="164"/>
      <c r="K23" s="164"/>
      <c r="Q23" s="165">
        <v>1</v>
      </c>
    </row>
    <row r="24" spans="1:59" ht="12.75">
      <c r="A24" s="166">
        <v>7</v>
      </c>
      <c r="B24" s="167" t="s">
        <v>100</v>
      </c>
      <c r="C24" s="168" t="s">
        <v>101</v>
      </c>
      <c r="D24" s="169" t="s">
        <v>102</v>
      </c>
      <c r="E24" s="170">
        <v>37.3</v>
      </c>
      <c r="F24" s="170">
        <v>0</v>
      </c>
      <c r="G24" s="171">
        <f>E24*F24</f>
        <v>0</v>
      </c>
      <c r="H24" s="172">
        <v>0</v>
      </c>
      <c r="I24" s="172">
        <f>E24*H24</f>
        <v>0</v>
      </c>
      <c r="J24" s="172">
        <v>0</v>
      </c>
      <c r="K24" s="172">
        <f>E24*J24</f>
        <v>0</v>
      </c>
      <c r="Q24" s="165">
        <v>2</v>
      </c>
      <c r="AA24" s="138">
        <v>12</v>
      </c>
      <c r="AB24" s="138">
        <v>0</v>
      </c>
      <c r="AC24" s="138">
        <v>7</v>
      </c>
      <c r="BB24" s="138">
        <v>1</v>
      </c>
      <c r="BC24" s="138">
        <f>IF(BB24=1,G24,0)</f>
        <v>0</v>
      </c>
      <c r="BD24" s="138">
        <f>IF(BB24=2,G24,0)</f>
        <v>0</v>
      </c>
      <c r="BE24" s="138">
        <f>IF(BB24=3,G24,0)</f>
        <v>0</v>
      </c>
      <c r="BF24" s="138">
        <f>IF(BB24=4,G24,0)</f>
        <v>0</v>
      </c>
      <c r="BG24" s="138">
        <f>IF(BB24=5,G24,0)</f>
        <v>0</v>
      </c>
    </row>
    <row r="25" spans="1:59" ht="12.75">
      <c r="A25" s="166">
        <v>8</v>
      </c>
      <c r="B25" s="167" t="s">
        <v>103</v>
      </c>
      <c r="C25" s="168" t="s">
        <v>104</v>
      </c>
      <c r="D25" s="169" t="s">
        <v>102</v>
      </c>
      <c r="E25" s="170">
        <v>37.3</v>
      </c>
      <c r="F25" s="170">
        <v>0</v>
      </c>
      <c r="G25" s="171">
        <f>E25*F25</f>
        <v>0</v>
      </c>
      <c r="H25" s="172">
        <v>0</v>
      </c>
      <c r="I25" s="172">
        <f>E25*H25</f>
        <v>0</v>
      </c>
      <c r="J25" s="172">
        <v>0</v>
      </c>
      <c r="K25" s="172">
        <f>E25*J25</f>
        <v>0</v>
      </c>
      <c r="Q25" s="165">
        <v>2</v>
      </c>
      <c r="AA25" s="138">
        <v>12</v>
      </c>
      <c r="AB25" s="138">
        <v>0</v>
      </c>
      <c r="AC25" s="138">
        <v>8</v>
      </c>
      <c r="BB25" s="138">
        <v>1</v>
      </c>
      <c r="BC25" s="138">
        <f>IF(BB25=1,G25,0)</f>
        <v>0</v>
      </c>
      <c r="BD25" s="138">
        <f>IF(BB25=2,G25,0)</f>
        <v>0</v>
      </c>
      <c r="BE25" s="138">
        <f>IF(BB25=3,G25,0)</f>
        <v>0</v>
      </c>
      <c r="BF25" s="138">
        <f>IF(BB25=4,G25,0)</f>
        <v>0</v>
      </c>
      <c r="BG25" s="138">
        <f>IF(BB25=5,G25,0)</f>
        <v>0</v>
      </c>
    </row>
    <row r="26" spans="1:59" ht="12.75">
      <c r="A26" s="166">
        <v>9</v>
      </c>
      <c r="B26" s="167" t="s">
        <v>105</v>
      </c>
      <c r="C26" s="168" t="s">
        <v>106</v>
      </c>
      <c r="D26" s="169" t="s">
        <v>82</v>
      </c>
      <c r="E26" s="170">
        <v>466</v>
      </c>
      <c r="F26" s="170">
        <v>0</v>
      </c>
      <c r="G26" s="171">
        <f>E26*F26</f>
        <v>0</v>
      </c>
      <c r="H26" s="172">
        <v>0</v>
      </c>
      <c r="I26" s="172">
        <f>E26*H26</f>
        <v>0</v>
      </c>
      <c r="J26" s="172">
        <v>-0.061</v>
      </c>
      <c r="K26" s="172">
        <f>E26*J26</f>
        <v>-28.426</v>
      </c>
      <c r="Q26" s="165">
        <v>2</v>
      </c>
      <c r="AA26" s="138">
        <v>12</v>
      </c>
      <c r="AB26" s="138">
        <v>0</v>
      </c>
      <c r="AC26" s="138">
        <v>9</v>
      </c>
      <c r="BB26" s="138">
        <v>1</v>
      </c>
      <c r="BC26" s="138">
        <f>IF(BB26=1,G26,0)</f>
        <v>0</v>
      </c>
      <c r="BD26" s="138">
        <f>IF(BB26=2,G26,0)</f>
        <v>0</v>
      </c>
      <c r="BE26" s="138">
        <f>IF(BB26=3,G26,0)</f>
        <v>0</v>
      </c>
      <c r="BF26" s="138">
        <f>IF(BB26=4,G26,0)</f>
        <v>0</v>
      </c>
      <c r="BG26" s="138">
        <f>IF(BB26=5,G26,0)</f>
        <v>0</v>
      </c>
    </row>
    <row r="27" spans="1:59" ht="12.75">
      <c r="A27" s="166">
        <v>10</v>
      </c>
      <c r="B27" s="167" t="s">
        <v>107</v>
      </c>
      <c r="C27" s="168" t="s">
        <v>108</v>
      </c>
      <c r="D27" s="169" t="s">
        <v>82</v>
      </c>
      <c r="E27" s="170">
        <v>177.4</v>
      </c>
      <c r="F27" s="170">
        <v>0</v>
      </c>
      <c r="G27" s="171">
        <f>E27*F27</f>
        <v>0</v>
      </c>
      <c r="H27" s="172">
        <v>0</v>
      </c>
      <c r="I27" s="172">
        <f>E27*H27</f>
        <v>0</v>
      </c>
      <c r="J27" s="172">
        <v>-0.05</v>
      </c>
      <c r="K27" s="172">
        <f>E27*J27</f>
        <v>-8.870000000000001</v>
      </c>
      <c r="Q27" s="165">
        <v>2</v>
      </c>
      <c r="AA27" s="138">
        <v>12</v>
      </c>
      <c r="AB27" s="138">
        <v>0</v>
      </c>
      <c r="AC27" s="138">
        <v>10</v>
      </c>
      <c r="BB27" s="138">
        <v>1</v>
      </c>
      <c r="BC27" s="138">
        <f>IF(BB27=1,G27,0)</f>
        <v>0</v>
      </c>
      <c r="BD27" s="138">
        <f>IF(BB27=2,G27,0)</f>
        <v>0</v>
      </c>
      <c r="BE27" s="138">
        <f>IF(BB27=3,G27,0)</f>
        <v>0</v>
      </c>
      <c r="BF27" s="138">
        <f>IF(BB27=4,G27,0)</f>
        <v>0</v>
      </c>
      <c r="BG27" s="138">
        <f>IF(BB27=5,G27,0)</f>
        <v>0</v>
      </c>
    </row>
    <row r="28" spans="1:59" ht="12.75">
      <c r="A28" s="173"/>
      <c r="B28" s="174" t="s">
        <v>72</v>
      </c>
      <c r="C28" s="175" t="str">
        <f>CONCATENATE(B23," ",C23)</f>
        <v>97 Prorážení otvorů</v>
      </c>
      <c r="D28" s="173"/>
      <c r="E28" s="176"/>
      <c r="F28" s="176"/>
      <c r="G28" s="177">
        <f>SUM(G23:G27)</f>
        <v>0</v>
      </c>
      <c r="H28" s="178"/>
      <c r="I28" s="179">
        <f>SUM(I23:I27)</f>
        <v>0</v>
      </c>
      <c r="J28" s="178"/>
      <c r="K28" s="179">
        <f>SUM(K23:K27)</f>
        <v>-37.296</v>
      </c>
      <c r="Q28" s="165">
        <v>4</v>
      </c>
      <c r="BC28" s="180">
        <f>SUM(BC23:BC27)</f>
        <v>0</v>
      </c>
      <c r="BD28" s="180">
        <f>SUM(BD23:BD27)</f>
        <v>0</v>
      </c>
      <c r="BE28" s="180">
        <f>SUM(BE23:BE27)</f>
        <v>0</v>
      </c>
      <c r="BF28" s="180">
        <f>SUM(BF23:BF27)</f>
        <v>0</v>
      </c>
      <c r="BG28" s="180">
        <f>SUM(BG23:BG27)</f>
        <v>0</v>
      </c>
    </row>
    <row r="29" spans="1:17" ht="12.75">
      <c r="A29" s="158" t="s">
        <v>69</v>
      </c>
      <c r="B29" s="159" t="s">
        <v>109</v>
      </c>
      <c r="C29" s="160" t="s">
        <v>110</v>
      </c>
      <c r="D29" s="161"/>
      <c r="E29" s="162"/>
      <c r="F29" s="162"/>
      <c r="G29" s="163"/>
      <c r="H29" s="164"/>
      <c r="I29" s="164"/>
      <c r="J29" s="164"/>
      <c r="K29" s="164"/>
      <c r="Q29" s="165">
        <v>1</v>
      </c>
    </row>
    <row r="30" spans="1:59" ht="25.5">
      <c r="A30" s="166">
        <v>11</v>
      </c>
      <c r="B30" s="167" t="s">
        <v>111</v>
      </c>
      <c r="C30" s="168" t="s">
        <v>112</v>
      </c>
      <c r="D30" s="169" t="s">
        <v>82</v>
      </c>
      <c r="E30" s="170">
        <v>177.4</v>
      </c>
      <c r="F30" s="170">
        <v>0</v>
      </c>
      <c r="G30" s="171">
        <f>E30*F30</f>
        <v>0</v>
      </c>
      <c r="H30" s="172">
        <v>0.02288</v>
      </c>
      <c r="I30" s="172">
        <f>E30*H30</f>
        <v>4.058912</v>
      </c>
      <c r="J30" s="172">
        <v>0</v>
      </c>
      <c r="K30" s="172">
        <f>E30*J30</f>
        <v>0</v>
      </c>
      <c r="Q30" s="165">
        <v>2</v>
      </c>
      <c r="AA30" s="138">
        <v>12</v>
      </c>
      <c r="AB30" s="138">
        <v>0</v>
      </c>
      <c r="AC30" s="138">
        <v>11</v>
      </c>
      <c r="BB30" s="138">
        <v>2</v>
      </c>
      <c r="BC30" s="138">
        <f>IF(BB30=1,G30,0)</f>
        <v>0</v>
      </c>
      <c r="BD30" s="138">
        <f>IF(BB30=2,G30,0)</f>
        <v>0</v>
      </c>
      <c r="BE30" s="138">
        <f>IF(BB30=3,G30,0)</f>
        <v>0</v>
      </c>
      <c r="BF30" s="138">
        <f>IF(BB30=4,G30,0)</f>
        <v>0</v>
      </c>
      <c r="BG30" s="138">
        <f>IF(BB30=5,G30,0)</f>
        <v>0</v>
      </c>
    </row>
    <row r="31" spans="1:59" ht="12.75">
      <c r="A31" s="173"/>
      <c r="B31" s="174" t="s">
        <v>72</v>
      </c>
      <c r="C31" s="175" t="str">
        <f>CONCATENATE(B29," ",C29)</f>
        <v>771 Podlahy z dlaždic a obklady</v>
      </c>
      <c r="D31" s="173"/>
      <c r="E31" s="176"/>
      <c r="F31" s="176"/>
      <c r="G31" s="177">
        <f>SUM(G29:G30)</f>
        <v>0</v>
      </c>
      <c r="H31" s="178"/>
      <c r="I31" s="179">
        <f>SUM(I29:I30)</f>
        <v>4.058912</v>
      </c>
      <c r="J31" s="178"/>
      <c r="K31" s="179">
        <f>SUM(K29:K30)</f>
        <v>0</v>
      </c>
      <c r="Q31" s="165">
        <v>4</v>
      </c>
      <c r="BC31" s="180">
        <f>SUM(BC29:BC30)</f>
        <v>0</v>
      </c>
      <c r="BD31" s="180">
        <f>SUM(BD29:BD30)</f>
        <v>0</v>
      </c>
      <c r="BE31" s="180">
        <f>SUM(BE29:BE30)</f>
        <v>0</v>
      </c>
      <c r="BF31" s="180">
        <f>SUM(BF29:BF30)</f>
        <v>0</v>
      </c>
      <c r="BG31" s="180">
        <f>SUM(BG29:BG30)</f>
        <v>0</v>
      </c>
    </row>
    <row r="32" spans="1:17" ht="12.75">
      <c r="A32" s="158" t="s">
        <v>69</v>
      </c>
      <c r="B32" s="159" t="s">
        <v>113</v>
      </c>
      <c r="C32" s="160" t="s">
        <v>114</v>
      </c>
      <c r="D32" s="161"/>
      <c r="E32" s="162"/>
      <c r="F32" s="162"/>
      <c r="G32" s="163"/>
      <c r="H32" s="164"/>
      <c r="I32" s="164"/>
      <c r="J32" s="164"/>
      <c r="K32" s="164"/>
      <c r="Q32" s="165">
        <v>1</v>
      </c>
    </row>
    <row r="33" spans="1:59" ht="12.75">
      <c r="A33" s="166">
        <v>12</v>
      </c>
      <c r="B33" s="167" t="s">
        <v>115</v>
      </c>
      <c r="C33" s="168" t="s">
        <v>116</v>
      </c>
      <c r="D33" s="169" t="s">
        <v>82</v>
      </c>
      <c r="E33" s="170">
        <v>643.4</v>
      </c>
      <c r="F33" s="170">
        <v>0</v>
      </c>
      <c r="G33" s="171">
        <f>E33*F33</f>
        <v>0</v>
      </c>
      <c r="H33" s="172">
        <v>0.00063</v>
      </c>
      <c r="I33" s="172">
        <f>E33*H33</f>
        <v>0.405342</v>
      </c>
      <c r="J33" s="172">
        <v>0</v>
      </c>
      <c r="K33" s="172">
        <f>E33*J33</f>
        <v>0</v>
      </c>
      <c r="Q33" s="165">
        <v>2</v>
      </c>
      <c r="AA33" s="138">
        <v>12</v>
      </c>
      <c r="AB33" s="138">
        <v>0</v>
      </c>
      <c r="AC33" s="138">
        <v>12</v>
      </c>
      <c r="BB33" s="138">
        <v>2</v>
      </c>
      <c r="BC33" s="138">
        <f>IF(BB33=1,G33,0)</f>
        <v>0</v>
      </c>
      <c r="BD33" s="138">
        <f>IF(BB33=2,G33,0)</f>
        <v>0</v>
      </c>
      <c r="BE33" s="138">
        <f>IF(BB33=3,G33,0)</f>
        <v>0</v>
      </c>
      <c r="BF33" s="138">
        <f>IF(BB33=4,G33,0)</f>
        <v>0</v>
      </c>
      <c r="BG33" s="138">
        <f>IF(BB33=5,G33,0)</f>
        <v>0</v>
      </c>
    </row>
    <row r="34" spans="1:59" ht="12.75">
      <c r="A34" s="173"/>
      <c r="B34" s="174" t="s">
        <v>72</v>
      </c>
      <c r="C34" s="175" t="str">
        <f>CONCATENATE(B32," ",C32)</f>
        <v>784 Malby</v>
      </c>
      <c r="D34" s="173"/>
      <c r="E34" s="176"/>
      <c r="F34" s="176"/>
      <c r="G34" s="177">
        <f>SUM(G32:G33)</f>
        <v>0</v>
      </c>
      <c r="H34" s="178"/>
      <c r="I34" s="179">
        <f>SUM(I32:I33)</f>
        <v>0.405342</v>
      </c>
      <c r="J34" s="178"/>
      <c r="K34" s="179">
        <f>SUM(K32:K33)</f>
        <v>0</v>
      </c>
      <c r="Q34" s="165">
        <v>4</v>
      </c>
      <c r="BC34" s="180">
        <f>SUM(BC32:BC33)</f>
        <v>0</v>
      </c>
      <c r="BD34" s="180">
        <f>SUM(BD32:BD33)</f>
        <v>0</v>
      </c>
      <c r="BE34" s="180">
        <f>SUM(BE32:BE33)</f>
        <v>0</v>
      </c>
      <c r="BF34" s="180">
        <f>SUM(BF32:BF33)</f>
        <v>0</v>
      </c>
      <c r="BG34" s="180">
        <f>SUM(BG32:BG33)</f>
        <v>0</v>
      </c>
    </row>
    <row r="35" ht="12.75">
      <c r="E35" s="138"/>
    </row>
    <row r="36" ht="12.75">
      <c r="E36" s="138"/>
    </row>
    <row r="37" ht="12.75">
      <c r="E37" s="138"/>
    </row>
    <row r="38" ht="12.75">
      <c r="E38" s="138"/>
    </row>
    <row r="39" ht="12.75">
      <c r="E39" s="138"/>
    </row>
    <row r="40" ht="12.75">
      <c r="E40" s="138"/>
    </row>
    <row r="41" ht="12.75">
      <c r="E41" s="138"/>
    </row>
    <row r="42" ht="12.75">
      <c r="E42" s="138"/>
    </row>
    <row r="43" ht="12.75">
      <c r="E43" s="138"/>
    </row>
    <row r="44" ht="12.75">
      <c r="E44" s="138"/>
    </row>
    <row r="45" ht="12.75">
      <c r="E45" s="138"/>
    </row>
    <row r="46" ht="12.75">
      <c r="E46" s="138"/>
    </row>
    <row r="47" ht="12.75">
      <c r="E47" s="138"/>
    </row>
    <row r="48" ht="12.75">
      <c r="E48" s="138"/>
    </row>
    <row r="49" ht="12.75">
      <c r="E49" s="138"/>
    </row>
    <row r="50" ht="12.75">
      <c r="E50" s="138"/>
    </row>
    <row r="51" ht="12.75">
      <c r="E51" s="138"/>
    </row>
    <row r="52" ht="12.75">
      <c r="E52" s="138"/>
    </row>
    <row r="53" ht="12.75">
      <c r="E53" s="138"/>
    </row>
    <row r="54" ht="12.75">
      <c r="E54" s="138"/>
    </row>
    <row r="55" ht="12.75">
      <c r="E55" s="138"/>
    </row>
    <row r="56" ht="12.75">
      <c r="E56" s="138"/>
    </row>
    <row r="57" ht="12.75">
      <c r="E57" s="138"/>
    </row>
    <row r="58" spans="1:7" ht="12.75">
      <c r="A58" s="181"/>
      <c r="B58" s="181"/>
      <c r="C58" s="181"/>
      <c r="D58" s="181"/>
      <c r="E58" s="181"/>
      <c r="F58" s="181"/>
      <c r="G58" s="181"/>
    </row>
    <row r="59" spans="1:7" ht="12.75">
      <c r="A59" s="181"/>
      <c r="B59" s="181"/>
      <c r="C59" s="181"/>
      <c r="D59" s="181"/>
      <c r="E59" s="181"/>
      <c r="F59" s="181"/>
      <c r="G59" s="181"/>
    </row>
    <row r="60" spans="1:7" ht="12.75">
      <c r="A60" s="181"/>
      <c r="B60" s="181"/>
      <c r="C60" s="181"/>
      <c r="D60" s="181"/>
      <c r="E60" s="181"/>
      <c r="F60" s="181"/>
      <c r="G60" s="181"/>
    </row>
    <row r="61" spans="1:7" ht="12.75">
      <c r="A61" s="181"/>
      <c r="B61" s="181"/>
      <c r="C61" s="181"/>
      <c r="D61" s="181"/>
      <c r="E61" s="181"/>
      <c r="F61" s="181"/>
      <c r="G61" s="181"/>
    </row>
    <row r="62" ht="12.75">
      <c r="E62" s="138"/>
    </row>
    <row r="63" ht="12.75">
      <c r="E63" s="138"/>
    </row>
    <row r="64" ht="12.75">
      <c r="E64" s="138"/>
    </row>
    <row r="65" ht="12.75">
      <c r="E65" s="138"/>
    </row>
    <row r="66" ht="12.75">
      <c r="E66" s="138"/>
    </row>
    <row r="67" ht="12.75">
      <c r="E67" s="138"/>
    </row>
    <row r="68" ht="12.75">
      <c r="E68" s="138"/>
    </row>
    <row r="69" ht="12.75">
      <c r="E69" s="138"/>
    </row>
    <row r="70" ht="12.75">
      <c r="E70" s="138"/>
    </row>
    <row r="71" ht="12.75">
      <c r="E71" s="138"/>
    </row>
    <row r="72" ht="12.75">
      <c r="E72" s="138"/>
    </row>
    <row r="73" ht="12.75">
      <c r="E73" s="138"/>
    </row>
    <row r="74" ht="12.75">
      <c r="E74" s="138"/>
    </row>
    <row r="75" ht="12.75">
      <c r="E75" s="138"/>
    </row>
    <row r="76" ht="12.75">
      <c r="E76" s="138"/>
    </row>
    <row r="77" ht="12.75">
      <c r="E77" s="138"/>
    </row>
    <row r="78" ht="12.75">
      <c r="E78" s="138"/>
    </row>
    <row r="79" ht="12.75">
      <c r="E79" s="138"/>
    </row>
    <row r="80" ht="12.75">
      <c r="E80" s="138"/>
    </row>
    <row r="81" ht="12.75">
      <c r="E81" s="138"/>
    </row>
    <row r="82" ht="12.75">
      <c r="E82" s="138"/>
    </row>
    <row r="83" ht="12.75">
      <c r="E83" s="138"/>
    </row>
    <row r="84" ht="12.75">
      <c r="E84" s="138"/>
    </row>
    <row r="85" ht="12.75">
      <c r="E85" s="138"/>
    </row>
    <row r="86" ht="12.75">
      <c r="E86" s="138"/>
    </row>
    <row r="87" spans="1:2" ht="12.75">
      <c r="A87" s="182"/>
      <c r="B87" s="182"/>
    </row>
    <row r="88" spans="1:7" ht="12.75">
      <c r="A88" s="181"/>
      <c r="B88" s="181"/>
      <c r="C88" s="184"/>
      <c r="D88" s="184"/>
      <c r="E88" s="185"/>
      <c r="F88" s="184"/>
      <c r="G88" s="186"/>
    </row>
    <row r="89" spans="1:7" ht="12.75">
      <c r="A89" s="187"/>
      <c r="B89" s="187"/>
      <c r="C89" s="181"/>
      <c r="D89" s="181"/>
      <c r="E89" s="188"/>
      <c r="F89" s="181"/>
      <c r="G89" s="181"/>
    </row>
    <row r="90" spans="1:7" ht="12.75">
      <c r="A90" s="181"/>
      <c r="B90" s="181"/>
      <c r="C90" s="181"/>
      <c r="D90" s="181"/>
      <c r="E90" s="188"/>
      <c r="F90" s="181"/>
      <c r="G90" s="181"/>
    </row>
    <row r="91" spans="1:7" ht="12.75">
      <c r="A91" s="181"/>
      <c r="B91" s="181"/>
      <c r="C91" s="181"/>
      <c r="D91" s="181"/>
      <c r="E91" s="188"/>
      <c r="F91" s="181"/>
      <c r="G91" s="181"/>
    </row>
    <row r="92" spans="1:7" ht="12.75">
      <c r="A92" s="181"/>
      <c r="B92" s="181"/>
      <c r="C92" s="181"/>
      <c r="D92" s="181"/>
      <c r="E92" s="188"/>
      <c r="F92" s="181"/>
      <c r="G92" s="181"/>
    </row>
    <row r="93" spans="1:7" ht="12.75">
      <c r="A93" s="181"/>
      <c r="B93" s="181"/>
      <c r="C93" s="181"/>
      <c r="D93" s="181"/>
      <c r="E93" s="188"/>
      <c r="F93" s="181"/>
      <c r="G93" s="181"/>
    </row>
    <row r="94" spans="1:7" ht="12.75">
      <c r="A94" s="181"/>
      <c r="B94" s="181"/>
      <c r="C94" s="181"/>
      <c r="D94" s="181"/>
      <c r="E94" s="188"/>
      <c r="F94" s="181"/>
      <c r="G94" s="181"/>
    </row>
    <row r="95" spans="1:7" ht="12.75">
      <c r="A95" s="181"/>
      <c r="B95" s="181"/>
      <c r="C95" s="181"/>
      <c r="D95" s="181"/>
      <c r="E95" s="188"/>
      <c r="F95" s="181"/>
      <c r="G95" s="181"/>
    </row>
    <row r="96" spans="1:7" ht="12.75">
      <c r="A96" s="181"/>
      <c r="B96" s="181"/>
      <c r="C96" s="181"/>
      <c r="D96" s="181"/>
      <c r="E96" s="188"/>
      <c r="F96" s="181"/>
      <c r="G96" s="181"/>
    </row>
    <row r="97" spans="1:7" ht="12.75">
      <c r="A97" s="181"/>
      <c r="B97" s="181"/>
      <c r="C97" s="181"/>
      <c r="D97" s="181"/>
      <c r="E97" s="188"/>
      <c r="F97" s="181"/>
      <c r="G97" s="181"/>
    </row>
    <row r="98" spans="1:7" ht="12.75">
      <c r="A98" s="181"/>
      <c r="B98" s="181"/>
      <c r="C98" s="181"/>
      <c r="D98" s="181"/>
      <c r="E98" s="188"/>
      <c r="F98" s="181"/>
      <c r="G98" s="181"/>
    </row>
    <row r="99" spans="1:7" ht="12.75">
      <c r="A99" s="181"/>
      <c r="B99" s="181"/>
      <c r="C99" s="181"/>
      <c r="D99" s="181"/>
      <c r="E99" s="188"/>
      <c r="F99" s="181"/>
      <c r="G99" s="181"/>
    </row>
    <row r="100" spans="1:7" ht="12.75">
      <c r="A100" s="181"/>
      <c r="B100" s="181"/>
      <c r="C100" s="181"/>
      <c r="D100" s="181"/>
      <c r="E100" s="188"/>
      <c r="F100" s="181"/>
      <c r="G100" s="181"/>
    </row>
    <row r="101" spans="1:7" ht="12.75">
      <c r="A101" s="181"/>
      <c r="B101" s="181"/>
      <c r="C101" s="181"/>
      <c r="D101" s="181"/>
      <c r="E101" s="188"/>
      <c r="F101" s="181"/>
      <c r="G101" s="181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2017-05-24T05:40:38Z</dcterms:created>
  <dcterms:modified xsi:type="dcterms:W3CDTF">2017-05-24T05:43:44Z</dcterms:modified>
  <cp:category/>
  <cp:version/>
  <cp:contentType/>
  <cp:contentStatus/>
</cp:coreProperties>
</file>