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Kamyk - Rekonstrukce domu..." sheetId="2" r:id="rId2"/>
  </sheets>
  <definedNames>
    <definedName name="_xlnm._FilterDatabase" localSheetId="1" hidden="1">'Kamyk - Rekonstrukce domu...'!$C$134:$K$245</definedName>
    <definedName name="_xlnm.Print_Area" localSheetId="1">'Kamyk - Rekonstrukce domu...'!$C$4:$J$76,'Kamyk - Rekonstrukce domu...'!$C$124:$K$245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'Kamyk - Rekonstrukce domu...'!$134:$134</definedName>
  </definedNames>
  <calcPr calcId="162913"/>
</workbook>
</file>

<file path=xl/sharedStrings.xml><?xml version="1.0" encoding="utf-8"?>
<sst xmlns="http://schemas.openxmlformats.org/spreadsheetml/2006/main" count="1635" uniqueCount="520">
  <si>
    <t>Export Komplet</t>
  </si>
  <si>
    <t/>
  </si>
  <si>
    <t>2.0</t>
  </si>
  <si>
    <t>ZAMOK</t>
  </si>
  <si>
    <t>False</t>
  </si>
  <si>
    <t>{fa049103-d89a-49f3-be52-c8f811b68c07}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</si>
  <si>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</si>
  <si>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</si>
  <si>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</si>
  <si>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</si>
  <si>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</si>
  <si>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</si>
  <si>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</si>
  <si>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</si>
  <si>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Kamyk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</si>
  <si>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</si>
  <si>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</si>
  <si>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domu v Kamýku nad Vltavou</t>
  </si>
  <si>
    <t>KSO:</t>
  </si>
  <si>
    <t>CC-CZ:</t>
  </si>
  <si>
    <t>Místo:</t>
  </si>
  <si>
    <t>Kamýk nad Vltavou</t>
  </si>
  <si>
    <t>Datum:</t>
  </si>
  <si>
    <t>23. 9. 2020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</si>
  <si>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</si>
  <si>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</si>
  <si>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</si>
  <si>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</si>
  <si>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</si>
  <si>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</si>
  <si>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</si>
  <si>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</si>
  <si>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</si>
  <si>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</si>
  <si>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</si>
  <si>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</si>
  <si>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</si>
  <si>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</si>
  <si>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</si>
  <si>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</si>
  <si>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</si>
  <si>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</si>
  <si>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</si>
  <si>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</si>
  <si>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</si>
  <si>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</si>
  <si>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</si>
  <si>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</si>
  <si>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</si>
  <si>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</si>
  <si>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</si>
  <si>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</si>
  <si>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</si>
  <si>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</si>
  <si>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</si>
  <si>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</si>
  <si>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</si>
  <si>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</si>
  <si>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</si>
  <si>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</si>
  <si>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</si>
  <si>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</si>
  <si>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</si>
  <si>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</si>
  <si>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</si>
  <si>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</si>
  <si>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</si>
  <si>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</si>
  <si>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</si>
  <si>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</si>
  <si>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</si>
  <si>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</si>
  <si>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</si>
  <si>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</si>
  <si>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</si>
  <si>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</si>
  <si>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</si>
  <si>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</si>
  <si>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</si>
  <si>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</si>
  <si>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</si>
  <si>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</si>
  <si>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</si>
  <si>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</si>
  <si>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</si>
  <si>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</si>
  <si>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</si>
  <si>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</si>
  <si>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</si>
  <si>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</si>
  <si>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</si>
  <si>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</si>
  <si>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</si>
  <si>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</si>
  <si>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</si>
  <si>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</si>
  <si>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</si>
  <si>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</si>
  <si>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</si>
  <si>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</si>
  <si>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</si>
  <si>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</si>
  <si>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</si>
  <si>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</si>
  <si>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</si>
  <si>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</si>
  <si>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</si>
  <si>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</si>
  <si>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</si>
  <si>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</si>
  <si>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</si>
  <si>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</si>
  <si>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</si>
  <si>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</si>
  <si>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</si>
  <si>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</si>
  <si>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</si>
  <si>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</si>
  <si>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</si>
  <si>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</si>
  <si>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</si>
  <si>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</si>
  <si>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</si>
  <si>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</si>
  <si>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</si>
  <si>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</si>
  <si>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</si>
  <si>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</si>
  <si>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</si>
  <si>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</si>
  <si>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</si>
  <si>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</si>
  <si>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4</t>
  </si>
  <si>
    <t>2</t>
  </si>
  <si>
    <t>1885112660</t>
  </si>
  <si>
    <t>340271021</t>
  </si>
  <si>
    <t>Zazdívka otvorů v příčkách nebo stěnách plochy do 1 m2 tvárnicemi pórobetonovými tl 100 mm</t>
  </si>
  <si>
    <t>m2</t>
  </si>
  <si>
    <t>-724224329</t>
  </si>
  <si>
    <t>346244381</t>
  </si>
  <si>
    <t>Plentování jednostranné v do 200 mm válcovaných nosníků cihlami</t>
  </si>
  <si>
    <t>736701584</t>
  </si>
  <si>
    <t>6</t>
  </si>
  <si>
    <t>Úpravy povrchů, podlahy a osazování výplní</t>
  </si>
  <si>
    <t>611321141</t>
  </si>
  <si>
    <t>Vápenocementová omítka štuková dvouvrstvá vnitřních stropů rovných nanášená ručně do 70%</t>
  </si>
  <si>
    <t>-548105491</t>
  </si>
  <si>
    <t>5</t>
  </si>
  <si>
    <t>612321141</t>
  </si>
  <si>
    <t>Vápenocementová omítka štuková dvouvrstvá vnitřních stěn nanášená ručně do 70%</t>
  </si>
  <si>
    <t>145693465</t>
  </si>
  <si>
    <t>612325225</t>
  </si>
  <si>
    <t>Vápenocementová štuková omítka malých ploch do 4,0 m2 na stěnách</t>
  </si>
  <si>
    <t>kus</t>
  </si>
  <si>
    <t>-1821823735</t>
  </si>
  <si>
    <t>7</t>
  </si>
  <si>
    <t>619995001</t>
  </si>
  <si>
    <t>Začištění omítek (s dodáním hmot)  kolem oken, dveří, podlah, obkladů apod.</t>
  </si>
  <si>
    <t>m</t>
  </si>
  <si>
    <t>-1846570131</t>
  </si>
  <si>
    <t>8</t>
  </si>
  <si>
    <t>631311131</t>
  </si>
  <si>
    <t>Doplnění dosavadních mazanin betonem prostým</t>
  </si>
  <si>
    <t>m3</t>
  </si>
  <si>
    <t>652108394</t>
  </si>
  <si>
    <t>9</t>
  </si>
  <si>
    <t>641941611</t>
  </si>
  <si>
    <t>Osazování  rámů oken do 1 m2 na montážní pěnu</t>
  </si>
  <si>
    <t>-445229516</t>
  </si>
  <si>
    <t>10</t>
  </si>
  <si>
    <t>642944121</t>
  </si>
  <si>
    <t>Osazování ocelových zárubní dodatečné pl do 2,5 m2</t>
  </si>
  <si>
    <t>1042913724</t>
  </si>
  <si>
    <t>11</t>
  </si>
  <si>
    <t>M</t>
  </si>
  <si>
    <t>55331346</t>
  </si>
  <si>
    <t>zárubeň ocelová pro běžné zdění a pórobeton 100 levá/pravá 600</t>
  </si>
  <si>
    <t>-525230420</t>
  </si>
  <si>
    <t>12</t>
  </si>
  <si>
    <t>55331350</t>
  </si>
  <si>
    <t>zárubeň ocelová pro běžné zdění a pórobeton 100 levá/pravá 800</t>
  </si>
  <si>
    <t>-320128812</t>
  </si>
  <si>
    <t>13</t>
  </si>
  <si>
    <t>55331352</t>
  </si>
  <si>
    <t>zárubeň ocelová pro běžné zdění a pórobeton 100 levá/pravá 900</t>
  </si>
  <si>
    <t>1271865584</t>
  </si>
  <si>
    <t>Ostatní konstrukce a práce, bourání</t>
  </si>
  <si>
    <t>14</t>
  </si>
  <si>
    <t>949101112</t>
  </si>
  <si>
    <t xml:space="preserve">Lešení pomocné </t>
  </si>
  <si>
    <t>-231283140</t>
  </si>
  <si>
    <t>952900001</t>
  </si>
  <si>
    <t>Dokončovací práce</t>
  </si>
  <si>
    <t>kpl</t>
  </si>
  <si>
    <t>1265985184</t>
  </si>
  <si>
    <t>16</t>
  </si>
  <si>
    <t>952900002</t>
  </si>
  <si>
    <t>Demontáž přímotopů a akumulačních kamen</t>
  </si>
  <si>
    <t>-1013169597</t>
  </si>
  <si>
    <t>17</t>
  </si>
  <si>
    <t>952900003</t>
  </si>
  <si>
    <t>Demontáž zařizovacích předmětů vč. zásobníku TUV</t>
  </si>
  <si>
    <t>277211967</t>
  </si>
  <si>
    <t>18</t>
  </si>
  <si>
    <t>952900004</t>
  </si>
  <si>
    <t>Demontáž svítidel</t>
  </si>
  <si>
    <t>-253598155</t>
  </si>
  <si>
    <t>19</t>
  </si>
  <si>
    <t>952900005</t>
  </si>
  <si>
    <t>Pomocné stavební práce pro EL, ZTI</t>
  </si>
  <si>
    <t>-1741705739</t>
  </si>
  <si>
    <t>20</t>
  </si>
  <si>
    <t>952900006</t>
  </si>
  <si>
    <t>Úprava dveřního otvoru pro osazení dveří do WC a koupelny</t>
  </si>
  <si>
    <t>1567334533</t>
  </si>
  <si>
    <t>952900007</t>
  </si>
  <si>
    <t>Napojení odtahu digestoře</t>
  </si>
  <si>
    <t>755177813</t>
  </si>
  <si>
    <t>22</t>
  </si>
  <si>
    <t>952901111</t>
  </si>
  <si>
    <t>Vyčištění budov bytové a občanské výstavby při výšce podlaží do 4 m</t>
  </si>
  <si>
    <t>262220481</t>
  </si>
  <si>
    <t>23</t>
  </si>
  <si>
    <t>965042131</t>
  </si>
  <si>
    <t>Bourání podkladů pod dlažby nebo mazanin betonových nebo z litého asfaltu tl do 100 mm pl do 4 m2</t>
  </si>
  <si>
    <t>-1508942391</t>
  </si>
  <si>
    <t>24</t>
  </si>
  <si>
    <t>965081223</t>
  </si>
  <si>
    <t>Bourání podlah z dlaždic keramických</t>
  </si>
  <si>
    <t>-1566930262</t>
  </si>
  <si>
    <t>25</t>
  </si>
  <si>
    <t>965081333</t>
  </si>
  <si>
    <t>Bourání podlah z dlaždic betonových, teracových nebo čedičových</t>
  </si>
  <si>
    <t>2010236067</t>
  </si>
  <si>
    <t>26</t>
  </si>
  <si>
    <t>968062354</t>
  </si>
  <si>
    <t xml:space="preserve">Vybourání dřevěných rámů oken </t>
  </si>
  <si>
    <t>-78836468</t>
  </si>
  <si>
    <t>27</t>
  </si>
  <si>
    <t>968072455</t>
  </si>
  <si>
    <t>Vybourání kovových dveřních zárubní pl do 2 m2</t>
  </si>
  <si>
    <t>-1766984138</t>
  </si>
  <si>
    <t>28</t>
  </si>
  <si>
    <t>971033631</t>
  </si>
  <si>
    <t>Vybourání otvorů ve zdivu cihelném pl do 4 m2 na MVC nebo MV tl do 150 mm</t>
  </si>
  <si>
    <t>189527215</t>
  </si>
  <si>
    <t>29</t>
  </si>
  <si>
    <t>974032664</t>
  </si>
  <si>
    <t>Vysekání rýh ve stěnách z dutých cihel nebo tvárnic pro vtahování nosníků hl do 150 mm v do 150 mm</t>
  </si>
  <si>
    <t>-1045097506</t>
  </si>
  <si>
    <t>30</t>
  </si>
  <si>
    <t>978011191</t>
  </si>
  <si>
    <t>Otlučení (osekání) vnitřní vápenné nebo vápenocementové omítky stropů v rozsahu do 70 %</t>
  </si>
  <si>
    <t>-1560090078</t>
  </si>
  <si>
    <t>31</t>
  </si>
  <si>
    <t>978013191</t>
  </si>
  <si>
    <t>Otlučení (osekání) vnitřní vápenné nebo vápenocementové omítky stěn v rozsahu do 70 %</t>
  </si>
  <si>
    <t>-566976158</t>
  </si>
  <si>
    <t>32</t>
  </si>
  <si>
    <t>978059541</t>
  </si>
  <si>
    <t xml:space="preserve">Odsekání a odebrání obkladů stěn z vnitřních obkládaček plochy </t>
  </si>
  <si>
    <t>-2108474373</t>
  </si>
  <si>
    <t>997</t>
  </si>
  <si>
    <t>Přesun sutě</t>
  </si>
  <si>
    <t>33</t>
  </si>
  <si>
    <t>997013211</t>
  </si>
  <si>
    <t>Vnitrostaveništní doprava suti a vybouraných hmot pro budovy v do 6 m ručně</t>
  </si>
  <si>
    <t>1020306567</t>
  </si>
  <si>
    <t>34</t>
  </si>
  <si>
    <t>997013219</t>
  </si>
  <si>
    <t>Příplatek k vnitrostaveništní dopravě suti a vybouraných hmot za zvětšenou dopravu suti ZKD 10 m</t>
  </si>
  <si>
    <t>-1369959550</t>
  </si>
  <si>
    <t>35</t>
  </si>
  <si>
    <t>997013501</t>
  </si>
  <si>
    <t>Odvoz suti a vybouraných hmot na skládku nebo meziskládku do 1 km se složením</t>
  </si>
  <si>
    <t>812701844</t>
  </si>
  <si>
    <t>36</t>
  </si>
  <si>
    <t>997013509</t>
  </si>
  <si>
    <t>Příplatek k odvozu suti a vybouraných hmot na skládku ZKD 1 km přes 1 km</t>
  </si>
  <si>
    <t>-905912388</t>
  </si>
  <si>
    <t>37</t>
  </si>
  <si>
    <t>997013631</t>
  </si>
  <si>
    <t>Poplatek za uložení na skládce (skládkovné) stavebního odpadu směsného kód odpadu 17 09 04</t>
  </si>
  <si>
    <t>-1152452400</t>
  </si>
  <si>
    <t>998</t>
  </si>
  <si>
    <t>Přesun hmot</t>
  </si>
  <si>
    <t>38</t>
  </si>
  <si>
    <t>998011004</t>
  </si>
  <si>
    <t xml:space="preserve">Přesun hmot pro budovy zděné </t>
  </si>
  <si>
    <t>-1521681525</t>
  </si>
  <si>
    <t>PSV</t>
  </si>
  <si>
    <t>Práce a dodávky PSV</t>
  </si>
  <si>
    <t>721</t>
  </si>
  <si>
    <t>Zdravotechnika - vnitřní kanalizace</t>
  </si>
  <si>
    <t>39</t>
  </si>
  <si>
    <t>721100001</t>
  </si>
  <si>
    <t>Zdravotní instalace viz příloha č.1</t>
  </si>
  <si>
    <t>192530764</t>
  </si>
  <si>
    <t>741</t>
  </si>
  <si>
    <t>Elektroinstalace - silnoproud</t>
  </si>
  <si>
    <t>40</t>
  </si>
  <si>
    <t>742110001</t>
  </si>
  <si>
    <t>Elektroinstalace viz příloha č.2</t>
  </si>
  <si>
    <t>-1200042028</t>
  </si>
  <si>
    <t>742</t>
  </si>
  <si>
    <t>Elektroinstalace - slaboproud</t>
  </si>
  <si>
    <t>41</t>
  </si>
  <si>
    <t>742100001</t>
  </si>
  <si>
    <t>Elektroinstalace viz příloha č. 3</t>
  </si>
  <si>
    <t>-174606411</t>
  </si>
  <si>
    <t>763</t>
  </si>
  <si>
    <t>Konstrukce suché výstavby</t>
  </si>
  <si>
    <t>42</t>
  </si>
  <si>
    <t>763121426</t>
  </si>
  <si>
    <t>SDK stěna předsazená RBI</t>
  </si>
  <si>
    <t>-424547909</t>
  </si>
  <si>
    <t>43</t>
  </si>
  <si>
    <t>998763401</t>
  </si>
  <si>
    <t xml:space="preserve">Přesun hmot </t>
  </si>
  <si>
    <t>%</t>
  </si>
  <si>
    <t>-1828574800</t>
  </si>
  <si>
    <t>766</t>
  </si>
  <si>
    <t>Konstrukce truhlářské</t>
  </si>
  <si>
    <t>44</t>
  </si>
  <si>
    <t>766622216</t>
  </si>
  <si>
    <t>Montáž plastových oken plochy do 1 m2 otevíravých s rámem do zdiva</t>
  </si>
  <si>
    <t>1358130215</t>
  </si>
  <si>
    <t>45</t>
  </si>
  <si>
    <t>61140049</t>
  </si>
  <si>
    <t>okno plastové otevíravé/sklopné  do plochy 1m2</t>
  </si>
  <si>
    <t>-923705316</t>
  </si>
  <si>
    <t>46</t>
  </si>
  <si>
    <t>766660001</t>
  </si>
  <si>
    <t>Montáž dveřních křídel otvíravých jednokřídlových š do 0,8 m do ocelové zárubně</t>
  </si>
  <si>
    <t>-1509301728</t>
  </si>
  <si>
    <t>47</t>
  </si>
  <si>
    <t>61161000</t>
  </si>
  <si>
    <t>dveře jednokřídlé  plné 600x1970/2100mm vč.kování</t>
  </si>
  <si>
    <t>984437456</t>
  </si>
  <si>
    <t>48</t>
  </si>
  <si>
    <t>61161002</t>
  </si>
  <si>
    <t xml:space="preserve">dveře jednokřídlé  plné 800x1970 vč. kování </t>
  </si>
  <si>
    <t>1844180338</t>
  </si>
  <si>
    <t>86</t>
  </si>
  <si>
    <t>61173190</t>
  </si>
  <si>
    <t>dveře dřevěné vchodové  800x1970mm vč. kování</t>
  </si>
  <si>
    <t>736392388</t>
  </si>
  <si>
    <t>49</t>
  </si>
  <si>
    <t>766662811</t>
  </si>
  <si>
    <t>Demontáž dveřních prahů u dveří jednokřídlových</t>
  </si>
  <si>
    <t>1533983328</t>
  </si>
  <si>
    <t>50</t>
  </si>
  <si>
    <t>766691911</t>
  </si>
  <si>
    <t>Vyvěšení nebo zavěšení dřevěných křídel oken pl do 1,5 m2</t>
  </si>
  <si>
    <t>1065459507</t>
  </si>
  <si>
    <t>51</t>
  </si>
  <si>
    <t>766691914</t>
  </si>
  <si>
    <t>Vyvěšení nebo zavěšení dřevěných křídel dveří pl do 2 m2</t>
  </si>
  <si>
    <t>-1404638684</t>
  </si>
  <si>
    <t>52</t>
  </si>
  <si>
    <t>766812840</t>
  </si>
  <si>
    <t xml:space="preserve">Demontáž kuchyňských linek dřevěných nebo kovových </t>
  </si>
  <si>
    <t>-373285795</t>
  </si>
  <si>
    <t>84</t>
  </si>
  <si>
    <t>766810001</t>
  </si>
  <si>
    <t>Dodávka a montáž kuchyňské  linky vč. vestavných spotřebičů ( varná deska, trouba, digestoř, myčka)</t>
  </si>
  <si>
    <t>400948565</t>
  </si>
  <si>
    <t>53</t>
  </si>
  <si>
    <t>998766201</t>
  </si>
  <si>
    <t>-2133627379</t>
  </si>
  <si>
    <t>767</t>
  </si>
  <si>
    <t>Konstrukce zámečnické</t>
  </si>
  <si>
    <t>87</t>
  </si>
  <si>
    <t>767161214</t>
  </si>
  <si>
    <t xml:space="preserve">Montáž  a dodávka zábradlí </t>
  </si>
  <si>
    <t>2033719719</t>
  </si>
  <si>
    <t>88</t>
  </si>
  <si>
    <t>998767201</t>
  </si>
  <si>
    <t>117036174</t>
  </si>
  <si>
    <t>771</t>
  </si>
  <si>
    <t>Podlahy z dlaždic</t>
  </si>
  <si>
    <t>54</t>
  </si>
  <si>
    <t>771575113</t>
  </si>
  <si>
    <t xml:space="preserve">Montáž podlah keramických hladkých </t>
  </si>
  <si>
    <t>-974897306</t>
  </si>
  <si>
    <t>55</t>
  </si>
  <si>
    <t>59761011</t>
  </si>
  <si>
    <t xml:space="preserve">dlažba keramická </t>
  </si>
  <si>
    <t>-581527616</t>
  </si>
  <si>
    <t>56</t>
  </si>
  <si>
    <t>771591112</t>
  </si>
  <si>
    <t>Izolace  nátěrem nebo stěrkou ve dvou vrstvách</t>
  </si>
  <si>
    <t>1536377281</t>
  </si>
  <si>
    <t>57</t>
  </si>
  <si>
    <t>998771202</t>
  </si>
  <si>
    <t>Přesun hmot procentní pro podlahy z dlaždic v objektech v do 12 m</t>
  </si>
  <si>
    <t>1819816682</t>
  </si>
  <si>
    <t>775</t>
  </si>
  <si>
    <t>Podlahy skládané</t>
  </si>
  <si>
    <t>58</t>
  </si>
  <si>
    <t>775511810</t>
  </si>
  <si>
    <t xml:space="preserve">Demontáž podlah vlysových s lištami </t>
  </si>
  <si>
    <t>1113791023</t>
  </si>
  <si>
    <t>776</t>
  </si>
  <si>
    <t>Podlahy povlakové</t>
  </si>
  <si>
    <t>59</t>
  </si>
  <si>
    <t>776201812</t>
  </si>
  <si>
    <t xml:space="preserve">Demontáž lepených povlakových podlah </t>
  </si>
  <si>
    <t>990299968</t>
  </si>
  <si>
    <t>60</t>
  </si>
  <si>
    <t>776111115</t>
  </si>
  <si>
    <t>Broušení podkladu  podlah před litím stěrky</t>
  </si>
  <si>
    <t>952492497</t>
  </si>
  <si>
    <t>61</t>
  </si>
  <si>
    <t>776111311</t>
  </si>
  <si>
    <t>Vysátí podkladu povlakových podlah</t>
  </si>
  <si>
    <t>1934199867</t>
  </si>
  <si>
    <t>85</t>
  </si>
  <si>
    <t>776141114</t>
  </si>
  <si>
    <t>Vyrovnání podkladu povlakových podlah stěrkou pevnosti 20 MPa tl 10 mm</t>
  </si>
  <si>
    <t>227125291</t>
  </si>
  <si>
    <t>63</t>
  </si>
  <si>
    <t>776211111</t>
  </si>
  <si>
    <t>Lepení textilních pásů</t>
  </si>
  <si>
    <t>-1219618893</t>
  </si>
  <si>
    <t>64</t>
  </si>
  <si>
    <t>69751085</t>
  </si>
  <si>
    <t xml:space="preserve">koberec </t>
  </si>
  <si>
    <t>-283137867</t>
  </si>
  <si>
    <t>65</t>
  </si>
  <si>
    <t>776221111</t>
  </si>
  <si>
    <t>Lepení pásů z PVC standardním lepidlem</t>
  </si>
  <si>
    <t>1906510367</t>
  </si>
  <si>
    <t>66</t>
  </si>
  <si>
    <t>28411000</t>
  </si>
  <si>
    <t>PVC</t>
  </si>
  <si>
    <t>136437042</t>
  </si>
  <si>
    <t>67</t>
  </si>
  <si>
    <t>776231111</t>
  </si>
  <si>
    <t>Lepení lamel a čtverců z vinylu standardním lepidlem</t>
  </si>
  <si>
    <t>-1977901629</t>
  </si>
  <si>
    <t>68</t>
  </si>
  <si>
    <t>28411064</t>
  </si>
  <si>
    <t>dílce vinylové</t>
  </si>
  <si>
    <t>1913924963</t>
  </si>
  <si>
    <t>69</t>
  </si>
  <si>
    <t>998776202</t>
  </si>
  <si>
    <t>Přesun hmot procentní pro podlahy povlakové v objektech v do 12 m</t>
  </si>
  <si>
    <t>-576478764</t>
  </si>
  <si>
    <t>781</t>
  </si>
  <si>
    <t>Dokončovací práce - obklady</t>
  </si>
  <si>
    <t>71</t>
  </si>
  <si>
    <t>781131112</t>
  </si>
  <si>
    <t>Izolace pod obklad nátěrem nebo stěrkou ve dvou vrstvách</t>
  </si>
  <si>
    <t>386021414</t>
  </si>
  <si>
    <t>70</t>
  </si>
  <si>
    <t>781121011</t>
  </si>
  <si>
    <t>Nátěr penetrační na stěnu</t>
  </si>
  <si>
    <t>1961241083</t>
  </si>
  <si>
    <t>72</t>
  </si>
  <si>
    <t>781151031</t>
  </si>
  <si>
    <t>Celoplošné vyrovnání podkladu stěrkou tl 3 mm</t>
  </si>
  <si>
    <t>557115394</t>
  </si>
  <si>
    <t>73</t>
  </si>
  <si>
    <t>781474115</t>
  </si>
  <si>
    <t>Montáž obkladů vnitřních keramických hladkých</t>
  </si>
  <si>
    <t>1585756511</t>
  </si>
  <si>
    <t>74</t>
  </si>
  <si>
    <t>59761038</t>
  </si>
  <si>
    <t xml:space="preserve">obklad keramický hladký </t>
  </si>
  <si>
    <t>2045643570</t>
  </si>
  <si>
    <t>75</t>
  </si>
  <si>
    <t>998781202</t>
  </si>
  <si>
    <t>461020008</t>
  </si>
  <si>
    <t>783</t>
  </si>
  <si>
    <t>Dokončovací práce - nátěry</t>
  </si>
  <si>
    <t>76</t>
  </si>
  <si>
    <t>783801403</t>
  </si>
  <si>
    <t>Oprášení omítek před provedením nátěru</t>
  </si>
  <si>
    <t>-342415581</t>
  </si>
  <si>
    <t>77</t>
  </si>
  <si>
    <t>783813131</t>
  </si>
  <si>
    <t>Penetrační syntetický nátěr hladkých, tenkovrstvých zrnitých a štukových omítek</t>
  </si>
  <si>
    <t>2127485865</t>
  </si>
  <si>
    <t>78</t>
  </si>
  <si>
    <t>783817421</t>
  </si>
  <si>
    <t>Krycí dvojnásobný syntetický nátěr hladkých, zrnitých tenkovrstvých nebo štukových omítek</t>
  </si>
  <si>
    <t>-1674760980</t>
  </si>
  <si>
    <t>784</t>
  </si>
  <si>
    <t>Dokončovací práce - malby a tapety</t>
  </si>
  <si>
    <t>79</t>
  </si>
  <si>
    <t>784100001</t>
  </si>
  <si>
    <t>Malby</t>
  </si>
  <si>
    <t>1560163503</t>
  </si>
  <si>
    <t>VRN</t>
  </si>
  <si>
    <t>Vedlejší rozpočtové náklady</t>
  </si>
  <si>
    <t>80</t>
  </si>
  <si>
    <t>031002000</t>
  </si>
  <si>
    <t>Související práce pro zařízení staveniště</t>
  </si>
  <si>
    <t>…</t>
  </si>
  <si>
    <t>1024</t>
  </si>
  <si>
    <t>-1565265765</t>
  </si>
  <si>
    <t>VRN4</t>
  </si>
  <si>
    <t>Inženýrská činnost</t>
  </si>
  <si>
    <t>81</t>
  </si>
  <si>
    <t>045303000</t>
  </si>
  <si>
    <t>Koordinační činnost</t>
  </si>
  <si>
    <t>-1521952081</t>
  </si>
  <si>
    <t>VRN6</t>
  </si>
  <si>
    <t>Územní vlivy</t>
  </si>
  <si>
    <t>82</t>
  </si>
  <si>
    <t>065002000</t>
  </si>
  <si>
    <t>Mimostaveništní doprava materiálů</t>
  </si>
  <si>
    <t>-1411551425</t>
  </si>
  <si>
    <t>VRN7</t>
  </si>
  <si>
    <t>Provozní vlivy</t>
  </si>
  <si>
    <t>83</t>
  </si>
  <si>
    <t>071002000</t>
  </si>
  <si>
    <t>Provoz investora, třetích osob</t>
  </si>
  <si>
    <t>-1542390438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</si>
</sst>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0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19"/>
      <c r="AQ5" s="19"/>
      <c r="AR5" s="17"/>
      <c r="BE5" s="227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2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19"/>
      <c r="AQ6" s="19"/>
      <c r="AR6" s="17"/>
      <c r="BE6" s="228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8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8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8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8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8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28"/>
      <c r="BS13" s="14" t="s">
        <v>6</v>
      </c>
    </row>
    <row r="14" spans="2:71" ht="12.75">
      <c r="B14" s="18"/>
      <c r="C14" s="19"/>
      <c r="D14" s="19"/>
      <c r="E14" s="233" t="s">
        <v>29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8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8"/>
      <c r="BS16" s="14" t="s">
        <v>4</v>
      </c>
    </row>
    <row r="17" spans="2:71" s="1" customFormat="1" ht="18.4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8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8"/>
      <c r="BS19" s="14" t="s">
        <v>6</v>
      </c>
    </row>
    <row r="20" spans="2:71" s="1" customFormat="1" ht="18.4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8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8"/>
    </row>
    <row r="23" spans="2:57" s="1" customFormat="1" ht="16.5" customHeight="1">
      <c r="B23" s="18"/>
      <c r="C23" s="19"/>
      <c r="D23" s="19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19"/>
      <c r="AP23" s="19"/>
      <c r="AQ23" s="19"/>
      <c r="AR23" s="17"/>
      <c r="BE23" s="2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8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8"/>
    </row>
    <row r="26" spans="1:57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3"/>
      <c r="AQ26" s="33"/>
      <c r="AR26" s="36"/>
      <c r="BE26" s="228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8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8" t="s">
        <v>35</v>
      </c>
      <c r="M28" s="238"/>
      <c r="N28" s="238"/>
      <c r="O28" s="238"/>
      <c r="P28" s="238"/>
      <c r="Q28" s="33"/>
      <c r="R28" s="33"/>
      <c r="S28" s="33"/>
      <c r="T28" s="33"/>
      <c r="U28" s="33"/>
      <c r="V28" s="33"/>
      <c r="W28" s="238" t="s">
        <v>36</v>
      </c>
      <c r="X28" s="238"/>
      <c r="Y28" s="238"/>
      <c r="Z28" s="238"/>
      <c r="AA28" s="238"/>
      <c r="AB28" s="238"/>
      <c r="AC28" s="238"/>
      <c r="AD28" s="238"/>
      <c r="AE28" s="238"/>
      <c r="AF28" s="33"/>
      <c r="AG28" s="33"/>
      <c r="AH28" s="33"/>
      <c r="AI28" s="33"/>
      <c r="AJ28" s="33"/>
      <c r="AK28" s="238" t="s">
        <v>37</v>
      </c>
      <c r="AL28" s="238"/>
      <c r="AM28" s="238"/>
      <c r="AN28" s="238"/>
      <c r="AO28" s="238"/>
      <c r="AP28" s="33"/>
      <c r="AQ28" s="33"/>
      <c r="AR28" s="36"/>
      <c r="BE28" s="228"/>
    </row>
    <row r="29" spans="2:57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41">
        <v>0.21</v>
      </c>
      <c r="M29" s="240"/>
      <c r="N29" s="240"/>
      <c r="O29" s="240"/>
      <c r="P29" s="240"/>
      <c r="Q29" s="38"/>
      <c r="R29" s="38"/>
      <c r="S29" s="38"/>
      <c r="T29" s="38"/>
      <c r="U29" s="38"/>
      <c r="V29" s="38"/>
      <c r="W29" s="239">
        <f>ROUND(AZ94,2)</f>
        <v>0</v>
      </c>
      <c r="X29" s="240"/>
      <c r="Y29" s="240"/>
      <c r="Z29" s="240"/>
      <c r="AA29" s="240"/>
      <c r="AB29" s="240"/>
      <c r="AC29" s="240"/>
      <c r="AD29" s="240"/>
      <c r="AE29" s="240"/>
      <c r="AF29" s="38"/>
      <c r="AG29" s="38"/>
      <c r="AH29" s="38"/>
      <c r="AI29" s="38"/>
      <c r="AJ29" s="38"/>
      <c r="AK29" s="239">
        <f>ROUND(AV94,2)</f>
        <v>0</v>
      </c>
      <c r="AL29" s="240"/>
      <c r="AM29" s="240"/>
      <c r="AN29" s="240"/>
      <c r="AO29" s="240"/>
      <c r="AP29" s="38"/>
      <c r="AQ29" s="38"/>
      <c r="AR29" s="39"/>
      <c r="BE29" s="229"/>
    </row>
    <row r="30" spans="2:57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41">
        <v>0.15</v>
      </c>
      <c r="M30" s="240"/>
      <c r="N30" s="240"/>
      <c r="O30" s="240"/>
      <c r="P30" s="240"/>
      <c r="Q30" s="38"/>
      <c r="R30" s="38"/>
      <c r="S30" s="38"/>
      <c r="T30" s="38"/>
      <c r="U30" s="38"/>
      <c r="V30" s="38"/>
      <c r="W30" s="239">
        <f>ROUND(BA94,2)</f>
        <v>0</v>
      </c>
      <c r="X30" s="240"/>
      <c r="Y30" s="240"/>
      <c r="Z30" s="240"/>
      <c r="AA30" s="240"/>
      <c r="AB30" s="240"/>
      <c r="AC30" s="240"/>
      <c r="AD30" s="240"/>
      <c r="AE30" s="240"/>
      <c r="AF30" s="38"/>
      <c r="AG30" s="38"/>
      <c r="AH30" s="38"/>
      <c r="AI30" s="38"/>
      <c r="AJ30" s="38"/>
      <c r="AK30" s="239">
        <f>ROUND(AW94,2)</f>
        <v>0</v>
      </c>
      <c r="AL30" s="240"/>
      <c r="AM30" s="240"/>
      <c r="AN30" s="240"/>
      <c r="AO30" s="240"/>
      <c r="AP30" s="38"/>
      <c r="AQ30" s="38"/>
      <c r="AR30" s="39"/>
      <c r="BE30" s="229"/>
    </row>
    <row r="31" spans="2:57" s="3" customFormat="1" ht="14.45" customHeight="1" hidden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41">
        <v>0.21</v>
      </c>
      <c r="M31" s="240"/>
      <c r="N31" s="240"/>
      <c r="O31" s="240"/>
      <c r="P31" s="240"/>
      <c r="Q31" s="38"/>
      <c r="R31" s="38"/>
      <c r="S31" s="38"/>
      <c r="T31" s="38"/>
      <c r="U31" s="38"/>
      <c r="V31" s="38"/>
      <c r="W31" s="239">
        <f>ROUND(BB94,2)</f>
        <v>0</v>
      </c>
      <c r="X31" s="240"/>
      <c r="Y31" s="240"/>
      <c r="Z31" s="240"/>
      <c r="AA31" s="240"/>
      <c r="AB31" s="240"/>
      <c r="AC31" s="240"/>
      <c r="AD31" s="240"/>
      <c r="AE31" s="240"/>
      <c r="AF31" s="38"/>
      <c r="AG31" s="38"/>
      <c r="AH31" s="38"/>
      <c r="AI31" s="38"/>
      <c r="AJ31" s="38"/>
      <c r="AK31" s="239">
        <v>0</v>
      </c>
      <c r="AL31" s="240"/>
      <c r="AM31" s="240"/>
      <c r="AN31" s="240"/>
      <c r="AO31" s="240"/>
      <c r="AP31" s="38"/>
      <c r="AQ31" s="38"/>
      <c r="AR31" s="39"/>
      <c r="BE31" s="229"/>
    </row>
    <row r="32" spans="2:57" s="3" customFormat="1" ht="14.45" customHeight="1" hidden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41">
        <v>0.15</v>
      </c>
      <c r="M32" s="240"/>
      <c r="N32" s="240"/>
      <c r="O32" s="240"/>
      <c r="P32" s="240"/>
      <c r="Q32" s="38"/>
      <c r="R32" s="38"/>
      <c r="S32" s="38"/>
      <c r="T32" s="38"/>
      <c r="U32" s="38"/>
      <c r="V32" s="38"/>
      <c r="W32" s="239">
        <f>ROUND(BC94,2)</f>
        <v>0</v>
      </c>
      <c r="X32" s="240"/>
      <c r="Y32" s="240"/>
      <c r="Z32" s="240"/>
      <c r="AA32" s="240"/>
      <c r="AB32" s="240"/>
      <c r="AC32" s="240"/>
      <c r="AD32" s="240"/>
      <c r="AE32" s="240"/>
      <c r="AF32" s="38"/>
      <c r="AG32" s="38"/>
      <c r="AH32" s="38"/>
      <c r="AI32" s="38"/>
      <c r="AJ32" s="38"/>
      <c r="AK32" s="239">
        <v>0</v>
      </c>
      <c r="AL32" s="240"/>
      <c r="AM32" s="240"/>
      <c r="AN32" s="240"/>
      <c r="AO32" s="240"/>
      <c r="AP32" s="38"/>
      <c r="AQ32" s="38"/>
      <c r="AR32" s="39"/>
      <c r="BE32" s="229"/>
    </row>
    <row r="33" spans="2:57" s="3" customFormat="1" ht="14.45" customHeight="1" hidden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41">
        <v>0</v>
      </c>
      <c r="M33" s="240"/>
      <c r="N33" s="240"/>
      <c r="O33" s="240"/>
      <c r="P33" s="240"/>
      <c r="Q33" s="38"/>
      <c r="R33" s="38"/>
      <c r="S33" s="38"/>
      <c r="T33" s="38"/>
      <c r="U33" s="38"/>
      <c r="V33" s="38"/>
      <c r="W33" s="239">
        <f>ROUND(BD94,2)</f>
        <v>0</v>
      </c>
      <c r="X33" s="240"/>
      <c r="Y33" s="240"/>
      <c r="Z33" s="240"/>
      <c r="AA33" s="240"/>
      <c r="AB33" s="240"/>
      <c r="AC33" s="240"/>
      <c r="AD33" s="240"/>
      <c r="AE33" s="240"/>
      <c r="AF33" s="38"/>
      <c r="AG33" s="38"/>
      <c r="AH33" s="38"/>
      <c r="AI33" s="38"/>
      <c r="AJ33" s="38"/>
      <c r="AK33" s="239">
        <v>0</v>
      </c>
      <c r="AL33" s="240"/>
      <c r="AM33" s="240"/>
      <c r="AN33" s="240"/>
      <c r="AO33" s="240"/>
      <c r="AP33" s="38"/>
      <c r="AQ33" s="38"/>
      <c r="AR33" s="39"/>
      <c r="BE33" s="22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8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42" t="s">
        <v>46</v>
      </c>
      <c r="Y35" s="243"/>
      <c r="Z35" s="243"/>
      <c r="AA35" s="243"/>
      <c r="AB35" s="243"/>
      <c r="AC35" s="42"/>
      <c r="AD35" s="42"/>
      <c r="AE35" s="42"/>
      <c r="AF35" s="42"/>
      <c r="AG35" s="42"/>
      <c r="AH35" s="42"/>
      <c r="AI35" s="42"/>
      <c r="AJ35" s="42"/>
      <c r="AK35" s="244">
        <f>SUM(AK26:AK33)</f>
        <v>0</v>
      </c>
      <c r="AL35" s="243"/>
      <c r="AM35" s="243"/>
      <c r="AN35" s="243"/>
      <c r="AO35" s="245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Kamyk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6" t="str">
        <f>K6</f>
        <v>Rekonstrukce domu v Kamýku nad Vltavou</v>
      </c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Kamýk nad Vltavou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8" t="str">
        <f>IF(AN8="","",AN8)</f>
        <v>23. 9. 2020</v>
      </c>
      <c r="AN87" s="248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49" t="str">
        <f>IF(E17="","",E17)</f>
        <v xml:space="preserve"> </v>
      </c>
      <c r="AN89" s="250"/>
      <c r="AO89" s="250"/>
      <c r="AP89" s="250"/>
      <c r="AQ89" s="33"/>
      <c r="AR89" s="36"/>
      <c r="AS89" s="251" t="s">
        <v>54</v>
      </c>
      <c r="AT89" s="252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49" t="str">
        <f>IF(E20="","",E20)</f>
        <v xml:space="preserve"> </v>
      </c>
      <c r="AN90" s="250"/>
      <c r="AO90" s="250"/>
      <c r="AP90" s="250"/>
      <c r="AQ90" s="33"/>
      <c r="AR90" s="36"/>
      <c r="AS90" s="253"/>
      <c r="AT90" s="254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5"/>
      <c r="AT91" s="256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7" t="s">
        <v>55</v>
      </c>
      <c r="D92" s="258"/>
      <c r="E92" s="258"/>
      <c r="F92" s="258"/>
      <c r="G92" s="258"/>
      <c r="H92" s="70"/>
      <c r="I92" s="259" t="s">
        <v>56</v>
      </c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60" t="s">
        <v>57</v>
      </c>
      <c r="AH92" s="258"/>
      <c r="AI92" s="258"/>
      <c r="AJ92" s="258"/>
      <c r="AK92" s="258"/>
      <c r="AL92" s="258"/>
      <c r="AM92" s="258"/>
      <c r="AN92" s="259" t="s">
        <v>58</v>
      </c>
      <c r="AO92" s="258"/>
      <c r="AP92" s="261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5">
        <f>ROUND(AG95,2)</f>
        <v>0</v>
      </c>
      <c r="AH94" s="265"/>
      <c r="AI94" s="265"/>
      <c r="AJ94" s="265"/>
      <c r="AK94" s="265"/>
      <c r="AL94" s="265"/>
      <c r="AM94" s="265"/>
      <c r="AN94" s="266">
        <f>SUM(AG94,AT94)</f>
        <v>0</v>
      </c>
      <c r="AO94" s="266"/>
      <c r="AP94" s="266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24.75" customHeight="1">
      <c r="A95" s="89" t="s">
        <v>77</v>
      </c>
      <c r="B95" s="90"/>
      <c r="C95" s="91"/>
      <c r="D95" s="264" t="s">
        <v>14</v>
      </c>
      <c r="E95" s="264"/>
      <c r="F95" s="264"/>
      <c r="G95" s="264"/>
      <c r="H95" s="264"/>
      <c r="I95" s="92"/>
      <c r="J95" s="264" t="s">
        <v>17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2">
        <f>'Kamyk - Rekonstrukce domu...'!J28</f>
        <v>0</v>
      </c>
      <c r="AH95" s="263"/>
      <c r="AI95" s="263"/>
      <c r="AJ95" s="263"/>
      <c r="AK95" s="263"/>
      <c r="AL95" s="263"/>
      <c r="AM95" s="263"/>
      <c r="AN95" s="262">
        <f>SUM(AG95,AT95)</f>
        <v>0</v>
      </c>
      <c r="AO95" s="263"/>
      <c r="AP95" s="263"/>
      <c r="AQ95" s="93" t="s">
        <v>78</v>
      </c>
      <c r="AR95" s="94"/>
      <c r="AS95" s="95">
        <v>0</v>
      </c>
      <c r="AT95" s="96">
        <f>ROUND(SUM(AV95:AW95),2)</f>
        <v>0</v>
      </c>
      <c r="AU95" s="97">
        <f>'Kamyk - Rekonstrukce domu...'!P135</f>
        <v>0</v>
      </c>
      <c r="AV95" s="96">
        <f>'Kamyk - Rekonstrukce domu...'!J31</f>
        <v>0</v>
      </c>
      <c r="AW95" s="96">
        <f>'Kamyk - Rekonstrukce domu...'!J32</f>
        <v>0</v>
      </c>
      <c r="AX95" s="96">
        <f>'Kamyk - Rekonstrukce domu...'!J33</f>
        <v>0</v>
      </c>
      <c r="AY95" s="96">
        <f>'Kamyk - Rekonstrukce domu...'!J34</f>
        <v>0</v>
      </c>
      <c r="AZ95" s="96">
        <f>'Kamyk - Rekonstrukce domu...'!F31</f>
        <v>0</v>
      </c>
      <c r="BA95" s="96">
        <f>'Kamyk - Rekonstrukce domu...'!F32</f>
        <v>0</v>
      </c>
      <c r="BB95" s="96">
        <f>'Kamyk - Rekonstrukce domu...'!F33</f>
        <v>0</v>
      </c>
      <c r="BC95" s="96">
        <f>'Kamyk - Rekonstrukce domu...'!F34</f>
        <v>0</v>
      </c>
      <c r="BD95" s="98">
        <f>'Kamyk - Rekonstrukce domu...'!F35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jv1Nl9ZGH7qqwMUxCGW+xcKpiPD4QiVi8LoMHS6+LeNaWLoPwt7FEHficUNoRaLVSnjn98to5H8ZSf7Sw2GDvQ==" saltValue="7iBzsEsBrixUkScHoWh65pdvnlKwQfw8cemwkPUvwgPisXzjaxV2kl3eKQMVPZEyNy/OTWCjsX36i9p4PIf9I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Kamyk - Rekonstrukce domu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79</v>
      </c>
    </row>
    <row r="4" spans="2:46" s="1" customFormat="1" ht="24.95" customHeight="1">
      <c r="B4" s="17"/>
      <c r="D4" s="104" t="s">
        <v>81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68" t="s">
        <v>17</v>
      </c>
      <c r="F7" s="269"/>
      <c r="G7" s="269"/>
      <c r="H7" s="269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23. 9. 2020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tr">
        <f>IF('Rekapitulace stavby'!E11="","",'Rekapitulace stavby'!E11)</f>
        <v xml:space="preserve"> </v>
      </c>
      <c r="F13" s="31"/>
      <c r="G13" s="31"/>
      <c r="H13" s="31"/>
      <c r="I13" s="109" t="s">
        <v>27</v>
      </c>
      <c r="J13" s="108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28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70" t="str">
        <f>'Rekapitulace stavby'!E14</f>
        <v>Vyplň údaj</v>
      </c>
      <c r="F16" s="271"/>
      <c r="G16" s="271"/>
      <c r="H16" s="271"/>
      <c r="I16" s="109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30</v>
      </c>
      <c r="E18" s="31"/>
      <c r="F18" s="31"/>
      <c r="G18" s="31"/>
      <c r="H18" s="31"/>
      <c r="I18" s="109" t="s">
        <v>25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27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32</v>
      </c>
      <c r="E21" s="31"/>
      <c r="F21" s="31"/>
      <c r="G21" s="31"/>
      <c r="H21" s="31"/>
      <c r="I21" s="109" t="s">
        <v>25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27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33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2" t="s">
        <v>1</v>
      </c>
      <c r="F25" s="272"/>
      <c r="G25" s="272"/>
      <c r="H25" s="272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34</v>
      </c>
      <c r="E28" s="31"/>
      <c r="F28" s="31"/>
      <c r="G28" s="31"/>
      <c r="H28" s="31"/>
      <c r="I28" s="107"/>
      <c r="J28" s="118">
        <f>ROUND(J135,2)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36</v>
      </c>
      <c r="G30" s="31"/>
      <c r="H30" s="31"/>
      <c r="I30" s="120" t="s">
        <v>35</v>
      </c>
      <c r="J30" s="119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38</v>
      </c>
      <c r="E31" s="106" t="s">
        <v>39</v>
      </c>
      <c r="F31" s="122">
        <f>ROUND((SUM(BE135:BE245)),2)</f>
        <v>0</v>
      </c>
      <c r="G31" s="31"/>
      <c r="H31" s="31"/>
      <c r="I31" s="123">
        <v>0.21</v>
      </c>
      <c r="J31" s="122">
        <f>ROUND(((SUM(BE135:BE245))*I31),2)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40</v>
      </c>
      <c r="F32" s="122">
        <f>ROUND((SUM(BF135:BF245)),2)</f>
        <v>0</v>
      </c>
      <c r="G32" s="31"/>
      <c r="H32" s="31"/>
      <c r="I32" s="123">
        <v>0.15</v>
      </c>
      <c r="J32" s="122">
        <f>ROUND(((SUM(BF135:BF245))*I32),2)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41</v>
      </c>
      <c r="F33" s="122">
        <f>ROUND((SUM(BG135:BG245)),2)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42</v>
      </c>
      <c r="F34" s="122">
        <f>ROUND((SUM(BH135:BH245)),2)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43</v>
      </c>
      <c r="F35" s="122">
        <f>ROUND((SUM(BI135:BI245)),2)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44</v>
      </c>
      <c r="E37" s="126"/>
      <c r="F37" s="126"/>
      <c r="G37" s="127" t="s">
        <v>45</v>
      </c>
      <c r="H37" s="128" t="s">
        <v>46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47</v>
      </c>
      <c r="E50" s="133"/>
      <c r="F50" s="133"/>
      <c r="G50" s="132" t="s">
        <v>48</v>
      </c>
      <c r="H50" s="133"/>
      <c r="I50" s="134"/>
      <c r="J50" s="133"/>
      <c r="K50" s="133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5" t="s">
        <v>49</v>
      </c>
      <c r="E61" s="136"/>
      <c r="F61" s="137" t="s">
        <v>50</v>
      </c>
      <c r="G61" s="135" t="s">
        <v>49</v>
      </c>
      <c r="H61" s="136"/>
      <c r="I61" s="138"/>
      <c r="J61" s="139" t="s">
        <v>50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2" t="s">
        <v>51</v>
      </c>
      <c r="E65" s="140"/>
      <c r="F65" s="140"/>
      <c r="G65" s="132" t="s">
        <v>52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5" t="s">
        <v>49</v>
      </c>
      <c r="E76" s="136"/>
      <c r="F76" s="137" t="s">
        <v>50</v>
      </c>
      <c r="G76" s="135" t="s">
        <v>49</v>
      </c>
      <c r="H76" s="136"/>
      <c r="I76" s="138"/>
      <c r="J76" s="139" t="s">
        <v>50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82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3"/>
      <c r="D85" s="33"/>
      <c r="E85" s="246" t="str">
        <f>E7</f>
        <v>Rekonstrukce domu v Kamýku nad Vltavou</v>
      </c>
      <c r="F85" s="273"/>
      <c r="G85" s="273"/>
      <c r="H85" s="273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 hidden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6" t="s">
        <v>20</v>
      </c>
      <c r="D87" s="33"/>
      <c r="E87" s="33"/>
      <c r="F87" s="24" t="str">
        <f>F10</f>
        <v>Kamýk nad Vltavou</v>
      </c>
      <c r="G87" s="33"/>
      <c r="H87" s="33"/>
      <c r="I87" s="109" t="s">
        <v>22</v>
      </c>
      <c r="J87" s="63" t="str">
        <f>IF(J10="","",J10)</f>
        <v>23. 9. 2020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 hidden="1">
      <c r="A89" s="31"/>
      <c r="B89" s="32"/>
      <c r="C89" s="26" t="s">
        <v>24</v>
      </c>
      <c r="D89" s="33"/>
      <c r="E89" s="33"/>
      <c r="F89" s="24" t="str">
        <f>E13</f>
        <v xml:space="preserve"> </v>
      </c>
      <c r="G89" s="33"/>
      <c r="H89" s="33"/>
      <c r="I89" s="109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 hidden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109" t="s">
        <v>32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 hidden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 hidden="1">
      <c r="A92" s="31"/>
      <c r="B92" s="32"/>
      <c r="C92" s="148" t="s">
        <v>83</v>
      </c>
      <c r="D92" s="149"/>
      <c r="E92" s="149"/>
      <c r="F92" s="149"/>
      <c r="G92" s="149"/>
      <c r="H92" s="149"/>
      <c r="I92" s="150"/>
      <c r="J92" s="151" t="s">
        <v>84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 hidden="1">
      <c r="A94" s="31"/>
      <c r="B94" s="32"/>
      <c r="C94" s="152" t="s">
        <v>85</v>
      </c>
      <c r="D94" s="33"/>
      <c r="E94" s="33"/>
      <c r="F94" s="33"/>
      <c r="G94" s="33"/>
      <c r="H94" s="33"/>
      <c r="I94" s="107"/>
      <c r="J94" s="81">
        <f>J135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86</v>
      </c>
    </row>
    <row r="95" spans="2:12" s="9" customFormat="1" ht="24.95" customHeight="1" hidden="1">
      <c r="B95" s="153"/>
      <c r="C95" s="154"/>
      <c r="D95" s="155" t="s">
        <v>87</v>
      </c>
      <c r="E95" s="156"/>
      <c r="F95" s="156"/>
      <c r="G95" s="156"/>
      <c r="H95" s="156"/>
      <c r="I95" s="157"/>
      <c r="J95" s="158">
        <f>J136</f>
        <v>0</v>
      </c>
      <c r="K95" s="154"/>
      <c r="L95" s="159"/>
    </row>
    <row r="96" spans="2:12" s="10" customFormat="1" ht="19.9" customHeight="1" hidden="1">
      <c r="B96" s="160"/>
      <c r="C96" s="161"/>
      <c r="D96" s="162" t="s">
        <v>88</v>
      </c>
      <c r="E96" s="163"/>
      <c r="F96" s="163"/>
      <c r="G96" s="163"/>
      <c r="H96" s="163"/>
      <c r="I96" s="164"/>
      <c r="J96" s="165">
        <f>J137</f>
        <v>0</v>
      </c>
      <c r="K96" s="161"/>
      <c r="L96" s="166"/>
    </row>
    <row r="97" spans="2:12" s="10" customFormat="1" ht="19.9" customHeight="1" hidden="1">
      <c r="B97" s="160"/>
      <c r="C97" s="161"/>
      <c r="D97" s="162" t="s">
        <v>89</v>
      </c>
      <c r="E97" s="163"/>
      <c r="F97" s="163"/>
      <c r="G97" s="163"/>
      <c r="H97" s="163"/>
      <c r="I97" s="164"/>
      <c r="J97" s="165">
        <f>J141</f>
        <v>0</v>
      </c>
      <c r="K97" s="161"/>
      <c r="L97" s="166"/>
    </row>
    <row r="98" spans="2:12" s="10" customFormat="1" ht="19.9" customHeight="1" hidden="1">
      <c r="B98" s="160"/>
      <c r="C98" s="161"/>
      <c r="D98" s="162" t="s">
        <v>90</v>
      </c>
      <c r="E98" s="163"/>
      <c r="F98" s="163"/>
      <c r="G98" s="163"/>
      <c r="H98" s="163"/>
      <c r="I98" s="164"/>
      <c r="J98" s="165">
        <f>J152</f>
        <v>0</v>
      </c>
      <c r="K98" s="161"/>
      <c r="L98" s="166"/>
    </row>
    <row r="99" spans="2:12" s="10" customFormat="1" ht="14.85" customHeight="1" hidden="1">
      <c r="B99" s="160"/>
      <c r="C99" s="161"/>
      <c r="D99" s="162" t="s">
        <v>91</v>
      </c>
      <c r="E99" s="163"/>
      <c r="F99" s="163"/>
      <c r="G99" s="163"/>
      <c r="H99" s="163"/>
      <c r="I99" s="164"/>
      <c r="J99" s="165">
        <f>J172</f>
        <v>0</v>
      </c>
      <c r="K99" s="161"/>
      <c r="L99" s="166"/>
    </row>
    <row r="100" spans="2:12" s="10" customFormat="1" ht="19.9" customHeight="1" hidden="1">
      <c r="B100" s="160"/>
      <c r="C100" s="161"/>
      <c r="D100" s="162" t="s">
        <v>92</v>
      </c>
      <c r="E100" s="163"/>
      <c r="F100" s="163"/>
      <c r="G100" s="163"/>
      <c r="H100" s="163"/>
      <c r="I100" s="164"/>
      <c r="J100" s="165">
        <f>J178</f>
        <v>0</v>
      </c>
      <c r="K100" s="161"/>
      <c r="L100" s="166"/>
    </row>
    <row r="101" spans="2:12" s="9" customFormat="1" ht="24.95" customHeight="1" hidden="1">
      <c r="B101" s="153"/>
      <c r="C101" s="154"/>
      <c r="D101" s="155" t="s">
        <v>93</v>
      </c>
      <c r="E101" s="156"/>
      <c r="F101" s="156"/>
      <c r="G101" s="156"/>
      <c r="H101" s="156"/>
      <c r="I101" s="157"/>
      <c r="J101" s="158">
        <f>J180</f>
        <v>0</v>
      </c>
      <c r="K101" s="154"/>
      <c r="L101" s="159"/>
    </row>
    <row r="102" spans="2:12" s="10" customFormat="1" ht="19.9" customHeight="1" hidden="1">
      <c r="B102" s="160"/>
      <c r="C102" s="161"/>
      <c r="D102" s="162" t="s">
        <v>94</v>
      </c>
      <c r="E102" s="163"/>
      <c r="F102" s="163"/>
      <c r="G102" s="163"/>
      <c r="H102" s="163"/>
      <c r="I102" s="164"/>
      <c r="J102" s="165">
        <f>J181</f>
        <v>0</v>
      </c>
      <c r="K102" s="161"/>
      <c r="L102" s="166"/>
    </row>
    <row r="103" spans="2:12" s="10" customFormat="1" ht="19.9" customHeight="1" hidden="1">
      <c r="B103" s="160"/>
      <c r="C103" s="161"/>
      <c r="D103" s="162" t="s">
        <v>95</v>
      </c>
      <c r="E103" s="163"/>
      <c r="F103" s="163"/>
      <c r="G103" s="163"/>
      <c r="H103" s="163"/>
      <c r="I103" s="164"/>
      <c r="J103" s="165">
        <f>J183</f>
        <v>0</v>
      </c>
      <c r="K103" s="161"/>
      <c r="L103" s="166"/>
    </row>
    <row r="104" spans="2:12" s="10" customFormat="1" ht="19.9" customHeight="1" hidden="1">
      <c r="B104" s="160"/>
      <c r="C104" s="161"/>
      <c r="D104" s="162" t="s">
        <v>96</v>
      </c>
      <c r="E104" s="163"/>
      <c r="F104" s="163"/>
      <c r="G104" s="163"/>
      <c r="H104" s="163"/>
      <c r="I104" s="164"/>
      <c r="J104" s="165">
        <f>J185</f>
        <v>0</v>
      </c>
      <c r="K104" s="161"/>
      <c r="L104" s="166"/>
    </row>
    <row r="105" spans="2:12" s="10" customFormat="1" ht="19.9" customHeight="1" hidden="1">
      <c r="B105" s="160"/>
      <c r="C105" s="161"/>
      <c r="D105" s="162" t="s">
        <v>97</v>
      </c>
      <c r="E105" s="163"/>
      <c r="F105" s="163"/>
      <c r="G105" s="163"/>
      <c r="H105" s="163"/>
      <c r="I105" s="164"/>
      <c r="J105" s="165">
        <f>J187</f>
        <v>0</v>
      </c>
      <c r="K105" s="161"/>
      <c r="L105" s="166"/>
    </row>
    <row r="106" spans="2:12" s="10" customFormat="1" ht="19.9" customHeight="1" hidden="1">
      <c r="B106" s="160"/>
      <c r="C106" s="161"/>
      <c r="D106" s="162" t="s">
        <v>98</v>
      </c>
      <c r="E106" s="163"/>
      <c r="F106" s="163"/>
      <c r="G106" s="163"/>
      <c r="H106" s="163"/>
      <c r="I106" s="164"/>
      <c r="J106" s="165">
        <f>J190</f>
        <v>0</v>
      </c>
      <c r="K106" s="161"/>
      <c r="L106" s="166"/>
    </row>
    <row r="107" spans="2:12" s="10" customFormat="1" ht="19.9" customHeight="1" hidden="1">
      <c r="B107" s="160"/>
      <c r="C107" s="161"/>
      <c r="D107" s="162" t="s">
        <v>99</v>
      </c>
      <c r="E107" s="163"/>
      <c r="F107" s="163"/>
      <c r="G107" s="163"/>
      <c r="H107" s="163"/>
      <c r="I107" s="164"/>
      <c r="J107" s="165">
        <f>J203</f>
        <v>0</v>
      </c>
      <c r="K107" s="161"/>
      <c r="L107" s="166"/>
    </row>
    <row r="108" spans="2:12" s="10" customFormat="1" ht="19.9" customHeight="1" hidden="1">
      <c r="B108" s="160"/>
      <c r="C108" s="161"/>
      <c r="D108" s="162" t="s">
        <v>100</v>
      </c>
      <c r="E108" s="163"/>
      <c r="F108" s="163"/>
      <c r="G108" s="163"/>
      <c r="H108" s="163"/>
      <c r="I108" s="164"/>
      <c r="J108" s="165">
        <f>J206</f>
        <v>0</v>
      </c>
      <c r="K108" s="161"/>
      <c r="L108" s="166"/>
    </row>
    <row r="109" spans="2:12" s="10" customFormat="1" ht="19.9" customHeight="1" hidden="1">
      <c r="B109" s="160"/>
      <c r="C109" s="161"/>
      <c r="D109" s="162" t="s">
        <v>101</v>
      </c>
      <c r="E109" s="163"/>
      <c r="F109" s="163"/>
      <c r="G109" s="163"/>
      <c r="H109" s="163"/>
      <c r="I109" s="164"/>
      <c r="J109" s="165">
        <f>J211</f>
        <v>0</v>
      </c>
      <c r="K109" s="161"/>
      <c r="L109" s="166"/>
    </row>
    <row r="110" spans="2:12" s="10" customFormat="1" ht="19.9" customHeight="1" hidden="1">
      <c r="B110" s="160"/>
      <c r="C110" s="161"/>
      <c r="D110" s="162" t="s">
        <v>102</v>
      </c>
      <c r="E110" s="163"/>
      <c r="F110" s="163"/>
      <c r="G110" s="163"/>
      <c r="H110" s="163"/>
      <c r="I110" s="164"/>
      <c r="J110" s="165">
        <f>J213</f>
        <v>0</v>
      </c>
      <c r="K110" s="161"/>
      <c r="L110" s="166"/>
    </row>
    <row r="111" spans="2:12" s="10" customFormat="1" ht="14.85" customHeight="1" hidden="1">
      <c r="B111" s="160"/>
      <c r="C111" s="161"/>
      <c r="D111" s="162" t="s">
        <v>103</v>
      </c>
      <c r="E111" s="163"/>
      <c r="F111" s="163"/>
      <c r="G111" s="163"/>
      <c r="H111" s="163"/>
      <c r="I111" s="164"/>
      <c r="J111" s="165">
        <f>J225</f>
        <v>0</v>
      </c>
      <c r="K111" s="161"/>
      <c r="L111" s="166"/>
    </row>
    <row r="112" spans="2:12" s="10" customFormat="1" ht="19.9" customHeight="1" hidden="1">
      <c r="B112" s="160"/>
      <c r="C112" s="161"/>
      <c r="D112" s="162" t="s">
        <v>104</v>
      </c>
      <c r="E112" s="163"/>
      <c r="F112" s="163"/>
      <c r="G112" s="163"/>
      <c r="H112" s="163"/>
      <c r="I112" s="164"/>
      <c r="J112" s="165">
        <f>J232</f>
        <v>0</v>
      </c>
      <c r="K112" s="161"/>
      <c r="L112" s="166"/>
    </row>
    <row r="113" spans="2:12" s="10" customFormat="1" ht="19.9" customHeight="1" hidden="1">
      <c r="B113" s="160"/>
      <c r="C113" s="161"/>
      <c r="D113" s="162" t="s">
        <v>105</v>
      </c>
      <c r="E113" s="163"/>
      <c r="F113" s="163"/>
      <c r="G113" s="163"/>
      <c r="H113" s="163"/>
      <c r="I113" s="164"/>
      <c r="J113" s="165">
        <f>J236</f>
        <v>0</v>
      </c>
      <c r="K113" s="161"/>
      <c r="L113" s="166"/>
    </row>
    <row r="114" spans="2:12" s="9" customFormat="1" ht="24.95" customHeight="1" hidden="1">
      <c r="B114" s="153"/>
      <c r="C114" s="154"/>
      <c r="D114" s="155" t="s">
        <v>106</v>
      </c>
      <c r="E114" s="156"/>
      <c r="F114" s="156"/>
      <c r="G114" s="156"/>
      <c r="H114" s="156"/>
      <c r="I114" s="157"/>
      <c r="J114" s="158">
        <f>J238</f>
        <v>0</v>
      </c>
      <c r="K114" s="154"/>
      <c r="L114" s="159"/>
    </row>
    <row r="115" spans="2:12" s="10" customFormat="1" ht="19.9" customHeight="1" hidden="1">
      <c r="B115" s="160"/>
      <c r="C115" s="161"/>
      <c r="D115" s="162" t="s">
        <v>107</v>
      </c>
      <c r="E115" s="163"/>
      <c r="F115" s="163"/>
      <c r="G115" s="163"/>
      <c r="H115" s="163"/>
      <c r="I115" s="164"/>
      <c r="J115" s="165">
        <f>J240</f>
        <v>0</v>
      </c>
      <c r="K115" s="161"/>
      <c r="L115" s="166"/>
    </row>
    <row r="116" spans="2:12" s="10" customFormat="1" ht="19.9" customHeight="1" hidden="1">
      <c r="B116" s="160"/>
      <c r="C116" s="161"/>
      <c r="D116" s="162" t="s">
        <v>108</v>
      </c>
      <c r="E116" s="163"/>
      <c r="F116" s="163"/>
      <c r="G116" s="163"/>
      <c r="H116" s="163"/>
      <c r="I116" s="164"/>
      <c r="J116" s="165">
        <f>J242</f>
        <v>0</v>
      </c>
      <c r="K116" s="161"/>
      <c r="L116" s="166"/>
    </row>
    <row r="117" spans="2:12" s="10" customFormat="1" ht="19.9" customHeight="1" hidden="1">
      <c r="B117" s="160"/>
      <c r="C117" s="161"/>
      <c r="D117" s="162" t="s">
        <v>109</v>
      </c>
      <c r="E117" s="163"/>
      <c r="F117" s="163"/>
      <c r="G117" s="163"/>
      <c r="H117" s="163"/>
      <c r="I117" s="164"/>
      <c r="J117" s="165">
        <f>J244</f>
        <v>0</v>
      </c>
      <c r="K117" s="161"/>
      <c r="L117" s="166"/>
    </row>
    <row r="118" spans="1:31" s="2" customFormat="1" ht="21.75" customHeight="1" hidden="1">
      <c r="A118" s="31"/>
      <c r="B118" s="32"/>
      <c r="C118" s="33"/>
      <c r="D118" s="33"/>
      <c r="E118" s="33"/>
      <c r="F118" s="33"/>
      <c r="G118" s="33"/>
      <c r="H118" s="33"/>
      <c r="I118" s="107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 hidden="1">
      <c r="A119" s="31"/>
      <c r="B119" s="51"/>
      <c r="C119" s="52"/>
      <c r="D119" s="52"/>
      <c r="E119" s="52"/>
      <c r="F119" s="52"/>
      <c r="G119" s="52"/>
      <c r="H119" s="52"/>
      <c r="I119" s="144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ht="11.25" hidden="1"/>
    <row r="121" ht="11.25" hidden="1"/>
    <row r="122" ht="11.25" hidden="1"/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147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110</v>
      </c>
      <c r="D124" s="33"/>
      <c r="E124" s="33"/>
      <c r="F124" s="33"/>
      <c r="G124" s="33"/>
      <c r="H124" s="33"/>
      <c r="I124" s="107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107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107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46" t="str">
        <f>E7</f>
        <v>Rekonstrukce domu v Kamýku nad Vltavou</v>
      </c>
      <c r="F127" s="273"/>
      <c r="G127" s="273"/>
      <c r="H127" s="273"/>
      <c r="I127" s="107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107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20</v>
      </c>
      <c r="D129" s="33"/>
      <c r="E129" s="33"/>
      <c r="F129" s="24" t="str">
        <f>F10</f>
        <v>Kamýk nad Vltavou</v>
      </c>
      <c r="G129" s="33"/>
      <c r="H129" s="33"/>
      <c r="I129" s="109" t="s">
        <v>22</v>
      </c>
      <c r="J129" s="63" t="str">
        <f>IF(J10="","",J10)</f>
        <v>23. 9. 2020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107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24</v>
      </c>
      <c r="D131" s="33"/>
      <c r="E131" s="33"/>
      <c r="F131" s="24" t="str">
        <f>E13</f>
        <v xml:space="preserve"> </v>
      </c>
      <c r="G131" s="33"/>
      <c r="H131" s="33"/>
      <c r="I131" s="109" t="s">
        <v>30</v>
      </c>
      <c r="J131" s="29" t="str">
        <f>E19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5.2" customHeight="1">
      <c r="A132" s="31"/>
      <c r="B132" s="32"/>
      <c r="C132" s="26" t="s">
        <v>28</v>
      </c>
      <c r="D132" s="33"/>
      <c r="E132" s="33"/>
      <c r="F132" s="24" t="str">
        <f>IF(E16="","",E16)</f>
        <v>Vyplň údaj</v>
      </c>
      <c r="G132" s="33"/>
      <c r="H132" s="33"/>
      <c r="I132" s="109" t="s">
        <v>32</v>
      </c>
      <c r="J132" s="29" t="str">
        <f>E22</f>
        <v xml:space="preserve"> 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0.35" customHeight="1">
      <c r="A133" s="31"/>
      <c r="B133" s="32"/>
      <c r="C133" s="33"/>
      <c r="D133" s="33"/>
      <c r="E133" s="33"/>
      <c r="F133" s="33"/>
      <c r="G133" s="33"/>
      <c r="H133" s="33"/>
      <c r="I133" s="107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11" customFormat="1" ht="29.25" customHeight="1">
      <c r="A134" s="167"/>
      <c r="B134" s="168"/>
      <c r="C134" s="169" t="s">
        <v>111</v>
      </c>
      <c r="D134" s="170" t="s">
        <v>59</v>
      </c>
      <c r="E134" s="170" t="s">
        <v>55</v>
      </c>
      <c r="F134" s="170" t="s">
        <v>56</v>
      </c>
      <c r="G134" s="170" t="s">
        <v>112</v>
      </c>
      <c r="H134" s="170" t="s">
        <v>113</v>
      </c>
      <c r="I134" s="171" t="s">
        <v>114</v>
      </c>
      <c r="J134" s="172" t="s">
        <v>84</v>
      </c>
      <c r="K134" s="173" t="s">
        <v>115</v>
      </c>
      <c r="L134" s="174"/>
      <c r="M134" s="72" t="s">
        <v>1</v>
      </c>
      <c r="N134" s="73" t="s">
        <v>38</v>
      </c>
      <c r="O134" s="73" t="s">
        <v>116</v>
      </c>
      <c r="P134" s="73" t="s">
        <v>117</v>
      </c>
      <c r="Q134" s="73" t="s">
        <v>118</v>
      </c>
      <c r="R134" s="73" t="s">
        <v>119</v>
      </c>
      <c r="S134" s="73" t="s">
        <v>120</v>
      </c>
      <c r="T134" s="74" t="s">
        <v>121</v>
      </c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</row>
    <row r="135" spans="1:63" s="2" customFormat="1" ht="22.9" customHeight="1">
      <c r="A135" s="31"/>
      <c r="B135" s="32"/>
      <c r="C135" s="79" t="s">
        <v>122</v>
      </c>
      <c r="D135" s="33"/>
      <c r="E135" s="33"/>
      <c r="F135" s="33"/>
      <c r="G135" s="33"/>
      <c r="H135" s="33"/>
      <c r="I135" s="107"/>
      <c r="J135" s="175">
        <f>BK135</f>
        <v>0</v>
      </c>
      <c r="K135" s="33"/>
      <c r="L135" s="36"/>
      <c r="M135" s="75"/>
      <c r="N135" s="176"/>
      <c r="O135" s="76"/>
      <c r="P135" s="177">
        <f>P136+P180+P238</f>
        <v>0</v>
      </c>
      <c r="Q135" s="76"/>
      <c r="R135" s="177">
        <f>R136+R180+R238</f>
        <v>24.411393059999995</v>
      </c>
      <c r="S135" s="76"/>
      <c r="T135" s="178">
        <f>T136+T180+T238</f>
        <v>40.917332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73</v>
      </c>
      <c r="AU135" s="14" t="s">
        <v>86</v>
      </c>
      <c r="BK135" s="179">
        <f>BK136+BK180+BK238</f>
        <v>0</v>
      </c>
    </row>
    <row r="136" spans="2:63" s="12" customFormat="1" ht="25.9" customHeight="1">
      <c r="B136" s="180"/>
      <c r="C136" s="181"/>
      <c r="D136" s="182" t="s">
        <v>73</v>
      </c>
      <c r="E136" s="183" t="s">
        <v>123</v>
      </c>
      <c r="F136" s="183" t="s">
        <v>124</v>
      </c>
      <c r="G136" s="181"/>
      <c r="H136" s="181"/>
      <c r="I136" s="184"/>
      <c r="J136" s="185">
        <f>BK136</f>
        <v>0</v>
      </c>
      <c r="K136" s="181"/>
      <c r="L136" s="186"/>
      <c r="M136" s="187"/>
      <c r="N136" s="188"/>
      <c r="O136" s="188"/>
      <c r="P136" s="189">
        <f>P137+P141+P152+P178</f>
        <v>0</v>
      </c>
      <c r="Q136" s="188"/>
      <c r="R136" s="189">
        <f>R137+R141+R152+R178</f>
        <v>20.340203959999997</v>
      </c>
      <c r="S136" s="188"/>
      <c r="T136" s="190">
        <f>T137+T141+T152+T178</f>
        <v>39.152332</v>
      </c>
      <c r="AR136" s="191" t="s">
        <v>79</v>
      </c>
      <c r="AT136" s="192" t="s">
        <v>73</v>
      </c>
      <c r="AU136" s="192" t="s">
        <v>74</v>
      </c>
      <c r="AY136" s="191" t="s">
        <v>125</v>
      </c>
      <c r="BK136" s="193">
        <f>BK137+BK141+BK152+BK178</f>
        <v>0</v>
      </c>
    </row>
    <row r="137" spans="2:63" s="12" customFormat="1" ht="22.9" customHeight="1">
      <c r="B137" s="180"/>
      <c r="C137" s="181"/>
      <c r="D137" s="182" t="s">
        <v>73</v>
      </c>
      <c r="E137" s="194" t="s">
        <v>126</v>
      </c>
      <c r="F137" s="194" t="s">
        <v>127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SUM(P138:P140)</f>
        <v>0</v>
      </c>
      <c r="Q137" s="188"/>
      <c r="R137" s="189">
        <f>SUM(R138:R140)</f>
        <v>0.2966468</v>
      </c>
      <c r="S137" s="188"/>
      <c r="T137" s="190">
        <f>SUM(T138:T140)</f>
        <v>0</v>
      </c>
      <c r="AR137" s="191" t="s">
        <v>79</v>
      </c>
      <c r="AT137" s="192" t="s">
        <v>73</v>
      </c>
      <c r="AU137" s="192" t="s">
        <v>79</v>
      </c>
      <c r="AY137" s="191" t="s">
        <v>125</v>
      </c>
      <c r="BK137" s="193">
        <f>SUM(BK138:BK140)</f>
        <v>0</v>
      </c>
    </row>
    <row r="138" spans="1:65" s="2" customFormat="1" ht="21.75" customHeight="1">
      <c r="A138" s="31"/>
      <c r="B138" s="32"/>
      <c r="C138" s="196" t="s">
        <v>79</v>
      </c>
      <c r="D138" s="196" t="s">
        <v>128</v>
      </c>
      <c r="E138" s="197" t="s">
        <v>129</v>
      </c>
      <c r="F138" s="198" t="s">
        <v>130</v>
      </c>
      <c r="G138" s="199" t="s">
        <v>131</v>
      </c>
      <c r="H138" s="200">
        <v>0.005</v>
      </c>
      <c r="I138" s="201"/>
      <c r="J138" s="202">
        <f>ROUND(I138*H138,2)</f>
        <v>0</v>
      </c>
      <c r="K138" s="203"/>
      <c r="L138" s="36"/>
      <c r="M138" s="204" t="s">
        <v>1</v>
      </c>
      <c r="N138" s="205" t="s">
        <v>40</v>
      </c>
      <c r="O138" s="68"/>
      <c r="P138" s="206">
        <f>O138*H138</f>
        <v>0</v>
      </c>
      <c r="Q138" s="206">
        <v>1.09</v>
      </c>
      <c r="R138" s="206">
        <f>Q138*H138</f>
        <v>0.005450000000000001</v>
      </c>
      <c r="S138" s="206">
        <v>0</v>
      </c>
      <c r="T138" s="207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8" t="s">
        <v>132</v>
      </c>
      <c r="AT138" s="208" t="s">
        <v>128</v>
      </c>
      <c r="AU138" s="208" t="s">
        <v>133</v>
      </c>
      <c r="AY138" s="14" t="s">
        <v>125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4" t="s">
        <v>133</v>
      </c>
      <c r="BK138" s="209">
        <f>ROUND(I138*H138,2)</f>
        <v>0</v>
      </c>
      <c r="BL138" s="14" t="s">
        <v>132</v>
      </c>
      <c r="BM138" s="208" t="s">
        <v>134</v>
      </c>
    </row>
    <row r="139" spans="1:65" s="2" customFormat="1" ht="21.75" customHeight="1">
      <c r="A139" s="31"/>
      <c r="B139" s="32"/>
      <c r="C139" s="196" t="s">
        <v>133</v>
      </c>
      <c r="D139" s="196" t="s">
        <v>128</v>
      </c>
      <c r="E139" s="197" t="s">
        <v>135</v>
      </c>
      <c r="F139" s="198" t="s">
        <v>136</v>
      </c>
      <c r="G139" s="199" t="s">
        <v>137</v>
      </c>
      <c r="H139" s="200">
        <v>3.6</v>
      </c>
      <c r="I139" s="201"/>
      <c r="J139" s="202">
        <f>ROUND(I139*H139,2)</f>
        <v>0</v>
      </c>
      <c r="K139" s="203"/>
      <c r="L139" s="36"/>
      <c r="M139" s="204" t="s">
        <v>1</v>
      </c>
      <c r="N139" s="205" t="s">
        <v>40</v>
      </c>
      <c r="O139" s="68"/>
      <c r="P139" s="206">
        <f>O139*H139</f>
        <v>0</v>
      </c>
      <c r="Q139" s="206">
        <v>0.06307</v>
      </c>
      <c r="R139" s="206">
        <f>Q139*H139</f>
        <v>0.227052</v>
      </c>
      <c r="S139" s="206">
        <v>0</v>
      </c>
      <c r="T139" s="207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8" t="s">
        <v>132</v>
      </c>
      <c r="AT139" s="208" t="s">
        <v>128</v>
      </c>
      <c r="AU139" s="208" t="s">
        <v>133</v>
      </c>
      <c r="AY139" s="14" t="s">
        <v>125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4" t="s">
        <v>133</v>
      </c>
      <c r="BK139" s="209">
        <f>ROUND(I139*H139,2)</f>
        <v>0</v>
      </c>
      <c r="BL139" s="14" t="s">
        <v>132</v>
      </c>
      <c r="BM139" s="208" t="s">
        <v>138</v>
      </c>
    </row>
    <row r="140" spans="1:65" s="2" customFormat="1" ht="21.75" customHeight="1">
      <c r="A140" s="31"/>
      <c r="B140" s="32"/>
      <c r="C140" s="196" t="s">
        <v>126</v>
      </c>
      <c r="D140" s="196" t="s">
        <v>128</v>
      </c>
      <c r="E140" s="197" t="s">
        <v>139</v>
      </c>
      <c r="F140" s="198" t="s">
        <v>140</v>
      </c>
      <c r="G140" s="199" t="s">
        <v>137</v>
      </c>
      <c r="H140" s="200">
        <v>0.36</v>
      </c>
      <c r="I140" s="201"/>
      <c r="J140" s="202">
        <f>ROUND(I140*H140,2)</f>
        <v>0</v>
      </c>
      <c r="K140" s="203"/>
      <c r="L140" s="36"/>
      <c r="M140" s="204" t="s">
        <v>1</v>
      </c>
      <c r="N140" s="205" t="s">
        <v>40</v>
      </c>
      <c r="O140" s="68"/>
      <c r="P140" s="206">
        <f>O140*H140</f>
        <v>0</v>
      </c>
      <c r="Q140" s="206">
        <v>0.17818</v>
      </c>
      <c r="R140" s="206">
        <f>Q140*H140</f>
        <v>0.0641448</v>
      </c>
      <c r="S140" s="206">
        <v>0</v>
      </c>
      <c r="T140" s="20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8" t="s">
        <v>132</v>
      </c>
      <c r="AT140" s="208" t="s">
        <v>128</v>
      </c>
      <c r="AU140" s="208" t="s">
        <v>133</v>
      </c>
      <c r="AY140" s="14" t="s">
        <v>125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4" t="s">
        <v>133</v>
      </c>
      <c r="BK140" s="209">
        <f>ROUND(I140*H140,2)</f>
        <v>0</v>
      </c>
      <c r="BL140" s="14" t="s">
        <v>132</v>
      </c>
      <c r="BM140" s="208" t="s">
        <v>141</v>
      </c>
    </row>
    <row r="141" spans="2:63" s="12" customFormat="1" ht="22.9" customHeight="1">
      <c r="B141" s="180"/>
      <c r="C141" s="181"/>
      <c r="D141" s="182" t="s">
        <v>73</v>
      </c>
      <c r="E141" s="194" t="s">
        <v>142</v>
      </c>
      <c r="F141" s="194" t="s">
        <v>143</v>
      </c>
      <c r="G141" s="181"/>
      <c r="H141" s="181"/>
      <c r="I141" s="184"/>
      <c r="J141" s="195">
        <f>BK141</f>
        <v>0</v>
      </c>
      <c r="K141" s="181"/>
      <c r="L141" s="186"/>
      <c r="M141" s="187"/>
      <c r="N141" s="188"/>
      <c r="O141" s="188"/>
      <c r="P141" s="189">
        <f>SUM(P142:P151)</f>
        <v>0</v>
      </c>
      <c r="Q141" s="188"/>
      <c r="R141" s="189">
        <f>SUM(R142:R151)</f>
        <v>20.015357159999997</v>
      </c>
      <c r="S141" s="188"/>
      <c r="T141" s="190">
        <f>SUM(T142:T151)</f>
        <v>0</v>
      </c>
      <c r="AR141" s="191" t="s">
        <v>79</v>
      </c>
      <c r="AT141" s="192" t="s">
        <v>73</v>
      </c>
      <c r="AU141" s="192" t="s">
        <v>79</v>
      </c>
      <c r="AY141" s="191" t="s">
        <v>125</v>
      </c>
      <c r="BK141" s="193">
        <f>SUM(BK142:BK151)</f>
        <v>0</v>
      </c>
    </row>
    <row r="142" spans="1:65" s="2" customFormat="1" ht="21.75" customHeight="1">
      <c r="A142" s="31"/>
      <c r="B142" s="32"/>
      <c r="C142" s="196" t="s">
        <v>132</v>
      </c>
      <c r="D142" s="196" t="s">
        <v>128</v>
      </c>
      <c r="E142" s="197" t="s">
        <v>144</v>
      </c>
      <c r="F142" s="198" t="s">
        <v>145</v>
      </c>
      <c r="G142" s="199" t="s">
        <v>137</v>
      </c>
      <c r="H142" s="200">
        <v>112.8</v>
      </c>
      <c r="I142" s="201"/>
      <c r="J142" s="202">
        <f aca="true" t="shared" si="0" ref="J142:J151">ROUND(I142*H142,2)</f>
        <v>0</v>
      </c>
      <c r="K142" s="203"/>
      <c r="L142" s="36"/>
      <c r="M142" s="204" t="s">
        <v>1</v>
      </c>
      <c r="N142" s="205" t="s">
        <v>40</v>
      </c>
      <c r="O142" s="68"/>
      <c r="P142" s="206">
        <f aca="true" t="shared" si="1" ref="P142:P151">O142*H142</f>
        <v>0</v>
      </c>
      <c r="Q142" s="206">
        <v>0.01838</v>
      </c>
      <c r="R142" s="206">
        <f aca="true" t="shared" si="2" ref="R142:R151">Q142*H142</f>
        <v>2.073264</v>
      </c>
      <c r="S142" s="206">
        <v>0</v>
      </c>
      <c r="T142" s="207">
        <f aca="true" t="shared" si="3" ref="T142:T151"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8" t="s">
        <v>132</v>
      </c>
      <c r="AT142" s="208" t="s">
        <v>128</v>
      </c>
      <c r="AU142" s="208" t="s">
        <v>133</v>
      </c>
      <c r="AY142" s="14" t="s">
        <v>125</v>
      </c>
      <c r="BE142" s="209">
        <f aca="true" t="shared" si="4" ref="BE142:BE151">IF(N142="základní",J142,0)</f>
        <v>0</v>
      </c>
      <c r="BF142" s="209">
        <f aca="true" t="shared" si="5" ref="BF142:BF151">IF(N142="snížená",J142,0)</f>
        <v>0</v>
      </c>
      <c r="BG142" s="209">
        <f aca="true" t="shared" si="6" ref="BG142:BG151">IF(N142="zákl. přenesená",J142,0)</f>
        <v>0</v>
      </c>
      <c r="BH142" s="209">
        <f aca="true" t="shared" si="7" ref="BH142:BH151">IF(N142="sníž. přenesená",J142,0)</f>
        <v>0</v>
      </c>
      <c r="BI142" s="209">
        <f aca="true" t="shared" si="8" ref="BI142:BI151">IF(N142="nulová",J142,0)</f>
        <v>0</v>
      </c>
      <c r="BJ142" s="14" t="s">
        <v>133</v>
      </c>
      <c r="BK142" s="209">
        <f aca="true" t="shared" si="9" ref="BK142:BK151">ROUND(I142*H142,2)</f>
        <v>0</v>
      </c>
      <c r="BL142" s="14" t="s">
        <v>132</v>
      </c>
      <c r="BM142" s="208" t="s">
        <v>146</v>
      </c>
    </row>
    <row r="143" spans="1:65" s="2" customFormat="1" ht="21.75" customHeight="1">
      <c r="A143" s="31"/>
      <c r="B143" s="32"/>
      <c r="C143" s="196" t="s">
        <v>147</v>
      </c>
      <c r="D143" s="196" t="s">
        <v>128</v>
      </c>
      <c r="E143" s="197" t="s">
        <v>148</v>
      </c>
      <c r="F143" s="198" t="s">
        <v>149</v>
      </c>
      <c r="G143" s="199" t="s">
        <v>137</v>
      </c>
      <c r="H143" s="200">
        <v>257.314</v>
      </c>
      <c r="I143" s="201"/>
      <c r="J143" s="202">
        <f t="shared" si="0"/>
        <v>0</v>
      </c>
      <c r="K143" s="203"/>
      <c r="L143" s="36"/>
      <c r="M143" s="204" t="s">
        <v>1</v>
      </c>
      <c r="N143" s="205" t="s">
        <v>40</v>
      </c>
      <c r="O143" s="68"/>
      <c r="P143" s="206">
        <f t="shared" si="1"/>
        <v>0</v>
      </c>
      <c r="Q143" s="206">
        <v>0.01838</v>
      </c>
      <c r="R143" s="206">
        <f t="shared" si="2"/>
        <v>4.729431320000001</v>
      </c>
      <c r="S143" s="206">
        <v>0</v>
      </c>
      <c r="T143" s="20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8" t="s">
        <v>132</v>
      </c>
      <c r="AT143" s="208" t="s">
        <v>128</v>
      </c>
      <c r="AU143" s="208" t="s">
        <v>133</v>
      </c>
      <c r="AY143" s="14" t="s">
        <v>125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4" t="s">
        <v>133</v>
      </c>
      <c r="BK143" s="209">
        <f t="shared" si="9"/>
        <v>0</v>
      </c>
      <c r="BL143" s="14" t="s">
        <v>132</v>
      </c>
      <c r="BM143" s="208" t="s">
        <v>150</v>
      </c>
    </row>
    <row r="144" spans="1:65" s="2" customFormat="1" ht="21.75" customHeight="1">
      <c r="A144" s="31"/>
      <c r="B144" s="32"/>
      <c r="C144" s="196" t="s">
        <v>142</v>
      </c>
      <c r="D144" s="196" t="s">
        <v>128</v>
      </c>
      <c r="E144" s="197" t="s">
        <v>151</v>
      </c>
      <c r="F144" s="198" t="s">
        <v>152</v>
      </c>
      <c r="G144" s="199" t="s">
        <v>153</v>
      </c>
      <c r="H144" s="200">
        <v>4</v>
      </c>
      <c r="I144" s="201"/>
      <c r="J144" s="202">
        <f t="shared" si="0"/>
        <v>0</v>
      </c>
      <c r="K144" s="203"/>
      <c r="L144" s="36"/>
      <c r="M144" s="204" t="s">
        <v>1</v>
      </c>
      <c r="N144" s="205" t="s">
        <v>40</v>
      </c>
      <c r="O144" s="68"/>
      <c r="P144" s="206">
        <f t="shared" si="1"/>
        <v>0</v>
      </c>
      <c r="Q144" s="206">
        <v>0.1575</v>
      </c>
      <c r="R144" s="206">
        <f t="shared" si="2"/>
        <v>0.63</v>
      </c>
      <c r="S144" s="206">
        <v>0</v>
      </c>
      <c r="T144" s="20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8" t="s">
        <v>132</v>
      </c>
      <c r="AT144" s="208" t="s">
        <v>128</v>
      </c>
      <c r="AU144" s="208" t="s">
        <v>133</v>
      </c>
      <c r="AY144" s="14" t="s">
        <v>125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4" t="s">
        <v>133</v>
      </c>
      <c r="BK144" s="209">
        <f t="shared" si="9"/>
        <v>0</v>
      </c>
      <c r="BL144" s="14" t="s">
        <v>132</v>
      </c>
      <c r="BM144" s="208" t="s">
        <v>154</v>
      </c>
    </row>
    <row r="145" spans="1:65" s="2" customFormat="1" ht="21.75" customHeight="1">
      <c r="A145" s="31"/>
      <c r="B145" s="32"/>
      <c r="C145" s="196" t="s">
        <v>155</v>
      </c>
      <c r="D145" s="196" t="s">
        <v>128</v>
      </c>
      <c r="E145" s="197" t="s">
        <v>156</v>
      </c>
      <c r="F145" s="198" t="s">
        <v>157</v>
      </c>
      <c r="G145" s="199" t="s">
        <v>158</v>
      </c>
      <c r="H145" s="200">
        <v>301.6</v>
      </c>
      <c r="I145" s="201"/>
      <c r="J145" s="202">
        <f t="shared" si="0"/>
        <v>0</v>
      </c>
      <c r="K145" s="203"/>
      <c r="L145" s="36"/>
      <c r="M145" s="204" t="s">
        <v>1</v>
      </c>
      <c r="N145" s="205" t="s">
        <v>40</v>
      </c>
      <c r="O145" s="68"/>
      <c r="P145" s="206">
        <f t="shared" si="1"/>
        <v>0</v>
      </c>
      <c r="Q145" s="206">
        <v>0.0015</v>
      </c>
      <c r="R145" s="206">
        <f t="shared" si="2"/>
        <v>0.4524</v>
      </c>
      <c r="S145" s="206">
        <v>0</v>
      </c>
      <c r="T145" s="20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8" t="s">
        <v>132</v>
      </c>
      <c r="AT145" s="208" t="s">
        <v>128</v>
      </c>
      <c r="AU145" s="208" t="s">
        <v>133</v>
      </c>
      <c r="AY145" s="14" t="s">
        <v>125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4" t="s">
        <v>133</v>
      </c>
      <c r="BK145" s="209">
        <f t="shared" si="9"/>
        <v>0</v>
      </c>
      <c r="BL145" s="14" t="s">
        <v>132</v>
      </c>
      <c r="BM145" s="208" t="s">
        <v>159</v>
      </c>
    </row>
    <row r="146" spans="1:65" s="2" customFormat="1" ht="16.5" customHeight="1">
      <c r="A146" s="31"/>
      <c r="B146" s="32"/>
      <c r="C146" s="196" t="s">
        <v>160</v>
      </c>
      <c r="D146" s="196" t="s">
        <v>128</v>
      </c>
      <c r="E146" s="197" t="s">
        <v>161</v>
      </c>
      <c r="F146" s="198" t="s">
        <v>162</v>
      </c>
      <c r="G146" s="199" t="s">
        <v>163</v>
      </c>
      <c r="H146" s="200">
        <v>5.076</v>
      </c>
      <c r="I146" s="201"/>
      <c r="J146" s="202">
        <f t="shared" si="0"/>
        <v>0</v>
      </c>
      <c r="K146" s="203"/>
      <c r="L146" s="36"/>
      <c r="M146" s="204" t="s">
        <v>1</v>
      </c>
      <c r="N146" s="205" t="s">
        <v>40</v>
      </c>
      <c r="O146" s="68"/>
      <c r="P146" s="206">
        <f t="shared" si="1"/>
        <v>0</v>
      </c>
      <c r="Q146" s="206">
        <v>2.25634</v>
      </c>
      <c r="R146" s="206">
        <f t="shared" si="2"/>
        <v>11.453181839999997</v>
      </c>
      <c r="S146" s="206">
        <v>0</v>
      </c>
      <c r="T146" s="20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8" t="s">
        <v>132</v>
      </c>
      <c r="AT146" s="208" t="s">
        <v>128</v>
      </c>
      <c r="AU146" s="208" t="s">
        <v>133</v>
      </c>
      <c r="AY146" s="14" t="s">
        <v>125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4" t="s">
        <v>133</v>
      </c>
      <c r="BK146" s="209">
        <f t="shared" si="9"/>
        <v>0</v>
      </c>
      <c r="BL146" s="14" t="s">
        <v>132</v>
      </c>
      <c r="BM146" s="208" t="s">
        <v>164</v>
      </c>
    </row>
    <row r="147" spans="1:65" s="2" customFormat="1" ht="16.5" customHeight="1">
      <c r="A147" s="31"/>
      <c r="B147" s="32"/>
      <c r="C147" s="196" t="s">
        <v>165</v>
      </c>
      <c r="D147" s="196" t="s">
        <v>128</v>
      </c>
      <c r="E147" s="197" t="s">
        <v>166</v>
      </c>
      <c r="F147" s="198" t="s">
        <v>167</v>
      </c>
      <c r="G147" s="199" t="s">
        <v>153</v>
      </c>
      <c r="H147" s="200">
        <v>2</v>
      </c>
      <c r="I147" s="201"/>
      <c r="J147" s="202">
        <f t="shared" si="0"/>
        <v>0</v>
      </c>
      <c r="K147" s="203"/>
      <c r="L147" s="36"/>
      <c r="M147" s="204" t="s">
        <v>1</v>
      </c>
      <c r="N147" s="205" t="s">
        <v>40</v>
      </c>
      <c r="O147" s="68"/>
      <c r="P147" s="206">
        <f t="shared" si="1"/>
        <v>0</v>
      </c>
      <c r="Q147" s="206">
        <v>0.00058</v>
      </c>
      <c r="R147" s="206">
        <f t="shared" si="2"/>
        <v>0.00116</v>
      </c>
      <c r="S147" s="206">
        <v>0</v>
      </c>
      <c r="T147" s="20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8" t="s">
        <v>132</v>
      </c>
      <c r="AT147" s="208" t="s">
        <v>128</v>
      </c>
      <c r="AU147" s="208" t="s">
        <v>133</v>
      </c>
      <c r="AY147" s="14" t="s">
        <v>125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4" t="s">
        <v>133</v>
      </c>
      <c r="BK147" s="209">
        <f t="shared" si="9"/>
        <v>0</v>
      </c>
      <c r="BL147" s="14" t="s">
        <v>132</v>
      </c>
      <c r="BM147" s="208" t="s">
        <v>168</v>
      </c>
    </row>
    <row r="148" spans="1:65" s="2" customFormat="1" ht="16.5" customHeight="1">
      <c r="A148" s="31"/>
      <c r="B148" s="32"/>
      <c r="C148" s="196" t="s">
        <v>169</v>
      </c>
      <c r="D148" s="196" t="s">
        <v>128</v>
      </c>
      <c r="E148" s="197" t="s">
        <v>170</v>
      </c>
      <c r="F148" s="198" t="s">
        <v>171</v>
      </c>
      <c r="G148" s="199" t="s">
        <v>153</v>
      </c>
      <c r="H148" s="200">
        <v>11</v>
      </c>
      <c r="I148" s="201"/>
      <c r="J148" s="202">
        <f t="shared" si="0"/>
        <v>0</v>
      </c>
      <c r="K148" s="203"/>
      <c r="L148" s="36"/>
      <c r="M148" s="204" t="s">
        <v>1</v>
      </c>
      <c r="N148" s="205" t="s">
        <v>40</v>
      </c>
      <c r="O148" s="68"/>
      <c r="P148" s="206">
        <f t="shared" si="1"/>
        <v>0</v>
      </c>
      <c r="Q148" s="206">
        <v>0.04684</v>
      </c>
      <c r="R148" s="206">
        <f t="shared" si="2"/>
        <v>0.51524</v>
      </c>
      <c r="S148" s="206">
        <v>0</v>
      </c>
      <c r="T148" s="20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8" t="s">
        <v>132</v>
      </c>
      <c r="AT148" s="208" t="s">
        <v>128</v>
      </c>
      <c r="AU148" s="208" t="s">
        <v>133</v>
      </c>
      <c r="AY148" s="14" t="s">
        <v>125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4" t="s">
        <v>133</v>
      </c>
      <c r="BK148" s="209">
        <f t="shared" si="9"/>
        <v>0</v>
      </c>
      <c r="BL148" s="14" t="s">
        <v>132</v>
      </c>
      <c r="BM148" s="208" t="s">
        <v>172</v>
      </c>
    </row>
    <row r="149" spans="1:65" s="2" customFormat="1" ht="21.75" customHeight="1">
      <c r="A149" s="31"/>
      <c r="B149" s="32"/>
      <c r="C149" s="210" t="s">
        <v>173</v>
      </c>
      <c r="D149" s="210" t="s">
        <v>174</v>
      </c>
      <c r="E149" s="211" t="s">
        <v>175</v>
      </c>
      <c r="F149" s="212" t="s">
        <v>176</v>
      </c>
      <c r="G149" s="213" t="s">
        <v>153</v>
      </c>
      <c r="H149" s="214">
        <v>4</v>
      </c>
      <c r="I149" s="215"/>
      <c r="J149" s="216">
        <f t="shared" si="0"/>
        <v>0</v>
      </c>
      <c r="K149" s="217"/>
      <c r="L149" s="218"/>
      <c r="M149" s="219" t="s">
        <v>1</v>
      </c>
      <c r="N149" s="220" t="s">
        <v>40</v>
      </c>
      <c r="O149" s="68"/>
      <c r="P149" s="206">
        <f t="shared" si="1"/>
        <v>0</v>
      </c>
      <c r="Q149" s="206">
        <v>0.01201</v>
      </c>
      <c r="R149" s="206">
        <f t="shared" si="2"/>
        <v>0.04804</v>
      </c>
      <c r="S149" s="206">
        <v>0</v>
      </c>
      <c r="T149" s="20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8" t="s">
        <v>160</v>
      </c>
      <c r="AT149" s="208" t="s">
        <v>174</v>
      </c>
      <c r="AU149" s="208" t="s">
        <v>133</v>
      </c>
      <c r="AY149" s="14" t="s">
        <v>125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4" t="s">
        <v>133</v>
      </c>
      <c r="BK149" s="209">
        <f t="shared" si="9"/>
        <v>0</v>
      </c>
      <c r="BL149" s="14" t="s">
        <v>132</v>
      </c>
      <c r="BM149" s="208" t="s">
        <v>177</v>
      </c>
    </row>
    <row r="150" spans="1:65" s="2" customFormat="1" ht="21.75" customHeight="1">
      <c r="A150" s="31"/>
      <c r="B150" s="32"/>
      <c r="C150" s="210" t="s">
        <v>178</v>
      </c>
      <c r="D150" s="210" t="s">
        <v>174</v>
      </c>
      <c r="E150" s="211" t="s">
        <v>179</v>
      </c>
      <c r="F150" s="212" t="s">
        <v>180</v>
      </c>
      <c r="G150" s="213" t="s">
        <v>153</v>
      </c>
      <c r="H150" s="214">
        <v>8</v>
      </c>
      <c r="I150" s="215"/>
      <c r="J150" s="216">
        <f t="shared" si="0"/>
        <v>0</v>
      </c>
      <c r="K150" s="217"/>
      <c r="L150" s="218"/>
      <c r="M150" s="219" t="s">
        <v>1</v>
      </c>
      <c r="N150" s="220" t="s">
        <v>40</v>
      </c>
      <c r="O150" s="68"/>
      <c r="P150" s="206">
        <f t="shared" si="1"/>
        <v>0</v>
      </c>
      <c r="Q150" s="206">
        <v>0.01249</v>
      </c>
      <c r="R150" s="206">
        <f t="shared" si="2"/>
        <v>0.09992</v>
      </c>
      <c r="S150" s="206">
        <v>0</v>
      </c>
      <c r="T150" s="20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8" t="s">
        <v>160</v>
      </c>
      <c r="AT150" s="208" t="s">
        <v>174</v>
      </c>
      <c r="AU150" s="208" t="s">
        <v>133</v>
      </c>
      <c r="AY150" s="14" t="s">
        <v>125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4" t="s">
        <v>133</v>
      </c>
      <c r="BK150" s="209">
        <f t="shared" si="9"/>
        <v>0</v>
      </c>
      <c r="BL150" s="14" t="s">
        <v>132</v>
      </c>
      <c r="BM150" s="208" t="s">
        <v>181</v>
      </c>
    </row>
    <row r="151" spans="1:65" s="2" customFormat="1" ht="21.75" customHeight="1">
      <c r="A151" s="31"/>
      <c r="B151" s="32"/>
      <c r="C151" s="210" t="s">
        <v>182</v>
      </c>
      <c r="D151" s="210" t="s">
        <v>174</v>
      </c>
      <c r="E151" s="211" t="s">
        <v>183</v>
      </c>
      <c r="F151" s="212" t="s">
        <v>184</v>
      </c>
      <c r="G151" s="213" t="s">
        <v>153</v>
      </c>
      <c r="H151" s="214">
        <v>1</v>
      </c>
      <c r="I151" s="215"/>
      <c r="J151" s="216">
        <f t="shared" si="0"/>
        <v>0</v>
      </c>
      <c r="K151" s="217"/>
      <c r="L151" s="218"/>
      <c r="M151" s="219" t="s">
        <v>1</v>
      </c>
      <c r="N151" s="220" t="s">
        <v>40</v>
      </c>
      <c r="O151" s="68"/>
      <c r="P151" s="206">
        <f t="shared" si="1"/>
        <v>0</v>
      </c>
      <c r="Q151" s="206">
        <v>0.01272</v>
      </c>
      <c r="R151" s="206">
        <f t="shared" si="2"/>
        <v>0.01272</v>
      </c>
      <c r="S151" s="206">
        <v>0</v>
      </c>
      <c r="T151" s="20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8" t="s">
        <v>160</v>
      </c>
      <c r="AT151" s="208" t="s">
        <v>174</v>
      </c>
      <c r="AU151" s="208" t="s">
        <v>133</v>
      </c>
      <c r="AY151" s="14" t="s">
        <v>125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4" t="s">
        <v>133</v>
      </c>
      <c r="BK151" s="209">
        <f t="shared" si="9"/>
        <v>0</v>
      </c>
      <c r="BL151" s="14" t="s">
        <v>132</v>
      </c>
      <c r="BM151" s="208" t="s">
        <v>185</v>
      </c>
    </row>
    <row r="152" spans="2:63" s="12" customFormat="1" ht="22.9" customHeight="1">
      <c r="B152" s="180"/>
      <c r="C152" s="181"/>
      <c r="D152" s="182" t="s">
        <v>73</v>
      </c>
      <c r="E152" s="194" t="s">
        <v>165</v>
      </c>
      <c r="F152" s="194" t="s">
        <v>186</v>
      </c>
      <c r="G152" s="181"/>
      <c r="H152" s="181"/>
      <c r="I152" s="184"/>
      <c r="J152" s="195">
        <f>BK152</f>
        <v>0</v>
      </c>
      <c r="K152" s="181"/>
      <c r="L152" s="186"/>
      <c r="M152" s="187"/>
      <c r="N152" s="188"/>
      <c r="O152" s="188"/>
      <c r="P152" s="189">
        <f>P153+SUM(P154:P172)</f>
        <v>0</v>
      </c>
      <c r="Q152" s="188"/>
      <c r="R152" s="189">
        <f>R153+SUM(R154:R172)</f>
        <v>0.028200000000000003</v>
      </c>
      <c r="S152" s="188"/>
      <c r="T152" s="190">
        <f>T153+SUM(T154:T172)</f>
        <v>39.152332</v>
      </c>
      <c r="AR152" s="191" t="s">
        <v>79</v>
      </c>
      <c r="AT152" s="192" t="s">
        <v>73</v>
      </c>
      <c r="AU152" s="192" t="s">
        <v>79</v>
      </c>
      <c r="AY152" s="191" t="s">
        <v>125</v>
      </c>
      <c r="BK152" s="193">
        <f>BK153+SUM(BK154:BK172)</f>
        <v>0</v>
      </c>
    </row>
    <row r="153" spans="1:65" s="2" customFormat="1" ht="16.5" customHeight="1">
      <c r="A153" s="31"/>
      <c r="B153" s="32"/>
      <c r="C153" s="196" t="s">
        <v>187</v>
      </c>
      <c r="D153" s="196" t="s">
        <v>128</v>
      </c>
      <c r="E153" s="197" t="s">
        <v>188</v>
      </c>
      <c r="F153" s="198" t="s">
        <v>189</v>
      </c>
      <c r="G153" s="199" t="s">
        <v>137</v>
      </c>
      <c r="H153" s="200">
        <v>112.8</v>
      </c>
      <c r="I153" s="201"/>
      <c r="J153" s="202">
        <f aca="true" t="shared" si="10" ref="J153:J171">ROUND(I153*H153,2)</f>
        <v>0</v>
      </c>
      <c r="K153" s="203"/>
      <c r="L153" s="36"/>
      <c r="M153" s="204" t="s">
        <v>1</v>
      </c>
      <c r="N153" s="205" t="s">
        <v>40</v>
      </c>
      <c r="O153" s="68"/>
      <c r="P153" s="206">
        <f aca="true" t="shared" si="11" ref="P153:P171">O153*H153</f>
        <v>0</v>
      </c>
      <c r="Q153" s="206">
        <v>0.00021</v>
      </c>
      <c r="R153" s="206">
        <f aca="true" t="shared" si="12" ref="R153:R171">Q153*H153</f>
        <v>0.023688</v>
      </c>
      <c r="S153" s="206">
        <v>0</v>
      </c>
      <c r="T153" s="207">
        <f aca="true" t="shared" si="13" ref="T153:T171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8" t="s">
        <v>132</v>
      </c>
      <c r="AT153" s="208" t="s">
        <v>128</v>
      </c>
      <c r="AU153" s="208" t="s">
        <v>133</v>
      </c>
      <c r="AY153" s="14" t="s">
        <v>125</v>
      </c>
      <c r="BE153" s="209">
        <f aca="true" t="shared" si="14" ref="BE153:BE171">IF(N153="základní",J153,0)</f>
        <v>0</v>
      </c>
      <c r="BF153" s="209">
        <f aca="true" t="shared" si="15" ref="BF153:BF171">IF(N153="snížená",J153,0)</f>
        <v>0</v>
      </c>
      <c r="BG153" s="209">
        <f aca="true" t="shared" si="16" ref="BG153:BG171">IF(N153="zákl. přenesená",J153,0)</f>
        <v>0</v>
      </c>
      <c r="BH153" s="209">
        <f aca="true" t="shared" si="17" ref="BH153:BH171">IF(N153="sníž. přenesená",J153,0)</f>
        <v>0</v>
      </c>
      <c r="BI153" s="209">
        <f aca="true" t="shared" si="18" ref="BI153:BI171">IF(N153="nulová",J153,0)</f>
        <v>0</v>
      </c>
      <c r="BJ153" s="14" t="s">
        <v>133</v>
      </c>
      <c r="BK153" s="209">
        <f aca="true" t="shared" si="19" ref="BK153:BK171">ROUND(I153*H153,2)</f>
        <v>0</v>
      </c>
      <c r="BL153" s="14" t="s">
        <v>132</v>
      </c>
      <c r="BM153" s="208" t="s">
        <v>190</v>
      </c>
    </row>
    <row r="154" spans="1:65" s="2" customFormat="1" ht="16.5" customHeight="1">
      <c r="A154" s="31"/>
      <c r="B154" s="32"/>
      <c r="C154" s="196" t="s">
        <v>8</v>
      </c>
      <c r="D154" s="196" t="s">
        <v>128</v>
      </c>
      <c r="E154" s="197" t="s">
        <v>191</v>
      </c>
      <c r="F154" s="198" t="s">
        <v>192</v>
      </c>
      <c r="G154" s="199" t="s">
        <v>193</v>
      </c>
      <c r="H154" s="200">
        <v>1</v>
      </c>
      <c r="I154" s="201"/>
      <c r="J154" s="202">
        <f t="shared" si="10"/>
        <v>0</v>
      </c>
      <c r="K154" s="203"/>
      <c r="L154" s="36"/>
      <c r="M154" s="204" t="s">
        <v>1</v>
      </c>
      <c r="N154" s="205" t="s">
        <v>40</v>
      </c>
      <c r="O154" s="68"/>
      <c r="P154" s="206">
        <f t="shared" si="11"/>
        <v>0</v>
      </c>
      <c r="Q154" s="206">
        <v>0</v>
      </c>
      <c r="R154" s="206">
        <f t="shared" si="12"/>
        <v>0</v>
      </c>
      <c r="S154" s="206">
        <v>0</v>
      </c>
      <c r="T154" s="207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8" t="s">
        <v>132</v>
      </c>
      <c r="AT154" s="208" t="s">
        <v>128</v>
      </c>
      <c r="AU154" s="208" t="s">
        <v>133</v>
      </c>
      <c r="AY154" s="14" t="s">
        <v>125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4" t="s">
        <v>133</v>
      </c>
      <c r="BK154" s="209">
        <f t="shared" si="19"/>
        <v>0</v>
      </c>
      <c r="BL154" s="14" t="s">
        <v>132</v>
      </c>
      <c r="BM154" s="208" t="s">
        <v>194</v>
      </c>
    </row>
    <row r="155" spans="1:65" s="2" customFormat="1" ht="16.5" customHeight="1">
      <c r="A155" s="31"/>
      <c r="B155" s="32"/>
      <c r="C155" s="196" t="s">
        <v>195</v>
      </c>
      <c r="D155" s="196" t="s">
        <v>128</v>
      </c>
      <c r="E155" s="197" t="s">
        <v>196</v>
      </c>
      <c r="F155" s="198" t="s">
        <v>197</v>
      </c>
      <c r="G155" s="199" t="s">
        <v>193</v>
      </c>
      <c r="H155" s="200">
        <v>4</v>
      </c>
      <c r="I155" s="201"/>
      <c r="J155" s="202">
        <f t="shared" si="10"/>
        <v>0</v>
      </c>
      <c r="K155" s="203"/>
      <c r="L155" s="36"/>
      <c r="M155" s="204" t="s">
        <v>1</v>
      </c>
      <c r="N155" s="205" t="s">
        <v>40</v>
      </c>
      <c r="O155" s="68"/>
      <c r="P155" s="206">
        <f t="shared" si="11"/>
        <v>0</v>
      </c>
      <c r="Q155" s="206">
        <v>0</v>
      </c>
      <c r="R155" s="206">
        <f t="shared" si="12"/>
        <v>0</v>
      </c>
      <c r="S155" s="206">
        <v>0</v>
      </c>
      <c r="T155" s="207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8" t="s">
        <v>132</v>
      </c>
      <c r="AT155" s="208" t="s">
        <v>128</v>
      </c>
      <c r="AU155" s="208" t="s">
        <v>133</v>
      </c>
      <c r="AY155" s="14" t="s">
        <v>125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4" t="s">
        <v>133</v>
      </c>
      <c r="BK155" s="209">
        <f t="shared" si="19"/>
        <v>0</v>
      </c>
      <c r="BL155" s="14" t="s">
        <v>132</v>
      </c>
      <c r="BM155" s="208" t="s">
        <v>198</v>
      </c>
    </row>
    <row r="156" spans="1:65" s="2" customFormat="1" ht="16.5" customHeight="1">
      <c r="A156" s="31"/>
      <c r="B156" s="32"/>
      <c r="C156" s="196" t="s">
        <v>199</v>
      </c>
      <c r="D156" s="196" t="s">
        <v>128</v>
      </c>
      <c r="E156" s="197" t="s">
        <v>200</v>
      </c>
      <c r="F156" s="198" t="s">
        <v>201</v>
      </c>
      <c r="G156" s="199" t="s">
        <v>193</v>
      </c>
      <c r="H156" s="200">
        <v>1</v>
      </c>
      <c r="I156" s="201"/>
      <c r="J156" s="202">
        <f t="shared" si="10"/>
        <v>0</v>
      </c>
      <c r="K156" s="203"/>
      <c r="L156" s="36"/>
      <c r="M156" s="204" t="s">
        <v>1</v>
      </c>
      <c r="N156" s="205" t="s">
        <v>40</v>
      </c>
      <c r="O156" s="68"/>
      <c r="P156" s="206">
        <f t="shared" si="11"/>
        <v>0</v>
      </c>
      <c r="Q156" s="206">
        <v>0</v>
      </c>
      <c r="R156" s="206">
        <f t="shared" si="12"/>
        <v>0</v>
      </c>
      <c r="S156" s="206">
        <v>0</v>
      </c>
      <c r="T156" s="207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8" t="s">
        <v>132</v>
      </c>
      <c r="AT156" s="208" t="s">
        <v>128</v>
      </c>
      <c r="AU156" s="208" t="s">
        <v>133</v>
      </c>
      <c r="AY156" s="14" t="s">
        <v>125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4" t="s">
        <v>133</v>
      </c>
      <c r="BK156" s="209">
        <f t="shared" si="19"/>
        <v>0</v>
      </c>
      <c r="BL156" s="14" t="s">
        <v>132</v>
      </c>
      <c r="BM156" s="208" t="s">
        <v>202</v>
      </c>
    </row>
    <row r="157" spans="1:65" s="2" customFormat="1" ht="16.5" customHeight="1">
      <c r="A157" s="31"/>
      <c r="B157" s="32"/>
      <c r="C157" s="196" t="s">
        <v>203</v>
      </c>
      <c r="D157" s="196" t="s">
        <v>128</v>
      </c>
      <c r="E157" s="197" t="s">
        <v>204</v>
      </c>
      <c r="F157" s="198" t="s">
        <v>205</v>
      </c>
      <c r="G157" s="199" t="s">
        <v>193</v>
      </c>
      <c r="H157" s="200">
        <v>1</v>
      </c>
      <c r="I157" s="201"/>
      <c r="J157" s="202">
        <f t="shared" si="10"/>
        <v>0</v>
      </c>
      <c r="K157" s="203"/>
      <c r="L157" s="36"/>
      <c r="M157" s="204" t="s">
        <v>1</v>
      </c>
      <c r="N157" s="205" t="s">
        <v>40</v>
      </c>
      <c r="O157" s="68"/>
      <c r="P157" s="206">
        <f t="shared" si="11"/>
        <v>0</v>
      </c>
      <c r="Q157" s="206">
        <v>0</v>
      </c>
      <c r="R157" s="206">
        <f t="shared" si="12"/>
        <v>0</v>
      </c>
      <c r="S157" s="206">
        <v>0</v>
      </c>
      <c r="T157" s="207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8" t="s">
        <v>132</v>
      </c>
      <c r="AT157" s="208" t="s">
        <v>128</v>
      </c>
      <c r="AU157" s="208" t="s">
        <v>133</v>
      </c>
      <c r="AY157" s="14" t="s">
        <v>125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4" t="s">
        <v>133</v>
      </c>
      <c r="BK157" s="209">
        <f t="shared" si="19"/>
        <v>0</v>
      </c>
      <c r="BL157" s="14" t="s">
        <v>132</v>
      </c>
      <c r="BM157" s="208" t="s">
        <v>206</v>
      </c>
    </row>
    <row r="158" spans="1:65" s="2" customFormat="1" ht="16.5" customHeight="1">
      <c r="A158" s="31"/>
      <c r="B158" s="32"/>
      <c r="C158" s="196" t="s">
        <v>207</v>
      </c>
      <c r="D158" s="196" t="s">
        <v>128</v>
      </c>
      <c r="E158" s="197" t="s">
        <v>208</v>
      </c>
      <c r="F158" s="198" t="s">
        <v>209</v>
      </c>
      <c r="G158" s="199" t="s">
        <v>193</v>
      </c>
      <c r="H158" s="200">
        <v>1</v>
      </c>
      <c r="I158" s="201"/>
      <c r="J158" s="202">
        <f t="shared" si="10"/>
        <v>0</v>
      </c>
      <c r="K158" s="203"/>
      <c r="L158" s="36"/>
      <c r="M158" s="204" t="s">
        <v>1</v>
      </c>
      <c r="N158" s="205" t="s">
        <v>40</v>
      </c>
      <c r="O158" s="68"/>
      <c r="P158" s="206">
        <f t="shared" si="11"/>
        <v>0</v>
      </c>
      <c r="Q158" s="206">
        <v>0</v>
      </c>
      <c r="R158" s="206">
        <f t="shared" si="12"/>
        <v>0</v>
      </c>
      <c r="S158" s="206">
        <v>0</v>
      </c>
      <c r="T158" s="207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8" t="s">
        <v>132</v>
      </c>
      <c r="AT158" s="208" t="s">
        <v>128</v>
      </c>
      <c r="AU158" s="208" t="s">
        <v>133</v>
      </c>
      <c r="AY158" s="14" t="s">
        <v>125</v>
      </c>
      <c r="BE158" s="209">
        <f t="shared" si="14"/>
        <v>0</v>
      </c>
      <c r="BF158" s="209">
        <f t="shared" si="15"/>
        <v>0</v>
      </c>
      <c r="BG158" s="209">
        <f t="shared" si="16"/>
        <v>0</v>
      </c>
      <c r="BH158" s="209">
        <f t="shared" si="17"/>
        <v>0</v>
      </c>
      <c r="BI158" s="209">
        <f t="shared" si="18"/>
        <v>0</v>
      </c>
      <c r="BJ158" s="14" t="s">
        <v>133</v>
      </c>
      <c r="BK158" s="209">
        <f t="shared" si="19"/>
        <v>0</v>
      </c>
      <c r="BL158" s="14" t="s">
        <v>132</v>
      </c>
      <c r="BM158" s="208" t="s">
        <v>210</v>
      </c>
    </row>
    <row r="159" spans="1:65" s="2" customFormat="1" ht="21.75" customHeight="1">
      <c r="A159" s="31"/>
      <c r="B159" s="32"/>
      <c r="C159" s="196" t="s">
        <v>211</v>
      </c>
      <c r="D159" s="196" t="s">
        <v>128</v>
      </c>
      <c r="E159" s="197" t="s">
        <v>212</v>
      </c>
      <c r="F159" s="198" t="s">
        <v>213</v>
      </c>
      <c r="G159" s="199" t="s">
        <v>193</v>
      </c>
      <c r="H159" s="200">
        <v>4</v>
      </c>
      <c r="I159" s="201"/>
      <c r="J159" s="202">
        <f t="shared" si="10"/>
        <v>0</v>
      </c>
      <c r="K159" s="203"/>
      <c r="L159" s="36"/>
      <c r="M159" s="204" t="s">
        <v>1</v>
      </c>
      <c r="N159" s="205" t="s">
        <v>40</v>
      </c>
      <c r="O159" s="68"/>
      <c r="P159" s="206">
        <f t="shared" si="11"/>
        <v>0</v>
      </c>
      <c r="Q159" s="206">
        <v>0</v>
      </c>
      <c r="R159" s="206">
        <f t="shared" si="12"/>
        <v>0</v>
      </c>
      <c r="S159" s="206">
        <v>0</v>
      </c>
      <c r="T159" s="207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8" t="s">
        <v>132</v>
      </c>
      <c r="AT159" s="208" t="s">
        <v>128</v>
      </c>
      <c r="AU159" s="208" t="s">
        <v>133</v>
      </c>
      <c r="AY159" s="14" t="s">
        <v>125</v>
      </c>
      <c r="BE159" s="209">
        <f t="shared" si="14"/>
        <v>0</v>
      </c>
      <c r="BF159" s="209">
        <f t="shared" si="15"/>
        <v>0</v>
      </c>
      <c r="BG159" s="209">
        <f t="shared" si="16"/>
        <v>0</v>
      </c>
      <c r="BH159" s="209">
        <f t="shared" si="17"/>
        <v>0</v>
      </c>
      <c r="BI159" s="209">
        <f t="shared" si="18"/>
        <v>0</v>
      </c>
      <c r="BJ159" s="14" t="s">
        <v>133</v>
      </c>
      <c r="BK159" s="209">
        <f t="shared" si="19"/>
        <v>0</v>
      </c>
      <c r="BL159" s="14" t="s">
        <v>132</v>
      </c>
      <c r="BM159" s="208" t="s">
        <v>214</v>
      </c>
    </row>
    <row r="160" spans="1:65" s="2" customFormat="1" ht="16.5" customHeight="1">
      <c r="A160" s="31"/>
      <c r="B160" s="32"/>
      <c r="C160" s="196" t="s">
        <v>7</v>
      </c>
      <c r="D160" s="196" t="s">
        <v>128</v>
      </c>
      <c r="E160" s="197" t="s">
        <v>215</v>
      </c>
      <c r="F160" s="198" t="s">
        <v>216</v>
      </c>
      <c r="G160" s="199" t="s">
        <v>193</v>
      </c>
      <c r="H160" s="200">
        <v>1</v>
      </c>
      <c r="I160" s="201"/>
      <c r="J160" s="202">
        <f t="shared" si="10"/>
        <v>0</v>
      </c>
      <c r="K160" s="203"/>
      <c r="L160" s="36"/>
      <c r="M160" s="204" t="s">
        <v>1</v>
      </c>
      <c r="N160" s="205" t="s">
        <v>40</v>
      </c>
      <c r="O160" s="68"/>
      <c r="P160" s="206">
        <f t="shared" si="11"/>
        <v>0</v>
      </c>
      <c r="Q160" s="206">
        <v>0</v>
      </c>
      <c r="R160" s="206">
        <f t="shared" si="12"/>
        <v>0</v>
      </c>
      <c r="S160" s="206">
        <v>0</v>
      </c>
      <c r="T160" s="207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8" t="s">
        <v>132</v>
      </c>
      <c r="AT160" s="208" t="s">
        <v>128</v>
      </c>
      <c r="AU160" s="208" t="s">
        <v>133</v>
      </c>
      <c r="AY160" s="14" t="s">
        <v>125</v>
      </c>
      <c r="BE160" s="209">
        <f t="shared" si="14"/>
        <v>0</v>
      </c>
      <c r="BF160" s="209">
        <f t="shared" si="15"/>
        <v>0</v>
      </c>
      <c r="BG160" s="209">
        <f t="shared" si="16"/>
        <v>0</v>
      </c>
      <c r="BH160" s="209">
        <f t="shared" si="17"/>
        <v>0</v>
      </c>
      <c r="BI160" s="209">
        <f t="shared" si="18"/>
        <v>0</v>
      </c>
      <c r="BJ160" s="14" t="s">
        <v>133</v>
      </c>
      <c r="BK160" s="209">
        <f t="shared" si="19"/>
        <v>0</v>
      </c>
      <c r="BL160" s="14" t="s">
        <v>132</v>
      </c>
      <c r="BM160" s="208" t="s">
        <v>217</v>
      </c>
    </row>
    <row r="161" spans="1:65" s="2" customFormat="1" ht="21.75" customHeight="1">
      <c r="A161" s="31"/>
      <c r="B161" s="32"/>
      <c r="C161" s="196" t="s">
        <v>218</v>
      </c>
      <c r="D161" s="196" t="s">
        <v>128</v>
      </c>
      <c r="E161" s="197" t="s">
        <v>219</v>
      </c>
      <c r="F161" s="198" t="s">
        <v>220</v>
      </c>
      <c r="G161" s="199" t="s">
        <v>137</v>
      </c>
      <c r="H161" s="200">
        <v>112.8</v>
      </c>
      <c r="I161" s="201"/>
      <c r="J161" s="202">
        <f t="shared" si="10"/>
        <v>0</v>
      </c>
      <c r="K161" s="203"/>
      <c r="L161" s="36"/>
      <c r="M161" s="204" t="s">
        <v>1</v>
      </c>
      <c r="N161" s="205" t="s">
        <v>40</v>
      </c>
      <c r="O161" s="68"/>
      <c r="P161" s="206">
        <f t="shared" si="11"/>
        <v>0</v>
      </c>
      <c r="Q161" s="206">
        <v>4E-05</v>
      </c>
      <c r="R161" s="206">
        <f t="shared" si="12"/>
        <v>0.004512</v>
      </c>
      <c r="S161" s="206">
        <v>0</v>
      </c>
      <c r="T161" s="207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8" t="s">
        <v>132</v>
      </c>
      <c r="AT161" s="208" t="s">
        <v>128</v>
      </c>
      <c r="AU161" s="208" t="s">
        <v>133</v>
      </c>
      <c r="AY161" s="14" t="s">
        <v>125</v>
      </c>
      <c r="BE161" s="209">
        <f t="shared" si="14"/>
        <v>0</v>
      </c>
      <c r="BF161" s="209">
        <f t="shared" si="15"/>
        <v>0</v>
      </c>
      <c r="BG161" s="209">
        <f t="shared" si="16"/>
        <v>0</v>
      </c>
      <c r="BH161" s="209">
        <f t="shared" si="17"/>
        <v>0</v>
      </c>
      <c r="BI161" s="209">
        <f t="shared" si="18"/>
        <v>0</v>
      </c>
      <c r="BJ161" s="14" t="s">
        <v>133</v>
      </c>
      <c r="BK161" s="209">
        <f t="shared" si="19"/>
        <v>0</v>
      </c>
      <c r="BL161" s="14" t="s">
        <v>132</v>
      </c>
      <c r="BM161" s="208" t="s">
        <v>221</v>
      </c>
    </row>
    <row r="162" spans="1:65" s="2" customFormat="1" ht="33" customHeight="1">
      <c r="A162" s="31"/>
      <c r="B162" s="32"/>
      <c r="C162" s="196" t="s">
        <v>222</v>
      </c>
      <c r="D162" s="196" t="s">
        <v>128</v>
      </c>
      <c r="E162" s="197" t="s">
        <v>223</v>
      </c>
      <c r="F162" s="198" t="s">
        <v>224</v>
      </c>
      <c r="G162" s="199" t="s">
        <v>163</v>
      </c>
      <c r="H162" s="200">
        <v>5.076</v>
      </c>
      <c r="I162" s="201"/>
      <c r="J162" s="202">
        <f t="shared" si="10"/>
        <v>0</v>
      </c>
      <c r="K162" s="203"/>
      <c r="L162" s="36"/>
      <c r="M162" s="204" t="s">
        <v>1</v>
      </c>
      <c r="N162" s="205" t="s">
        <v>40</v>
      </c>
      <c r="O162" s="68"/>
      <c r="P162" s="206">
        <f t="shared" si="11"/>
        <v>0</v>
      </c>
      <c r="Q162" s="206">
        <v>0</v>
      </c>
      <c r="R162" s="206">
        <f t="shared" si="12"/>
        <v>0</v>
      </c>
      <c r="S162" s="206">
        <v>2.2</v>
      </c>
      <c r="T162" s="207">
        <f t="shared" si="13"/>
        <v>11.1672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8" t="s">
        <v>132</v>
      </c>
      <c r="AT162" s="208" t="s">
        <v>128</v>
      </c>
      <c r="AU162" s="208" t="s">
        <v>133</v>
      </c>
      <c r="AY162" s="14" t="s">
        <v>125</v>
      </c>
      <c r="BE162" s="209">
        <f t="shared" si="14"/>
        <v>0</v>
      </c>
      <c r="BF162" s="209">
        <f t="shared" si="15"/>
        <v>0</v>
      </c>
      <c r="BG162" s="209">
        <f t="shared" si="16"/>
        <v>0</v>
      </c>
      <c r="BH162" s="209">
        <f t="shared" si="17"/>
        <v>0</v>
      </c>
      <c r="BI162" s="209">
        <f t="shared" si="18"/>
        <v>0</v>
      </c>
      <c r="BJ162" s="14" t="s">
        <v>133</v>
      </c>
      <c r="BK162" s="209">
        <f t="shared" si="19"/>
        <v>0</v>
      </c>
      <c r="BL162" s="14" t="s">
        <v>132</v>
      </c>
      <c r="BM162" s="208" t="s">
        <v>225</v>
      </c>
    </row>
    <row r="163" spans="1:65" s="2" customFormat="1" ht="16.5" customHeight="1">
      <c r="A163" s="31"/>
      <c r="B163" s="32"/>
      <c r="C163" s="196" t="s">
        <v>226</v>
      </c>
      <c r="D163" s="196" t="s">
        <v>128</v>
      </c>
      <c r="E163" s="197" t="s">
        <v>227</v>
      </c>
      <c r="F163" s="198" t="s">
        <v>228</v>
      </c>
      <c r="G163" s="199" t="s">
        <v>137</v>
      </c>
      <c r="H163" s="200">
        <v>10</v>
      </c>
      <c r="I163" s="201"/>
      <c r="J163" s="202">
        <f t="shared" si="10"/>
        <v>0</v>
      </c>
      <c r="K163" s="203"/>
      <c r="L163" s="36"/>
      <c r="M163" s="204" t="s">
        <v>1</v>
      </c>
      <c r="N163" s="205" t="s">
        <v>40</v>
      </c>
      <c r="O163" s="68"/>
      <c r="P163" s="206">
        <f t="shared" si="11"/>
        <v>0</v>
      </c>
      <c r="Q163" s="206">
        <v>0</v>
      </c>
      <c r="R163" s="206">
        <f t="shared" si="12"/>
        <v>0</v>
      </c>
      <c r="S163" s="206">
        <v>0.057</v>
      </c>
      <c r="T163" s="207">
        <f t="shared" si="13"/>
        <v>0.5700000000000001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8" t="s">
        <v>132</v>
      </c>
      <c r="AT163" s="208" t="s">
        <v>128</v>
      </c>
      <c r="AU163" s="208" t="s">
        <v>133</v>
      </c>
      <c r="AY163" s="14" t="s">
        <v>125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4" t="s">
        <v>133</v>
      </c>
      <c r="BK163" s="209">
        <f t="shared" si="19"/>
        <v>0</v>
      </c>
      <c r="BL163" s="14" t="s">
        <v>132</v>
      </c>
      <c r="BM163" s="208" t="s">
        <v>229</v>
      </c>
    </row>
    <row r="164" spans="1:65" s="2" customFormat="1" ht="21.75" customHeight="1">
      <c r="A164" s="31"/>
      <c r="B164" s="32"/>
      <c r="C164" s="196" t="s">
        <v>230</v>
      </c>
      <c r="D164" s="196" t="s">
        <v>128</v>
      </c>
      <c r="E164" s="197" t="s">
        <v>231</v>
      </c>
      <c r="F164" s="198" t="s">
        <v>232</v>
      </c>
      <c r="G164" s="199" t="s">
        <v>137</v>
      </c>
      <c r="H164" s="200">
        <v>38</v>
      </c>
      <c r="I164" s="201"/>
      <c r="J164" s="202">
        <f t="shared" si="10"/>
        <v>0</v>
      </c>
      <c r="K164" s="203"/>
      <c r="L164" s="36"/>
      <c r="M164" s="204" t="s">
        <v>1</v>
      </c>
      <c r="N164" s="205" t="s">
        <v>40</v>
      </c>
      <c r="O164" s="68"/>
      <c r="P164" s="206">
        <f t="shared" si="11"/>
        <v>0</v>
      </c>
      <c r="Q164" s="206">
        <v>0</v>
      </c>
      <c r="R164" s="206">
        <f t="shared" si="12"/>
        <v>0</v>
      </c>
      <c r="S164" s="206">
        <v>0.09</v>
      </c>
      <c r="T164" s="207">
        <f t="shared" si="13"/>
        <v>3.42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8" t="s">
        <v>132</v>
      </c>
      <c r="AT164" s="208" t="s">
        <v>128</v>
      </c>
      <c r="AU164" s="208" t="s">
        <v>133</v>
      </c>
      <c r="AY164" s="14" t="s">
        <v>125</v>
      </c>
      <c r="BE164" s="209">
        <f t="shared" si="14"/>
        <v>0</v>
      </c>
      <c r="BF164" s="209">
        <f t="shared" si="15"/>
        <v>0</v>
      </c>
      <c r="BG164" s="209">
        <f t="shared" si="16"/>
        <v>0</v>
      </c>
      <c r="BH164" s="209">
        <f t="shared" si="17"/>
        <v>0</v>
      </c>
      <c r="BI164" s="209">
        <f t="shared" si="18"/>
        <v>0</v>
      </c>
      <c r="BJ164" s="14" t="s">
        <v>133</v>
      </c>
      <c r="BK164" s="209">
        <f t="shared" si="19"/>
        <v>0</v>
      </c>
      <c r="BL164" s="14" t="s">
        <v>132</v>
      </c>
      <c r="BM164" s="208" t="s">
        <v>233</v>
      </c>
    </row>
    <row r="165" spans="1:65" s="2" customFormat="1" ht="16.5" customHeight="1">
      <c r="A165" s="31"/>
      <c r="B165" s="32"/>
      <c r="C165" s="196" t="s">
        <v>234</v>
      </c>
      <c r="D165" s="196" t="s">
        <v>128</v>
      </c>
      <c r="E165" s="197" t="s">
        <v>235</v>
      </c>
      <c r="F165" s="198" t="s">
        <v>236</v>
      </c>
      <c r="G165" s="199" t="s">
        <v>137</v>
      </c>
      <c r="H165" s="200">
        <v>0.56</v>
      </c>
      <c r="I165" s="201"/>
      <c r="J165" s="202">
        <f t="shared" si="10"/>
        <v>0</v>
      </c>
      <c r="K165" s="203"/>
      <c r="L165" s="36"/>
      <c r="M165" s="204" t="s">
        <v>1</v>
      </c>
      <c r="N165" s="205" t="s">
        <v>40</v>
      </c>
      <c r="O165" s="68"/>
      <c r="P165" s="206">
        <f t="shared" si="11"/>
        <v>0</v>
      </c>
      <c r="Q165" s="206">
        <v>0</v>
      </c>
      <c r="R165" s="206">
        <f t="shared" si="12"/>
        <v>0</v>
      </c>
      <c r="S165" s="206">
        <v>0.075</v>
      </c>
      <c r="T165" s="207">
        <f t="shared" si="13"/>
        <v>0.042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8" t="s">
        <v>132</v>
      </c>
      <c r="AT165" s="208" t="s">
        <v>128</v>
      </c>
      <c r="AU165" s="208" t="s">
        <v>133</v>
      </c>
      <c r="AY165" s="14" t="s">
        <v>125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4" t="s">
        <v>133</v>
      </c>
      <c r="BK165" s="209">
        <f t="shared" si="19"/>
        <v>0</v>
      </c>
      <c r="BL165" s="14" t="s">
        <v>132</v>
      </c>
      <c r="BM165" s="208" t="s">
        <v>237</v>
      </c>
    </row>
    <row r="166" spans="1:65" s="2" customFormat="1" ht="16.5" customHeight="1">
      <c r="A166" s="31"/>
      <c r="B166" s="32"/>
      <c r="C166" s="196" t="s">
        <v>238</v>
      </c>
      <c r="D166" s="196" t="s">
        <v>128</v>
      </c>
      <c r="E166" s="197" t="s">
        <v>239</v>
      </c>
      <c r="F166" s="198" t="s">
        <v>240</v>
      </c>
      <c r="G166" s="199" t="s">
        <v>137</v>
      </c>
      <c r="H166" s="200">
        <v>20.882</v>
      </c>
      <c r="I166" s="201"/>
      <c r="J166" s="202">
        <f t="shared" si="10"/>
        <v>0</v>
      </c>
      <c r="K166" s="203"/>
      <c r="L166" s="36"/>
      <c r="M166" s="204" t="s">
        <v>1</v>
      </c>
      <c r="N166" s="205" t="s">
        <v>40</v>
      </c>
      <c r="O166" s="68"/>
      <c r="P166" s="206">
        <f t="shared" si="11"/>
        <v>0</v>
      </c>
      <c r="Q166" s="206">
        <v>0</v>
      </c>
      <c r="R166" s="206">
        <f t="shared" si="12"/>
        <v>0</v>
      </c>
      <c r="S166" s="206">
        <v>0.076</v>
      </c>
      <c r="T166" s="207">
        <f t="shared" si="13"/>
        <v>1.587032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8" t="s">
        <v>132</v>
      </c>
      <c r="AT166" s="208" t="s">
        <v>128</v>
      </c>
      <c r="AU166" s="208" t="s">
        <v>133</v>
      </c>
      <c r="AY166" s="14" t="s">
        <v>125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4" t="s">
        <v>133</v>
      </c>
      <c r="BK166" s="209">
        <f t="shared" si="19"/>
        <v>0</v>
      </c>
      <c r="BL166" s="14" t="s">
        <v>132</v>
      </c>
      <c r="BM166" s="208" t="s">
        <v>241</v>
      </c>
    </row>
    <row r="167" spans="1:65" s="2" customFormat="1" ht="21.75" customHeight="1">
      <c r="A167" s="31"/>
      <c r="B167" s="32"/>
      <c r="C167" s="196" t="s">
        <v>242</v>
      </c>
      <c r="D167" s="196" t="s">
        <v>128</v>
      </c>
      <c r="E167" s="197" t="s">
        <v>243</v>
      </c>
      <c r="F167" s="198" t="s">
        <v>244</v>
      </c>
      <c r="G167" s="199" t="s">
        <v>137</v>
      </c>
      <c r="H167" s="200">
        <v>1.8</v>
      </c>
      <c r="I167" s="201"/>
      <c r="J167" s="202">
        <f t="shared" si="10"/>
        <v>0</v>
      </c>
      <c r="K167" s="203"/>
      <c r="L167" s="36"/>
      <c r="M167" s="204" t="s">
        <v>1</v>
      </c>
      <c r="N167" s="205" t="s">
        <v>40</v>
      </c>
      <c r="O167" s="68"/>
      <c r="P167" s="206">
        <f t="shared" si="11"/>
        <v>0</v>
      </c>
      <c r="Q167" s="206">
        <v>0</v>
      </c>
      <c r="R167" s="206">
        <f t="shared" si="12"/>
        <v>0</v>
      </c>
      <c r="S167" s="206">
        <v>0.27</v>
      </c>
      <c r="T167" s="207">
        <f t="shared" si="13"/>
        <v>0.48600000000000004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8" t="s">
        <v>132</v>
      </c>
      <c r="AT167" s="208" t="s">
        <v>128</v>
      </c>
      <c r="AU167" s="208" t="s">
        <v>133</v>
      </c>
      <c r="AY167" s="14" t="s">
        <v>125</v>
      </c>
      <c r="BE167" s="209">
        <f t="shared" si="14"/>
        <v>0</v>
      </c>
      <c r="BF167" s="209">
        <f t="shared" si="15"/>
        <v>0</v>
      </c>
      <c r="BG167" s="209">
        <f t="shared" si="16"/>
        <v>0</v>
      </c>
      <c r="BH167" s="209">
        <f t="shared" si="17"/>
        <v>0</v>
      </c>
      <c r="BI167" s="209">
        <f t="shared" si="18"/>
        <v>0</v>
      </c>
      <c r="BJ167" s="14" t="s">
        <v>133</v>
      </c>
      <c r="BK167" s="209">
        <f t="shared" si="19"/>
        <v>0</v>
      </c>
      <c r="BL167" s="14" t="s">
        <v>132</v>
      </c>
      <c r="BM167" s="208" t="s">
        <v>245</v>
      </c>
    </row>
    <row r="168" spans="1:65" s="2" customFormat="1" ht="21.75" customHeight="1">
      <c r="A168" s="31"/>
      <c r="B168" s="32"/>
      <c r="C168" s="196" t="s">
        <v>246</v>
      </c>
      <c r="D168" s="196" t="s">
        <v>128</v>
      </c>
      <c r="E168" s="197" t="s">
        <v>247</v>
      </c>
      <c r="F168" s="198" t="s">
        <v>248</v>
      </c>
      <c r="G168" s="199" t="s">
        <v>158</v>
      </c>
      <c r="H168" s="200">
        <v>2.4</v>
      </c>
      <c r="I168" s="201"/>
      <c r="J168" s="202">
        <f t="shared" si="10"/>
        <v>0</v>
      </c>
      <c r="K168" s="203"/>
      <c r="L168" s="36"/>
      <c r="M168" s="204" t="s">
        <v>1</v>
      </c>
      <c r="N168" s="205" t="s">
        <v>40</v>
      </c>
      <c r="O168" s="68"/>
      <c r="P168" s="206">
        <f t="shared" si="11"/>
        <v>0</v>
      </c>
      <c r="Q168" s="206">
        <v>0</v>
      </c>
      <c r="R168" s="206">
        <f t="shared" si="12"/>
        <v>0</v>
      </c>
      <c r="S168" s="206">
        <v>0.027</v>
      </c>
      <c r="T168" s="207">
        <f t="shared" si="13"/>
        <v>0.0648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8" t="s">
        <v>132</v>
      </c>
      <c r="AT168" s="208" t="s">
        <v>128</v>
      </c>
      <c r="AU168" s="208" t="s">
        <v>133</v>
      </c>
      <c r="AY168" s="14" t="s">
        <v>125</v>
      </c>
      <c r="BE168" s="209">
        <f t="shared" si="14"/>
        <v>0</v>
      </c>
      <c r="BF168" s="209">
        <f t="shared" si="15"/>
        <v>0</v>
      </c>
      <c r="BG168" s="209">
        <f t="shared" si="16"/>
        <v>0</v>
      </c>
      <c r="BH168" s="209">
        <f t="shared" si="17"/>
        <v>0</v>
      </c>
      <c r="BI168" s="209">
        <f t="shared" si="18"/>
        <v>0</v>
      </c>
      <c r="BJ168" s="14" t="s">
        <v>133</v>
      </c>
      <c r="BK168" s="209">
        <f t="shared" si="19"/>
        <v>0</v>
      </c>
      <c r="BL168" s="14" t="s">
        <v>132</v>
      </c>
      <c r="BM168" s="208" t="s">
        <v>249</v>
      </c>
    </row>
    <row r="169" spans="1:65" s="2" customFormat="1" ht="21.75" customHeight="1">
      <c r="A169" s="31"/>
      <c r="B169" s="32"/>
      <c r="C169" s="196" t="s">
        <v>250</v>
      </c>
      <c r="D169" s="196" t="s">
        <v>128</v>
      </c>
      <c r="E169" s="197" t="s">
        <v>251</v>
      </c>
      <c r="F169" s="198" t="s">
        <v>252</v>
      </c>
      <c r="G169" s="199" t="s">
        <v>137</v>
      </c>
      <c r="H169" s="200">
        <v>112.8</v>
      </c>
      <c r="I169" s="201"/>
      <c r="J169" s="202">
        <f t="shared" si="10"/>
        <v>0</v>
      </c>
      <c r="K169" s="203"/>
      <c r="L169" s="36"/>
      <c r="M169" s="204" t="s">
        <v>1</v>
      </c>
      <c r="N169" s="205" t="s">
        <v>40</v>
      </c>
      <c r="O169" s="68"/>
      <c r="P169" s="206">
        <f t="shared" si="11"/>
        <v>0</v>
      </c>
      <c r="Q169" s="206">
        <v>0</v>
      </c>
      <c r="R169" s="206">
        <f t="shared" si="12"/>
        <v>0</v>
      </c>
      <c r="S169" s="206">
        <v>0.05</v>
      </c>
      <c r="T169" s="207">
        <f t="shared" si="13"/>
        <v>5.640000000000001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8" t="s">
        <v>132</v>
      </c>
      <c r="AT169" s="208" t="s">
        <v>128</v>
      </c>
      <c r="AU169" s="208" t="s">
        <v>133</v>
      </c>
      <c r="AY169" s="14" t="s">
        <v>125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4" t="s">
        <v>133</v>
      </c>
      <c r="BK169" s="209">
        <f t="shared" si="19"/>
        <v>0</v>
      </c>
      <c r="BL169" s="14" t="s">
        <v>132</v>
      </c>
      <c r="BM169" s="208" t="s">
        <v>253</v>
      </c>
    </row>
    <row r="170" spans="1:65" s="2" customFormat="1" ht="21.75" customHeight="1">
      <c r="A170" s="31"/>
      <c r="B170" s="32"/>
      <c r="C170" s="196" t="s">
        <v>254</v>
      </c>
      <c r="D170" s="196" t="s">
        <v>128</v>
      </c>
      <c r="E170" s="197" t="s">
        <v>255</v>
      </c>
      <c r="F170" s="198" t="s">
        <v>256</v>
      </c>
      <c r="G170" s="199" t="s">
        <v>137</v>
      </c>
      <c r="H170" s="200">
        <v>271.122</v>
      </c>
      <c r="I170" s="201"/>
      <c r="J170" s="202">
        <f t="shared" si="10"/>
        <v>0</v>
      </c>
      <c r="K170" s="203"/>
      <c r="L170" s="36"/>
      <c r="M170" s="204" t="s">
        <v>1</v>
      </c>
      <c r="N170" s="205" t="s">
        <v>40</v>
      </c>
      <c r="O170" s="68"/>
      <c r="P170" s="206">
        <f t="shared" si="11"/>
        <v>0</v>
      </c>
      <c r="Q170" s="206">
        <v>0</v>
      </c>
      <c r="R170" s="206">
        <f t="shared" si="12"/>
        <v>0</v>
      </c>
      <c r="S170" s="206">
        <v>0.046</v>
      </c>
      <c r="T170" s="207">
        <f t="shared" si="13"/>
        <v>12.471612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8" t="s">
        <v>132</v>
      </c>
      <c r="AT170" s="208" t="s">
        <v>128</v>
      </c>
      <c r="AU170" s="208" t="s">
        <v>133</v>
      </c>
      <c r="AY170" s="14" t="s">
        <v>125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4" t="s">
        <v>133</v>
      </c>
      <c r="BK170" s="209">
        <f t="shared" si="19"/>
        <v>0</v>
      </c>
      <c r="BL170" s="14" t="s">
        <v>132</v>
      </c>
      <c r="BM170" s="208" t="s">
        <v>257</v>
      </c>
    </row>
    <row r="171" spans="1:65" s="2" customFormat="1" ht="21.75" customHeight="1">
      <c r="A171" s="31"/>
      <c r="B171" s="32"/>
      <c r="C171" s="196" t="s">
        <v>258</v>
      </c>
      <c r="D171" s="196" t="s">
        <v>128</v>
      </c>
      <c r="E171" s="197" t="s">
        <v>259</v>
      </c>
      <c r="F171" s="198" t="s">
        <v>260</v>
      </c>
      <c r="G171" s="199" t="s">
        <v>137</v>
      </c>
      <c r="H171" s="200">
        <v>54.466</v>
      </c>
      <c r="I171" s="201"/>
      <c r="J171" s="202">
        <f t="shared" si="10"/>
        <v>0</v>
      </c>
      <c r="K171" s="203"/>
      <c r="L171" s="36"/>
      <c r="M171" s="204" t="s">
        <v>1</v>
      </c>
      <c r="N171" s="205" t="s">
        <v>40</v>
      </c>
      <c r="O171" s="68"/>
      <c r="P171" s="206">
        <f t="shared" si="11"/>
        <v>0</v>
      </c>
      <c r="Q171" s="206">
        <v>0</v>
      </c>
      <c r="R171" s="206">
        <f t="shared" si="12"/>
        <v>0</v>
      </c>
      <c r="S171" s="206">
        <v>0.068</v>
      </c>
      <c r="T171" s="207">
        <f t="shared" si="13"/>
        <v>3.7036880000000005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8" t="s">
        <v>132</v>
      </c>
      <c r="AT171" s="208" t="s">
        <v>128</v>
      </c>
      <c r="AU171" s="208" t="s">
        <v>133</v>
      </c>
      <c r="AY171" s="14" t="s">
        <v>125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4" t="s">
        <v>133</v>
      </c>
      <c r="BK171" s="209">
        <f t="shared" si="19"/>
        <v>0</v>
      </c>
      <c r="BL171" s="14" t="s">
        <v>132</v>
      </c>
      <c r="BM171" s="208" t="s">
        <v>261</v>
      </c>
    </row>
    <row r="172" spans="2:63" s="12" customFormat="1" ht="20.85" customHeight="1">
      <c r="B172" s="180"/>
      <c r="C172" s="181"/>
      <c r="D172" s="182" t="s">
        <v>73</v>
      </c>
      <c r="E172" s="194" t="s">
        <v>262</v>
      </c>
      <c r="F172" s="194" t="s">
        <v>263</v>
      </c>
      <c r="G172" s="181"/>
      <c r="H172" s="181"/>
      <c r="I172" s="184"/>
      <c r="J172" s="195">
        <f>BK172</f>
        <v>0</v>
      </c>
      <c r="K172" s="181"/>
      <c r="L172" s="186"/>
      <c r="M172" s="187"/>
      <c r="N172" s="188"/>
      <c r="O172" s="188"/>
      <c r="P172" s="189">
        <f>SUM(P173:P177)</f>
        <v>0</v>
      </c>
      <c r="Q172" s="188"/>
      <c r="R172" s="189">
        <f>SUM(R173:R177)</f>
        <v>0</v>
      </c>
      <c r="S172" s="188"/>
      <c r="T172" s="190">
        <f>SUM(T173:T177)</f>
        <v>0</v>
      </c>
      <c r="AR172" s="191" t="s">
        <v>79</v>
      </c>
      <c r="AT172" s="192" t="s">
        <v>73</v>
      </c>
      <c r="AU172" s="192" t="s">
        <v>133</v>
      </c>
      <c r="AY172" s="191" t="s">
        <v>125</v>
      </c>
      <c r="BK172" s="193">
        <f>SUM(BK173:BK177)</f>
        <v>0</v>
      </c>
    </row>
    <row r="173" spans="1:65" s="2" customFormat="1" ht="21.75" customHeight="1">
      <c r="A173" s="31"/>
      <c r="B173" s="32"/>
      <c r="C173" s="196" t="s">
        <v>264</v>
      </c>
      <c r="D173" s="196" t="s">
        <v>128</v>
      </c>
      <c r="E173" s="197" t="s">
        <v>265</v>
      </c>
      <c r="F173" s="198" t="s">
        <v>266</v>
      </c>
      <c r="G173" s="199" t="s">
        <v>131</v>
      </c>
      <c r="H173" s="200">
        <v>40.917</v>
      </c>
      <c r="I173" s="201"/>
      <c r="J173" s="202">
        <f>ROUND(I173*H173,2)</f>
        <v>0</v>
      </c>
      <c r="K173" s="203"/>
      <c r="L173" s="36"/>
      <c r="M173" s="204" t="s">
        <v>1</v>
      </c>
      <c r="N173" s="205" t="s">
        <v>40</v>
      </c>
      <c r="O173" s="68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8" t="s">
        <v>132</v>
      </c>
      <c r="AT173" s="208" t="s">
        <v>128</v>
      </c>
      <c r="AU173" s="208" t="s">
        <v>126</v>
      </c>
      <c r="AY173" s="14" t="s">
        <v>125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4" t="s">
        <v>133</v>
      </c>
      <c r="BK173" s="209">
        <f>ROUND(I173*H173,2)</f>
        <v>0</v>
      </c>
      <c r="BL173" s="14" t="s">
        <v>132</v>
      </c>
      <c r="BM173" s="208" t="s">
        <v>267</v>
      </c>
    </row>
    <row r="174" spans="1:65" s="2" customFormat="1" ht="21.75" customHeight="1">
      <c r="A174" s="31"/>
      <c r="B174" s="32"/>
      <c r="C174" s="196" t="s">
        <v>268</v>
      </c>
      <c r="D174" s="196" t="s">
        <v>128</v>
      </c>
      <c r="E174" s="197" t="s">
        <v>269</v>
      </c>
      <c r="F174" s="198" t="s">
        <v>270</v>
      </c>
      <c r="G174" s="199" t="s">
        <v>131</v>
      </c>
      <c r="H174" s="200">
        <v>122.751</v>
      </c>
      <c r="I174" s="201"/>
      <c r="J174" s="202">
        <f>ROUND(I174*H174,2)</f>
        <v>0</v>
      </c>
      <c r="K174" s="203"/>
      <c r="L174" s="36"/>
      <c r="M174" s="204" t="s">
        <v>1</v>
      </c>
      <c r="N174" s="205" t="s">
        <v>40</v>
      </c>
      <c r="O174" s="68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8" t="s">
        <v>132</v>
      </c>
      <c r="AT174" s="208" t="s">
        <v>128</v>
      </c>
      <c r="AU174" s="208" t="s">
        <v>126</v>
      </c>
      <c r="AY174" s="14" t="s">
        <v>125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4" t="s">
        <v>133</v>
      </c>
      <c r="BK174" s="209">
        <f>ROUND(I174*H174,2)</f>
        <v>0</v>
      </c>
      <c r="BL174" s="14" t="s">
        <v>132</v>
      </c>
      <c r="BM174" s="208" t="s">
        <v>271</v>
      </c>
    </row>
    <row r="175" spans="1:65" s="2" customFormat="1" ht="21.75" customHeight="1">
      <c r="A175" s="31"/>
      <c r="B175" s="32"/>
      <c r="C175" s="196" t="s">
        <v>272</v>
      </c>
      <c r="D175" s="196" t="s">
        <v>128</v>
      </c>
      <c r="E175" s="197" t="s">
        <v>273</v>
      </c>
      <c r="F175" s="198" t="s">
        <v>274</v>
      </c>
      <c r="G175" s="199" t="s">
        <v>131</v>
      </c>
      <c r="H175" s="200">
        <v>40.917</v>
      </c>
      <c r="I175" s="201"/>
      <c r="J175" s="202">
        <f>ROUND(I175*H175,2)</f>
        <v>0</v>
      </c>
      <c r="K175" s="203"/>
      <c r="L175" s="36"/>
      <c r="M175" s="204" t="s">
        <v>1</v>
      </c>
      <c r="N175" s="205" t="s">
        <v>40</v>
      </c>
      <c r="O175" s="68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8" t="s">
        <v>132</v>
      </c>
      <c r="AT175" s="208" t="s">
        <v>128</v>
      </c>
      <c r="AU175" s="208" t="s">
        <v>126</v>
      </c>
      <c r="AY175" s="14" t="s">
        <v>125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4" t="s">
        <v>133</v>
      </c>
      <c r="BK175" s="209">
        <f>ROUND(I175*H175,2)</f>
        <v>0</v>
      </c>
      <c r="BL175" s="14" t="s">
        <v>132</v>
      </c>
      <c r="BM175" s="208" t="s">
        <v>275</v>
      </c>
    </row>
    <row r="176" spans="1:65" s="2" customFormat="1" ht="21.75" customHeight="1">
      <c r="A176" s="31"/>
      <c r="B176" s="32"/>
      <c r="C176" s="196" t="s">
        <v>276</v>
      </c>
      <c r="D176" s="196" t="s">
        <v>128</v>
      </c>
      <c r="E176" s="197" t="s">
        <v>277</v>
      </c>
      <c r="F176" s="198" t="s">
        <v>278</v>
      </c>
      <c r="G176" s="199" t="s">
        <v>131</v>
      </c>
      <c r="H176" s="200">
        <v>818.34</v>
      </c>
      <c r="I176" s="201"/>
      <c r="J176" s="202">
        <f>ROUND(I176*H176,2)</f>
        <v>0</v>
      </c>
      <c r="K176" s="203"/>
      <c r="L176" s="36"/>
      <c r="M176" s="204" t="s">
        <v>1</v>
      </c>
      <c r="N176" s="205" t="s">
        <v>40</v>
      </c>
      <c r="O176" s="68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8" t="s">
        <v>132</v>
      </c>
      <c r="AT176" s="208" t="s">
        <v>128</v>
      </c>
      <c r="AU176" s="208" t="s">
        <v>126</v>
      </c>
      <c r="AY176" s="14" t="s">
        <v>125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4" t="s">
        <v>133</v>
      </c>
      <c r="BK176" s="209">
        <f>ROUND(I176*H176,2)</f>
        <v>0</v>
      </c>
      <c r="BL176" s="14" t="s">
        <v>132</v>
      </c>
      <c r="BM176" s="208" t="s">
        <v>279</v>
      </c>
    </row>
    <row r="177" spans="1:65" s="2" customFormat="1" ht="21.75" customHeight="1">
      <c r="A177" s="31"/>
      <c r="B177" s="32"/>
      <c r="C177" s="196" t="s">
        <v>280</v>
      </c>
      <c r="D177" s="196" t="s">
        <v>128</v>
      </c>
      <c r="E177" s="197" t="s">
        <v>281</v>
      </c>
      <c r="F177" s="198" t="s">
        <v>282</v>
      </c>
      <c r="G177" s="199" t="s">
        <v>131</v>
      </c>
      <c r="H177" s="200">
        <v>40.917</v>
      </c>
      <c r="I177" s="201"/>
      <c r="J177" s="202">
        <f>ROUND(I177*H177,2)</f>
        <v>0</v>
      </c>
      <c r="K177" s="203"/>
      <c r="L177" s="36"/>
      <c r="M177" s="204" t="s">
        <v>1</v>
      </c>
      <c r="N177" s="205" t="s">
        <v>40</v>
      </c>
      <c r="O177" s="68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8" t="s">
        <v>132</v>
      </c>
      <c r="AT177" s="208" t="s">
        <v>128</v>
      </c>
      <c r="AU177" s="208" t="s">
        <v>126</v>
      </c>
      <c r="AY177" s="14" t="s">
        <v>125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4" t="s">
        <v>133</v>
      </c>
      <c r="BK177" s="209">
        <f>ROUND(I177*H177,2)</f>
        <v>0</v>
      </c>
      <c r="BL177" s="14" t="s">
        <v>132</v>
      </c>
      <c r="BM177" s="208" t="s">
        <v>283</v>
      </c>
    </row>
    <row r="178" spans="2:63" s="12" customFormat="1" ht="22.9" customHeight="1">
      <c r="B178" s="180"/>
      <c r="C178" s="181"/>
      <c r="D178" s="182" t="s">
        <v>73</v>
      </c>
      <c r="E178" s="194" t="s">
        <v>284</v>
      </c>
      <c r="F178" s="194" t="s">
        <v>285</v>
      </c>
      <c r="G178" s="181"/>
      <c r="H178" s="181"/>
      <c r="I178" s="184"/>
      <c r="J178" s="195">
        <f>BK178</f>
        <v>0</v>
      </c>
      <c r="K178" s="181"/>
      <c r="L178" s="186"/>
      <c r="M178" s="187"/>
      <c r="N178" s="188"/>
      <c r="O178" s="188"/>
      <c r="P178" s="189">
        <f>P179</f>
        <v>0</v>
      </c>
      <c r="Q178" s="188"/>
      <c r="R178" s="189">
        <f>R179</f>
        <v>0</v>
      </c>
      <c r="S178" s="188"/>
      <c r="T178" s="190">
        <f>T179</f>
        <v>0</v>
      </c>
      <c r="AR178" s="191" t="s">
        <v>79</v>
      </c>
      <c r="AT178" s="192" t="s">
        <v>73</v>
      </c>
      <c r="AU178" s="192" t="s">
        <v>79</v>
      </c>
      <c r="AY178" s="191" t="s">
        <v>125</v>
      </c>
      <c r="BK178" s="193">
        <f>BK179</f>
        <v>0</v>
      </c>
    </row>
    <row r="179" spans="1:65" s="2" customFormat="1" ht="16.5" customHeight="1">
      <c r="A179" s="31"/>
      <c r="B179" s="32"/>
      <c r="C179" s="196" t="s">
        <v>286</v>
      </c>
      <c r="D179" s="196" t="s">
        <v>128</v>
      </c>
      <c r="E179" s="197" t="s">
        <v>287</v>
      </c>
      <c r="F179" s="198" t="s">
        <v>288</v>
      </c>
      <c r="G179" s="199" t="s">
        <v>131</v>
      </c>
      <c r="H179" s="200">
        <v>20.722</v>
      </c>
      <c r="I179" s="201"/>
      <c r="J179" s="202">
        <f>ROUND(I179*H179,2)</f>
        <v>0</v>
      </c>
      <c r="K179" s="203"/>
      <c r="L179" s="36"/>
      <c r="M179" s="204" t="s">
        <v>1</v>
      </c>
      <c r="N179" s="205" t="s">
        <v>40</v>
      </c>
      <c r="O179" s="68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8" t="s">
        <v>132</v>
      </c>
      <c r="AT179" s="208" t="s">
        <v>128</v>
      </c>
      <c r="AU179" s="208" t="s">
        <v>133</v>
      </c>
      <c r="AY179" s="14" t="s">
        <v>125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4" t="s">
        <v>133</v>
      </c>
      <c r="BK179" s="209">
        <f>ROUND(I179*H179,2)</f>
        <v>0</v>
      </c>
      <c r="BL179" s="14" t="s">
        <v>132</v>
      </c>
      <c r="BM179" s="208" t="s">
        <v>289</v>
      </c>
    </row>
    <row r="180" spans="2:63" s="12" customFormat="1" ht="25.9" customHeight="1">
      <c r="B180" s="180"/>
      <c r="C180" s="181"/>
      <c r="D180" s="182" t="s">
        <v>73</v>
      </c>
      <c r="E180" s="183" t="s">
        <v>290</v>
      </c>
      <c r="F180" s="183" t="s">
        <v>291</v>
      </c>
      <c r="G180" s="181"/>
      <c r="H180" s="181"/>
      <c r="I180" s="184"/>
      <c r="J180" s="185">
        <f>BK180</f>
        <v>0</v>
      </c>
      <c r="K180" s="181"/>
      <c r="L180" s="186"/>
      <c r="M180" s="187"/>
      <c r="N180" s="188"/>
      <c r="O180" s="188"/>
      <c r="P180" s="189">
        <f>P181+P183+P185+P187+P190+P203+P206+P211+P213+P232+P236</f>
        <v>0</v>
      </c>
      <c r="Q180" s="188"/>
      <c r="R180" s="189">
        <f>R181+R183+R185+R187+R190+R203+R206+R211+R213+R232+R236</f>
        <v>4.0711891</v>
      </c>
      <c r="S180" s="188"/>
      <c r="T180" s="190">
        <f>T181+T183+T185+T187+T190+T203+T206+T211+T213+T232+T236</f>
        <v>1.765</v>
      </c>
      <c r="AR180" s="191" t="s">
        <v>133</v>
      </c>
      <c r="AT180" s="192" t="s">
        <v>73</v>
      </c>
      <c r="AU180" s="192" t="s">
        <v>74</v>
      </c>
      <c r="AY180" s="191" t="s">
        <v>125</v>
      </c>
      <c r="BK180" s="193">
        <f>BK181+BK183+BK185+BK187+BK190+BK203+BK206+BK211+BK213+BK232+BK236</f>
        <v>0</v>
      </c>
    </row>
    <row r="181" spans="2:63" s="12" customFormat="1" ht="22.9" customHeight="1">
      <c r="B181" s="180"/>
      <c r="C181" s="181"/>
      <c r="D181" s="182" t="s">
        <v>73</v>
      </c>
      <c r="E181" s="194" t="s">
        <v>292</v>
      </c>
      <c r="F181" s="194" t="s">
        <v>293</v>
      </c>
      <c r="G181" s="181"/>
      <c r="H181" s="181"/>
      <c r="I181" s="184"/>
      <c r="J181" s="195">
        <f>BK181</f>
        <v>0</v>
      </c>
      <c r="K181" s="181"/>
      <c r="L181" s="186"/>
      <c r="M181" s="187"/>
      <c r="N181" s="188"/>
      <c r="O181" s="188"/>
      <c r="P181" s="189">
        <f>P182</f>
        <v>0</v>
      </c>
      <c r="Q181" s="188"/>
      <c r="R181" s="189">
        <f>R182</f>
        <v>0.01384</v>
      </c>
      <c r="S181" s="188"/>
      <c r="T181" s="190">
        <f>T182</f>
        <v>0</v>
      </c>
      <c r="AR181" s="191" t="s">
        <v>133</v>
      </c>
      <c r="AT181" s="192" t="s">
        <v>73</v>
      </c>
      <c r="AU181" s="192" t="s">
        <v>79</v>
      </c>
      <c r="AY181" s="191" t="s">
        <v>125</v>
      </c>
      <c r="BK181" s="193">
        <f>BK182</f>
        <v>0</v>
      </c>
    </row>
    <row r="182" spans="1:65" s="2" customFormat="1" ht="16.5" customHeight="1">
      <c r="A182" s="31"/>
      <c r="B182" s="32"/>
      <c r="C182" s="196" t="s">
        <v>294</v>
      </c>
      <c r="D182" s="196" t="s">
        <v>128</v>
      </c>
      <c r="E182" s="197" t="s">
        <v>295</v>
      </c>
      <c r="F182" s="198" t="s">
        <v>296</v>
      </c>
      <c r="G182" s="199" t="s">
        <v>193</v>
      </c>
      <c r="H182" s="200">
        <v>1</v>
      </c>
      <c r="I182" s="201"/>
      <c r="J182" s="202">
        <f>ROUND(I182*H182,2)</f>
        <v>0</v>
      </c>
      <c r="K182" s="203"/>
      <c r="L182" s="36"/>
      <c r="M182" s="204" t="s">
        <v>1</v>
      </c>
      <c r="N182" s="205" t="s">
        <v>40</v>
      </c>
      <c r="O182" s="68"/>
      <c r="P182" s="206">
        <f>O182*H182</f>
        <v>0</v>
      </c>
      <c r="Q182" s="206">
        <v>0.01384</v>
      </c>
      <c r="R182" s="206">
        <f>Q182*H182</f>
        <v>0.01384</v>
      </c>
      <c r="S182" s="206">
        <v>0</v>
      </c>
      <c r="T182" s="207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8" t="s">
        <v>195</v>
      </c>
      <c r="AT182" s="208" t="s">
        <v>128</v>
      </c>
      <c r="AU182" s="208" t="s">
        <v>133</v>
      </c>
      <c r="AY182" s="14" t="s">
        <v>125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4" t="s">
        <v>133</v>
      </c>
      <c r="BK182" s="209">
        <f>ROUND(I182*H182,2)</f>
        <v>0</v>
      </c>
      <c r="BL182" s="14" t="s">
        <v>195</v>
      </c>
      <c r="BM182" s="208" t="s">
        <v>297</v>
      </c>
    </row>
    <row r="183" spans="2:63" s="12" customFormat="1" ht="22.9" customHeight="1">
      <c r="B183" s="180"/>
      <c r="C183" s="181"/>
      <c r="D183" s="182" t="s">
        <v>73</v>
      </c>
      <c r="E183" s="194" t="s">
        <v>298</v>
      </c>
      <c r="F183" s="194" t="s">
        <v>299</v>
      </c>
      <c r="G183" s="181"/>
      <c r="H183" s="181"/>
      <c r="I183" s="184"/>
      <c r="J183" s="195">
        <f>BK183</f>
        <v>0</v>
      </c>
      <c r="K183" s="181"/>
      <c r="L183" s="186"/>
      <c r="M183" s="187"/>
      <c r="N183" s="188"/>
      <c r="O183" s="188"/>
      <c r="P183" s="189">
        <f>P184</f>
        <v>0</v>
      </c>
      <c r="Q183" s="188"/>
      <c r="R183" s="189">
        <f>R184</f>
        <v>0</v>
      </c>
      <c r="S183" s="188"/>
      <c r="T183" s="190">
        <f>T184</f>
        <v>0</v>
      </c>
      <c r="AR183" s="191" t="s">
        <v>133</v>
      </c>
      <c r="AT183" s="192" t="s">
        <v>73</v>
      </c>
      <c r="AU183" s="192" t="s">
        <v>79</v>
      </c>
      <c r="AY183" s="191" t="s">
        <v>125</v>
      </c>
      <c r="BK183" s="193">
        <f>BK184</f>
        <v>0</v>
      </c>
    </row>
    <row r="184" spans="1:65" s="2" customFormat="1" ht="16.5" customHeight="1">
      <c r="A184" s="31"/>
      <c r="B184" s="32"/>
      <c r="C184" s="196" t="s">
        <v>300</v>
      </c>
      <c r="D184" s="196" t="s">
        <v>128</v>
      </c>
      <c r="E184" s="197" t="s">
        <v>301</v>
      </c>
      <c r="F184" s="198" t="s">
        <v>302</v>
      </c>
      <c r="G184" s="199" t="s">
        <v>193</v>
      </c>
      <c r="H184" s="200">
        <v>1</v>
      </c>
      <c r="I184" s="201"/>
      <c r="J184" s="202">
        <f>ROUND(I184*H184,2)</f>
        <v>0</v>
      </c>
      <c r="K184" s="203"/>
      <c r="L184" s="36"/>
      <c r="M184" s="204" t="s">
        <v>1</v>
      </c>
      <c r="N184" s="205" t="s">
        <v>40</v>
      </c>
      <c r="O184" s="68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8" t="s">
        <v>195</v>
      </c>
      <c r="AT184" s="208" t="s">
        <v>128</v>
      </c>
      <c r="AU184" s="208" t="s">
        <v>133</v>
      </c>
      <c r="AY184" s="14" t="s">
        <v>125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4" t="s">
        <v>133</v>
      </c>
      <c r="BK184" s="209">
        <f>ROUND(I184*H184,2)</f>
        <v>0</v>
      </c>
      <c r="BL184" s="14" t="s">
        <v>195</v>
      </c>
      <c r="BM184" s="208" t="s">
        <v>303</v>
      </c>
    </row>
    <row r="185" spans="2:63" s="12" customFormat="1" ht="22.9" customHeight="1">
      <c r="B185" s="180"/>
      <c r="C185" s="181"/>
      <c r="D185" s="182" t="s">
        <v>73</v>
      </c>
      <c r="E185" s="194" t="s">
        <v>304</v>
      </c>
      <c r="F185" s="194" t="s">
        <v>305</v>
      </c>
      <c r="G185" s="181"/>
      <c r="H185" s="181"/>
      <c r="I185" s="184"/>
      <c r="J185" s="195">
        <f>BK185</f>
        <v>0</v>
      </c>
      <c r="K185" s="181"/>
      <c r="L185" s="186"/>
      <c r="M185" s="187"/>
      <c r="N185" s="188"/>
      <c r="O185" s="188"/>
      <c r="P185" s="189">
        <f>P186</f>
        <v>0</v>
      </c>
      <c r="Q185" s="188"/>
      <c r="R185" s="189">
        <f>R186</f>
        <v>0</v>
      </c>
      <c r="S185" s="188"/>
      <c r="T185" s="190">
        <f>T186</f>
        <v>0</v>
      </c>
      <c r="AR185" s="191" t="s">
        <v>133</v>
      </c>
      <c r="AT185" s="192" t="s">
        <v>73</v>
      </c>
      <c r="AU185" s="192" t="s">
        <v>79</v>
      </c>
      <c r="AY185" s="191" t="s">
        <v>125</v>
      </c>
      <c r="BK185" s="193">
        <f>BK186</f>
        <v>0</v>
      </c>
    </row>
    <row r="186" spans="1:65" s="2" customFormat="1" ht="16.5" customHeight="1">
      <c r="A186" s="31"/>
      <c r="B186" s="32"/>
      <c r="C186" s="196" t="s">
        <v>306</v>
      </c>
      <c r="D186" s="196" t="s">
        <v>128</v>
      </c>
      <c r="E186" s="197" t="s">
        <v>307</v>
      </c>
      <c r="F186" s="198" t="s">
        <v>308</v>
      </c>
      <c r="G186" s="199" t="s">
        <v>193</v>
      </c>
      <c r="H186" s="200">
        <v>1</v>
      </c>
      <c r="I186" s="201"/>
      <c r="J186" s="202">
        <f>ROUND(I186*H186,2)</f>
        <v>0</v>
      </c>
      <c r="K186" s="203"/>
      <c r="L186" s="36"/>
      <c r="M186" s="204" t="s">
        <v>1</v>
      </c>
      <c r="N186" s="205" t="s">
        <v>40</v>
      </c>
      <c r="O186" s="68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8" t="s">
        <v>195</v>
      </c>
      <c r="AT186" s="208" t="s">
        <v>128</v>
      </c>
      <c r="AU186" s="208" t="s">
        <v>133</v>
      </c>
      <c r="AY186" s="14" t="s">
        <v>125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4" t="s">
        <v>133</v>
      </c>
      <c r="BK186" s="209">
        <f>ROUND(I186*H186,2)</f>
        <v>0</v>
      </c>
      <c r="BL186" s="14" t="s">
        <v>195</v>
      </c>
      <c r="BM186" s="208" t="s">
        <v>309</v>
      </c>
    </row>
    <row r="187" spans="2:63" s="12" customFormat="1" ht="22.9" customHeight="1">
      <c r="B187" s="180"/>
      <c r="C187" s="181"/>
      <c r="D187" s="182" t="s">
        <v>73</v>
      </c>
      <c r="E187" s="194" t="s">
        <v>310</v>
      </c>
      <c r="F187" s="194" t="s">
        <v>311</v>
      </c>
      <c r="G187" s="181"/>
      <c r="H187" s="181"/>
      <c r="I187" s="184"/>
      <c r="J187" s="195">
        <f>BK187</f>
        <v>0</v>
      </c>
      <c r="K187" s="181"/>
      <c r="L187" s="186"/>
      <c r="M187" s="187"/>
      <c r="N187" s="188"/>
      <c r="O187" s="188"/>
      <c r="P187" s="189">
        <f>SUM(P188:P189)</f>
        <v>0</v>
      </c>
      <c r="Q187" s="188"/>
      <c r="R187" s="189">
        <f>SUM(R188:R189)</f>
        <v>0.0339834</v>
      </c>
      <c r="S187" s="188"/>
      <c r="T187" s="190">
        <f>SUM(T188:T189)</f>
        <v>0</v>
      </c>
      <c r="AR187" s="191" t="s">
        <v>133</v>
      </c>
      <c r="AT187" s="192" t="s">
        <v>73</v>
      </c>
      <c r="AU187" s="192" t="s">
        <v>79</v>
      </c>
      <c r="AY187" s="191" t="s">
        <v>125</v>
      </c>
      <c r="BK187" s="193">
        <f>SUM(BK188:BK189)</f>
        <v>0</v>
      </c>
    </row>
    <row r="188" spans="1:65" s="2" customFormat="1" ht="16.5" customHeight="1">
      <c r="A188" s="31"/>
      <c r="B188" s="32"/>
      <c r="C188" s="196" t="s">
        <v>312</v>
      </c>
      <c r="D188" s="196" t="s">
        <v>128</v>
      </c>
      <c r="E188" s="197" t="s">
        <v>313</v>
      </c>
      <c r="F188" s="198" t="s">
        <v>314</v>
      </c>
      <c r="G188" s="199" t="s">
        <v>137</v>
      </c>
      <c r="H188" s="200">
        <v>2.508</v>
      </c>
      <c r="I188" s="201"/>
      <c r="J188" s="202">
        <f>ROUND(I188*H188,2)</f>
        <v>0</v>
      </c>
      <c r="K188" s="203"/>
      <c r="L188" s="36"/>
      <c r="M188" s="204" t="s">
        <v>1</v>
      </c>
      <c r="N188" s="205" t="s">
        <v>40</v>
      </c>
      <c r="O188" s="68"/>
      <c r="P188" s="206">
        <f>O188*H188</f>
        <v>0</v>
      </c>
      <c r="Q188" s="206">
        <v>0.01355</v>
      </c>
      <c r="R188" s="206">
        <f>Q188*H188</f>
        <v>0.0339834</v>
      </c>
      <c r="S188" s="206">
        <v>0</v>
      </c>
      <c r="T188" s="207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8" t="s">
        <v>195</v>
      </c>
      <c r="AT188" s="208" t="s">
        <v>128</v>
      </c>
      <c r="AU188" s="208" t="s">
        <v>133</v>
      </c>
      <c r="AY188" s="14" t="s">
        <v>125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4" t="s">
        <v>133</v>
      </c>
      <c r="BK188" s="209">
        <f>ROUND(I188*H188,2)</f>
        <v>0</v>
      </c>
      <c r="BL188" s="14" t="s">
        <v>195</v>
      </c>
      <c r="BM188" s="208" t="s">
        <v>315</v>
      </c>
    </row>
    <row r="189" spans="1:65" s="2" customFormat="1" ht="16.5" customHeight="1">
      <c r="A189" s="31"/>
      <c r="B189" s="32"/>
      <c r="C189" s="196" t="s">
        <v>316</v>
      </c>
      <c r="D189" s="196" t="s">
        <v>128</v>
      </c>
      <c r="E189" s="197" t="s">
        <v>317</v>
      </c>
      <c r="F189" s="198" t="s">
        <v>318</v>
      </c>
      <c r="G189" s="199" t="s">
        <v>319</v>
      </c>
      <c r="H189" s="221"/>
      <c r="I189" s="201"/>
      <c r="J189" s="202">
        <f>ROUND(I189*H189,2)</f>
        <v>0</v>
      </c>
      <c r="K189" s="203"/>
      <c r="L189" s="36"/>
      <c r="M189" s="204" t="s">
        <v>1</v>
      </c>
      <c r="N189" s="205" t="s">
        <v>40</v>
      </c>
      <c r="O189" s="68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8" t="s">
        <v>195</v>
      </c>
      <c r="AT189" s="208" t="s">
        <v>128</v>
      </c>
      <c r="AU189" s="208" t="s">
        <v>133</v>
      </c>
      <c r="AY189" s="14" t="s">
        <v>125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4" t="s">
        <v>133</v>
      </c>
      <c r="BK189" s="209">
        <f>ROUND(I189*H189,2)</f>
        <v>0</v>
      </c>
      <c r="BL189" s="14" t="s">
        <v>195</v>
      </c>
      <c r="BM189" s="208" t="s">
        <v>320</v>
      </c>
    </row>
    <row r="190" spans="2:63" s="12" customFormat="1" ht="22.9" customHeight="1">
      <c r="B190" s="180"/>
      <c r="C190" s="181"/>
      <c r="D190" s="182" t="s">
        <v>73</v>
      </c>
      <c r="E190" s="194" t="s">
        <v>321</v>
      </c>
      <c r="F190" s="194" t="s">
        <v>322</v>
      </c>
      <c r="G190" s="181"/>
      <c r="H190" s="181"/>
      <c r="I190" s="184"/>
      <c r="J190" s="195">
        <f>BK190</f>
        <v>0</v>
      </c>
      <c r="K190" s="181"/>
      <c r="L190" s="186"/>
      <c r="M190" s="187"/>
      <c r="N190" s="188"/>
      <c r="O190" s="188"/>
      <c r="P190" s="189">
        <f>SUM(P191:P202)</f>
        <v>0</v>
      </c>
      <c r="Q190" s="188"/>
      <c r="R190" s="189">
        <f>SUM(R191:R202)</f>
        <v>0.2399</v>
      </c>
      <c r="S190" s="188"/>
      <c r="T190" s="190">
        <f>SUM(T191:T202)</f>
        <v>0.7342</v>
      </c>
      <c r="AR190" s="191" t="s">
        <v>133</v>
      </c>
      <c r="AT190" s="192" t="s">
        <v>73</v>
      </c>
      <c r="AU190" s="192" t="s">
        <v>79</v>
      </c>
      <c r="AY190" s="191" t="s">
        <v>125</v>
      </c>
      <c r="BK190" s="193">
        <f>SUM(BK191:BK202)</f>
        <v>0</v>
      </c>
    </row>
    <row r="191" spans="1:65" s="2" customFormat="1" ht="21.75" customHeight="1">
      <c r="A191" s="31"/>
      <c r="B191" s="32"/>
      <c r="C191" s="196" t="s">
        <v>323</v>
      </c>
      <c r="D191" s="196" t="s">
        <v>128</v>
      </c>
      <c r="E191" s="197" t="s">
        <v>324</v>
      </c>
      <c r="F191" s="198" t="s">
        <v>325</v>
      </c>
      <c r="G191" s="199" t="s">
        <v>153</v>
      </c>
      <c r="H191" s="200">
        <v>2</v>
      </c>
      <c r="I191" s="201"/>
      <c r="J191" s="202">
        <f aca="true" t="shared" si="20" ref="J191:J202">ROUND(I191*H191,2)</f>
        <v>0</v>
      </c>
      <c r="K191" s="203"/>
      <c r="L191" s="36"/>
      <c r="M191" s="204" t="s">
        <v>1</v>
      </c>
      <c r="N191" s="205" t="s">
        <v>40</v>
      </c>
      <c r="O191" s="68"/>
      <c r="P191" s="206">
        <f aca="true" t="shared" si="21" ref="P191:P202">O191*H191</f>
        <v>0</v>
      </c>
      <c r="Q191" s="206">
        <v>0.00027</v>
      </c>
      <c r="R191" s="206">
        <f aca="true" t="shared" si="22" ref="R191:R202">Q191*H191</f>
        <v>0.00054</v>
      </c>
      <c r="S191" s="206">
        <v>0</v>
      </c>
      <c r="T191" s="207">
        <f aca="true" t="shared" si="23" ref="T191:T202"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8" t="s">
        <v>195</v>
      </c>
      <c r="AT191" s="208" t="s">
        <v>128</v>
      </c>
      <c r="AU191" s="208" t="s">
        <v>133</v>
      </c>
      <c r="AY191" s="14" t="s">
        <v>125</v>
      </c>
      <c r="BE191" s="209">
        <f aca="true" t="shared" si="24" ref="BE191:BE202">IF(N191="základní",J191,0)</f>
        <v>0</v>
      </c>
      <c r="BF191" s="209">
        <f aca="true" t="shared" si="25" ref="BF191:BF202">IF(N191="snížená",J191,0)</f>
        <v>0</v>
      </c>
      <c r="BG191" s="209">
        <f aca="true" t="shared" si="26" ref="BG191:BG202">IF(N191="zákl. přenesená",J191,0)</f>
        <v>0</v>
      </c>
      <c r="BH191" s="209">
        <f aca="true" t="shared" si="27" ref="BH191:BH202">IF(N191="sníž. přenesená",J191,0)</f>
        <v>0</v>
      </c>
      <c r="BI191" s="209">
        <f aca="true" t="shared" si="28" ref="BI191:BI202">IF(N191="nulová",J191,0)</f>
        <v>0</v>
      </c>
      <c r="BJ191" s="14" t="s">
        <v>133</v>
      </c>
      <c r="BK191" s="209">
        <f aca="true" t="shared" si="29" ref="BK191:BK202">ROUND(I191*H191,2)</f>
        <v>0</v>
      </c>
      <c r="BL191" s="14" t="s">
        <v>195</v>
      </c>
      <c r="BM191" s="208" t="s">
        <v>326</v>
      </c>
    </row>
    <row r="192" spans="1:65" s="2" customFormat="1" ht="16.5" customHeight="1">
      <c r="A192" s="31"/>
      <c r="B192" s="32"/>
      <c r="C192" s="210" t="s">
        <v>327</v>
      </c>
      <c r="D192" s="210" t="s">
        <v>174</v>
      </c>
      <c r="E192" s="211" t="s">
        <v>328</v>
      </c>
      <c r="F192" s="212" t="s">
        <v>329</v>
      </c>
      <c r="G192" s="213" t="s">
        <v>137</v>
      </c>
      <c r="H192" s="214">
        <v>0.5</v>
      </c>
      <c r="I192" s="215"/>
      <c r="J192" s="216">
        <f t="shared" si="20"/>
        <v>0</v>
      </c>
      <c r="K192" s="217"/>
      <c r="L192" s="218"/>
      <c r="M192" s="219" t="s">
        <v>1</v>
      </c>
      <c r="N192" s="220" t="s">
        <v>40</v>
      </c>
      <c r="O192" s="68"/>
      <c r="P192" s="206">
        <f t="shared" si="21"/>
        <v>0</v>
      </c>
      <c r="Q192" s="206">
        <v>0.03472</v>
      </c>
      <c r="R192" s="206">
        <f t="shared" si="22"/>
        <v>0.01736</v>
      </c>
      <c r="S192" s="206">
        <v>0</v>
      </c>
      <c r="T192" s="207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8" t="s">
        <v>258</v>
      </c>
      <c r="AT192" s="208" t="s">
        <v>174</v>
      </c>
      <c r="AU192" s="208" t="s">
        <v>133</v>
      </c>
      <c r="AY192" s="14" t="s">
        <v>125</v>
      </c>
      <c r="BE192" s="209">
        <f t="shared" si="24"/>
        <v>0</v>
      </c>
      <c r="BF192" s="209">
        <f t="shared" si="25"/>
        <v>0</v>
      </c>
      <c r="BG192" s="209">
        <f t="shared" si="26"/>
        <v>0</v>
      </c>
      <c r="BH192" s="209">
        <f t="shared" si="27"/>
        <v>0</v>
      </c>
      <c r="BI192" s="209">
        <f t="shared" si="28"/>
        <v>0</v>
      </c>
      <c r="BJ192" s="14" t="s">
        <v>133</v>
      </c>
      <c r="BK192" s="209">
        <f t="shared" si="29"/>
        <v>0</v>
      </c>
      <c r="BL192" s="14" t="s">
        <v>195</v>
      </c>
      <c r="BM192" s="208" t="s">
        <v>330</v>
      </c>
    </row>
    <row r="193" spans="1:65" s="2" customFormat="1" ht="21.75" customHeight="1">
      <c r="A193" s="31"/>
      <c r="B193" s="32"/>
      <c r="C193" s="196" t="s">
        <v>331</v>
      </c>
      <c r="D193" s="196" t="s">
        <v>128</v>
      </c>
      <c r="E193" s="197" t="s">
        <v>332</v>
      </c>
      <c r="F193" s="198" t="s">
        <v>333</v>
      </c>
      <c r="G193" s="199" t="s">
        <v>153</v>
      </c>
      <c r="H193" s="200">
        <v>12</v>
      </c>
      <c r="I193" s="201"/>
      <c r="J193" s="202">
        <f t="shared" si="20"/>
        <v>0</v>
      </c>
      <c r="K193" s="203"/>
      <c r="L193" s="36"/>
      <c r="M193" s="204" t="s">
        <v>1</v>
      </c>
      <c r="N193" s="205" t="s">
        <v>40</v>
      </c>
      <c r="O193" s="68"/>
      <c r="P193" s="206">
        <f t="shared" si="21"/>
        <v>0</v>
      </c>
      <c r="Q193" s="206">
        <v>0</v>
      </c>
      <c r="R193" s="206">
        <f t="shared" si="22"/>
        <v>0</v>
      </c>
      <c r="S193" s="206">
        <v>0</v>
      </c>
      <c r="T193" s="207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8" t="s">
        <v>195</v>
      </c>
      <c r="AT193" s="208" t="s">
        <v>128</v>
      </c>
      <c r="AU193" s="208" t="s">
        <v>133</v>
      </c>
      <c r="AY193" s="14" t="s">
        <v>125</v>
      </c>
      <c r="BE193" s="209">
        <f t="shared" si="24"/>
        <v>0</v>
      </c>
      <c r="BF193" s="209">
        <f t="shared" si="25"/>
        <v>0</v>
      </c>
      <c r="BG193" s="209">
        <f t="shared" si="26"/>
        <v>0</v>
      </c>
      <c r="BH193" s="209">
        <f t="shared" si="27"/>
        <v>0</v>
      </c>
      <c r="BI193" s="209">
        <f t="shared" si="28"/>
        <v>0</v>
      </c>
      <c r="BJ193" s="14" t="s">
        <v>133</v>
      </c>
      <c r="BK193" s="209">
        <f t="shared" si="29"/>
        <v>0</v>
      </c>
      <c r="BL193" s="14" t="s">
        <v>195</v>
      </c>
      <c r="BM193" s="208" t="s">
        <v>334</v>
      </c>
    </row>
    <row r="194" spans="1:65" s="2" customFormat="1" ht="16.5" customHeight="1">
      <c r="A194" s="31"/>
      <c r="B194" s="32"/>
      <c r="C194" s="210" t="s">
        <v>335</v>
      </c>
      <c r="D194" s="210" t="s">
        <v>174</v>
      </c>
      <c r="E194" s="211" t="s">
        <v>336</v>
      </c>
      <c r="F194" s="212" t="s">
        <v>337</v>
      </c>
      <c r="G194" s="213" t="s">
        <v>193</v>
      </c>
      <c r="H194" s="214">
        <v>4</v>
      </c>
      <c r="I194" s="215"/>
      <c r="J194" s="216">
        <f t="shared" si="20"/>
        <v>0</v>
      </c>
      <c r="K194" s="217"/>
      <c r="L194" s="218"/>
      <c r="M194" s="219" t="s">
        <v>1</v>
      </c>
      <c r="N194" s="220" t="s">
        <v>40</v>
      </c>
      <c r="O194" s="68"/>
      <c r="P194" s="206">
        <f t="shared" si="21"/>
        <v>0</v>
      </c>
      <c r="Q194" s="206">
        <v>0.013</v>
      </c>
      <c r="R194" s="206">
        <f t="shared" si="22"/>
        <v>0.052</v>
      </c>
      <c r="S194" s="206">
        <v>0</v>
      </c>
      <c r="T194" s="207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8" t="s">
        <v>258</v>
      </c>
      <c r="AT194" s="208" t="s">
        <v>174</v>
      </c>
      <c r="AU194" s="208" t="s">
        <v>133</v>
      </c>
      <c r="AY194" s="14" t="s">
        <v>125</v>
      </c>
      <c r="BE194" s="209">
        <f t="shared" si="24"/>
        <v>0</v>
      </c>
      <c r="BF194" s="209">
        <f t="shared" si="25"/>
        <v>0</v>
      </c>
      <c r="BG194" s="209">
        <f t="shared" si="26"/>
        <v>0</v>
      </c>
      <c r="BH194" s="209">
        <f t="shared" si="27"/>
        <v>0</v>
      </c>
      <c r="BI194" s="209">
        <f t="shared" si="28"/>
        <v>0</v>
      </c>
      <c r="BJ194" s="14" t="s">
        <v>133</v>
      </c>
      <c r="BK194" s="209">
        <f t="shared" si="29"/>
        <v>0</v>
      </c>
      <c r="BL194" s="14" t="s">
        <v>195</v>
      </c>
      <c r="BM194" s="208" t="s">
        <v>338</v>
      </c>
    </row>
    <row r="195" spans="1:65" s="2" customFormat="1" ht="16.5" customHeight="1">
      <c r="A195" s="31"/>
      <c r="B195" s="32"/>
      <c r="C195" s="210" t="s">
        <v>339</v>
      </c>
      <c r="D195" s="210" t="s">
        <v>174</v>
      </c>
      <c r="E195" s="211" t="s">
        <v>340</v>
      </c>
      <c r="F195" s="212" t="s">
        <v>341</v>
      </c>
      <c r="G195" s="213" t="s">
        <v>193</v>
      </c>
      <c r="H195" s="214">
        <v>6</v>
      </c>
      <c r="I195" s="215"/>
      <c r="J195" s="216">
        <f t="shared" si="20"/>
        <v>0</v>
      </c>
      <c r="K195" s="217"/>
      <c r="L195" s="218"/>
      <c r="M195" s="219" t="s">
        <v>1</v>
      </c>
      <c r="N195" s="220" t="s">
        <v>40</v>
      </c>
      <c r="O195" s="68"/>
      <c r="P195" s="206">
        <f t="shared" si="21"/>
        <v>0</v>
      </c>
      <c r="Q195" s="206">
        <v>0.016</v>
      </c>
      <c r="R195" s="206">
        <f t="shared" si="22"/>
        <v>0.096</v>
      </c>
      <c r="S195" s="206">
        <v>0</v>
      </c>
      <c r="T195" s="207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8" t="s">
        <v>258</v>
      </c>
      <c r="AT195" s="208" t="s">
        <v>174</v>
      </c>
      <c r="AU195" s="208" t="s">
        <v>133</v>
      </c>
      <c r="AY195" s="14" t="s">
        <v>125</v>
      </c>
      <c r="BE195" s="209">
        <f t="shared" si="24"/>
        <v>0</v>
      </c>
      <c r="BF195" s="209">
        <f t="shared" si="25"/>
        <v>0</v>
      </c>
      <c r="BG195" s="209">
        <f t="shared" si="26"/>
        <v>0</v>
      </c>
      <c r="BH195" s="209">
        <f t="shared" si="27"/>
        <v>0</v>
      </c>
      <c r="BI195" s="209">
        <f t="shared" si="28"/>
        <v>0</v>
      </c>
      <c r="BJ195" s="14" t="s">
        <v>133</v>
      </c>
      <c r="BK195" s="209">
        <f t="shared" si="29"/>
        <v>0</v>
      </c>
      <c r="BL195" s="14" t="s">
        <v>195</v>
      </c>
      <c r="BM195" s="208" t="s">
        <v>342</v>
      </c>
    </row>
    <row r="196" spans="1:65" s="2" customFormat="1" ht="16.5" customHeight="1">
      <c r="A196" s="31"/>
      <c r="B196" s="32"/>
      <c r="C196" s="210" t="s">
        <v>343</v>
      </c>
      <c r="D196" s="210" t="s">
        <v>174</v>
      </c>
      <c r="E196" s="211" t="s">
        <v>344</v>
      </c>
      <c r="F196" s="212" t="s">
        <v>345</v>
      </c>
      <c r="G196" s="213" t="s">
        <v>193</v>
      </c>
      <c r="H196" s="214">
        <v>2</v>
      </c>
      <c r="I196" s="215"/>
      <c r="J196" s="216">
        <f t="shared" si="20"/>
        <v>0</v>
      </c>
      <c r="K196" s="217"/>
      <c r="L196" s="218"/>
      <c r="M196" s="219" t="s">
        <v>1</v>
      </c>
      <c r="N196" s="220" t="s">
        <v>40</v>
      </c>
      <c r="O196" s="68"/>
      <c r="P196" s="206">
        <f t="shared" si="21"/>
        <v>0</v>
      </c>
      <c r="Q196" s="206">
        <v>0.037</v>
      </c>
      <c r="R196" s="206">
        <f t="shared" si="22"/>
        <v>0.074</v>
      </c>
      <c r="S196" s="206">
        <v>0</v>
      </c>
      <c r="T196" s="207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8" t="s">
        <v>258</v>
      </c>
      <c r="AT196" s="208" t="s">
        <v>174</v>
      </c>
      <c r="AU196" s="208" t="s">
        <v>133</v>
      </c>
      <c r="AY196" s="14" t="s">
        <v>125</v>
      </c>
      <c r="BE196" s="209">
        <f t="shared" si="24"/>
        <v>0</v>
      </c>
      <c r="BF196" s="209">
        <f t="shared" si="25"/>
        <v>0</v>
      </c>
      <c r="BG196" s="209">
        <f t="shared" si="26"/>
        <v>0</v>
      </c>
      <c r="BH196" s="209">
        <f t="shared" si="27"/>
        <v>0</v>
      </c>
      <c r="BI196" s="209">
        <f t="shared" si="28"/>
        <v>0</v>
      </c>
      <c r="BJ196" s="14" t="s">
        <v>133</v>
      </c>
      <c r="BK196" s="209">
        <f t="shared" si="29"/>
        <v>0</v>
      </c>
      <c r="BL196" s="14" t="s">
        <v>195</v>
      </c>
      <c r="BM196" s="208" t="s">
        <v>346</v>
      </c>
    </row>
    <row r="197" spans="1:65" s="2" customFormat="1" ht="16.5" customHeight="1">
      <c r="A197" s="31"/>
      <c r="B197" s="32"/>
      <c r="C197" s="196" t="s">
        <v>347</v>
      </c>
      <c r="D197" s="196" t="s">
        <v>128</v>
      </c>
      <c r="E197" s="197" t="s">
        <v>348</v>
      </c>
      <c r="F197" s="198" t="s">
        <v>349</v>
      </c>
      <c r="G197" s="199" t="s">
        <v>153</v>
      </c>
      <c r="H197" s="200">
        <v>14</v>
      </c>
      <c r="I197" s="201"/>
      <c r="J197" s="202">
        <f t="shared" si="20"/>
        <v>0</v>
      </c>
      <c r="K197" s="203"/>
      <c r="L197" s="36"/>
      <c r="M197" s="204" t="s">
        <v>1</v>
      </c>
      <c r="N197" s="205" t="s">
        <v>40</v>
      </c>
      <c r="O197" s="68"/>
      <c r="P197" s="206">
        <f t="shared" si="21"/>
        <v>0</v>
      </c>
      <c r="Q197" s="206">
        <v>0</v>
      </c>
      <c r="R197" s="206">
        <f t="shared" si="22"/>
        <v>0</v>
      </c>
      <c r="S197" s="206">
        <v>0.0018</v>
      </c>
      <c r="T197" s="207">
        <f t="shared" si="23"/>
        <v>0.0252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8" t="s">
        <v>195</v>
      </c>
      <c r="AT197" s="208" t="s">
        <v>128</v>
      </c>
      <c r="AU197" s="208" t="s">
        <v>133</v>
      </c>
      <c r="AY197" s="14" t="s">
        <v>125</v>
      </c>
      <c r="BE197" s="209">
        <f t="shared" si="24"/>
        <v>0</v>
      </c>
      <c r="BF197" s="209">
        <f t="shared" si="25"/>
        <v>0</v>
      </c>
      <c r="BG197" s="209">
        <f t="shared" si="26"/>
        <v>0</v>
      </c>
      <c r="BH197" s="209">
        <f t="shared" si="27"/>
        <v>0</v>
      </c>
      <c r="BI197" s="209">
        <f t="shared" si="28"/>
        <v>0</v>
      </c>
      <c r="BJ197" s="14" t="s">
        <v>133</v>
      </c>
      <c r="BK197" s="209">
        <f t="shared" si="29"/>
        <v>0</v>
      </c>
      <c r="BL197" s="14" t="s">
        <v>195</v>
      </c>
      <c r="BM197" s="208" t="s">
        <v>350</v>
      </c>
    </row>
    <row r="198" spans="1:65" s="2" customFormat="1" ht="21.75" customHeight="1">
      <c r="A198" s="31"/>
      <c r="B198" s="32"/>
      <c r="C198" s="196" t="s">
        <v>351</v>
      </c>
      <c r="D198" s="196" t="s">
        <v>128</v>
      </c>
      <c r="E198" s="197" t="s">
        <v>352</v>
      </c>
      <c r="F198" s="198" t="s">
        <v>353</v>
      </c>
      <c r="G198" s="199" t="s">
        <v>153</v>
      </c>
      <c r="H198" s="200">
        <v>2</v>
      </c>
      <c r="I198" s="201"/>
      <c r="J198" s="202">
        <f t="shared" si="20"/>
        <v>0</v>
      </c>
      <c r="K198" s="203"/>
      <c r="L198" s="36"/>
      <c r="M198" s="204" t="s">
        <v>1</v>
      </c>
      <c r="N198" s="205" t="s">
        <v>40</v>
      </c>
      <c r="O198" s="68"/>
      <c r="P198" s="206">
        <f t="shared" si="21"/>
        <v>0</v>
      </c>
      <c r="Q198" s="206">
        <v>0</v>
      </c>
      <c r="R198" s="206">
        <f t="shared" si="22"/>
        <v>0</v>
      </c>
      <c r="S198" s="206">
        <v>0.0125</v>
      </c>
      <c r="T198" s="207">
        <f t="shared" si="23"/>
        <v>0.025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8" t="s">
        <v>195</v>
      </c>
      <c r="AT198" s="208" t="s">
        <v>128</v>
      </c>
      <c r="AU198" s="208" t="s">
        <v>133</v>
      </c>
      <c r="AY198" s="14" t="s">
        <v>125</v>
      </c>
      <c r="BE198" s="209">
        <f t="shared" si="24"/>
        <v>0</v>
      </c>
      <c r="BF198" s="209">
        <f t="shared" si="25"/>
        <v>0</v>
      </c>
      <c r="BG198" s="209">
        <f t="shared" si="26"/>
        <v>0</v>
      </c>
      <c r="BH198" s="209">
        <f t="shared" si="27"/>
        <v>0</v>
      </c>
      <c r="BI198" s="209">
        <f t="shared" si="28"/>
        <v>0</v>
      </c>
      <c r="BJ198" s="14" t="s">
        <v>133</v>
      </c>
      <c r="BK198" s="209">
        <f t="shared" si="29"/>
        <v>0</v>
      </c>
      <c r="BL198" s="14" t="s">
        <v>195</v>
      </c>
      <c r="BM198" s="208" t="s">
        <v>354</v>
      </c>
    </row>
    <row r="199" spans="1:65" s="2" customFormat="1" ht="21.75" customHeight="1">
      <c r="A199" s="31"/>
      <c r="B199" s="32"/>
      <c r="C199" s="196" t="s">
        <v>355</v>
      </c>
      <c r="D199" s="196" t="s">
        <v>128</v>
      </c>
      <c r="E199" s="197" t="s">
        <v>356</v>
      </c>
      <c r="F199" s="198" t="s">
        <v>357</v>
      </c>
      <c r="G199" s="199" t="s">
        <v>153</v>
      </c>
      <c r="H199" s="200">
        <v>14</v>
      </c>
      <c r="I199" s="201"/>
      <c r="J199" s="202">
        <f t="shared" si="20"/>
        <v>0</v>
      </c>
      <c r="K199" s="203"/>
      <c r="L199" s="36"/>
      <c r="M199" s="204" t="s">
        <v>1</v>
      </c>
      <c r="N199" s="205" t="s">
        <v>40</v>
      </c>
      <c r="O199" s="68"/>
      <c r="P199" s="206">
        <f t="shared" si="21"/>
        <v>0</v>
      </c>
      <c r="Q199" s="206">
        <v>0</v>
      </c>
      <c r="R199" s="206">
        <f t="shared" si="22"/>
        <v>0</v>
      </c>
      <c r="S199" s="206">
        <v>0.024</v>
      </c>
      <c r="T199" s="207">
        <f t="shared" si="23"/>
        <v>0.336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8" t="s">
        <v>132</v>
      </c>
      <c r="AT199" s="208" t="s">
        <v>128</v>
      </c>
      <c r="AU199" s="208" t="s">
        <v>133</v>
      </c>
      <c r="AY199" s="14" t="s">
        <v>125</v>
      </c>
      <c r="BE199" s="209">
        <f t="shared" si="24"/>
        <v>0</v>
      </c>
      <c r="BF199" s="209">
        <f t="shared" si="25"/>
        <v>0</v>
      </c>
      <c r="BG199" s="209">
        <f t="shared" si="26"/>
        <v>0</v>
      </c>
      <c r="BH199" s="209">
        <f t="shared" si="27"/>
        <v>0</v>
      </c>
      <c r="BI199" s="209">
        <f t="shared" si="28"/>
        <v>0</v>
      </c>
      <c r="BJ199" s="14" t="s">
        <v>133</v>
      </c>
      <c r="BK199" s="209">
        <f t="shared" si="29"/>
        <v>0</v>
      </c>
      <c r="BL199" s="14" t="s">
        <v>132</v>
      </c>
      <c r="BM199" s="208" t="s">
        <v>358</v>
      </c>
    </row>
    <row r="200" spans="1:65" s="2" customFormat="1" ht="16.5" customHeight="1">
      <c r="A200" s="31"/>
      <c r="B200" s="32"/>
      <c r="C200" s="196" t="s">
        <v>359</v>
      </c>
      <c r="D200" s="196" t="s">
        <v>128</v>
      </c>
      <c r="E200" s="197" t="s">
        <v>360</v>
      </c>
      <c r="F200" s="198" t="s">
        <v>361</v>
      </c>
      <c r="G200" s="199" t="s">
        <v>153</v>
      </c>
      <c r="H200" s="200">
        <v>2</v>
      </c>
      <c r="I200" s="201"/>
      <c r="J200" s="202">
        <f t="shared" si="20"/>
        <v>0</v>
      </c>
      <c r="K200" s="203"/>
      <c r="L200" s="36"/>
      <c r="M200" s="204" t="s">
        <v>1</v>
      </c>
      <c r="N200" s="205" t="s">
        <v>40</v>
      </c>
      <c r="O200" s="68"/>
      <c r="P200" s="206">
        <f t="shared" si="21"/>
        <v>0</v>
      </c>
      <c r="Q200" s="206">
        <v>0</v>
      </c>
      <c r="R200" s="206">
        <f t="shared" si="22"/>
        <v>0</v>
      </c>
      <c r="S200" s="206">
        <v>0.174</v>
      </c>
      <c r="T200" s="207">
        <f t="shared" si="23"/>
        <v>0.348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8" t="s">
        <v>195</v>
      </c>
      <c r="AT200" s="208" t="s">
        <v>128</v>
      </c>
      <c r="AU200" s="208" t="s">
        <v>133</v>
      </c>
      <c r="AY200" s="14" t="s">
        <v>125</v>
      </c>
      <c r="BE200" s="209">
        <f t="shared" si="24"/>
        <v>0</v>
      </c>
      <c r="BF200" s="209">
        <f t="shared" si="25"/>
        <v>0</v>
      </c>
      <c r="BG200" s="209">
        <f t="shared" si="26"/>
        <v>0</v>
      </c>
      <c r="BH200" s="209">
        <f t="shared" si="27"/>
        <v>0</v>
      </c>
      <c r="BI200" s="209">
        <f t="shared" si="28"/>
        <v>0</v>
      </c>
      <c r="BJ200" s="14" t="s">
        <v>133</v>
      </c>
      <c r="BK200" s="209">
        <f t="shared" si="29"/>
        <v>0</v>
      </c>
      <c r="BL200" s="14" t="s">
        <v>195</v>
      </c>
      <c r="BM200" s="208" t="s">
        <v>362</v>
      </c>
    </row>
    <row r="201" spans="1:65" s="2" customFormat="1" ht="21.75" customHeight="1">
      <c r="A201" s="31"/>
      <c r="B201" s="32"/>
      <c r="C201" s="196" t="s">
        <v>363</v>
      </c>
      <c r="D201" s="196" t="s">
        <v>128</v>
      </c>
      <c r="E201" s="197" t="s">
        <v>364</v>
      </c>
      <c r="F201" s="198" t="s">
        <v>365</v>
      </c>
      <c r="G201" s="199" t="s">
        <v>193</v>
      </c>
      <c r="H201" s="200">
        <v>1</v>
      </c>
      <c r="I201" s="201"/>
      <c r="J201" s="202">
        <f t="shared" si="20"/>
        <v>0</v>
      </c>
      <c r="K201" s="203"/>
      <c r="L201" s="36"/>
      <c r="M201" s="204" t="s">
        <v>1</v>
      </c>
      <c r="N201" s="205" t="s">
        <v>40</v>
      </c>
      <c r="O201" s="68"/>
      <c r="P201" s="206">
        <f t="shared" si="21"/>
        <v>0</v>
      </c>
      <c r="Q201" s="206">
        <v>0</v>
      </c>
      <c r="R201" s="206">
        <f t="shared" si="22"/>
        <v>0</v>
      </c>
      <c r="S201" s="206">
        <v>0</v>
      </c>
      <c r="T201" s="207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8" t="s">
        <v>195</v>
      </c>
      <c r="AT201" s="208" t="s">
        <v>128</v>
      </c>
      <c r="AU201" s="208" t="s">
        <v>133</v>
      </c>
      <c r="AY201" s="14" t="s">
        <v>125</v>
      </c>
      <c r="BE201" s="209">
        <f t="shared" si="24"/>
        <v>0</v>
      </c>
      <c r="BF201" s="209">
        <f t="shared" si="25"/>
        <v>0</v>
      </c>
      <c r="BG201" s="209">
        <f t="shared" si="26"/>
        <v>0</v>
      </c>
      <c r="BH201" s="209">
        <f t="shared" si="27"/>
        <v>0</v>
      </c>
      <c r="BI201" s="209">
        <f t="shared" si="28"/>
        <v>0</v>
      </c>
      <c r="BJ201" s="14" t="s">
        <v>133</v>
      </c>
      <c r="BK201" s="209">
        <f t="shared" si="29"/>
        <v>0</v>
      </c>
      <c r="BL201" s="14" t="s">
        <v>195</v>
      </c>
      <c r="BM201" s="208" t="s">
        <v>366</v>
      </c>
    </row>
    <row r="202" spans="1:65" s="2" customFormat="1" ht="16.5" customHeight="1">
      <c r="A202" s="31"/>
      <c r="B202" s="32"/>
      <c r="C202" s="196" t="s">
        <v>367</v>
      </c>
      <c r="D202" s="196" t="s">
        <v>128</v>
      </c>
      <c r="E202" s="197" t="s">
        <v>368</v>
      </c>
      <c r="F202" s="198" t="s">
        <v>285</v>
      </c>
      <c r="G202" s="199" t="s">
        <v>319</v>
      </c>
      <c r="H202" s="221"/>
      <c r="I202" s="201"/>
      <c r="J202" s="202">
        <f t="shared" si="20"/>
        <v>0</v>
      </c>
      <c r="K202" s="203"/>
      <c r="L202" s="36"/>
      <c r="M202" s="204" t="s">
        <v>1</v>
      </c>
      <c r="N202" s="205" t="s">
        <v>40</v>
      </c>
      <c r="O202" s="68"/>
      <c r="P202" s="206">
        <f t="shared" si="21"/>
        <v>0</v>
      </c>
      <c r="Q202" s="206">
        <v>0</v>
      </c>
      <c r="R202" s="206">
        <f t="shared" si="22"/>
        <v>0</v>
      </c>
      <c r="S202" s="206">
        <v>0</v>
      </c>
      <c r="T202" s="207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8" t="s">
        <v>195</v>
      </c>
      <c r="AT202" s="208" t="s">
        <v>128</v>
      </c>
      <c r="AU202" s="208" t="s">
        <v>133</v>
      </c>
      <c r="AY202" s="14" t="s">
        <v>125</v>
      </c>
      <c r="BE202" s="209">
        <f t="shared" si="24"/>
        <v>0</v>
      </c>
      <c r="BF202" s="209">
        <f t="shared" si="25"/>
        <v>0</v>
      </c>
      <c r="BG202" s="209">
        <f t="shared" si="26"/>
        <v>0</v>
      </c>
      <c r="BH202" s="209">
        <f t="shared" si="27"/>
        <v>0</v>
      </c>
      <c r="BI202" s="209">
        <f t="shared" si="28"/>
        <v>0</v>
      </c>
      <c r="BJ202" s="14" t="s">
        <v>133</v>
      </c>
      <c r="BK202" s="209">
        <f t="shared" si="29"/>
        <v>0</v>
      </c>
      <c r="BL202" s="14" t="s">
        <v>195</v>
      </c>
      <c r="BM202" s="208" t="s">
        <v>369</v>
      </c>
    </row>
    <row r="203" spans="2:63" s="12" customFormat="1" ht="22.9" customHeight="1">
      <c r="B203" s="180"/>
      <c r="C203" s="181"/>
      <c r="D203" s="182" t="s">
        <v>73</v>
      </c>
      <c r="E203" s="194" t="s">
        <v>370</v>
      </c>
      <c r="F203" s="194" t="s">
        <v>371</v>
      </c>
      <c r="G203" s="181"/>
      <c r="H203" s="181"/>
      <c r="I203" s="184"/>
      <c r="J203" s="195">
        <f>BK203</f>
        <v>0</v>
      </c>
      <c r="K203" s="181"/>
      <c r="L203" s="186"/>
      <c r="M203" s="187"/>
      <c r="N203" s="188"/>
      <c r="O203" s="188"/>
      <c r="P203" s="189">
        <f>SUM(P204:P205)</f>
        <v>0</v>
      </c>
      <c r="Q203" s="188"/>
      <c r="R203" s="189">
        <f>SUM(R204:R205)</f>
        <v>0.00012</v>
      </c>
      <c r="S203" s="188"/>
      <c r="T203" s="190">
        <f>SUM(T204:T205)</f>
        <v>0</v>
      </c>
      <c r="AR203" s="191" t="s">
        <v>133</v>
      </c>
      <c r="AT203" s="192" t="s">
        <v>73</v>
      </c>
      <c r="AU203" s="192" t="s">
        <v>79</v>
      </c>
      <c r="AY203" s="191" t="s">
        <v>125</v>
      </c>
      <c r="BK203" s="193">
        <f>SUM(BK204:BK205)</f>
        <v>0</v>
      </c>
    </row>
    <row r="204" spans="1:65" s="2" customFormat="1" ht="16.5" customHeight="1">
      <c r="A204" s="31"/>
      <c r="B204" s="32"/>
      <c r="C204" s="196" t="s">
        <v>372</v>
      </c>
      <c r="D204" s="196" t="s">
        <v>128</v>
      </c>
      <c r="E204" s="197" t="s">
        <v>373</v>
      </c>
      <c r="F204" s="198" t="s">
        <v>374</v>
      </c>
      <c r="G204" s="199" t="s">
        <v>193</v>
      </c>
      <c r="H204" s="200">
        <v>2</v>
      </c>
      <c r="I204" s="201"/>
      <c r="J204" s="202">
        <f>ROUND(I204*H204,2)</f>
        <v>0</v>
      </c>
      <c r="K204" s="203"/>
      <c r="L204" s="36"/>
      <c r="M204" s="204" t="s">
        <v>1</v>
      </c>
      <c r="N204" s="205" t="s">
        <v>40</v>
      </c>
      <c r="O204" s="68"/>
      <c r="P204" s="206">
        <f>O204*H204</f>
        <v>0</v>
      </c>
      <c r="Q204" s="206">
        <v>6E-05</v>
      </c>
      <c r="R204" s="206">
        <f>Q204*H204</f>
        <v>0.00012</v>
      </c>
      <c r="S204" s="206">
        <v>0</v>
      </c>
      <c r="T204" s="207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8" t="s">
        <v>195</v>
      </c>
      <c r="AT204" s="208" t="s">
        <v>128</v>
      </c>
      <c r="AU204" s="208" t="s">
        <v>133</v>
      </c>
      <c r="AY204" s="14" t="s">
        <v>125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4" t="s">
        <v>133</v>
      </c>
      <c r="BK204" s="209">
        <f>ROUND(I204*H204,2)</f>
        <v>0</v>
      </c>
      <c r="BL204" s="14" t="s">
        <v>195</v>
      </c>
      <c r="BM204" s="208" t="s">
        <v>375</v>
      </c>
    </row>
    <row r="205" spans="1:65" s="2" customFormat="1" ht="16.5" customHeight="1">
      <c r="A205" s="31"/>
      <c r="B205" s="32"/>
      <c r="C205" s="196" t="s">
        <v>376</v>
      </c>
      <c r="D205" s="196" t="s">
        <v>128</v>
      </c>
      <c r="E205" s="197" t="s">
        <v>377</v>
      </c>
      <c r="F205" s="198" t="s">
        <v>318</v>
      </c>
      <c r="G205" s="199" t="s">
        <v>319</v>
      </c>
      <c r="H205" s="221"/>
      <c r="I205" s="201"/>
      <c r="J205" s="202">
        <f>ROUND(I205*H205,2)</f>
        <v>0</v>
      </c>
      <c r="K205" s="203"/>
      <c r="L205" s="36"/>
      <c r="M205" s="204" t="s">
        <v>1</v>
      </c>
      <c r="N205" s="205" t="s">
        <v>40</v>
      </c>
      <c r="O205" s="68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8" t="s">
        <v>195</v>
      </c>
      <c r="AT205" s="208" t="s">
        <v>128</v>
      </c>
      <c r="AU205" s="208" t="s">
        <v>133</v>
      </c>
      <c r="AY205" s="14" t="s">
        <v>125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4" t="s">
        <v>133</v>
      </c>
      <c r="BK205" s="209">
        <f>ROUND(I205*H205,2)</f>
        <v>0</v>
      </c>
      <c r="BL205" s="14" t="s">
        <v>195</v>
      </c>
      <c r="BM205" s="208" t="s">
        <v>378</v>
      </c>
    </row>
    <row r="206" spans="2:63" s="12" customFormat="1" ht="22.9" customHeight="1">
      <c r="B206" s="180"/>
      <c r="C206" s="181"/>
      <c r="D206" s="182" t="s">
        <v>73</v>
      </c>
      <c r="E206" s="194" t="s">
        <v>379</v>
      </c>
      <c r="F206" s="194" t="s">
        <v>380</v>
      </c>
      <c r="G206" s="181"/>
      <c r="H206" s="181"/>
      <c r="I206" s="184"/>
      <c r="J206" s="195">
        <f>BK206</f>
        <v>0</v>
      </c>
      <c r="K206" s="181"/>
      <c r="L206" s="186"/>
      <c r="M206" s="187"/>
      <c r="N206" s="188"/>
      <c r="O206" s="188"/>
      <c r="P206" s="189">
        <f>SUM(P207:P210)</f>
        <v>0</v>
      </c>
      <c r="Q206" s="188"/>
      <c r="R206" s="189">
        <f>SUM(R207:R210)</f>
        <v>0.24573</v>
      </c>
      <c r="S206" s="188"/>
      <c r="T206" s="190">
        <f>SUM(T207:T210)</f>
        <v>0</v>
      </c>
      <c r="AR206" s="191" t="s">
        <v>133</v>
      </c>
      <c r="AT206" s="192" t="s">
        <v>73</v>
      </c>
      <c r="AU206" s="192" t="s">
        <v>79</v>
      </c>
      <c r="AY206" s="191" t="s">
        <v>125</v>
      </c>
      <c r="BK206" s="193">
        <f>SUM(BK207:BK210)</f>
        <v>0</v>
      </c>
    </row>
    <row r="207" spans="1:65" s="2" customFormat="1" ht="16.5" customHeight="1">
      <c r="A207" s="31"/>
      <c r="B207" s="32"/>
      <c r="C207" s="196" t="s">
        <v>381</v>
      </c>
      <c r="D207" s="196" t="s">
        <v>128</v>
      </c>
      <c r="E207" s="197" t="s">
        <v>382</v>
      </c>
      <c r="F207" s="198" t="s">
        <v>383</v>
      </c>
      <c r="G207" s="199" t="s">
        <v>137</v>
      </c>
      <c r="H207" s="200">
        <v>9</v>
      </c>
      <c r="I207" s="201"/>
      <c r="J207" s="202">
        <f>ROUND(I207*H207,2)</f>
        <v>0</v>
      </c>
      <c r="K207" s="203"/>
      <c r="L207" s="36"/>
      <c r="M207" s="204" t="s">
        <v>1</v>
      </c>
      <c r="N207" s="205" t="s">
        <v>40</v>
      </c>
      <c r="O207" s="68"/>
      <c r="P207" s="206">
        <f>O207*H207</f>
        <v>0</v>
      </c>
      <c r="Q207" s="206">
        <v>0.0029</v>
      </c>
      <c r="R207" s="206">
        <f>Q207*H207</f>
        <v>0.026099999999999998</v>
      </c>
      <c r="S207" s="206">
        <v>0</v>
      </c>
      <c r="T207" s="207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8" t="s">
        <v>195</v>
      </c>
      <c r="AT207" s="208" t="s">
        <v>128</v>
      </c>
      <c r="AU207" s="208" t="s">
        <v>133</v>
      </c>
      <c r="AY207" s="14" t="s">
        <v>125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4" t="s">
        <v>133</v>
      </c>
      <c r="BK207" s="209">
        <f>ROUND(I207*H207,2)</f>
        <v>0</v>
      </c>
      <c r="BL207" s="14" t="s">
        <v>195</v>
      </c>
      <c r="BM207" s="208" t="s">
        <v>384</v>
      </c>
    </row>
    <row r="208" spans="1:65" s="2" customFormat="1" ht="16.5" customHeight="1">
      <c r="A208" s="31"/>
      <c r="B208" s="32"/>
      <c r="C208" s="210" t="s">
        <v>385</v>
      </c>
      <c r="D208" s="210" t="s">
        <v>174</v>
      </c>
      <c r="E208" s="211" t="s">
        <v>386</v>
      </c>
      <c r="F208" s="212" t="s">
        <v>387</v>
      </c>
      <c r="G208" s="213" t="s">
        <v>137</v>
      </c>
      <c r="H208" s="214">
        <v>9.9</v>
      </c>
      <c r="I208" s="215"/>
      <c r="J208" s="216">
        <f>ROUND(I208*H208,2)</f>
        <v>0</v>
      </c>
      <c r="K208" s="217"/>
      <c r="L208" s="218"/>
      <c r="M208" s="219" t="s">
        <v>1</v>
      </c>
      <c r="N208" s="220" t="s">
        <v>40</v>
      </c>
      <c r="O208" s="68"/>
      <c r="P208" s="206">
        <f>O208*H208</f>
        <v>0</v>
      </c>
      <c r="Q208" s="206">
        <v>0.0177</v>
      </c>
      <c r="R208" s="206">
        <f>Q208*H208</f>
        <v>0.17523000000000002</v>
      </c>
      <c r="S208" s="206">
        <v>0</v>
      </c>
      <c r="T208" s="207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8" t="s">
        <v>258</v>
      </c>
      <c r="AT208" s="208" t="s">
        <v>174</v>
      </c>
      <c r="AU208" s="208" t="s">
        <v>133</v>
      </c>
      <c r="AY208" s="14" t="s">
        <v>125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4" t="s">
        <v>133</v>
      </c>
      <c r="BK208" s="209">
        <f>ROUND(I208*H208,2)</f>
        <v>0</v>
      </c>
      <c r="BL208" s="14" t="s">
        <v>195</v>
      </c>
      <c r="BM208" s="208" t="s">
        <v>388</v>
      </c>
    </row>
    <row r="209" spans="1:65" s="2" customFormat="1" ht="16.5" customHeight="1">
      <c r="A209" s="31"/>
      <c r="B209" s="32"/>
      <c r="C209" s="196" t="s">
        <v>389</v>
      </c>
      <c r="D209" s="196" t="s">
        <v>128</v>
      </c>
      <c r="E209" s="197" t="s">
        <v>390</v>
      </c>
      <c r="F209" s="198" t="s">
        <v>391</v>
      </c>
      <c r="G209" s="199" t="s">
        <v>137</v>
      </c>
      <c r="H209" s="200">
        <v>29.6</v>
      </c>
      <c r="I209" s="201"/>
      <c r="J209" s="202">
        <f>ROUND(I209*H209,2)</f>
        <v>0</v>
      </c>
      <c r="K209" s="203"/>
      <c r="L209" s="36"/>
      <c r="M209" s="204" t="s">
        <v>1</v>
      </c>
      <c r="N209" s="205" t="s">
        <v>40</v>
      </c>
      <c r="O209" s="68"/>
      <c r="P209" s="206">
        <f>O209*H209</f>
        <v>0</v>
      </c>
      <c r="Q209" s="206">
        <v>0.0015</v>
      </c>
      <c r="R209" s="206">
        <f>Q209*H209</f>
        <v>0.0444</v>
      </c>
      <c r="S209" s="206">
        <v>0</v>
      </c>
      <c r="T209" s="207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8" t="s">
        <v>195</v>
      </c>
      <c r="AT209" s="208" t="s">
        <v>128</v>
      </c>
      <c r="AU209" s="208" t="s">
        <v>133</v>
      </c>
      <c r="AY209" s="14" t="s">
        <v>125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4" t="s">
        <v>133</v>
      </c>
      <c r="BK209" s="209">
        <f>ROUND(I209*H209,2)</f>
        <v>0</v>
      </c>
      <c r="BL209" s="14" t="s">
        <v>195</v>
      </c>
      <c r="BM209" s="208" t="s">
        <v>392</v>
      </c>
    </row>
    <row r="210" spans="1:65" s="2" customFormat="1" ht="21.75" customHeight="1">
      <c r="A210" s="31"/>
      <c r="B210" s="32"/>
      <c r="C210" s="196" t="s">
        <v>393</v>
      </c>
      <c r="D210" s="196" t="s">
        <v>128</v>
      </c>
      <c r="E210" s="197" t="s">
        <v>394</v>
      </c>
      <c r="F210" s="198" t="s">
        <v>395</v>
      </c>
      <c r="G210" s="199" t="s">
        <v>319</v>
      </c>
      <c r="H210" s="221"/>
      <c r="I210" s="201"/>
      <c r="J210" s="202">
        <f>ROUND(I210*H210,2)</f>
        <v>0</v>
      </c>
      <c r="K210" s="203"/>
      <c r="L210" s="36"/>
      <c r="M210" s="204" t="s">
        <v>1</v>
      </c>
      <c r="N210" s="205" t="s">
        <v>40</v>
      </c>
      <c r="O210" s="68"/>
      <c r="P210" s="206">
        <f>O210*H210</f>
        <v>0</v>
      </c>
      <c r="Q210" s="206">
        <v>0</v>
      </c>
      <c r="R210" s="206">
        <f>Q210*H210</f>
        <v>0</v>
      </c>
      <c r="S210" s="206">
        <v>0</v>
      </c>
      <c r="T210" s="207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8" t="s">
        <v>195</v>
      </c>
      <c r="AT210" s="208" t="s">
        <v>128</v>
      </c>
      <c r="AU210" s="208" t="s">
        <v>133</v>
      </c>
      <c r="AY210" s="14" t="s">
        <v>125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4" t="s">
        <v>133</v>
      </c>
      <c r="BK210" s="209">
        <f>ROUND(I210*H210,2)</f>
        <v>0</v>
      </c>
      <c r="BL210" s="14" t="s">
        <v>195</v>
      </c>
      <c r="BM210" s="208" t="s">
        <v>396</v>
      </c>
    </row>
    <row r="211" spans="2:63" s="12" customFormat="1" ht="22.9" customHeight="1">
      <c r="B211" s="180"/>
      <c r="C211" s="181"/>
      <c r="D211" s="182" t="s">
        <v>73</v>
      </c>
      <c r="E211" s="194" t="s">
        <v>397</v>
      </c>
      <c r="F211" s="194" t="s">
        <v>398</v>
      </c>
      <c r="G211" s="181"/>
      <c r="H211" s="181"/>
      <c r="I211" s="184"/>
      <c r="J211" s="195">
        <f>BK211</f>
        <v>0</v>
      </c>
      <c r="K211" s="181"/>
      <c r="L211" s="186"/>
      <c r="M211" s="187"/>
      <c r="N211" s="188"/>
      <c r="O211" s="188"/>
      <c r="P211" s="189">
        <f>P212</f>
        <v>0</v>
      </c>
      <c r="Q211" s="188"/>
      <c r="R211" s="189">
        <f>R212</f>
        <v>0</v>
      </c>
      <c r="S211" s="188"/>
      <c r="T211" s="190">
        <f>T212</f>
        <v>0.972</v>
      </c>
      <c r="AR211" s="191" t="s">
        <v>133</v>
      </c>
      <c r="AT211" s="192" t="s">
        <v>73</v>
      </c>
      <c r="AU211" s="192" t="s">
        <v>79</v>
      </c>
      <c r="AY211" s="191" t="s">
        <v>125</v>
      </c>
      <c r="BK211" s="193">
        <f>BK212</f>
        <v>0</v>
      </c>
    </row>
    <row r="212" spans="1:65" s="2" customFormat="1" ht="16.5" customHeight="1">
      <c r="A212" s="31"/>
      <c r="B212" s="32"/>
      <c r="C212" s="196" t="s">
        <v>399</v>
      </c>
      <c r="D212" s="196" t="s">
        <v>128</v>
      </c>
      <c r="E212" s="197" t="s">
        <v>400</v>
      </c>
      <c r="F212" s="198" t="s">
        <v>401</v>
      </c>
      <c r="G212" s="199" t="s">
        <v>137</v>
      </c>
      <c r="H212" s="200">
        <v>64.8</v>
      </c>
      <c r="I212" s="201"/>
      <c r="J212" s="202">
        <f>ROUND(I212*H212,2)</f>
        <v>0</v>
      </c>
      <c r="K212" s="203"/>
      <c r="L212" s="36"/>
      <c r="M212" s="204" t="s">
        <v>1</v>
      </c>
      <c r="N212" s="205" t="s">
        <v>40</v>
      </c>
      <c r="O212" s="68"/>
      <c r="P212" s="206">
        <f>O212*H212</f>
        <v>0</v>
      </c>
      <c r="Q212" s="206">
        <v>0</v>
      </c>
      <c r="R212" s="206">
        <f>Q212*H212</f>
        <v>0</v>
      </c>
      <c r="S212" s="206">
        <v>0.015</v>
      </c>
      <c r="T212" s="207">
        <f>S212*H212</f>
        <v>0.972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8" t="s">
        <v>195</v>
      </c>
      <c r="AT212" s="208" t="s">
        <v>128</v>
      </c>
      <c r="AU212" s="208" t="s">
        <v>133</v>
      </c>
      <c r="AY212" s="14" t="s">
        <v>125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4" t="s">
        <v>133</v>
      </c>
      <c r="BK212" s="209">
        <f>ROUND(I212*H212,2)</f>
        <v>0</v>
      </c>
      <c r="BL212" s="14" t="s">
        <v>195</v>
      </c>
      <c r="BM212" s="208" t="s">
        <v>402</v>
      </c>
    </row>
    <row r="213" spans="2:63" s="12" customFormat="1" ht="22.9" customHeight="1">
      <c r="B213" s="180"/>
      <c r="C213" s="181"/>
      <c r="D213" s="182" t="s">
        <v>73</v>
      </c>
      <c r="E213" s="194" t="s">
        <v>403</v>
      </c>
      <c r="F213" s="194" t="s">
        <v>404</v>
      </c>
      <c r="G213" s="181"/>
      <c r="H213" s="181"/>
      <c r="I213" s="184"/>
      <c r="J213" s="195">
        <f>BK213</f>
        <v>0</v>
      </c>
      <c r="K213" s="181"/>
      <c r="L213" s="186"/>
      <c r="M213" s="187"/>
      <c r="N213" s="188"/>
      <c r="O213" s="188"/>
      <c r="P213" s="189">
        <f>P214+SUM(P215:P225)</f>
        <v>0</v>
      </c>
      <c r="Q213" s="188"/>
      <c r="R213" s="189">
        <f>R214+SUM(R215:R225)</f>
        <v>3.4364898999999998</v>
      </c>
      <c r="S213" s="188"/>
      <c r="T213" s="190">
        <f>T214+SUM(T215:T225)</f>
        <v>0.058800000000000005</v>
      </c>
      <c r="AR213" s="191" t="s">
        <v>133</v>
      </c>
      <c r="AT213" s="192" t="s">
        <v>73</v>
      </c>
      <c r="AU213" s="192" t="s">
        <v>79</v>
      </c>
      <c r="AY213" s="191" t="s">
        <v>125</v>
      </c>
      <c r="BK213" s="193">
        <f>BK214+SUM(BK215:BK225)</f>
        <v>0</v>
      </c>
    </row>
    <row r="214" spans="1:65" s="2" customFormat="1" ht="16.5" customHeight="1">
      <c r="A214" s="31"/>
      <c r="B214" s="32"/>
      <c r="C214" s="196" t="s">
        <v>405</v>
      </c>
      <c r="D214" s="196" t="s">
        <v>128</v>
      </c>
      <c r="E214" s="197" t="s">
        <v>406</v>
      </c>
      <c r="F214" s="198" t="s">
        <v>407</v>
      </c>
      <c r="G214" s="199" t="s">
        <v>137</v>
      </c>
      <c r="H214" s="200">
        <v>19.6</v>
      </c>
      <c r="I214" s="201"/>
      <c r="J214" s="202">
        <f aca="true" t="shared" si="30" ref="J214:J224">ROUND(I214*H214,2)</f>
        <v>0</v>
      </c>
      <c r="K214" s="203"/>
      <c r="L214" s="36"/>
      <c r="M214" s="204" t="s">
        <v>1</v>
      </c>
      <c r="N214" s="205" t="s">
        <v>40</v>
      </c>
      <c r="O214" s="68"/>
      <c r="P214" s="206">
        <f aca="true" t="shared" si="31" ref="P214:P224">O214*H214</f>
        <v>0</v>
      </c>
      <c r="Q214" s="206">
        <v>0</v>
      </c>
      <c r="R214" s="206">
        <f aca="true" t="shared" si="32" ref="R214:R224">Q214*H214</f>
        <v>0</v>
      </c>
      <c r="S214" s="206">
        <v>0.003</v>
      </c>
      <c r="T214" s="207">
        <f aca="true" t="shared" si="33" ref="T214:T224">S214*H214</f>
        <v>0.058800000000000005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8" t="s">
        <v>195</v>
      </c>
      <c r="AT214" s="208" t="s">
        <v>128</v>
      </c>
      <c r="AU214" s="208" t="s">
        <v>133</v>
      </c>
      <c r="AY214" s="14" t="s">
        <v>125</v>
      </c>
      <c r="BE214" s="209">
        <f aca="true" t="shared" si="34" ref="BE214:BE224">IF(N214="základní",J214,0)</f>
        <v>0</v>
      </c>
      <c r="BF214" s="209">
        <f aca="true" t="shared" si="35" ref="BF214:BF224">IF(N214="snížená",J214,0)</f>
        <v>0</v>
      </c>
      <c r="BG214" s="209">
        <f aca="true" t="shared" si="36" ref="BG214:BG224">IF(N214="zákl. přenesená",J214,0)</f>
        <v>0</v>
      </c>
      <c r="BH214" s="209">
        <f aca="true" t="shared" si="37" ref="BH214:BH224">IF(N214="sníž. přenesená",J214,0)</f>
        <v>0</v>
      </c>
      <c r="BI214" s="209">
        <f aca="true" t="shared" si="38" ref="BI214:BI224">IF(N214="nulová",J214,0)</f>
        <v>0</v>
      </c>
      <c r="BJ214" s="14" t="s">
        <v>133</v>
      </c>
      <c r="BK214" s="209">
        <f aca="true" t="shared" si="39" ref="BK214:BK224">ROUND(I214*H214,2)</f>
        <v>0</v>
      </c>
      <c r="BL214" s="14" t="s">
        <v>195</v>
      </c>
      <c r="BM214" s="208" t="s">
        <v>408</v>
      </c>
    </row>
    <row r="215" spans="1:65" s="2" customFormat="1" ht="16.5" customHeight="1">
      <c r="A215" s="31"/>
      <c r="B215" s="32"/>
      <c r="C215" s="196" t="s">
        <v>409</v>
      </c>
      <c r="D215" s="196" t="s">
        <v>128</v>
      </c>
      <c r="E215" s="197" t="s">
        <v>410</v>
      </c>
      <c r="F215" s="198" t="s">
        <v>411</v>
      </c>
      <c r="G215" s="199" t="s">
        <v>137</v>
      </c>
      <c r="H215" s="200">
        <v>112.8</v>
      </c>
      <c r="I215" s="201"/>
      <c r="J215" s="202">
        <f t="shared" si="30"/>
        <v>0</v>
      </c>
      <c r="K215" s="203"/>
      <c r="L215" s="36"/>
      <c r="M215" s="204" t="s">
        <v>1</v>
      </c>
      <c r="N215" s="205" t="s">
        <v>40</v>
      </c>
      <c r="O215" s="68"/>
      <c r="P215" s="206">
        <f t="shared" si="31"/>
        <v>0</v>
      </c>
      <c r="Q215" s="206">
        <v>0</v>
      </c>
      <c r="R215" s="206">
        <f t="shared" si="32"/>
        <v>0</v>
      </c>
      <c r="S215" s="206">
        <v>0</v>
      </c>
      <c r="T215" s="207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8" t="s">
        <v>195</v>
      </c>
      <c r="AT215" s="208" t="s">
        <v>128</v>
      </c>
      <c r="AU215" s="208" t="s">
        <v>133</v>
      </c>
      <c r="AY215" s="14" t="s">
        <v>125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4" t="s">
        <v>133</v>
      </c>
      <c r="BK215" s="209">
        <f t="shared" si="39"/>
        <v>0</v>
      </c>
      <c r="BL215" s="14" t="s">
        <v>195</v>
      </c>
      <c r="BM215" s="208" t="s">
        <v>412</v>
      </c>
    </row>
    <row r="216" spans="1:65" s="2" customFormat="1" ht="16.5" customHeight="1">
      <c r="A216" s="31"/>
      <c r="B216" s="32"/>
      <c r="C216" s="196" t="s">
        <v>413</v>
      </c>
      <c r="D216" s="196" t="s">
        <v>128</v>
      </c>
      <c r="E216" s="197" t="s">
        <v>414</v>
      </c>
      <c r="F216" s="198" t="s">
        <v>415</v>
      </c>
      <c r="G216" s="199" t="s">
        <v>137</v>
      </c>
      <c r="H216" s="200">
        <v>112.8</v>
      </c>
      <c r="I216" s="201"/>
      <c r="J216" s="202">
        <f t="shared" si="30"/>
        <v>0</v>
      </c>
      <c r="K216" s="203"/>
      <c r="L216" s="36"/>
      <c r="M216" s="204" t="s">
        <v>1</v>
      </c>
      <c r="N216" s="205" t="s">
        <v>40</v>
      </c>
      <c r="O216" s="68"/>
      <c r="P216" s="206">
        <f t="shared" si="31"/>
        <v>0</v>
      </c>
      <c r="Q216" s="206">
        <v>0</v>
      </c>
      <c r="R216" s="206">
        <f t="shared" si="32"/>
        <v>0</v>
      </c>
      <c r="S216" s="206">
        <v>0</v>
      </c>
      <c r="T216" s="207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8" t="s">
        <v>195</v>
      </c>
      <c r="AT216" s="208" t="s">
        <v>128</v>
      </c>
      <c r="AU216" s="208" t="s">
        <v>133</v>
      </c>
      <c r="AY216" s="14" t="s">
        <v>125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4" t="s">
        <v>133</v>
      </c>
      <c r="BK216" s="209">
        <f t="shared" si="39"/>
        <v>0</v>
      </c>
      <c r="BL216" s="14" t="s">
        <v>195</v>
      </c>
      <c r="BM216" s="208" t="s">
        <v>416</v>
      </c>
    </row>
    <row r="217" spans="1:65" s="2" customFormat="1" ht="21.75" customHeight="1">
      <c r="A217" s="31"/>
      <c r="B217" s="32"/>
      <c r="C217" s="196" t="s">
        <v>417</v>
      </c>
      <c r="D217" s="196" t="s">
        <v>128</v>
      </c>
      <c r="E217" s="197" t="s">
        <v>418</v>
      </c>
      <c r="F217" s="198" t="s">
        <v>419</v>
      </c>
      <c r="G217" s="199" t="s">
        <v>137</v>
      </c>
      <c r="H217" s="200">
        <v>103.8</v>
      </c>
      <c r="I217" s="201"/>
      <c r="J217" s="202">
        <f t="shared" si="30"/>
        <v>0</v>
      </c>
      <c r="K217" s="203"/>
      <c r="L217" s="36"/>
      <c r="M217" s="204" t="s">
        <v>1</v>
      </c>
      <c r="N217" s="205" t="s">
        <v>40</v>
      </c>
      <c r="O217" s="68"/>
      <c r="P217" s="206">
        <f t="shared" si="31"/>
        <v>0</v>
      </c>
      <c r="Q217" s="206">
        <v>0.015</v>
      </c>
      <c r="R217" s="206">
        <f t="shared" si="32"/>
        <v>1.557</v>
      </c>
      <c r="S217" s="206">
        <v>0</v>
      </c>
      <c r="T217" s="207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8" t="s">
        <v>195</v>
      </c>
      <c r="AT217" s="208" t="s">
        <v>128</v>
      </c>
      <c r="AU217" s="208" t="s">
        <v>133</v>
      </c>
      <c r="AY217" s="14" t="s">
        <v>125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4" t="s">
        <v>133</v>
      </c>
      <c r="BK217" s="209">
        <f t="shared" si="39"/>
        <v>0</v>
      </c>
      <c r="BL217" s="14" t="s">
        <v>195</v>
      </c>
      <c r="BM217" s="208" t="s">
        <v>420</v>
      </c>
    </row>
    <row r="218" spans="1:65" s="2" customFormat="1" ht="16.5" customHeight="1">
      <c r="A218" s="31"/>
      <c r="B218" s="32"/>
      <c r="C218" s="196" t="s">
        <v>421</v>
      </c>
      <c r="D218" s="196" t="s">
        <v>128</v>
      </c>
      <c r="E218" s="197" t="s">
        <v>422</v>
      </c>
      <c r="F218" s="198" t="s">
        <v>423</v>
      </c>
      <c r="G218" s="199" t="s">
        <v>137</v>
      </c>
      <c r="H218" s="200">
        <v>47.5</v>
      </c>
      <c r="I218" s="201"/>
      <c r="J218" s="202">
        <f t="shared" si="30"/>
        <v>0</v>
      </c>
      <c r="K218" s="203"/>
      <c r="L218" s="36"/>
      <c r="M218" s="204" t="s">
        <v>1</v>
      </c>
      <c r="N218" s="205" t="s">
        <v>40</v>
      </c>
      <c r="O218" s="68"/>
      <c r="P218" s="206">
        <f t="shared" si="31"/>
        <v>0</v>
      </c>
      <c r="Q218" s="206">
        <v>0.0005</v>
      </c>
      <c r="R218" s="206">
        <f t="shared" si="32"/>
        <v>0.02375</v>
      </c>
      <c r="S218" s="206">
        <v>0</v>
      </c>
      <c r="T218" s="207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8" t="s">
        <v>195</v>
      </c>
      <c r="AT218" s="208" t="s">
        <v>128</v>
      </c>
      <c r="AU218" s="208" t="s">
        <v>133</v>
      </c>
      <c r="AY218" s="14" t="s">
        <v>125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4" t="s">
        <v>133</v>
      </c>
      <c r="BK218" s="209">
        <f t="shared" si="39"/>
        <v>0</v>
      </c>
      <c r="BL218" s="14" t="s">
        <v>195</v>
      </c>
      <c r="BM218" s="208" t="s">
        <v>424</v>
      </c>
    </row>
    <row r="219" spans="1:65" s="2" customFormat="1" ht="16.5" customHeight="1">
      <c r="A219" s="31"/>
      <c r="B219" s="32"/>
      <c r="C219" s="210" t="s">
        <v>425</v>
      </c>
      <c r="D219" s="210" t="s">
        <v>174</v>
      </c>
      <c r="E219" s="211" t="s">
        <v>426</v>
      </c>
      <c r="F219" s="212" t="s">
        <v>427</v>
      </c>
      <c r="G219" s="213" t="s">
        <v>137</v>
      </c>
      <c r="H219" s="214">
        <v>52.25</v>
      </c>
      <c r="I219" s="215"/>
      <c r="J219" s="216">
        <f t="shared" si="30"/>
        <v>0</v>
      </c>
      <c r="K219" s="217"/>
      <c r="L219" s="218"/>
      <c r="M219" s="219" t="s">
        <v>1</v>
      </c>
      <c r="N219" s="220" t="s">
        <v>40</v>
      </c>
      <c r="O219" s="68"/>
      <c r="P219" s="206">
        <f t="shared" si="31"/>
        <v>0</v>
      </c>
      <c r="Q219" s="206">
        <v>0.00422</v>
      </c>
      <c r="R219" s="206">
        <f t="shared" si="32"/>
        <v>0.220495</v>
      </c>
      <c r="S219" s="206">
        <v>0</v>
      </c>
      <c r="T219" s="207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8" t="s">
        <v>258</v>
      </c>
      <c r="AT219" s="208" t="s">
        <v>174</v>
      </c>
      <c r="AU219" s="208" t="s">
        <v>133</v>
      </c>
      <c r="AY219" s="14" t="s">
        <v>125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4" t="s">
        <v>133</v>
      </c>
      <c r="BK219" s="209">
        <f t="shared" si="39"/>
        <v>0</v>
      </c>
      <c r="BL219" s="14" t="s">
        <v>195</v>
      </c>
      <c r="BM219" s="208" t="s">
        <v>428</v>
      </c>
    </row>
    <row r="220" spans="1:65" s="2" customFormat="1" ht="16.5" customHeight="1">
      <c r="A220" s="31"/>
      <c r="B220" s="32"/>
      <c r="C220" s="196" t="s">
        <v>429</v>
      </c>
      <c r="D220" s="196" t="s">
        <v>128</v>
      </c>
      <c r="E220" s="197" t="s">
        <v>430</v>
      </c>
      <c r="F220" s="198" t="s">
        <v>431</v>
      </c>
      <c r="G220" s="199" t="s">
        <v>137</v>
      </c>
      <c r="H220" s="200">
        <v>47.5</v>
      </c>
      <c r="I220" s="201"/>
      <c r="J220" s="202">
        <f t="shared" si="30"/>
        <v>0</v>
      </c>
      <c r="K220" s="203"/>
      <c r="L220" s="36"/>
      <c r="M220" s="204" t="s">
        <v>1</v>
      </c>
      <c r="N220" s="205" t="s">
        <v>40</v>
      </c>
      <c r="O220" s="68"/>
      <c r="P220" s="206">
        <f t="shared" si="31"/>
        <v>0</v>
      </c>
      <c r="Q220" s="206">
        <v>0.0003</v>
      </c>
      <c r="R220" s="206">
        <f t="shared" si="32"/>
        <v>0.014249999999999999</v>
      </c>
      <c r="S220" s="206">
        <v>0</v>
      </c>
      <c r="T220" s="207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8" t="s">
        <v>195</v>
      </c>
      <c r="AT220" s="208" t="s">
        <v>128</v>
      </c>
      <c r="AU220" s="208" t="s">
        <v>133</v>
      </c>
      <c r="AY220" s="14" t="s">
        <v>125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4" t="s">
        <v>133</v>
      </c>
      <c r="BK220" s="209">
        <f t="shared" si="39"/>
        <v>0</v>
      </c>
      <c r="BL220" s="14" t="s">
        <v>195</v>
      </c>
      <c r="BM220" s="208" t="s">
        <v>432</v>
      </c>
    </row>
    <row r="221" spans="1:65" s="2" customFormat="1" ht="16.5" customHeight="1">
      <c r="A221" s="31"/>
      <c r="B221" s="32"/>
      <c r="C221" s="210" t="s">
        <v>433</v>
      </c>
      <c r="D221" s="210" t="s">
        <v>174</v>
      </c>
      <c r="E221" s="211" t="s">
        <v>434</v>
      </c>
      <c r="F221" s="212" t="s">
        <v>435</v>
      </c>
      <c r="G221" s="213" t="s">
        <v>137</v>
      </c>
      <c r="H221" s="214">
        <v>52.25</v>
      </c>
      <c r="I221" s="215"/>
      <c r="J221" s="216">
        <f t="shared" si="30"/>
        <v>0</v>
      </c>
      <c r="K221" s="217"/>
      <c r="L221" s="218"/>
      <c r="M221" s="219" t="s">
        <v>1</v>
      </c>
      <c r="N221" s="220" t="s">
        <v>40</v>
      </c>
      <c r="O221" s="68"/>
      <c r="P221" s="206">
        <f t="shared" si="31"/>
        <v>0</v>
      </c>
      <c r="Q221" s="206">
        <v>0.00287</v>
      </c>
      <c r="R221" s="206">
        <f t="shared" si="32"/>
        <v>0.14995750000000002</v>
      </c>
      <c r="S221" s="206">
        <v>0</v>
      </c>
      <c r="T221" s="207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8" t="s">
        <v>258</v>
      </c>
      <c r="AT221" s="208" t="s">
        <v>174</v>
      </c>
      <c r="AU221" s="208" t="s">
        <v>133</v>
      </c>
      <c r="AY221" s="14" t="s">
        <v>125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4" t="s">
        <v>133</v>
      </c>
      <c r="BK221" s="209">
        <f t="shared" si="39"/>
        <v>0</v>
      </c>
      <c r="BL221" s="14" t="s">
        <v>195</v>
      </c>
      <c r="BM221" s="208" t="s">
        <v>436</v>
      </c>
    </row>
    <row r="222" spans="1:65" s="2" customFormat="1" ht="16.5" customHeight="1">
      <c r="A222" s="31"/>
      <c r="B222" s="32"/>
      <c r="C222" s="196" t="s">
        <v>437</v>
      </c>
      <c r="D222" s="196" t="s">
        <v>128</v>
      </c>
      <c r="E222" s="197" t="s">
        <v>438</v>
      </c>
      <c r="F222" s="198" t="s">
        <v>439</v>
      </c>
      <c r="G222" s="199" t="s">
        <v>137</v>
      </c>
      <c r="H222" s="200">
        <v>55.3</v>
      </c>
      <c r="I222" s="201"/>
      <c r="J222" s="202">
        <f t="shared" si="30"/>
        <v>0</v>
      </c>
      <c r="K222" s="203"/>
      <c r="L222" s="36"/>
      <c r="M222" s="204" t="s">
        <v>1</v>
      </c>
      <c r="N222" s="205" t="s">
        <v>40</v>
      </c>
      <c r="O222" s="68"/>
      <c r="P222" s="206">
        <f t="shared" si="31"/>
        <v>0</v>
      </c>
      <c r="Q222" s="206">
        <v>0.0003</v>
      </c>
      <c r="R222" s="206">
        <f t="shared" si="32"/>
        <v>0.016589999999999997</v>
      </c>
      <c r="S222" s="206">
        <v>0</v>
      </c>
      <c r="T222" s="207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8" t="s">
        <v>132</v>
      </c>
      <c r="AT222" s="208" t="s">
        <v>128</v>
      </c>
      <c r="AU222" s="208" t="s">
        <v>133</v>
      </c>
      <c r="AY222" s="14" t="s">
        <v>125</v>
      </c>
      <c r="BE222" s="209">
        <f t="shared" si="34"/>
        <v>0</v>
      </c>
      <c r="BF222" s="209">
        <f t="shared" si="35"/>
        <v>0</v>
      </c>
      <c r="BG222" s="209">
        <f t="shared" si="36"/>
        <v>0</v>
      </c>
      <c r="BH222" s="209">
        <f t="shared" si="37"/>
        <v>0</v>
      </c>
      <c r="BI222" s="209">
        <f t="shared" si="38"/>
        <v>0</v>
      </c>
      <c r="BJ222" s="14" t="s">
        <v>133</v>
      </c>
      <c r="BK222" s="209">
        <f t="shared" si="39"/>
        <v>0</v>
      </c>
      <c r="BL222" s="14" t="s">
        <v>132</v>
      </c>
      <c r="BM222" s="208" t="s">
        <v>440</v>
      </c>
    </row>
    <row r="223" spans="1:65" s="2" customFormat="1" ht="16.5" customHeight="1">
      <c r="A223" s="31"/>
      <c r="B223" s="32"/>
      <c r="C223" s="210" t="s">
        <v>441</v>
      </c>
      <c r="D223" s="210" t="s">
        <v>174</v>
      </c>
      <c r="E223" s="211" t="s">
        <v>442</v>
      </c>
      <c r="F223" s="212" t="s">
        <v>443</v>
      </c>
      <c r="G223" s="213" t="s">
        <v>137</v>
      </c>
      <c r="H223" s="214">
        <v>60.83</v>
      </c>
      <c r="I223" s="215"/>
      <c r="J223" s="216">
        <f t="shared" si="30"/>
        <v>0</v>
      </c>
      <c r="K223" s="217"/>
      <c r="L223" s="218"/>
      <c r="M223" s="219" t="s">
        <v>1</v>
      </c>
      <c r="N223" s="220" t="s">
        <v>40</v>
      </c>
      <c r="O223" s="68"/>
      <c r="P223" s="206">
        <f t="shared" si="31"/>
        <v>0</v>
      </c>
      <c r="Q223" s="206">
        <v>0.006</v>
      </c>
      <c r="R223" s="206">
        <f t="shared" si="32"/>
        <v>0.36497999999999997</v>
      </c>
      <c r="S223" s="206">
        <v>0</v>
      </c>
      <c r="T223" s="207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8" t="s">
        <v>160</v>
      </c>
      <c r="AT223" s="208" t="s">
        <v>174</v>
      </c>
      <c r="AU223" s="208" t="s">
        <v>133</v>
      </c>
      <c r="AY223" s="14" t="s">
        <v>125</v>
      </c>
      <c r="BE223" s="209">
        <f t="shared" si="34"/>
        <v>0</v>
      </c>
      <c r="BF223" s="209">
        <f t="shared" si="35"/>
        <v>0</v>
      </c>
      <c r="BG223" s="209">
        <f t="shared" si="36"/>
        <v>0</v>
      </c>
      <c r="BH223" s="209">
        <f t="shared" si="37"/>
        <v>0</v>
      </c>
      <c r="BI223" s="209">
        <f t="shared" si="38"/>
        <v>0</v>
      </c>
      <c r="BJ223" s="14" t="s">
        <v>133</v>
      </c>
      <c r="BK223" s="209">
        <f t="shared" si="39"/>
        <v>0</v>
      </c>
      <c r="BL223" s="14" t="s">
        <v>132</v>
      </c>
      <c r="BM223" s="208" t="s">
        <v>444</v>
      </c>
    </row>
    <row r="224" spans="1:65" s="2" customFormat="1" ht="21.75" customHeight="1">
      <c r="A224" s="31"/>
      <c r="B224" s="32"/>
      <c r="C224" s="196" t="s">
        <v>445</v>
      </c>
      <c r="D224" s="196" t="s">
        <v>128</v>
      </c>
      <c r="E224" s="197" t="s">
        <v>446</v>
      </c>
      <c r="F224" s="198" t="s">
        <v>447</v>
      </c>
      <c r="G224" s="199" t="s">
        <v>319</v>
      </c>
      <c r="H224" s="221"/>
      <c r="I224" s="201"/>
      <c r="J224" s="202">
        <f t="shared" si="30"/>
        <v>0</v>
      </c>
      <c r="K224" s="203"/>
      <c r="L224" s="36"/>
      <c r="M224" s="204" t="s">
        <v>1</v>
      </c>
      <c r="N224" s="205" t="s">
        <v>40</v>
      </c>
      <c r="O224" s="68"/>
      <c r="P224" s="206">
        <f t="shared" si="31"/>
        <v>0</v>
      </c>
      <c r="Q224" s="206">
        <v>0</v>
      </c>
      <c r="R224" s="206">
        <f t="shared" si="32"/>
        <v>0</v>
      </c>
      <c r="S224" s="206">
        <v>0</v>
      </c>
      <c r="T224" s="207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8" t="s">
        <v>195</v>
      </c>
      <c r="AT224" s="208" t="s">
        <v>128</v>
      </c>
      <c r="AU224" s="208" t="s">
        <v>133</v>
      </c>
      <c r="AY224" s="14" t="s">
        <v>125</v>
      </c>
      <c r="BE224" s="209">
        <f t="shared" si="34"/>
        <v>0</v>
      </c>
      <c r="BF224" s="209">
        <f t="shared" si="35"/>
        <v>0</v>
      </c>
      <c r="BG224" s="209">
        <f t="shared" si="36"/>
        <v>0</v>
      </c>
      <c r="BH224" s="209">
        <f t="shared" si="37"/>
        <v>0</v>
      </c>
      <c r="BI224" s="209">
        <f t="shared" si="38"/>
        <v>0</v>
      </c>
      <c r="BJ224" s="14" t="s">
        <v>133</v>
      </c>
      <c r="BK224" s="209">
        <f t="shared" si="39"/>
        <v>0</v>
      </c>
      <c r="BL224" s="14" t="s">
        <v>195</v>
      </c>
      <c r="BM224" s="208" t="s">
        <v>448</v>
      </c>
    </row>
    <row r="225" spans="2:63" s="12" customFormat="1" ht="20.85" customHeight="1">
      <c r="B225" s="180"/>
      <c r="C225" s="181"/>
      <c r="D225" s="182" t="s">
        <v>73</v>
      </c>
      <c r="E225" s="194" t="s">
        <v>449</v>
      </c>
      <c r="F225" s="194" t="s">
        <v>450</v>
      </c>
      <c r="G225" s="181"/>
      <c r="H225" s="181"/>
      <c r="I225" s="184"/>
      <c r="J225" s="195">
        <f>BK225</f>
        <v>0</v>
      </c>
      <c r="K225" s="181"/>
      <c r="L225" s="186"/>
      <c r="M225" s="187"/>
      <c r="N225" s="188"/>
      <c r="O225" s="188"/>
      <c r="P225" s="189">
        <f>SUM(P226:P231)</f>
        <v>0</v>
      </c>
      <c r="Q225" s="188"/>
      <c r="R225" s="189">
        <f>SUM(R226:R231)</f>
        <v>1.0894674</v>
      </c>
      <c r="S225" s="188"/>
      <c r="T225" s="190">
        <f>SUM(T226:T231)</f>
        <v>0</v>
      </c>
      <c r="AR225" s="191" t="s">
        <v>133</v>
      </c>
      <c r="AT225" s="192" t="s">
        <v>73</v>
      </c>
      <c r="AU225" s="192" t="s">
        <v>133</v>
      </c>
      <c r="AY225" s="191" t="s">
        <v>125</v>
      </c>
      <c r="BK225" s="193">
        <f>SUM(BK226:BK231)</f>
        <v>0</v>
      </c>
    </row>
    <row r="226" spans="1:65" s="2" customFormat="1" ht="21.75" customHeight="1">
      <c r="A226" s="31"/>
      <c r="B226" s="32"/>
      <c r="C226" s="196" t="s">
        <v>451</v>
      </c>
      <c r="D226" s="196" t="s">
        <v>128</v>
      </c>
      <c r="E226" s="197" t="s">
        <v>452</v>
      </c>
      <c r="F226" s="198" t="s">
        <v>453</v>
      </c>
      <c r="G226" s="199" t="s">
        <v>137</v>
      </c>
      <c r="H226" s="200">
        <v>47.952</v>
      </c>
      <c r="I226" s="201"/>
      <c r="J226" s="202">
        <f aca="true" t="shared" si="40" ref="J226:J231">ROUND(I226*H226,2)</f>
        <v>0</v>
      </c>
      <c r="K226" s="203"/>
      <c r="L226" s="36"/>
      <c r="M226" s="204" t="s">
        <v>1</v>
      </c>
      <c r="N226" s="205" t="s">
        <v>40</v>
      </c>
      <c r="O226" s="68"/>
      <c r="P226" s="206">
        <f aca="true" t="shared" si="41" ref="P226:P231">O226*H226</f>
        <v>0</v>
      </c>
      <c r="Q226" s="206">
        <v>0.0015</v>
      </c>
      <c r="R226" s="206">
        <f aca="true" t="shared" si="42" ref="R226:R231">Q226*H226</f>
        <v>0.07192799999999999</v>
      </c>
      <c r="S226" s="206">
        <v>0</v>
      </c>
      <c r="T226" s="207">
        <f aca="true" t="shared" si="43" ref="T226:T231"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8" t="s">
        <v>195</v>
      </c>
      <c r="AT226" s="208" t="s">
        <v>128</v>
      </c>
      <c r="AU226" s="208" t="s">
        <v>126</v>
      </c>
      <c r="AY226" s="14" t="s">
        <v>125</v>
      </c>
      <c r="BE226" s="209">
        <f aca="true" t="shared" si="44" ref="BE226:BE231">IF(N226="základní",J226,0)</f>
        <v>0</v>
      </c>
      <c r="BF226" s="209">
        <f aca="true" t="shared" si="45" ref="BF226:BF231">IF(N226="snížená",J226,0)</f>
        <v>0</v>
      </c>
      <c r="BG226" s="209">
        <f aca="true" t="shared" si="46" ref="BG226:BG231">IF(N226="zákl. přenesená",J226,0)</f>
        <v>0</v>
      </c>
      <c r="BH226" s="209">
        <f aca="true" t="shared" si="47" ref="BH226:BH231">IF(N226="sníž. přenesená",J226,0)</f>
        <v>0</v>
      </c>
      <c r="BI226" s="209">
        <f aca="true" t="shared" si="48" ref="BI226:BI231">IF(N226="nulová",J226,0)</f>
        <v>0</v>
      </c>
      <c r="BJ226" s="14" t="s">
        <v>133</v>
      </c>
      <c r="BK226" s="209">
        <f aca="true" t="shared" si="49" ref="BK226:BK231">ROUND(I226*H226,2)</f>
        <v>0</v>
      </c>
      <c r="BL226" s="14" t="s">
        <v>195</v>
      </c>
      <c r="BM226" s="208" t="s">
        <v>454</v>
      </c>
    </row>
    <row r="227" spans="1:65" s="2" customFormat="1" ht="16.5" customHeight="1">
      <c r="A227" s="31"/>
      <c r="B227" s="32"/>
      <c r="C227" s="196" t="s">
        <v>455</v>
      </c>
      <c r="D227" s="196" t="s">
        <v>128</v>
      </c>
      <c r="E227" s="197" t="s">
        <v>456</v>
      </c>
      <c r="F227" s="198" t="s">
        <v>457</v>
      </c>
      <c r="G227" s="199" t="s">
        <v>137</v>
      </c>
      <c r="H227" s="200">
        <v>47.952</v>
      </c>
      <c r="I227" s="201"/>
      <c r="J227" s="202">
        <f t="shared" si="40"/>
        <v>0</v>
      </c>
      <c r="K227" s="203"/>
      <c r="L227" s="36"/>
      <c r="M227" s="204" t="s">
        <v>1</v>
      </c>
      <c r="N227" s="205" t="s">
        <v>40</v>
      </c>
      <c r="O227" s="68"/>
      <c r="P227" s="206">
        <f t="shared" si="41"/>
        <v>0</v>
      </c>
      <c r="Q227" s="206">
        <v>0.0003</v>
      </c>
      <c r="R227" s="206">
        <f t="shared" si="42"/>
        <v>0.014385599999999998</v>
      </c>
      <c r="S227" s="206">
        <v>0</v>
      </c>
      <c r="T227" s="207">
        <f t="shared" si="4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8" t="s">
        <v>195</v>
      </c>
      <c r="AT227" s="208" t="s">
        <v>128</v>
      </c>
      <c r="AU227" s="208" t="s">
        <v>126</v>
      </c>
      <c r="AY227" s="14" t="s">
        <v>125</v>
      </c>
      <c r="BE227" s="209">
        <f t="shared" si="44"/>
        <v>0</v>
      </c>
      <c r="BF227" s="209">
        <f t="shared" si="45"/>
        <v>0</v>
      </c>
      <c r="BG227" s="209">
        <f t="shared" si="46"/>
        <v>0</v>
      </c>
      <c r="BH227" s="209">
        <f t="shared" si="47"/>
        <v>0</v>
      </c>
      <c r="BI227" s="209">
        <f t="shared" si="48"/>
        <v>0</v>
      </c>
      <c r="BJ227" s="14" t="s">
        <v>133</v>
      </c>
      <c r="BK227" s="209">
        <f t="shared" si="49"/>
        <v>0</v>
      </c>
      <c r="BL227" s="14" t="s">
        <v>195</v>
      </c>
      <c r="BM227" s="208" t="s">
        <v>458</v>
      </c>
    </row>
    <row r="228" spans="1:65" s="2" customFormat="1" ht="16.5" customHeight="1">
      <c r="A228" s="31"/>
      <c r="B228" s="32"/>
      <c r="C228" s="196" t="s">
        <v>459</v>
      </c>
      <c r="D228" s="196" t="s">
        <v>128</v>
      </c>
      <c r="E228" s="197" t="s">
        <v>460</v>
      </c>
      <c r="F228" s="198" t="s">
        <v>461</v>
      </c>
      <c r="G228" s="199" t="s">
        <v>137</v>
      </c>
      <c r="H228" s="200">
        <v>47.952</v>
      </c>
      <c r="I228" s="201"/>
      <c r="J228" s="202">
        <f t="shared" si="40"/>
        <v>0</v>
      </c>
      <c r="K228" s="203"/>
      <c r="L228" s="36"/>
      <c r="M228" s="204" t="s">
        <v>1</v>
      </c>
      <c r="N228" s="205" t="s">
        <v>40</v>
      </c>
      <c r="O228" s="68"/>
      <c r="P228" s="206">
        <f t="shared" si="41"/>
        <v>0</v>
      </c>
      <c r="Q228" s="206">
        <v>0.0045</v>
      </c>
      <c r="R228" s="206">
        <f t="shared" si="42"/>
        <v>0.21578399999999998</v>
      </c>
      <c r="S228" s="206">
        <v>0</v>
      </c>
      <c r="T228" s="207">
        <f t="shared" si="4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8" t="s">
        <v>195</v>
      </c>
      <c r="AT228" s="208" t="s">
        <v>128</v>
      </c>
      <c r="AU228" s="208" t="s">
        <v>126</v>
      </c>
      <c r="AY228" s="14" t="s">
        <v>125</v>
      </c>
      <c r="BE228" s="209">
        <f t="shared" si="44"/>
        <v>0</v>
      </c>
      <c r="BF228" s="209">
        <f t="shared" si="45"/>
        <v>0</v>
      </c>
      <c r="BG228" s="209">
        <f t="shared" si="46"/>
        <v>0</v>
      </c>
      <c r="BH228" s="209">
        <f t="shared" si="47"/>
        <v>0</v>
      </c>
      <c r="BI228" s="209">
        <f t="shared" si="48"/>
        <v>0</v>
      </c>
      <c r="BJ228" s="14" t="s">
        <v>133</v>
      </c>
      <c r="BK228" s="209">
        <f t="shared" si="49"/>
        <v>0</v>
      </c>
      <c r="BL228" s="14" t="s">
        <v>195</v>
      </c>
      <c r="BM228" s="208" t="s">
        <v>462</v>
      </c>
    </row>
    <row r="229" spans="1:65" s="2" customFormat="1" ht="16.5" customHeight="1">
      <c r="A229" s="31"/>
      <c r="B229" s="32"/>
      <c r="C229" s="196" t="s">
        <v>463</v>
      </c>
      <c r="D229" s="196" t="s">
        <v>128</v>
      </c>
      <c r="E229" s="197" t="s">
        <v>464</v>
      </c>
      <c r="F229" s="198" t="s">
        <v>465</v>
      </c>
      <c r="G229" s="199" t="s">
        <v>137</v>
      </c>
      <c r="H229" s="200">
        <v>47.952</v>
      </c>
      <c r="I229" s="201"/>
      <c r="J229" s="202">
        <f t="shared" si="40"/>
        <v>0</v>
      </c>
      <c r="K229" s="203"/>
      <c r="L229" s="36"/>
      <c r="M229" s="204" t="s">
        <v>1</v>
      </c>
      <c r="N229" s="205" t="s">
        <v>40</v>
      </c>
      <c r="O229" s="68"/>
      <c r="P229" s="206">
        <f t="shared" si="41"/>
        <v>0</v>
      </c>
      <c r="Q229" s="206">
        <v>0.0052</v>
      </c>
      <c r="R229" s="206">
        <f t="shared" si="42"/>
        <v>0.24935039999999997</v>
      </c>
      <c r="S229" s="206">
        <v>0</v>
      </c>
      <c r="T229" s="207">
        <f t="shared" si="4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8" t="s">
        <v>195</v>
      </c>
      <c r="AT229" s="208" t="s">
        <v>128</v>
      </c>
      <c r="AU229" s="208" t="s">
        <v>126</v>
      </c>
      <c r="AY229" s="14" t="s">
        <v>125</v>
      </c>
      <c r="BE229" s="209">
        <f t="shared" si="44"/>
        <v>0</v>
      </c>
      <c r="BF229" s="209">
        <f t="shared" si="45"/>
        <v>0</v>
      </c>
      <c r="BG229" s="209">
        <f t="shared" si="46"/>
        <v>0</v>
      </c>
      <c r="BH229" s="209">
        <f t="shared" si="47"/>
        <v>0</v>
      </c>
      <c r="BI229" s="209">
        <f t="shared" si="48"/>
        <v>0</v>
      </c>
      <c r="BJ229" s="14" t="s">
        <v>133</v>
      </c>
      <c r="BK229" s="209">
        <f t="shared" si="49"/>
        <v>0</v>
      </c>
      <c r="BL229" s="14" t="s">
        <v>195</v>
      </c>
      <c r="BM229" s="208" t="s">
        <v>466</v>
      </c>
    </row>
    <row r="230" spans="1:65" s="2" customFormat="1" ht="16.5" customHeight="1">
      <c r="A230" s="31"/>
      <c r="B230" s="32"/>
      <c r="C230" s="210" t="s">
        <v>467</v>
      </c>
      <c r="D230" s="210" t="s">
        <v>174</v>
      </c>
      <c r="E230" s="211" t="s">
        <v>468</v>
      </c>
      <c r="F230" s="212" t="s">
        <v>469</v>
      </c>
      <c r="G230" s="213" t="s">
        <v>137</v>
      </c>
      <c r="H230" s="214">
        <v>52.747</v>
      </c>
      <c r="I230" s="215"/>
      <c r="J230" s="216">
        <f t="shared" si="40"/>
        <v>0</v>
      </c>
      <c r="K230" s="217"/>
      <c r="L230" s="218"/>
      <c r="M230" s="219" t="s">
        <v>1</v>
      </c>
      <c r="N230" s="220" t="s">
        <v>40</v>
      </c>
      <c r="O230" s="68"/>
      <c r="P230" s="206">
        <f t="shared" si="41"/>
        <v>0</v>
      </c>
      <c r="Q230" s="206">
        <v>0.0102</v>
      </c>
      <c r="R230" s="206">
        <f t="shared" si="42"/>
        <v>0.5380194</v>
      </c>
      <c r="S230" s="206">
        <v>0</v>
      </c>
      <c r="T230" s="207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8" t="s">
        <v>258</v>
      </c>
      <c r="AT230" s="208" t="s">
        <v>174</v>
      </c>
      <c r="AU230" s="208" t="s">
        <v>126</v>
      </c>
      <c r="AY230" s="14" t="s">
        <v>125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4" t="s">
        <v>133</v>
      </c>
      <c r="BK230" s="209">
        <f t="shared" si="49"/>
        <v>0</v>
      </c>
      <c r="BL230" s="14" t="s">
        <v>195</v>
      </c>
      <c r="BM230" s="208" t="s">
        <v>470</v>
      </c>
    </row>
    <row r="231" spans="1:65" s="2" customFormat="1" ht="16.5" customHeight="1">
      <c r="A231" s="31"/>
      <c r="B231" s="32"/>
      <c r="C231" s="196" t="s">
        <v>471</v>
      </c>
      <c r="D231" s="196" t="s">
        <v>128</v>
      </c>
      <c r="E231" s="197" t="s">
        <v>472</v>
      </c>
      <c r="F231" s="198" t="s">
        <v>318</v>
      </c>
      <c r="G231" s="199" t="s">
        <v>319</v>
      </c>
      <c r="H231" s="221"/>
      <c r="I231" s="201"/>
      <c r="J231" s="202">
        <f t="shared" si="40"/>
        <v>0</v>
      </c>
      <c r="K231" s="203"/>
      <c r="L231" s="36"/>
      <c r="M231" s="204" t="s">
        <v>1</v>
      </c>
      <c r="N231" s="205" t="s">
        <v>40</v>
      </c>
      <c r="O231" s="68"/>
      <c r="P231" s="206">
        <f t="shared" si="41"/>
        <v>0</v>
      </c>
      <c r="Q231" s="206">
        <v>0</v>
      </c>
      <c r="R231" s="206">
        <f t="shared" si="42"/>
        <v>0</v>
      </c>
      <c r="S231" s="206">
        <v>0</v>
      </c>
      <c r="T231" s="207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8" t="s">
        <v>195</v>
      </c>
      <c r="AT231" s="208" t="s">
        <v>128</v>
      </c>
      <c r="AU231" s="208" t="s">
        <v>126</v>
      </c>
      <c r="AY231" s="14" t="s">
        <v>125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4" t="s">
        <v>133</v>
      </c>
      <c r="BK231" s="209">
        <f t="shared" si="49"/>
        <v>0</v>
      </c>
      <c r="BL231" s="14" t="s">
        <v>195</v>
      </c>
      <c r="BM231" s="208" t="s">
        <v>473</v>
      </c>
    </row>
    <row r="232" spans="2:63" s="12" customFormat="1" ht="22.9" customHeight="1">
      <c r="B232" s="180"/>
      <c r="C232" s="181"/>
      <c r="D232" s="182" t="s">
        <v>73</v>
      </c>
      <c r="E232" s="194" t="s">
        <v>474</v>
      </c>
      <c r="F232" s="194" t="s">
        <v>475</v>
      </c>
      <c r="G232" s="181"/>
      <c r="H232" s="181"/>
      <c r="I232" s="184"/>
      <c r="J232" s="195">
        <f>BK232</f>
        <v>0</v>
      </c>
      <c r="K232" s="181"/>
      <c r="L232" s="186"/>
      <c r="M232" s="187"/>
      <c r="N232" s="188"/>
      <c r="O232" s="188"/>
      <c r="P232" s="189">
        <f>SUM(P233:P235)</f>
        <v>0</v>
      </c>
      <c r="Q232" s="188"/>
      <c r="R232" s="189">
        <f>SUM(R233:R235)</f>
        <v>0.1011258</v>
      </c>
      <c r="S232" s="188"/>
      <c r="T232" s="190">
        <f>SUM(T233:T235)</f>
        <v>0</v>
      </c>
      <c r="AR232" s="191" t="s">
        <v>133</v>
      </c>
      <c r="AT232" s="192" t="s">
        <v>73</v>
      </c>
      <c r="AU232" s="192" t="s">
        <v>79</v>
      </c>
      <c r="AY232" s="191" t="s">
        <v>125</v>
      </c>
      <c r="BK232" s="193">
        <f>SUM(BK233:BK235)</f>
        <v>0</v>
      </c>
    </row>
    <row r="233" spans="1:65" s="2" customFormat="1" ht="16.5" customHeight="1">
      <c r="A233" s="31"/>
      <c r="B233" s="32"/>
      <c r="C233" s="196" t="s">
        <v>476</v>
      </c>
      <c r="D233" s="196" t="s">
        <v>128</v>
      </c>
      <c r="E233" s="197" t="s">
        <v>477</v>
      </c>
      <c r="F233" s="198" t="s">
        <v>478</v>
      </c>
      <c r="G233" s="199" t="s">
        <v>137</v>
      </c>
      <c r="H233" s="200">
        <v>165.78</v>
      </c>
      <c r="I233" s="201"/>
      <c r="J233" s="202">
        <f>ROUND(I233*H233,2)</f>
        <v>0</v>
      </c>
      <c r="K233" s="203"/>
      <c r="L233" s="36"/>
      <c r="M233" s="204" t="s">
        <v>1</v>
      </c>
      <c r="N233" s="205" t="s">
        <v>40</v>
      </c>
      <c r="O233" s="68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8" t="s">
        <v>195</v>
      </c>
      <c r="AT233" s="208" t="s">
        <v>128</v>
      </c>
      <c r="AU233" s="208" t="s">
        <v>133</v>
      </c>
      <c r="AY233" s="14" t="s">
        <v>125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4" t="s">
        <v>133</v>
      </c>
      <c r="BK233" s="209">
        <f>ROUND(I233*H233,2)</f>
        <v>0</v>
      </c>
      <c r="BL233" s="14" t="s">
        <v>195</v>
      </c>
      <c r="BM233" s="208" t="s">
        <v>479</v>
      </c>
    </row>
    <row r="234" spans="1:65" s="2" customFormat="1" ht="21.75" customHeight="1">
      <c r="A234" s="31"/>
      <c r="B234" s="32"/>
      <c r="C234" s="196" t="s">
        <v>480</v>
      </c>
      <c r="D234" s="196" t="s">
        <v>128</v>
      </c>
      <c r="E234" s="197" t="s">
        <v>481</v>
      </c>
      <c r="F234" s="198" t="s">
        <v>482</v>
      </c>
      <c r="G234" s="199" t="s">
        <v>137</v>
      </c>
      <c r="H234" s="200">
        <v>165.78</v>
      </c>
      <c r="I234" s="201"/>
      <c r="J234" s="202">
        <f>ROUND(I234*H234,2)</f>
        <v>0</v>
      </c>
      <c r="K234" s="203"/>
      <c r="L234" s="36"/>
      <c r="M234" s="204" t="s">
        <v>1</v>
      </c>
      <c r="N234" s="205" t="s">
        <v>40</v>
      </c>
      <c r="O234" s="68"/>
      <c r="P234" s="206">
        <f>O234*H234</f>
        <v>0</v>
      </c>
      <c r="Q234" s="206">
        <v>0.0002</v>
      </c>
      <c r="R234" s="206">
        <f>Q234*H234</f>
        <v>0.033156000000000005</v>
      </c>
      <c r="S234" s="206">
        <v>0</v>
      </c>
      <c r="T234" s="207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8" t="s">
        <v>195</v>
      </c>
      <c r="AT234" s="208" t="s">
        <v>128</v>
      </c>
      <c r="AU234" s="208" t="s">
        <v>133</v>
      </c>
      <c r="AY234" s="14" t="s">
        <v>125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4" t="s">
        <v>133</v>
      </c>
      <c r="BK234" s="209">
        <f>ROUND(I234*H234,2)</f>
        <v>0</v>
      </c>
      <c r="BL234" s="14" t="s">
        <v>195</v>
      </c>
      <c r="BM234" s="208" t="s">
        <v>483</v>
      </c>
    </row>
    <row r="235" spans="1:65" s="2" customFormat="1" ht="21.75" customHeight="1">
      <c r="A235" s="31"/>
      <c r="B235" s="32"/>
      <c r="C235" s="196" t="s">
        <v>484</v>
      </c>
      <c r="D235" s="196" t="s">
        <v>128</v>
      </c>
      <c r="E235" s="197" t="s">
        <v>485</v>
      </c>
      <c r="F235" s="198" t="s">
        <v>486</v>
      </c>
      <c r="G235" s="199" t="s">
        <v>137</v>
      </c>
      <c r="H235" s="200">
        <v>165.78</v>
      </c>
      <c r="I235" s="201"/>
      <c r="J235" s="202">
        <f>ROUND(I235*H235,2)</f>
        <v>0</v>
      </c>
      <c r="K235" s="203"/>
      <c r="L235" s="36"/>
      <c r="M235" s="204" t="s">
        <v>1</v>
      </c>
      <c r="N235" s="205" t="s">
        <v>40</v>
      </c>
      <c r="O235" s="68"/>
      <c r="P235" s="206">
        <f>O235*H235</f>
        <v>0</v>
      </c>
      <c r="Q235" s="206">
        <v>0.00041</v>
      </c>
      <c r="R235" s="206">
        <f>Q235*H235</f>
        <v>0.0679698</v>
      </c>
      <c r="S235" s="206">
        <v>0</v>
      </c>
      <c r="T235" s="207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8" t="s">
        <v>195</v>
      </c>
      <c r="AT235" s="208" t="s">
        <v>128</v>
      </c>
      <c r="AU235" s="208" t="s">
        <v>133</v>
      </c>
      <c r="AY235" s="14" t="s">
        <v>125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4" t="s">
        <v>133</v>
      </c>
      <c r="BK235" s="209">
        <f>ROUND(I235*H235,2)</f>
        <v>0</v>
      </c>
      <c r="BL235" s="14" t="s">
        <v>195</v>
      </c>
      <c r="BM235" s="208" t="s">
        <v>487</v>
      </c>
    </row>
    <row r="236" spans="2:63" s="12" customFormat="1" ht="22.9" customHeight="1">
      <c r="B236" s="180"/>
      <c r="C236" s="181"/>
      <c r="D236" s="182" t="s">
        <v>73</v>
      </c>
      <c r="E236" s="194" t="s">
        <v>488</v>
      </c>
      <c r="F236" s="194" t="s">
        <v>489</v>
      </c>
      <c r="G236" s="181"/>
      <c r="H236" s="181"/>
      <c r="I236" s="184"/>
      <c r="J236" s="195">
        <f>BK236</f>
        <v>0</v>
      </c>
      <c r="K236" s="181"/>
      <c r="L236" s="186"/>
      <c r="M236" s="187"/>
      <c r="N236" s="188"/>
      <c r="O236" s="188"/>
      <c r="P236" s="189">
        <f>P237</f>
        <v>0</v>
      </c>
      <c r="Q236" s="188"/>
      <c r="R236" s="189">
        <f>R237</f>
        <v>0</v>
      </c>
      <c r="S236" s="188"/>
      <c r="T236" s="190">
        <f>T237</f>
        <v>0</v>
      </c>
      <c r="AR236" s="191" t="s">
        <v>133</v>
      </c>
      <c r="AT236" s="192" t="s">
        <v>73</v>
      </c>
      <c r="AU236" s="192" t="s">
        <v>79</v>
      </c>
      <c r="AY236" s="191" t="s">
        <v>125</v>
      </c>
      <c r="BK236" s="193">
        <f>BK237</f>
        <v>0</v>
      </c>
    </row>
    <row r="237" spans="1:65" s="2" customFormat="1" ht="16.5" customHeight="1">
      <c r="A237" s="31"/>
      <c r="B237" s="32"/>
      <c r="C237" s="196" t="s">
        <v>490</v>
      </c>
      <c r="D237" s="196" t="s">
        <v>128</v>
      </c>
      <c r="E237" s="197" t="s">
        <v>491</v>
      </c>
      <c r="F237" s="198" t="s">
        <v>492</v>
      </c>
      <c r="G237" s="199" t="s">
        <v>137</v>
      </c>
      <c r="H237" s="200">
        <v>539.02</v>
      </c>
      <c r="I237" s="201"/>
      <c r="J237" s="202">
        <f>ROUND(I237*H237,2)</f>
        <v>0</v>
      </c>
      <c r="K237" s="203"/>
      <c r="L237" s="36"/>
      <c r="M237" s="204" t="s">
        <v>1</v>
      </c>
      <c r="N237" s="205" t="s">
        <v>40</v>
      </c>
      <c r="O237" s="68"/>
      <c r="P237" s="206">
        <f>O237*H237</f>
        <v>0</v>
      </c>
      <c r="Q237" s="206">
        <v>0</v>
      </c>
      <c r="R237" s="206">
        <f>Q237*H237</f>
        <v>0</v>
      </c>
      <c r="S237" s="206">
        <v>0</v>
      </c>
      <c r="T237" s="207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8" t="s">
        <v>195</v>
      </c>
      <c r="AT237" s="208" t="s">
        <v>128</v>
      </c>
      <c r="AU237" s="208" t="s">
        <v>133</v>
      </c>
      <c r="AY237" s="14" t="s">
        <v>125</v>
      </c>
      <c r="BE237" s="209">
        <f>IF(N237="základní",J237,0)</f>
        <v>0</v>
      </c>
      <c r="BF237" s="209">
        <f>IF(N237="snížená",J237,0)</f>
        <v>0</v>
      </c>
      <c r="BG237" s="209">
        <f>IF(N237="zákl. přenesená",J237,0)</f>
        <v>0</v>
      </c>
      <c r="BH237" s="209">
        <f>IF(N237="sníž. přenesená",J237,0)</f>
        <v>0</v>
      </c>
      <c r="BI237" s="209">
        <f>IF(N237="nulová",J237,0)</f>
        <v>0</v>
      </c>
      <c r="BJ237" s="14" t="s">
        <v>133</v>
      </c>
      <c r="BK237" s="209">
        <f>ROUND(I237*H237,2)</f>
        <v>0</v>
      </c>
      <c r="BL237" s="14" t="s">
        <v>195</v>
      </c>
      <c r="BM237" s="208" t="s">
        <v>493</v>
      </c>
    </row>
    <row r="238" spans="2:63" s="12" customFormat="1" ht="25.9" customHeight="1">
      <c r="B238" s="180"/>
      <c r="C238" s="181"/>
      <c r="D238" s="182" t="s">
        <v>73</v>
      </c>
      <c r="E238" s="183" t="s">
        <v>494</v>
      </c>
      <c r="F238" s="183" t="s">
        <v>495</v>
      </c>
      <c r="G238" s="181"/>
      <c r="H238" s="181"/>
      <c r="I238" s="184"/>
      <c r="J238" s="185">
        <f>BK238</f>
        <v>0</v>
      </c>
      <c r="K238" s="181"/>
      <c r="L238" s="186"/>
      <c r="M238" s="187"/>
      <c r="N238" s="188"/>
      <c r="O238" s="188"/>
      <c r="P238" s="189">
        <f>P239+P240+P242+P244</f>
        <v>0</v>
      </c>
      <c r="Q238" s="188"/>
      <c r="R238" s="189">
        <f>R239+R240+R242+R244</f>
        <v>0</v>
      </c>
      <c r="S238" s="188"/>
      <c r="T238" s="190">
        <f>T239+T240+T242+T244</f>
        <v>0</v>
      </c>
      <c r="AR238" s="191" t="s">
        <v>147</v>
      </c>
      <c r="AT238" s="192" t="s">
        <v>73</v>
      </c>
      <c r="AU238" s="192" t="s">
        <v>74</v>
      </c>
      <c r="AY238" s="191" t="s">
        <v>125</v>
      </c>
      <c r="BK238" s="193">
        <f>BK239+BK240+BK242+BK244</f>
        <v>0</v>
      </c>
    </row>
    <row r="239" spans="1:65" s="2" customFormat="1" ht="16.5" customHeight="1">
      <c r="A239" s="31"/>
      <c r="B239" s="32"/>
      <c r="C239" s="196" t="s">
        <v>496</v>
      </c>
      <c r="D239" s="196" t="s">
        <v>128</v>
      </c>
      <c r="E239" s="197" t="s">
        <v>497</v>
      </c>
      <c r="F239" s="198" t="s">
        <v>498</v>
      </c>
      <c r="G239" s="199" t="s">
        <v>499</v>
      </c>
      <c r="H239" s="200">
        <v>15129.308</v>
      </c>
      <c r="I239" s="201"/>
      <c r="J239" s="202">
        <f>ROUND(I239*H239,2)</f>
        <v>0</v>
      </c>
      <c r="K239" s="203"/>
      <c r="L239" s="36"/>
      <c r="M239" s="204" t="s">
        <v>1</v>
      </c>
      <c r="N239" s="205" t="s">
        <v>40</v>
      </c>
      <c r="O239" s="68"/>
      <c r="P239" s="206">
        <f>O239*H239</f>
        <v>0</v>
      </c>
      <c r="Q239" s="206">
        <v>0</v>
      </c>
      <c r="R239" s="206">
        <f>Q239*H239</f>
        <v>0</v>
      </c>
      <c r="S239" s="206">
        <v>0</v>
      </c>
      <c r="T239" s="207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8" t="s">
        <v>500</v>
      </c>
      <c r="AT239" s="208" t="s">
        <v>128</v>
      </c>
      <c r="AU239" s="208" t="s">
        <v>79</v>
      </c>
      <c r="AY239" s="14" t="s">
        <v>125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4" t="s">
        <v>133</v>
      </c>
      <c r="BK239" s="209">
        <f>ROUND(I239*H239,2)</f>
        <v>0</v>
      </c>
      <c r="BL239" s="14" t="s">
        <v>500</v>
      </c>
      <c r="BM239" s="208" t="s">
        <v>501</v>
      </c>
    </row>
    <row r="240" spans="2:63" s="12" customFormat="1" ht="22.9" customHeight="1">
      <c r="B240" s="180"/>
      <c r="C240" s="181"/>
      <c r="D240" s="182" t="s">
        <v>73</v>
      </c>
      <c r="E240" s="194" t="s">
        <v>502</v>
      </c>
      <c r="F240" s="194" t="s">
        <v>503</v>
      </c>
      <c r="G240" s="181"/>
      <c r="H240" s="181"/>
      <c r="I240" s="184"/>
      <c r="J240" s="195">
        <f>BK240</f>
        <v>0</v>
      </c>
      <c r="K240" s="181"/>
      <c r="L240" s="186"/>
      <c r="M240" s="187"/>
      <c r="N240" s="188"/>
      <c r="O240" s="188"/>
      <c r="P240" s="189">
        <f>P241</f>
        <v>0</v>
      </c>
      <c r="Q240" s="188"/>
      <c r="R240" s="189">
        <f>R241</f>
        <v>0</v>
      </c>
      <c r="S240" s="188"/>
      <c r="T240" s="190">
        <f>T241</f>
        <v>0</v>
      </c>
      <c r="AR240" s="191" t="s">
        <v>147</v>
      </c>
      <c r="AT240" s="192" t="s">
        <v>73</v>
      </c>
      <c r="AU240" s="192" t="s">
        <v>79</v>
      </c>
      <c r="AY240" s="191" t="s">
        <v>125</v>
      </c>
      <c r="BK240" s="193">
        <f>BK241</f>
        <v>0</v>
      </c>
    </row>
    <row r="241" spans="1:65" s="2" customFormat="1" ht="16.5" customHeight="1">
      <c r="A241" s="31"/>
      <c r="B241" s="32"/>
      <c r="C241" s="196" t="s">
        <v>504</v>
      </c>
      <c r="D241" s="196" t="s">
        <v>128</v>
      </c>
      <c r="E241" s="197" t="s">
        <v>505</v>
      </c>
      <c r="F241" s="198" t="s">
        <v>506</v>
      </c>
      <c r="G241" s="199" t="s">
        <v>499</v>
      </c>
      <c r="H241" s="200">
        <v>15129.308</v>
      </c>
      <c r="I241" s="201"/>
      <c r="J241" s="202">
        <f>ROUND(I241*H241,2)</f>
        <v>0</v>
      </c>
      <c r="K241" s="203"/>
      <c r="L241" s="36"/>
      <c r="M241" s="204" t="s">
        <v>1</v>
      </c>
      <c r="N241" s="205" t="s">
        <v>40</v>
      </c>
      <c r="O241" s="68"/>
      <c r="P241" s="206">
        <f>O241*H241</f>
        <v>0</v>
      </c>
      <c r="Q241" s="206">
        <v>0</v>
      </c>
      <c r="R241" s="206">
        <f>Q241*H241</f>
        <v>0</v>
      </c>
      <c r="S241" s="206">
        <v>0</v>
      </c>
      <c r="T241" s="207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8" t="s">
        <v>500</v>
      </c>
      <c r="AT241" s="208" t="s">
        <v>128</v>
      </c>
      <c r="AU241" s="208" t="s">
        <v>133</v>
      </c>
      <c r="AY241" s="14" t="s">
        <v>125</v>
      </c>
      <c r="BE241" s="209">
        <f>IF(N241="základní",J241,0)</f>
        <v>0</v>
      </c>
      <c r="BF241" s="209">
        <f>IF(N241="snížená",J241,0)</f>
        <v>0</v>
      </c>
      <c r="BG241" s="209">
        <f>IF(N241="zákl. přenesená",J241,0)</f>
        <v>0</v>
      </c>
      <c r="BH241" s="209">
        <f>IF(N241="sníž. přenesená",J241,0)</f>
        <v>0</v>
      </c>
      <c r="BI241" s="209">
        <f>IF(N241="nulová",J241,0)</f>
        <v>0</v>
      </c>
      <c r="BJ241" s="14" t="s">
        <v>133</v>
      </c>
      <c r="BK241" s="209">
        <f>ROUND(I241*H241,2)</f>
        <v>0</v>
      </c>
      <c r="BL241" s="14" t="s">
        <v>500</v>
      </c>
      <c r="BM241" s="208" t="s">
        <v>507</v>
      </c>
    </row>
    <row r="242" spans="2:63" s="12" customFormat="1" ht="22.9" customHeight="1">
      <c r="B242" s="180"/>
      <c r="C242" s="181"/>
      <c r="D242" s="182" t="s">
        <v>73</v>
      </c>
      <c r="E242" s="194" t="s">
        <v>508</v>
      </c>
      <c r="F242" s="194" t="s">
        <v>509</v>
      </c>
      <c r="G242" s="181"/>
      <c r="H242" s="181"/>
      <c r="I242" s="184"/>
      <c r="J242" s="195">
        <f>BK242</f>
        <v>0</v>
      </c>
      <c r="K242" s="181"/>
      <c r="L242" s="186"/>
      <c r="M242" s="187"/>
      <c r="N242" s="188"/>
      <c r="O242" s="188"/>
      <c r="P242" s="189">
        <f>P243</f>
        <v>0</v>
      </c>
      <c r="Q242" s="188"/>
      <c r="R242" s="189">
        <f>R243</f>
        <v>0</v>
      </c>
      <c r="S242" s="188"/>
      <c r="T242" s="190">
        <f>T243</f>
        <v>0</v>
      </c>
      <c r="AR242" s="191" t="s">
        <v>147</v>
      </c>
      <c r="AT242" s="192" t="s">
        <v>73</v>
      </c>
      <c r="AU242" s="192" t="s">
        <v>79</v>
      </c>
      <c r="AY242" s="191" t="s">
        <v>125</v>
      </c>
      <c r="BK242" s="193">
        <f>BK243</f>
        <v>0</v>
      </c>
    </row>
    <row r="243" spans="1:65" s="2" customFormat="1" ht="16.5" customHeight="1">
      <c r="A243" s="31"/>
      <c r="B243" s="32"/>
      <c r="C243" s="196" t="s">
        <v>510</v>
      </c>
      <c r="D243" s="196" t="s">
        <v>128</v>
      </c>
      <c r="E243" s="197" t="s">
        <v>511</v>
      </c>
      <c r="F243" s="198" t="s">
        <v>512</v>
      </c>
      <c r="G243" s="199" t="s">
        <v>499</v>
      </c>
      <c r="H243" s="200">
        <v>15129.308</v>
      </c>
      <c r="I243" s="201"/>
      <c r="J243" s="202">
        <f>ROUND(I243*H243,2)</f>
        <v>0</v>
      </c>
      <c r="K243" s="203"/>
      <c r="L243" s="36"/>
      <c r="M243" s="204" t="s">
        <v>1</v>
      </c>
      <c r="N243" s="205" t="s">
        <v>40</v>
      </c>
      <c r="O243" s="68"/>
      <c r="P243" s="206">
        <f>O243*H243</f>
        <v>0</v>
      </c>
      <c r="Q243" s="206">
        <v>0</v>
      </c>
      <c r="R243" s="206">
        <f>Q243*H243</f>
        <v>0</v>
      </c>
      <c r="S243" s="206">
        <v>0</v>
      </c>
      <c r="T243" s="207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8" t="s">
        <v>500</v>
      </c>
      <c r="AT243" s="208" t="s">
        <v>128</v>
      </c>
      <c r="AU243" s="208" t="s">
        <v>133</v>
      </c>
      <c r="AY243" s="14" t="s">
        <v>125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4" t="s">
        <v>133</v>
      </c>
      <c r="BK243" s="209">
        <f>ROUND(I243*H243,2)</f>
        <v>0</v>
      </c>
      <c r="BL243" s="14" t="s">
        <v>500</v>
      </c>
      <c r="BM243" s="208" t="s">
        <v>513</v>
      </c>
    </row>
    <row r="244" spans="2:63" s="12" customFormat="1" ht="22.9" customHeight="1">
      <c r="B244" s="180"/>
      <c r="C244" s="181"/>
      <c r="D244" s="182" t="s">
        <v>73</v>
      </c>
      <c r="E244" s="194" t="s">
        <v>514</v>
      </c>
      <c r="F244" s="194" t="s">
        <v>515</v>
      </c>
      <c r="G244" s="181"/>
      <c r="H244" s="181"/>
      <c r="I244" s="184"/>
      <c r="J244" s="195">
        <f>BK244</f>
        <v>0</v>
      </c>
      <c r="K244" s="181"/>
      <c r="L244" s="186"/>
      <c r="M244" s="187"/>
      <c r="N244" s="188"/>
      <c r="O244" s="188"/>
      <c r="P244" s="189">
        <f>P245</f>
        <v>0</v>
      </c>
      <c r="Q244" s="188"/>
      <c r="R244" s="189">
        <f>R245</f>
        <v>0</v>
      </c>
      <c r="S244" s="188"/>
      <c r="T244" s="190">
        <f>T245</f>
        <v>0</v>
      </c>
      <c r="AR244" s="191" t="s">
        <v>147</v>
      </c>
      <c r="AT244" s="192" t="s">
        <v>73</v>
      </c>
      <c r="AU244" s="192" t="s">
        <v>79</v>
      </c>
      <c r="AY244" s="191" t="s">
        <v>125</v>
      </c>
      <c r="BK244" s="193">
        <f>BK245</f>
        <v>0</v>
      </c>
    </row>
    <row r="245" spans="1:65" s="2" customFormat="1" ht="16.5" customHeight="1">
      <c r="A245" s="31"/>
      <c r="B245" s="32"/>
      <c r="C245" s="196" t="s">
        <v>516</v>
      </c>
      <c r="D245" s="196" t="s">
        <v>128</v>
      </c>
      <c r="E245" s="197" t="s">
        <v>517</v>
      </c>
      <c r="F245" s="198" t="s">
        <v>518</v>
      </c>
      <c r="G245" s="199" t="s">
        <v>499</v>
      </c>
      <c r="H245" s="200">
        <v>15129.308</v>
      </c>
      <c r="I245" s="201"/>
      <c r="J245" s="202">
        <f>ROUND(I245*H245,2)</f>
        <v>0</v>
      </c>
      <c r="K245" s="203"/>
      <c r="L245" s="36"/>
      <c r="M245" s="222" t="s">
        <v>1</v>
      </c>
      <c r="N245" s="223" t="s">
        <v>40</v>
      </c>
      <c r="O245" s="224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8" t="s">
        <v>500</v>
      </c>
      <c r="AT245" s="208" t="s">
        <v>128</v>
      </c>
      <c r="AU245" s="208" t="s">
        <v>133</v>
      </c>
      <c r="AY245" s="14" t="s">
        <v>125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4" t="s">
        <v>133</v>
      </c>
      <c r="BK245" s="209">
        <f>ROUND(I245*H245,2)</f>
        <v>0</v>
      </c>
      <c r="BL245" s="14" t="s">
        <v>500</v>
      </c>
      <c r="BM245" s="208" t="s">
        <v>519</v>
      </c>
    </row>
    <row r="246" spans="1:31" s="2" customFormat="1" ht="6.95" customHeight="1">
      <c r="A246" s="31"/>
      <c r="B246" s="51"/>
      <c r="C246" s="52"/>
      <c r="D246" s="52"/>
      <c r="E246" s="52"/>
      <c r="F246" s="52"/>
      <c r="G246" s="52"/>
      <c r="H246" s="52"/>
      <c r="I246" s="144"/>
      <c r="J246" s="52"/>
      <c r="K246" s="52"/>
      <c r="L246" s="36"/>
      <c r="M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</row>
  </sheetData>
  <sheetProtection algorithmName="SHA-512" hashValue="7IVZM1gqYNTTwV3egOxUbLrbJT4htmbpJbpqn2Tpjb6XHkTkcddX70/cDyaJ8TMNCZsjAdWCuhzlfc+aRtwROA==" saltValue="+OEQ8vTTAZIVYGDrEp3xT0DXFh3VnPnXcAQnmFBxA7P+JlfEtlrQI0Xdow5W+Uvud7sl4qgXVv63XyCSXQyQKw==" spinCount="100000" sheet="1" objects="1" scenarios="1" formatColumns="0" formatRows="0" autoFilter="0"/>
  <autoFilter ref="C134:K245"/>
  <mergeCells count="6">
    <mergeCell ref="L2:V2"/>
    <mergeCell ref="E7:H7"/>
    <mergeCell ref="E16:H16"/>
    <mergeCell ref="E25:H25"/>
    <mergeCell ref="E85:H85"/>
    <mergeCell ref="E127:H1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Miroslav Kupka</cp:lastModifiedBy>
  <dcterms:created xsi:type="dcterms:W3CDTF">2021-06-10T09:22:01Z</dcterms:created>
  <dcterms:modified xsi:type="dcterms:W3CDTF">2021-06-14T09:34:18Z</dcterms:modified>
  <cp:category/>
  <cp:version/>
  <cp:contentType/>
  <cp:contentStatus/>
</cp:coreProperties>
</file>