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ladno - Oprava střechy -..." sheetId="2" r:id="rId2"/>
  </sheets>
  <definedNames>
    <definedName name="_xlnm.Print_Area" localSheetId="0">'Rekapitulace stavby'!$D$4:$AO$76,'Rekapitulace stavby'!$C$82:$AQ$96</definedName>
    <definedName name="_xlnm._FilterDatabase" localSheetId="1" hidden="1">'Kladno - Oprava střechy -...'!$C$127:$K$355</definedName>
    <definedName name="_xlnm.Print_Area" localSheetId="1">'Kladno - Oprava střechy -...'!$C$4:$J$76,'Kladno - Oprava střechy -...'!$C$82:$J$111,'Kladno - Oprava střechy -...'!$C$117:$J$355</definedName>
    <definedName name="_xlnm.Print_Titles" localSheetId="0">'Rekapitulace stavby'!$92:$92</definedName>
    <definedName name="_xlnm.Print_Titles" localSheetId="1">'Kladno - Oprava střechy -...'!$127:$127</definedName>
  </definedNames>
  <calcPr fullCalcOnLoad="1"/>
</workbook>
</file>

<file path=xl/sharedStrings.xml><?xml version="1.0" encoding="utf-8"?>
<sst xmlns="http://schemas.openxmlformats.org/spreadsheetml/2006/main" count="2653" uniqueCount="499">
  <si>
    <t>Export Komplet</t>
  </si>
  <si>
    <t/>
  </si>
  <si>
    <t>2.0</t>
  </si>
  <si>
    <t>ZAMOK</t>
  </si>
  <si>
    <t>False</t>
  </si>
  <si>
    <t>{6c2bab7f-4c73-4652-8e79-de31b062ac93}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</si>
  <si>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</si>
  <si>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</si>
  <si>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</si>
  <si>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</si>
  <si>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</si>
  <si>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</si>
  <si>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</si>
  <si>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</si>
  <si>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Kladno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</si>
  <si>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</si>
  <si>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</si>
  <si>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- objekt školy Kladno Kročehlavy</t>
  </si>
  <si>
    <t>KSO:</t>
  </si>
  <si>
    <t>CC-CZ:</t>
  </si>
  <si>
    <t>Místo:</t>
  </si>
  <si>
    <t xml:space="preserve"> </t>
  </si>
  <si>
    <t>Datum:</t>
  </si>
  <si>
    <t>22. 4. 2019</t>
  </si>
  <si>
    <t>Zadavatel:</t>
  </si>
  <si>
    <t>IČ:</t>
  </si>
  <si>
    <t>SOŠ a SOU , Kladno Dubská</t>
  </si>
  <si>
    <t>DIČ:</t>
  </si>
  <si>
    <t>Uchazeč:</t>
  </si>
  <si>
    <t>Vyplň údaj</t>
  </si>
  <si>
    <t>Projektant: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</si>
  <si>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</si>
  <si>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</si>
  <si>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</si>
  <si>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</si>
  <si>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</si>
  <si>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</si>
  <si>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</si>
  <si>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</si>
  <si>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</si>
  <si>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</si>
  <si>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</si>
  <si>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</si>
  <si>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</si>
  <si>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</si>
  <si>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</si>
  <si>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</si>
  <si>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</si>
  <si>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</si>
  <si>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</si>
  <si>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</si>
  <si>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</si>
  <si>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</si>
  <si>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</si>
  <si>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</si>
  <si>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</si>
  <si>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</si>
  <si>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</si>
  <si>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</si>
  <si>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</si>
  <si>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</si>
  <si>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</si>
  <si>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</si>
  <si>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</si>
  <si>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</si>
  <si>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</si>
  <si>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</si>
  <si>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</si>
  <si>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</si>
  <si>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</si>
  <si>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</si>
  <si>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</si>
  <si>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</si>
  <si>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</si>
  <si>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</si>
  <si>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</si>
  <si>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</si>
  <si>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</si>
  <si>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</si>
  <si>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</si>
  <si>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</si>
  <si>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</si>
  <si>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</si>
  <si>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</si>
  <si>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</si>
  <si>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</si>
  <si>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</si>
  <si>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</si>
  <si>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</si>
  <si>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</si>
  <si>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</si>
  <si>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</si>
  <si>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</si>
  <si>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</si>
  <si>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</si>
  <si>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</si>
  <si>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</si>
  <si>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</si>
  <si>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</si>
  <si>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</si>
  <si>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</si>
  <si>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</si>
  <si>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</si>
  <si>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</si>
  <si>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</si>
  <si>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</si>
  <si>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</si>
  <si>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</si>
  <si>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</si>
  <si>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</si>
  <si>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</si>
  <si>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</si>
  <si>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</si>
  <si>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</si>
  <si>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</si>
  <si>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</si>
  <si>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</si>
  <si>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</si>
  <si>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</si>
  <si>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</si>
  <si>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</si>
  <si>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</si>
  <si>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</si>
  <si>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</si>
  <si>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314231118</t>
  </si>
  <si>
    <t>Zdivo komínů a ventilací z cihel dl 290 mm pevnosti P 15 na MC 15</t>
  </si>
  <si>
    <t>m3</t>
  </si>
  <si>
    <t>4</t>
  </si>
  <si>
    <t>441698036</t>
  </si>
  <si>
    <t>316381111</t>
  </si>
  <si>
    <t>Komínové krycí desky tl do 80 mm z betonu tř. C 12/15 až C 16/20 bez přesahů</t>
  </si>
  <si>
    <t>m2</t>
  </si>
  <si>
    <t>-298402589</t>
  </si>
  <si>
    <t>VV</t>
  </si>
  <si>
    <t>0,65*0,54</t>
  </si>
  <si>
    <t>0,83*0,66</t>
  </si>
  <si>
    <t>Součet</t>
  </si>
  <si>
    <t>6</t>
  </si>
  <si>
    <t>Úpravy povrchů, podlahy a osazování výplní</t>
  </si>
  <si>
    <t>623321141</t>
  </si>
  <si>
    <t>Vápenocementová omítka štuková dvouvrstvá vnějších pilířů nebo sloupů nanášená ručně</t>
  </si>
  <si>
    <t>-999401049</t>
  </si>
  <si>
    <t>632451022</t>
  </si>
  <si>
    <t>Vyrovnávací potěr tl do 30 mm z MC 15 provedený v pásu</t>
  </si>
  <si>
    <t>-1772335207</t>
  </si>
  <si>
    <t>" atika\ů</t>
  </si>
  <si>
    <t>" střecha A"</t>
  </si>
  <si>
    <t>(30,3+15,6)*0,37</t>
  </si>
  <si>
    <t>" střecha B"</t>
  </si>
  <si>
    <t>(31*2+16,4*2)*0,37</t>
  </si>
  <si>
    <t>5</t>
  </si>
  <si>
    <t>632451032</t>
  </si>
  <si>
    <t>Vyrovnávací potěr tl do 30 mm z MC 15 provedený v ploše</t>
  </si>
  <si>
    <t>893093882</t>
  </si>
  <si>
    <t>444,89</t>
  </si>
  <si>
    <t>458,74</t>
  </si>
  <si>
    <t>9</t>
  </si>
  <si>
    <t>Ostatní konstrukce a práce, bourání</t>
  </si>
  <si>
    <t>953731311</t>
  </si>
  <si>
    <t>Odvětrání svislé - montáž větrací hlavice plastové DN do 160 mm</t>
  </si>
  <si>
    <t>kus</t>
  </si>
  <si>
    <t>-2030044886</t>
  </si>
  <si>
    <t>7</t>
  </si>
  <si>
    <t>962032631</t>
  </si>
  <si>
    <t>Bourání zdiva komínového nad střechou z cihel na MV nebo MVC</t>
  </si>
  <si>
    <t>1987007061</t>
  </si>
  <si>
    <t>0,65*0,54*0,5</t>
  </si>
  <si>
    <t>0,83*0,66*0,5</t>
  </si>
  <si>
    <t>8</t>
  </si>
  <si>
    <t>965041441</t>
  </si>
  <si>
    <t>Bourání podkladů pod dlažby nebo mazanin škvárobetonových tl přes 100 mm pl přes 4 m2</t>
  </si>
  <si>
    <t>528443820</t>
  </si>
  <si>
    <t>458,74*0,15</t>
  </si>
  <si>
    <t>965042131</t>
  </si>
  <si>
    <t>Bourání podkladů pod dlažby nebo mazanin betonových nebo z litého asfaltu tl do 100 mm pl do 4 m2</t>
  </si>
  <si>
    <t>377830624</t>
  </si>
  <si>
    <t>" střecha B - S1"</t>
  </si>
  <si>
    <t>32*0,04</t>
  </si>
  <si>
    <t>10</t>
  </si>
  <si>
    <t>965082933</t>
  </si>
  <si>
    <t>Odstranění násypů pod podlahami tl do 200 mm pl přes 2 m2</t>
  </si>
  <si>
    <t>-523875839</t>
  </si>
  <si>
    <t>" střecha B- S1"</t>
  </si>
  <si>
    <t>32*0,1</t>
  </si>
  <si>
    <t>" střecha B - S2"</t>
  </si>
  <si>
    <t>(458,74-32)*0,3</t>
  </si>
  <si>
    <t>11</t>
  </si>
  <si>
    <t>978015391</t>
  </si>
  <si>
    <t>Otlučení (osekání) vnější vápenné nebo vápenocementové omítky stupně členitosti 1 a 2 do 100%</t>
  </si>
  <si>
    <t>-1216320309</t>
  </si>
  <si>
    <t>(0,65*2+0,54*2)*1,54</t>
  </si>
  <si>
    <t>(0,83*2+0,66*2)*1,43</t>
  </si>
  <si>
    <t>12</t>
  </si>
  <si>
    <t>985131111</t>
  </si>
  <si>
    <t>Očištění ploch stěn, rubu kleneb a podlah tlakovou vodou</t>
  </si>
  <si>
    <t>-1456812170</t>
  </si>
  <si>
    <t>471,68</t>
  </si>
  <si>
    <t>492,73</t>
  </si>
  <si>
    <t>997</t>
  </si>
  <si>
    <t>Přesun sutě</t>
  </si>
  <si>
    <t>13</t>
  </si>
  <si>
    <t>997013113</t>
  </si>
  <si>
    <t>Vnitrostaveništní doprava suti a vybouraných hmot pro budovy v do 12 m s použitím mechanizace</t>
  </si>
  <si>
    <t>t</t>
  </si>
  <si>
    <t>1375087377</t>
  </si>
  <si>
    <t>14</t>
  </si>
  <si>
    <t>997013501</t>
  </si>
  <si>
    <t>Odvoz suti a vybouraných hmot na skládku nebo meziskládku do 1 km se složením</t>
  </si>
  <si>
    <t>-1935340511</t>
  </si>
  <si>
    <t>997013509</t>
  </si>
  <si>
    <t>Příplatek k odvozu suti a vybouraných hmot na skládku ZKD 1 km přes 1 km</t>
  </si>
  <si>
    <t>-1177323893</t>
  </si>
  <si>
    <t>352,927*11 'Přepočtené koeficientem množství</t>
  </si>
  <si>
    <t>16</t>
  </si>
  <si>
    <t>997013811</t>
  </si>
  <si>
    <t>Poplatek za uložení na skládce (skládkovné) stavebního odpadu dřevěného kód odpadu 170 201</t>
  </si>
  <si>
    <t>1639473150</t>
  </si>
  <si>
    <t>17</t>
  </si>
  <si>
    <t>997013814</t>
  </si>
  <si>
    <t>Poplatek za uložení na skládce (skládkovné) stavebního odpadu izolací kód odpadu 170 604</t>
  </si>
  <si>
    <t>-1987649933</t>
  </si>
  <si>
    <t>18</t>
  </si>
  <si>
    <t>997013831</t>
  </si>
  <si>
    <t>Poplatek za uložení na skládce (skládkovné) stavebního odpadu směsného kód odpadu 170 904</t>
  </si>
  <si>
    <t>-710552843</t>
  </si>
  <si>
    <t>352,869-(11,874+17,781+22,362)</t>
  </si>
  <si>
    <t>19</t>
  </si>
  <si>
    <t>9972238451</t>
  </si>
  <si>
    <t xml:space="preserve">Poplatek za uložení na skládce (skládkovné) odpadu asfaltového </t>
  </si>
  <si>
    <t>399053327</t>
  </si>
  <si>
    <t>PSV</t>
  </si>
  <si>
    <t>Práce a dodávky PSV</t>
  </si>
  <si>
    <t>712</t>
  </si>
  <si>
    <t>Povlakové krytiny</t>
  </si>
  <si>
    <t>20</t>
  </si>
  <si>
    <t>712300831</t>
  </si>
  <si>
    <t>Odstranění povlakové krytiny střech do 10° jednovrstvé</t>
  </si>
  <si>
    <t>-1934551973</t>
  </si>
  <si>
    <t>472,68</t>
  </si>
  <si>
    <t>712300832</t>
  </si>
  <si>
    <t>Odstranění povlakové krytiny střech do 10° dvouvrstvé</t>
  </si>
  <si>
    <t>-69862882</t>
  </si>
  <si>
    <t>22</t>
  </si>
  <si>
    <t>712300833</t>
  </si>
  <si>
    <t>Odstranění povlakové krytiny střech do 10° třívrstvé</t>
  </si>
  <si>
    <t>766032746</t>
  </si>
  <si>
    <t>23</t>
  </si>
  <si>
    <t>712300851</t>
  </si>
  <si>
    <t>Demontáž ukončujícího kovového profilu přímého</t>
  </si>
  <si>
    <t>m</t>
  </si>
  <si>
    <t>-111673263</t>
  </si>
  <si>
    <t>" výlez"</t>
  </si>
  <si>
    <t>0,95*4</t>
  </si>
  <si>
    <t>" odvětrábí"</t>
  </si>
  <si>
    <t>0,85*2+0,7*2</t>
  </si>
  <si>
    <t>0,7*2+0,55*2</t>
  </si>
  <si>
    <t>24</t>
  </si>
  <si>
    <t>712311101</t>
  </si>
  <si>
    <t>Provedení povlakové krytiny střech do 10° za studena lakem penetračním nebo asfaltovým</t>
  </si>
  <si>
    <t>-878627709</t>
  </si>
  <si>
    <t>(29,93*2+14,86*2)*0,3</t>
  </si>
  <si>
    <t>(30,26*2+15,16*2)*0,3</t>
  </si>
  <si>
    <t>25</t>
  </si>
  <si>
    <t>M</t>
  </si>
  <si>
    <t>111631531</t>
  </si>
  <si>
    <t>emulze asfaltová penetrační</t>
  </si>
  <si>
    <t>32</t>
  </si>
  <si>
    <t>-1797859533</t>
  </si>
  <si>
    <t>1019,536*0,00035 'Přepočtené koeficientem množství</t>
  </si>
  <si>
    <t>26</t>
  </si>
  <si>
    <t>712341559</t>
  </si>
  <si>
    <t>Provedení povlakové krytiny střech do 10° pásy NAIP přitavením v plné ploše</t>
  </si>
  <si>
    <t>59002815</t>
  </si>
  <si>
    <t>27</t>
  </si>
  <si>
    <t>628662821</t>
  </si>
  <si>
    <t>pás asfaltový modifikovaný SBS tl. 4 mm s jemnozrnným posypem, parotěsnící a vzduchotěsnící  vrstva</t>
  </si>
  <si>
    <t>1331615979</t>
  </si>
  <si>
    <t>1019,536*1,15 'Přepočtené koeficientem množství</t>
  </si>
  <si>
    <t>28</t>
  </si>
  <si>
    <t>712361709</t>
  </si>
  <si>
    <t>Provedení povlakové krytiny střech do 10° fólií machanicky kotvenou - kompletní systém</t>
  </si>
  <si>
    <t>-1159972898</t>
  </si>
  <si>
    <t>29</t>
  </si>
  <si>
    <t>FTR.3110769</t>
  </si>
  <si>
    <t>fólie hydroizolační střešní s výztužnou vložkou z PES, k mechanickému kotvení   tl. 1,5 mm</t>
  </si>
  <si>
    <t>1979558420</t>
  </si>
  <si>
    <t>992,473*1,1 'Přepočtené koeficientem množství</t>
  </si>
  <si>
    <t>30</t>
  </si>
  <si>
    <t>712363352</t>
  </si>
  <si>
    <t>Povlakové krytiny střech do 10° z tvarovaných poplastovaných lišt délky 2 m koutová lišta vnitřní rš 100 mm</t>
  </si>
  <si>
    <t>-278380930</t>
  </si>
  <si>
    <t>29,93*2+14,86*2</t>
  </si>
  <si>
    <t>30,26*2+15,16*2</t>
  </si>
  <si>
    <t>31</t>
  </si>
  <si>
    <t>712363373</t>
  </si>
  <si>
    <t>Povlakové krytiny střech do 10° z tvarovaných poplastovaných lišt délky 2 m přítlačná lišta rš 70 mm</t>
  </si>
  <si>
    <t>1691920141</t>
  </si>
  <si>
    <t>712391171</t>
  </si>
  <si>
    <t>Provedení povlakové krytiny střech do 10° podkladní textilní vrstvy</t>
  </si>
  <si>
    <t>915737331</t>
  </si>
  <si>
    <t>(29,93*2+14,86*2)*0,15</t>
  </si>
  <si>
    <t>(30,26*2+15,16*2)*0,15</t>
  </si>
  <si>
    <t>33</t>
  </si>
  <si>
    <t>693110101</t>
  </si>
  <si>
    <t>geotextilie netkaná separační, filtrační, výztužná 300g/m3</t>
  </si>
  <si>
    <t>1059529725</t>
  </si>
  <si>
    <t>992,473*1,15 'Přepočtené koeficientem množství</t>
  </si>
  <si>
    <t>34</t>
  </si>
  <si>
    <t>712400845</t>
  </si>
  <si>
    <t>Demontáž ventilační hlavice na ploché střeše sklonu do 30°</t>
  </si>
  <si>
    <t>-783539644</t>
  </si>
  <si>
    <t>35</t>
  </si>
  <si>
    <t>998712102</t>
  </si>
  <si>
    <t>Přesun hmot tonážní tonážní pro krytiny povlakové v objektech v do 12 m</t>
  </si>
  <si>
    <t>-217106498</t>
  </si>
  <si>
    <t>713</t>
  </si>
  <si>
    <t>Izolace tepelné</t>
  </si>
  <si>
    <t>36</t>
  </si>
  <si>
    <t>713141211</t>
  </si>
  <si>
    <t>Montáž izolace tepelné střech plochých volně položené atikový klín</t>
  </si>
  <si>
    <t>1196825019</t>
  </si>
  <si>
    <t>37</t>
  </si>
  <si>
    <t>63152005</t>
  </si>
  <si>
    <t>klín atikový přechodný minerální plochých střech tl.50 x 50 mm</t>
  </si>
  <si>
    <t>-1459330431</t>
  </si>
  <si>
    <t>180,42*1,05 'Přepočtené koeficientem množství</t>
  </si>
  <si>
    <t>38</t>
  </si>
  <si>
    <t>713141231</t>
  </si>
  <si>
    <t>Přikotvení tepelné izolace šrouby do betonu nebo pórobetonu pro izolaci tl přes 100 do 140 mm</t>
  </si>
  <si>
    <t>189066033</t>
  </si>
  <si>
    <t xml:space="preserve">" střecha A" </t>
  </si>
  <si>
    <t>39</t>
  </si>
  <si>
    <t>28372312</t>
  </si>
  <si>
    <t>deska EPS 100 pro trvalé zatížení v tlaku (max. 2000 kg/m2) tl 120mm</t>
  </si>
  <si>
    <t>1342887943</t>
  </si>
  <si>
    <t>903,63*1,05 'Přepočtené koeficientem množství</t>
  </si>
  <si>
    <t>40</t>
  </si>
  <si>
    <t>713141311</t>
  </si>
  <si>
    <t>Montáž izolace tepelné střech plochých kladené volně, spádová vrstva</t>
  </si>
  <si>
    <t>-1134136894</t>
  </si>
  <si>
    <t>41</t>
  </si>
  <si>
    <t>28376141</t>
  </si>
  <si>
    <t>klín izolační z pěnového polystyrenu EPS 100 spádový</t>
  </si>
  <si>
    <t>-1808383155</t>
  </si>
  <si>
    <t>906,63*0,12*1,05</t>
  </si>
  <si>
    <t>42</t>
  </si>
  <si>
    <t>713141811</t>
  </si>
  <si>
    <t>Odstranění tepelné izolace střech volně kladené mezi rošt z vláknitých materiálů tl do 100 mm</t>
  </si>
  <si>
    <t>-73174532</t>
  </si>
  <si>
    <t>43</t>
  </si>
  <si>
    <t>713141813</t>
  </si>
  <si>
    <t>Odstranění tepelné izolace střech volně kladené mezi rošt z vláknitých materiálů tl přes 100 mm</t>
  </si>
  <si>
    <t>-2099895834</t>
  </si>
  <si>
    <t>44</t>
  </si>
  <si>
    <t>998713102</t>
  </si>
  <si>
    <t>Přesun hmot tonážní pro izolace tepelné v objektech v do 12 m</t>
  </si>
  <si>
    <t>1295607665</t>
  </si>
  <si>
    <t>721</t>
  </si>
  <si>
    <t>Zdravotechnika - vnitřní kanalizace</t>
  </si>
  <si>
    <t>45</t>
  </si>
  <si>
    <t>721210824</t>
  </si>
  <si>
    <t>Demontáž vpustí střešních DN 150</t>
  </si>
  <si>
    <t>-1808537150</t>
  </si>
  <si>
    <t>46</t>
  </si>
  <si>
    <t>721233214</t>
  </si>
  <si>
    <t>Střešní vtok polypropylen PP pro pochůzné střechy svislý odtok DN 160</t>
  </si>
  <si>
    <t>1663895928</t>
  </si>
  <si>
    <t>47</t>
  </si>
  <si>
    <t>721273153</t>
  </si>
  <si>
    <t>Hlavice ventilační polypropylen PP DN 110</t>
  </si>
  <si>
    <t>-503064995</t>
  </si>
  <si>
    <t>741</t>
  </si>
  <si>
    <t>Elektroinstalace - silnoproud</t>
  </si>
  <si>
    <t>48</t>
  </si>
  <si>
    <t>741-101</t>
  </si>
  <si>
    <t>Demontáž hromosvodu</t>
  </si>
  <si>
    <t>soub</t>
  </si>
  <si>
    <t>2124155371</t>
  </si>
  <si>
    <t>49</t>
  </si>
  <si>
    <t>741-102</t>
  </si>
  <si>
    <t>Montáž a dodávka hromosvodu</t>
  </si>
  <si>
    <t>2020033045</t>
  </si>
  <si>
    <t>762</t>
  </si>
  <si>
    <t>Konstrukce tesařské</t>
  </si>
  <si>
    <t>50</t>
  </si>
  <si>
    <t>762331812</t>
  </si>
  <si>
    <t>Demontáž vázaných kcí krovů z hranolů průřezové plochy do 224 cm2</t>
  </si>
  <si>
    <t>261179057</t>
  </si>
  <si>
    <t>25*14,86</t>
  </si>
  <si>
    <t>51</t>
  </si>
  <si>
    <t>762332131</t>
  </si>
  <si>
    <t>Montáž vázaných kcí krovů pravidelných z hraněného řeziva průřezové plochy do 120 cm2</t>
  </si>
  <si>
    <t>-578347419</t>
  </si>
  <si>
    <t>" atika - podkladní hranol"</t>
  </si>
  <si>
    <t>(30,3+15,6)*2</t>
  </si>
  <si>
    <t>(31*2+16,4*2)*2</t>
  </si>
  <si>
    <t>52</t>
  </si>
  <si>
    <t>60512126</t>
  </si>
  <si>
    <t>hranol stavební řezivo průřezu do 120cm2 dl 6-8m</t>
  </si>
  <si>
    <t>1750950731</t>
  </si>
  <si>
    <t>281,4*0,04*0,06*1,1</t>
  </si>
  <si>
    <t>53</t>
  </si>
  <si>
    <t>762341037</t>
  </si>
  <si>
    <t>Bednění střech rovných z desek OSB tl 25 mm na sraz šroubovaných na rošt</t>
  </si>
  <si>
    <t>-1815870025</t>
  </si>
  <si>
    <t>" atika"</t>
  </si>
  <si>
    <t>(30,3*2+15,6)*0,5</t>
  </si>
  <si>
    <t>(31*2+16,4*2)*0,5</t>
  </si>
  <si>
    <t>54</t>
  </si>
  <si>
    <t>762341811</t>
  </si>
  <si>
    <t>Demontáž bednění střech z prken</t>
  </si>
  <si>
    <t>-1785916687</t>
  </si>
  <si>
    <t>55</t>
  </si>
  <si>
    <t>762395000</t>
  </si>
  <si>
    <t>Spojovací prostředky krovů, bednění, laťování, nadstřešních konstrukcí</t>
  </si>
  <si>
    <t>-1876293695</t>
  </si>
  <si>
    <t>0,743</t>
  </si>
  <si>
    <t>70,35*0,0025</t>
  </si>
  <si>
    <t>56</t>
  </si>
  <si>
    <t>998762102</t>
  </si>
  <si>
    <t>Přesun hmot tonážní pro kce tesařské v objektech v do 12 m</t>
  </si>
  <si>
    <t>-535002737</t>
  </si>
  <si>
    <t>764</t>
  </si>
  <si>
    <t>Konstrukce klempířské</t>
  </si>
  <si>
    <t>57</t>
  </si>
  <si>
    <t>764001821</t>
  </si>
  <si>
    <t>Demontáž krytiny ze svitků nebo tabulí do suti</t>
  </si>
  <si>
    <t>-147032928</t>
  </si>
  <si>
    <t>58</t>
  </si>
  <si>
    <t>764002821</t>
  </si>
  <si>
    <t>Demontáž střešního výlezu do suti</t>
  </si>
  <si>
    <t>1902079771</t>
  </si>
  <si>
    <t>59</t>
  </si>
  <si>
    <t>764002841</t>
  </si>
  <si>
    <t>Demontáž oplechování horních ploch zdí a nadezdívek do suti</t>
  </si>
  <si>
    <t>-2044970456</t>
  </si>
  <si>
    <t>(30,3*2+15,6)</t>
  </si>
  <si>
    <t>(31*2+16,4*2)</t>
  </si>
  <si>
    <t>60</t>
  </si>
  <si>
    <t>764002881</t>
  </si>
  <si>
    <t>Demontáž lemování střešních prostupů do suti</t>
  </si>
  <si>
    <t>-1222205808</t>
  </si>
  <si>
    <t>(0,7*2+0,6*2)*0,4</t>
  </si>
  <si>
    <t>(0,9*2+0,7*2)*0,4</t>
  </si>
  <si>
    <t>0,8*0,3*2</t>
  </si>
  <si>
    <t>1*4*0,4</t>
  </si>
  <si>
    <t>Mezisoučet</t>
  </si>
  <si>
    <t>0,8*0,4*2</t>
  </si>
  <si>
    <t>61</t>
  </si>
  <si>
    <t>764002991</t>
  </si>
  <si>
    <t xml:space="preserve">Montáž a dodávka aty. zatepleného střešního výlezu </t>
  </si>
  <si>
    <t>-1501321257</t>
  </si>
  <si>
    <t>62</t>
  </si>
  <si>
    <t>764111641</t>
  </si>
  <si>
    <t>Krytina střechy rovné drážkováním ze svitků z Pz plechu s povrchovou úpravou do rš 670 mm sklonu do 30°</t>
  </si>
  <si>
    <t>948478919</t>
  </si>
  <si>
    <t>0,65*0,54*1,1</t>
  </si>
  <si>
    <t>0,83*0,66*1,1</t>
  </si>
  <si>
    <t>63</t>
  </si>
  <si>
    <t>764215607</t>
  </si>
  <si>
    <t>Oplechování horních ploch a atik bez rohů z Pz plechu s povrch úpravou celoplošně lepené rš 670 mm</t>
  </si>
  <si>
    <t>2032502881</t>
  </si>
  <si>
    <t>64</t>
  </si>
  <si>
    <t>764314612</t>
  </si>
  <si>
    <t>Lemování prostupů střech s krytinou skládanou nebo plechovou bez lišty z Pz s povrchovou úpravou</t>
  </si>
  <si>
    <t>57150200</t>
  </si>
  <si>
    <t>5,04</t>
  </si>
  <si>
    <t>65</t>
  </si>
  <si>
    <t>998764102</t>
  </si>
  <si>
    <t>Přesun hmot tonážní pro konstrukce klempířské v objektech v do 12 m</t>
  </si>
  <si>
    <t>-1015286460</t>
  </si>
  <si>
    <t>783</t>
  </si>
  <si>
    <t>Dokončovací práce - nátěry</t>
  </si>
  <si>
    <t>66</t>
  </si>
  <si>
    <t>783827423</t>
  </si>
  <si>
    <t>Krycí dvojnásobný silikátový nátěr omítek stupně členitosti 1 a 2</t>
  </si>
  <si>
    <t>1128639438</t>
  </si>
  <si>
    <t>VRN</t>
  </si>
  <si>
    <t>Vedlejší rozpočtové náklady</t>
  </si>
  <si>
    <t>VRN3</t>
  </si>
  <si>
    <t>Zařízení staveniště</t>
  </si>
  <si>
    <t>67</t>
  </si>
  <si>
    <t>030001000</t>
  </si>
  <si>
    <t>1024</t>
  </si>
  <si>
    <t>1570402565</t>
  </si>
  <si>
    <t>VRN6</t>
  </si>
  <si>
    <t>Územní vlivy</t>
  </si>
  <si>
    <t>68</t>
  </si>
  <si>
    <t>060001001</t>
  </si>
  <si>
    <t xml:space="preserve">Územní vlivy - provizorní hydroizolační vrstvy - zajištění konstrukcí po odstranění stávajících vrstev proti zatečení </t>
  </si>
  <si>
    <t>139537308</t>
  </si>
  <si>
    <t>69</t>
  </si>
  <si>
    <t>060001002</t>
  </si>
  <si>
    <t>Územní vlivy - náklady na stavební výtah pro dopravu materiálu na střechu</t>
  </si>
  <si>
    <t>-2118047303</t>
  </si>
  <si>
    <t>70</t>
  </si>
  <si>
    <t>065002000</t>
  </si>
  <si>
    <t>Mimostaveništní doprava materiálů</t>
  </si>
  <si>
    <t>-1491670136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</si>
</sst>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48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49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50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51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50</v>
      </c>
      <c r="AI60" s="43"/>
      <c r="AJ60" s="43"/>
      <c r="AK60" s="43"/>
      <c r="AL60" s="43"/>
      <c r="AM60" s="65" t="s">
        <v>51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52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53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50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51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50</v>
      </c>
      <c r="AI75" s="43"/>
      <c r="AJ75" s="43"/>
      <c r="AK75" s="43"/>
      <c r="AL75" s="43"/>
      <c r="AM75" s="65" t="s">
        <v>51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54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Kladno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střechy - objekt školy Kladno Kročehlavy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22. 4. 2019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SOŠ a SOU , Kladno Dubská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55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32</v>
      </c>
      <c r="AJ90" s="41"/>
      <c r="AK90" s="41"/>
      <c r="AL90" s="41"/>
      <c r="AM90" s="81" t="str">
        <f>IF(E20="","",E20)</f>
        <v>Lenka Jandová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56</v>
      </c>
      <c r="D92" s="95"/>
      <c r="E92" s="95"/>
      <c r="F92" s="95"/>
      <c r="G92" s="95"/>
      <c r="H92" s="96"/>
      <c r="I92" s="97" t="s">
        <v>57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58</v>
      </c>
      <c r="AH92" s="95"/>
      <c r="AI92" s="95"/>
      <c r="AJ92" s="95"/>
      <c r="AK92" s="95"/>
      <c r="AL92" s="95"/>
      <c r="AM92" s="95"/>
      <c r="AN92" s="97" t="s">
        <v>59</v>
      </c>
      <c r="AO92" s="95"/>
      <c r="AP92" s="99"/>
      <c r="AQ92" s="100" t="s">
        <v>60</v>
      </c>
      <c r="AR92" s="45"/>
      <c r="AS92" s="101" t="s">
        <v>61</v>
      </c>
      <c r="AT92" s="102" t="s">
        <v>62</v>
      </c>
      <c r="AU92" s="102" t="s">
        <v>63</v>
      </c>
      <c r="AV92" s="102" t="s">
        <v>64</v>
      </c>
      <c r="AW92" s="102" t="s">
        <v>65</v>
      </c>
      <c r="AX92" s="102" t="s">
        <v>66</v>
      </c>
      <c r="AY92" s="102" t="s">
        <v>67</v>
      </c>
      <c r="AZ92" s="102" t="s">
        <v>68</v>
      </c>
      <c r="BA92" s="102" t="s">
        <v>69</v>
      </c>
      <c r="BB92" s="102" t="s">
        <v>70</v>
      </c>
      <c r="BC92" s="102" t="s">
        <v>71</v>
      </c>
      <c r="BD92" s="103" t="s">
        <v>72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73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74</v>
      </c>
      <c r="BT94" s="118" t="s">
        <v>75</v>
      </c>
      <c r="BV94" s="118" t="s">
        <v>76</v>
      </c>
      <c r="BW94" s="118" t="s">
        <v>5</v>
      </c>
      <c r="BX94" s="118" t="s">
        <v>77</v>
      </c>
      <c r="CL94" s="118" t="s">
        <v>1</v>
      </c>
    </row>
    <row r="95" spans="1:90" s="7" customFormat="1" ht="24.75" customHeight="1">
      <c r="A95" s="119" t="s">
        <v>78</v>
      </c>
      <c r="B95" s="120"/>
      <c r="C95" s="121"/>
      <c r="D95" s="122" t="s">
        <v>14</v>
      </c>
      <c r="E95" s="122"/>
      <c r="F95" s="122"/>
      <c r="G95" s="122"/>
      <c r="H95" s="122"/>
      <c r="I95" s="123"/>
      <c r="J95" s="122" t="s">
        <v>17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'Kladno - Oprava střechy -...'!J28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79</v>
      </c>
      <c r="AR95" s="126"/>
      <c r="AS95" s="127">
        <v>0</v>
      </c>
      <c r="AT95" s="128">
        <f>ROUND(SUM(AV95:AW95),2)</f>
        <v>0</v>
      </c>
      <c r="AU95" s="129">
        <f>'Kladno - Oprava střechy -...'!P128</f>
        <v>0</v>
      </c>
      <c r="AV95" s="128">
        <f>'Kladno - Oprava střechy -...'!J31</f>
        <v>0</v>
      </c>
      <c r="AW95" s="128">
        <f>'Kladno - Oprava střechy -...'!J32</f>
        <v>0</v>
      </c>
      <c r="AX95" s="128">
        <f>'Kladno - Oprava střechy -...'!J33</f>
        <v>0</v>
      </c>
      <c r="AY95" s="128">
        <f>'Kladno - Oprava střechy -...'!J34</f>
        <v>0</v>
      </c>
      <c r="AZ95" s="128">
        <f>'Kladno - Oprava střechy -...'!F31</f>
        <v>0</v>
      </c>
      <c r="BA95" s="128">
        <f>'Kladno - Oprava střechy -...'!F32</f>
        <v>0</v>
      </c>
      <c r="BB95" s="128">
        <f>'Kladno - Oprava střechy -...'!F33</f>
        <v>0</v>
      </c>
      <c r="BC95" s="128">
        <f>'Kladno - Oprava střechy -...'!F34</f>
        <v>0</v>
      </c>
      <c r="BD95" s="130">
        <f>'Kladno - Oprava střechy -...'!F35</f>
        <v>0</v>
      </c>
      <c r="BE95" s="7"/>
      <c r="BT95" s="131" t="s">
        <v>80</v>
      </c>
      <c r="BU95" s="131" t="s">
        <v>81</v>
      </c>
      <c r="BV95" s="131" t="s">
        <v>76</v>
      </c>
      <c r="BW95" s="131" t="s">
        <v>5</v>
      </c>
      <c r="BX95" s="131" t="s">
        <v>77</v>
      </c>
      <c r="CL95" s="131" t="s">
        <v>1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Kladno - Oprava střechy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pans="2:46" s="1" customFormat="1" ht="6.95" customHeight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1"/>
      <c r="AT3" s="18" t="s">
        <v>82</v>
      </c>
    </row>
    <row r="4" spans="2:46" s="1" customFormat="1" ht="24.95" customHeight="1">
      <c r="B4" s="21"/>
      <c r="D4" s="134" t="s">
        <v>83</v>
      </c>
      <c r="L4" s="21"/>
      <c r="M4" s="135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9"/>
      <c r="B6" s="45"/>
      <c r="C6" s="39"/>
      <c r="D6" s="136" t="s">
        <v>16</v>
      </c>
      <c r="E6" s="39"/>
      <c r="F6" s="39"/>
      <c r="G6" s="39"/>
      <c r="H6" s="39"/>
      <c r="I6" s="39"/>
      <c r="J6" s="39"/>
      <c r="K6" s="39"/>
      <c r="L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 s="2" customFormat="1" ht="16.5" customHeight="1">
      <c r="A7" s="39"/>
      <c r="B7" s="45"/>
      <c r="C7" s="39"/>
      <c r="D7" s="39"/>
      <c r="E7" s="137" t="s">
        <v>17</v>
      </c>
      <c r="F7" s="39"/>
      <c r="G7" s="39"/>
      <c r="H7" s="39"/>
      <c r="I7" s="39"/>
      <c r="J7" s="39"/>
      <c r="K7" s="39"/>
      <c r="L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2" customHeight="1">
      <c r="A9" s="39"/>
      <c r="B9" s="45"/>
      <c r="C9" s="39"/>
      <c r="D9" s="136" t="s">
        <v>18</v>
      </c>
      <c r="E9" s="39"/>
      <c r="F9" s="138" t="s">
        <v>1</v>
      </c>
      <c r="G9" s="39"/>
      <c r="H9" s="39"/>
      <c r="I9" s="136" t="s">
        <v>19</v>
      </c>
      <c r="J9" s="138" t="s">
        <v>1</v>
      </c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6" t="s">
        <v>20</v>
      </c>
      <c r="E10" s="39"/>
      <c r="F10" s="138" t="s">
        <v>21</v>
      </c>
      <c r="G10" s="39"/>
      <c r="H10" s="39"/>
      <c r="I10" s="136" t="s">
        <v>22</v>
      </c>
      <c r="J10" s="139" t="str">
        <f>'Rekapitulace stavby'!AN8</f>
        <v>22. 4. 2019</v>
      </c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6" t="s">
        <v>24</v>
      </c>
      <c r="E12" s="39"/>
      <c r="F12" s="39"/>
      <c r="G12" s="39"/>
      <c r="H12" s="39"/>
      <c r="I12" s="136" t="s">
        <v>25</v>
      </c>
      <c r="J12" s="138" t="s">
        <v>1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8" t="s">
        <v>26</v>
      </c>
      <c r="F13" s="39"/>
      <c r="G13" s="39"/>
      <c r="H13" s="39"/>
      <c r="I13" s="136" t="s">
        <v>27</v>
      </c>
      <c r="J13" s="138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6" t="s">
        <v>28</v>
      </c>
      <c r="E15" s="39"/>
      <c r="F15" s="39"/>
      <c r="G15" s="39"/>
      <c r="H15" s="39"/>
      <c r="I15" s="136" t="s">
        <v>25</v>
      </c>
      <c r="J15" s="34" t="str">
        <f>'Rekapitulace stavby'!AN13</f>
        <v>Vyplň údaj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8"/>
      <c r="G16" s="138"/>
      <c r="H16" s="138"/>
      <c r="I16" s="136" t="s">
        <v>27</v>
      </c>
      <c r="J16" s="34" t="str">
        <f>'Rekapitulace stavby'!AN14</f>
        <v>Vyplň údaj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6" t="s">
        <v>30</v>
      </c>
      <c r="E18" s="39"/>
      <c r="F18" s="39"/>
      <c r="G18" s="39"/>
      <c r="H18" s="39"/>
      <c r="I18" s="136" t="s">
        <v>25</v>
      </c>
      <c r="J18" s="138" t="str">
        <f>IF('Rekapitulace stavby'!AN16="","",'Rekapitulace stavby'!AN16)</f>
        <v/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8" t="str">
        <f>IF('Rekapitulace stavby'!E17="","",'Rekapitulace stavby'!E17)</f>
        <v xml:space="preserve"> </v>
      </c>
      <c r="F19" s="39"/>
      <c r="G19" s="39"/>
      <c r="H19" s="39"/>
      <c r="I19" s="136" t="s">
        <v>27</v>
      </c>
      <c r="J19" s="138" t="str">
        <f>IF('Rekapitulace stavby'!AN17="","",'Rekapitulace stavby'!AN17)</f>
        <v/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6" t="s">
        <v>32</v>
      </c>
      <c r="E21" s="39"/>
      <c r="F21" s="39"/>
      <c r="G21" s="39"/>
      <c r="H21" s="39"/>
      <c r="I21" s="136" t="s">
        <v>25</v>
      </c>
      <c r="J21" s="138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8" t="s">
        <v>33</v>
      </c>
      <c r="F22" s="39"/>
      <c r="G22" s="39"/>
      <c r="H22" s="39"/>
      <c r="I22" s="136" t="s">
        <v>27</v>
      </c>
      <c r="J22" s="138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6" t="s">
        <v>34</v>
      </c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4"/>
      <c r="E27" s="144"/>
      <c r="F27" s="144"/>
      <c r="G27" s="144"/>
      <c r="H27" s="144"/>
      <c r="I27" s="144"/>
      <c r="J27" s="144"/>
      <c r="K27" s="144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5" t="s">
        <v>35</v>
      </c>
      <c r="E28" s="39"/>
      <c r="F28" s="39"/>
      <c r="G28" s="39"/>
      <c r="H28" s="39"/>
      <c r="I28" s="39"/>
      <c r="J28" s="146">
        <f>ROUND(J128,2)</f>
        <v>0</v>
      </c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7" t="s">
        <v>37</v>
      </c>
      <c r="G30" s="39"/>
      <c r="H30" s="39"/>
      <c r="I30" s="147" t="s">
        <v>36</v>
      </c>
      <c r="J30" s="147" t="s">
        <v>38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8" t="s">
        <v>39</v>
      </c>
      <c r="E31" s="136" t="s">
        <v>40</v>
      </c>
      <c r="F31" s="149">
        <f>ROUND((SUM(BE128:BE355)),2)</f>
        <v>0</v>
      </c>
      <c r="G31" s="39"/>
      <c r="H31" s="39"/>
      <c r="I31" s="150">
        <v>0.21</v>
      </c>
      <c r="J31" s="149">
        <f>ROUND(((SUM(BE128:BE355))*I31),2)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6" t="s">
        <v>41</v>
      </c>
      <c r="F32" s="149">
        <f>ROUND((SUM(BF128:BF355)),2)</f>
        <v>0</v>
      </c>
      <c r="G32" s="39"/>
      <c r="H32" s="39"/>
      <c r="I32" s="150">
        <v>0.15</v>
      </c>
      <c r="J32" s="149">
        <f>ROUND(((SUM(BF128:BF355))*I32),2)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6" t="s">
        <v>42</v>
      </c>
      <c r="F33" s="149">
        <f>ROUND((SUM(BG128:BG355)),2)</f>
        <v>0</v>
      </c>
      <c r="G33" s="39"/>
      <c r="H33" s="39"/>
      <c r="I33" s="150">
        <v>0.21</v>
      </c>
      <c r="J33" s="149">
        <f>0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6" t="s">
        <v>43</v>
      </c>
      <c r="F34" s="149">
        <f>ROUND((SUM(BH128:BH355)),2)</f>
        <v>0</v>
      </c>
      <c r="G34" s="39"/>
      <c r="H34" s="39"/>
      <c r="I34" s="150">
        <v>0.15</v>
      </c>
      <c r="J34" s="149">
        <f>0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6" t="s">
        <v>44</v>
      </c>
      <c r="F35" s="149">
        <f>ROUND((SUM(BI128:BI355)),2)</f>
        <v>0</v>
      </c>
      <c r="G35" s="39"/>
      <c r="H35" s="39"/>
      <c r="I35" s="150">
        <v>0</v>
      </c>
      <c r="J35" s="149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1"/>
      <c r="D37" s="152" t="s">
        <v>45</v>
      </c>
      <c r="E37" s="153"/>
      <c r="F37" s="153"/>
      <c r="G37" s="154" t="s">
        <v>46</v>
      </c>
      <c r="H37" s="155" t="s">
        <v>47</v>
      </c>
      <c r="I37" s="153"/>
      <c r="J37" s="156">
        <f>SUM(J28:J35)</f>
        <v>0</v>
      </c>
      <c r="K37" s="157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2:12" s="1" customFormat="1" ht="14.4" customHeight="1">
      <c r="B39" s="21"/>
      <c r="L39" s="21"/>
    </row>
    <row r="40" spans="2:12" s="1" customFormat="1" ht="14.4" customHeight="1">
      <c r="B40" s="21"/>
      <c r="L40" s="21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58" t="s">
        <v>48</v>
      </c>
      <c r="E50" s="159"/>
      <c r="F50" s="159"/>
      <c r="G50" s="158" t="s">
        <v>49</v>
      </c>
      <c r="H50" s="159"/>
      <c r="I50" s="159"/>
      <c r="J50" s="159"/>
      <c r="K50" s="159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0" t="s">
        <v>50</v>
      </c>
      <c r="E61" s="161"/>
      <c r="F61" s="162" t="s">
        <v>51</v>
      </c>
      <c r="G61" s="160" t="s">
        <v>50</v>
      </c>
      <c r="H61" s="161"/>
      <c r="I61" s="161"/>
      <c r="J61" s="163" t="s">
        <v>51</v>
      </c>
      <c r="K61" s="161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58" t="s">
        <v>52</v>
      </c>
      <c r="E65" s="164"/>
      <c r="F65" s="164"/>
      <c r="G65" s="158" t="s">
        <v>53</v>
      </c>
      <c r="H65" s="164"/>
      <c r="I65" s="164"/>
      <c r="J65" s="164"/>
      <c r="K65" s="164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0" t="s">
        <v>50</v>
      </c>
      <c r="E76" s="161"/>
      <c r="F76" s="162" t="s">
        <v>51</v>
      </c>
      <c r="G76" s="160" t="s">
        <v>50</v>
      </c>
      <c r="H76" s="161"/>
      <c r="I76" s="161"/>
      <c r="J76" s="163" t="s">
        <v>51</v>
      </c>
      <c r="K76" s="161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84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Oprava střechy - objekt školy Kladno Kročehlavy</v>
      </c>
      <c r="F85" s="41"/>
      <c r="G85" s="41"/>
      <c r="H85" s="41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20</v>
      </c>
      <c r="D87" s="41"/>
      <c r="E87" s="41"/>
      <c r="F87" s="28" t="str">
        <f>F10</f>
        <v xml:space="preserve"> </v>
      </c>
      <c r="G87" s="41"/>
      <c r="H87" s="41"/>
      <c r="I87" s="33" t="s">
        <v>22</v>
      </c>
      <c r="J87" s="80" t="str">
        <f>IF(J10="","",J10)</f>
        <v>22. 4. 2019</v>
      </c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24</v>
      </c>
      <c r="D89" s="41"/>
      <c r="E89" s="41"/>
      <c r="F89" s="28" t="str">
        <f>E13</f>
        <v>SOŠ a SOU , Kladno Dubská</v>
      </c>
      <c r="G89" s="41"/>
      <c r="H89" s="41"/>
      <c r="I89" s="33" t="s">
        <v>30</v>
      </c>
      <c r="J89" s="37" t="str">
        <f>E19</f>
        <v xml:space="preserve"> 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28</v>
      </c>
      <c r="D90" s="41"/>
      <c r="E90" s="41"/>
      <c r="F90" s="28" t="str">
        <f>IF(E16="","",E16)</f>
        <v>Vyplň údaj</v>
      </c>
      <c r="G90" s="41"/>
      <c r="H90" s="41"/>
      <c r="I90" s="33" t="s">
        <v>32</v>
      </c>
      <c r="J90" s="37" t="str">
        <f>E22</f>
        <v>Lenka Jandová</v>
      </c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69" t="s">
        <v>85</v>
      </c>
      <c r="D92" s="170"/>
      <c r="E92" s="170"/>
      <c r="F92" s="170"/>
      <c r="G92" s="170"/>
      <c r="H92" s="170"/>
      <c r="I92" s="170"/>
      <c r="J92" s="171" t="s">
        <v>86</v>
      </c>
      <c r="K92" s="170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2" t="s">
        <v>87</v>
      </c>
      <c r="D94" s="41"/>
      <c r="E94" s="41"/>
      <c r="F94" s="41"/>
      <c r="G94" s="41"/>
      <c r="H94" s="41"/>
      <c r="I94" s="41"/>
      <c r="J94" s="111">
        <f>J128</f>
        <v>0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88</v>
      </c>
    </row>
    <row r="95" spans="1:31" s="9" customFormat="1" ht="24.95" customHeight="1">
      <c r="A95" s="9"/>
      <c r="B95" s="173"/>
      <c r="C95" s="174"/>
      <c r="D95" s="175" t="s">
        <v>89</v>
      </c>
      <c r="E95" s="176"/>
      <c r="F95" s="176"/>
      <c r="G95" s="176"/>
      <c r="H95" s="176"/>
      <c r="I95" s="176"/>
      <c r="J95" s="177">
        <f>J129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9"/>
      <c r="C96" s="180"/>
      <c r="D96" s="181" t="s">
        <v>90</v>
      </c>
      <c r="E96" s="182"/>
      <c r="F96" s="182"/>
      <c r="G96" s="182"/>
      <c r="H96" s="182"/>
      <c r="I96" s="182"/>
      <c r="J96" s="183">
        <f>J130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9"/>
      <c r="C97" s="180"/>
      <c r="D97" s="181" t="s">
        <v>91</v>
      </c>
      <c r="E97" s="182"/>
      <c r="F97" s="182"/>
      <c r="G97" s="182"/>
      <c r="H97" s="182"/>
      <c r="I97" s="182"/>
      <c r="J97" s="183">
        <f>J136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9"/>
      <c r="C98" s="180"/>
      <c r="D98" s="181" t="s">
        <v>92</v>
      </c>
      <c r="E98" s="182"/>
      <c r="F98" s="182"/>
      <c r="G98" s="182"/>
      <c r="H98" s="182"/>
      <c r="I98" s="182"/>
      <c r="J98" s="183">
        <f>J151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93</v>
      </c>
      <c r="E99" s="182"/>
      <c r="F99" s="182"/>
      <c r="G99" s="182"/>
      <c r="H99" s="182"/>
      <c r="I99" s="182"/>
      <c r="J99" s="183">
        <f>J179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3"/>
      <c r="C100" s="174"/>
      <c r="D100" s="175" t="s">
        <v>94</v>
      </c>
      <c r="E100" s="176"/>
      <c r="F100" s="176"/>
      <c r="G100" s="176"/>
      <c r="H100" s="176"/>
      <c r="I100" s="176"/>
      <c r="J100" s="177">
        <f>J189</f>
        <v>0</v>
      </c>
      <c r="K100" s="174"/>
      <c r="L100" s="17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9"/>
      <c r="C101" s="180"/>
      <c r="D101" s="181" t="s">
        <v>95</v>
      </c>
      <c r="E101" s="182"/>
      <c r="F101" s="182"/>
      <c r="G101" s="182"/>
      <c r="H101" s="182"/>
      <c r="I101" s="182"/>
      <c r="J101" s="183">
        <f>J190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96</v>
      </c>
      <c r="E102" s="182"/>
      <c r="F102" s="182"/>
      <c r="G102" s="182"/>
      <c r="H102" s="182"/>
      <c r="I102" s="182"/>
      <c r="J102" s="183">
        <f>J246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97</v>
      </c>
      <c r="E103" s="182"/>
      <c r="F103" s="182"/>
      <c r="G103" s="182"/>
      <c r="H103" s="182"/>
      <c r="I103" s="182"/>
      <c r="J103" s="183">
        <f>J273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9"/>
      <c r="C104" s="180"/>
      <c r="D104" s="181" t="s">
        <v>98</v>
      </c>
      <c r="E104" s="182"/>
      <c r="F104" s="182"/>
      <c r="G104" s="182"/>
      <c r="H104" s="182"/>
      <c r="I104" s="182"/>
      <c r="J104" s="183">
        <f>J282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9"/>
      <c r="C105" s="180"/>
      <c r="D105" s="181" t="s">
        <v>99</v>
      </c>
      <c r="E105" s="182"/>
      <c r="F105" s="182"/>
      <c r="G105" s="182"/>
      <c r="H105" s="182"/>
      <c r="I105" s="182"/>
      <c r="J105" s="183">
        <f>J285</f>
        <v>0</v>
      </c>
      <c r="K105" s="180"/>
      <c r="L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9"/>
      <c r="C106" s="180"/>
      <c r="D106" s="181" t="s">
        <v>100</v>
      </c>
      <c r="E106" s="182"/>
      <c r="F106" s="182"/>
      <c r="G106" s="182"/>
      <c r="H106" s="182"/>
      <c r="I106" s="182"/>
      <c r="J106" s="183">
        <f>J312</f>
        <v>0</v>
      </c>
      <c r="K106" s="180"/>
      <c r="L106" s="18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9"/>
      <c r="C107" s="180"/>
      <c r="D107" s="181" t="s">
        <v>101</v>
      </c>
      <c r="E107" s="182"/>
      <c r="F107" s="182"/>
      <c r="G107" s="182"/>
      <c r="H107" s="182"/>
      <c r="I107" s="182"/>
      <c r="J107" s="183">
        <f>J347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73"/>
      <c r="C108" s="174"/>
      <c r="D108" s="175" t="s">
        <v>102</v>
      </c>
      <c r="E108" s="176"/>
      <c r="F108" s="176"/>
      <c r="G108" s="176"/>
      <c r="H108" s="176"/>
      <c r="I108" s="176"/>
      <c r="J108" s="177">
        <f>J349</f>
        <v>0</v>
      </c>
      <c r="K108" s="174"/>
      <c r="L108" s="17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79"/>
      <c r="C109" s="180"/>
      <c r="D109" s="181" t="s">
        <v>103</v>
      </c>
      <c r="E109" s="182"/>
      <c r="F109" s="182"/>
      <c r="G109" s="182"/>
      <c r="H109" s="182"/>
      <c r="I109" s="182"/>
      <c r="J109" s="183">
        <f>J350</f>
        <v>0</v>
      </c>
      <c r="K109" s="180"/>
      <c r="L109" s="18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9"/>
      <c r="C110" s="180"/>
      <c r="D110" s="181" t="s">
        <v>104</v>
      </c>
      <c r="E110" s="182"/>
      <c r="F110" s="182"/>
      <c r="G110" s="182"/>
      <c r="H110" s="182"/>
      <c r="I110" s="182"/>
      <c r="J110" s="183">
        <f>J352</f>
        <v>0</v>
      </c>
      <c r="K110" s="180"/>
      <c r="L110" s="18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105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E7</f>
        <v>Oprava střechy - objekt školy Kladno Kročehlavy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F10</f>
        <v xml:space="preserve"> </v>
      </c>
      <c r="G122" s="41"/>
      <c r="H122" s="41"/>
      <c r="I122" s="33" t="s">
        <v>22</v>
      </c>
      <c r="J122" s="80" t="str">
        <f>IF(J10="","",J10)</f>
        <v>22. 4. 2019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E13</f>
        <v>SOŠ a SOU , Kladno Dubská</v>
      </c>
      <c r="G124" s="41"/>
      <c r="H124" s="41"/>
      <c r="I124" s="33" t="s">
        <v>30</v>
      </c>
      <c r="J124" s="37" t="str">
        <f>E19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IF(E16="","",E16)</f>
        <v>Vyplň údaj</v>
      </c>
      <c r="G125" s="41"/>
      <c r="H125" s="41"/>
      <c r="I125" s="33" t="s">
        <v>32</v>
      </c>
      <c r="J125" s="37" t="str">
        <f>E22</f>
        <v>Lenka Jandová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85"/>
      <c r="B127" s="186"/>
      <c r="C127" s="187" t="s">
        <v>106</v>
      </c>
      <c r="D127" s="188" t="s">
        <v>60</v>
      </c>
      <c r="E127" s="188" t="s">
        <v>56</v>
      </c>
      <c r="F127" s="188" t="s">
        <v>57</v>
      </c>
      <c r="G127" s="188" t="s">
        <v>107</v>
      </c>
      <c r="H127" s="188" t="s">
        <v>108</v>
      </c>
      <c r="I127" s="188" t="s">
        <v>109</v>
      </c>
      <c r="J127" s="189" t="s">
        <v>86</v>
      </c>
      <c r="K127" s="190" t="s">
        <v>110</v>
      </c>
      <c r="L127" s="191"/>
      <c r="M127" s="101" t="s">
        <v>1</v>
      </c>
      <c r="N127" s="102" t="s">
        <v>39</v>
      </c>
      <c r="O127" s="102" t="s">
        <v>111</v>
      </c>
      <c r="P127" s="102" t="s">
        <v>112</v>
      </c>
      <c r="Q127" s="102" t="s">
        <v>113</v>
      </c>
      <c r="R127" s="102" t="s">
        <v>114</v>
      </c>
      <c r="S127" s="102" t="s">
        <v>115</v>
      </c>
      <c r="T127" s="103" t="s">
        <v>116</v>
      </c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</row>
    <row r="128" spans="1:63" s="2" customFormat="1" ht="22.8" customHeight="1">
      <c r="A128" s="39"/>
      <c r="B128" s="40"/>
      <c r="C128" s="108" t="s">
        <v>117</v>
      </c>
      <c r="D128" s="41"/>
      <c r="E128" s="41"/>
      <c r="F128" s="41"/>
      <c r="G128" s="41"/>
      <c r="H128" s="41"/>
      <c r="I128" s="41"/>
      <c r="J128" s="192">
        <f>BK128</f>
        <v>0</v>
      </c>
      <c r="K128" s="41"/>
      <c r="L128" s="45"/>
      <c r="M128" s="104"/>
      <c r="N128" s="193"/>
      <c r="O128" s="105"/>
      <c r="P128" s="194">
        <f>P129+P189+P349</f>
        <v>0</v>
      </c>
      <c r="Q128" s="105"/>
      <c r="R128" s="194">
        <f>R129+R189+R349</f>
        <v>87.43971809</v>
      </c>
      <c r="S128" s="105"/>
      <c r="T128" s="195">
        <f>T129+T189+T349</f>
        <v>352.9267992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74</v>
      </c>
      <c r="AU128" s="18" t="s">
        <v>88</v>
      </c>
      <c r="BK128" s="196">
        <f>BK129+BK189+BK349</f>
        <v>0</v>
      </c>
    </row>
    <row r="129" spans="1:63" s="12" customFormat="1" ht="25.9" customHeight="1">
      <c r="A129" s="12"/>
      <c r="B129" s="197"/>
      <c r="C129" s="198"/>
      <c r="D129" s="199" t="s">
        <v>74</v>
      </c>
      <c r="E129" s="200" t="s">
        <v>118</v>
      </c>
      <c r="F129" s="200" t="s">
        <v>119</v>
      </c>
      <c r="G129" s="198"/>
      <c r="H129" s="198"/>
      <c r="I129" s="201"/>
      <c r="J129" s="202">
        <f>BK129</f>
        <v>0</v>
      </c>
      <c r="K129" s="198"/>
      <c r="L129" s="203"/>
      <c r="M129" s="204"/>
      <c r="N129" s="205"/>
      <c r="O129" s="205"/>
      <c r="P129" s="206">
        <f>P130+P136+P151+P179</f>
        <v>0</v>
      </c>
      <c r="Q129" s="205"/>
      <c r="R129" s="206">
        <f>R130+R136+R151+R179</f>
        <v>72.01123759000001</v>
      </c>
      <c r="S129" s="205"/>
      <c r="T129" s="207">
        <f>T130+T136+T151+T179</f>
        <v>297.809334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80</v>
      </c>
      <c r="AT129" s="209" t="s">
        <v>74</v>
      </c>
      <c r="AU129" s="209" t="s">
        <v>75</v>
      </c>
      <c r="AY129" s="208" t="s">
        <v>120</v>
      </c>
      <c r="BK129" s="210">
        <f>BK130+BK136+BK151+BK179</f>
        <v>0</v>
      </c>
    </row>
    <row r="130" spans="1:63" s="12" customFormat="1" ht="22.8" customHeight="1">
      <c r="A130" s="12"/>
      <c r="B130" s="197"/>
      <c r="C130" s="198"/>
      <c r="D130" s="199" t="s">
        <v>74</v>
      </c>
      <c r="E130" s="211" t="s">
        <v>121</v>
      </c>
      <c r="F130" s="211" t="s">
        <v>122</v>
      </c>
      <c r="G130" s="198"/>
      <c r="H130" s="198"/>
      <c r="I130" s="201"/>
      <c r="J130" s="212">
        <f>BK130</f>
        <v>0</v>
      </c>
      <c r="K130" s="198"/>
      <c r="L130" s="203"/>
      <c r="M130" s="204"/>
      <c r="N130" s="205"/>
      <c r="O130" s="205"/>
      <c r="P130" s="206">
        <f>SUM(P131:P135)</f>
        <v>0</v>
      </c>
      <c r="Q130" s="205"/>
      <c r="R130" s="206">
        <f>SUM(R131:R135)</f>
        <v>0.83284309</v>
      </c>
      <c r="S130" s="205"/>
      <c r="T130" s="207">
        <f>SUM(T131:T135)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8" t="s">
        <v>80</v>
      </c>
      <c r="AT130" s="209" t="s">
        <v>74</v>
      </c>
      <c r="AU130" s="209" t="s">
        <v>80</v>
      </c>
      <c r="AY130" s="208" t="s">
        <v>120</v>
      </c>
      <c r="BK130" s="210">
        <f>SUM(BK131:BK135)</f>
        <v>0</v>
      </c>
    </row>
    <row r="131" spans="1:65" s="2" customFormat="1" ht="21.75" customHeight="1">
      <c r="A131" s="39"/>
      <c r="B131" s="40"/>
      <c r="C131" s="213" t="s">
        <v>80</v>
      </c>
      <c r="D131" s="213" t="s">
        <v>123</v>
      </c>
      <c r="E131" s="214" t="s">
        <v>124</v>
      </c>
      <c r="F131" s="215" t="s">
        <v>125</v>
      </c>
      <c r="G131" s="216" t="s">
        <v>126</v>
      </c>
      <c r="H131" s="217">
        <v>0.351</v>
      </c>
      <c r="I131" s="218"/>
      <c r="J131" s="219">
        <f>ROUND(I131*H131,2)</f>
        <v>0</v>
      </c>
      <c r="K131" s="220"/>
      <c r="L131" s="45"/>
      <c r="M131" s="221" t="s">
        <v>1</v>
      </c>
      <c r="N131" s="222" t="s">
        <v>40</v>
      </c>
      <c r="O131" s="92"/>
      <c r="P131" s="223">
        <f>O131*H131</f>
        <v>0</v>
      </c>
      <c r="Q131" s="223">
        <v>1.83432</v>
      </c>
      <c r="R131" s="223">
        <f>Q131*H131</f>
        <v>0.64384632</v>
      </c>
      <c r="S131" s="223">
        <v>0</v>
      </c>
      <c r="T131" s="22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127</v>
      </c>
      <c r="AT131" s="225" t="s">
        <v>123</v>
      </c>
      <c r="AU131" s="225" t="s">
        <v>82</v>
      </c>
      <c r="AY131" s="18" t="s">
        <v>120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8" t="s">
        <v>80</v>
      </c>
      <c r="BK131" s="226">
        <f>ROUND(I131*H131,2)</f>
        <v>0</v>
      </c>
      <c r="BL131" s="18" t="s">
        <v>127</v>
      </c>
      <c r="BM131" s="225" t="s">
        <v>128</v>
      </c>
    </row>
    <row r="132" spans="1:65" s="2" customFormat="1" ht="21.75" customHeight="1">
      <c r="A132" s="39"/>
      <c r="B132" s="40"/>
      <c r="C132" s="213" t="s">
        <v>82</v>
      </c>
      <c r="D132" s="213" t="s">
        <v>123</v>
      </c>
      <c r="E132" s="214" t="s">
        <v>129</v>
      </c>
      <c r="F132" s="215" t="s">
        <v>130</v>
      </c>
      <c r="G132" s="216" t="s">
        <v>131</v>
      </c>
      <c r="H132" s="217">
        <v>0.899</v>
      </c>
      <c r="I132" s="218"/>
      <c r="J132" s="219">
        <f>ROUND(I132*H132,2)</f>
        <v>0</v>
      </c>
      <c r="K132" s="220"/>
      <c r="L132" s="45"/>
      <c r="M132" s="221" t="s">
        <v>1</v>
      </c>
      <c r="N132" s="222" t="s">
        <v>40</v>
      </c>
      <c r="O132" s="92"/>
      <c r="P132" s="223">
        <f>O132*H132</f>
        <v>0</v>
      </c>
      <c r="Q132" s="223">
        <v>0.21023</v>
      </c>
      <c r="R132" s="223">
        <f>Q132*H132</f>
        <v>0.18899677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127</v>
      </c>
      <c r="AT132" s="225" t="s">
        <v>123</v>
      </c>
      <c r="AU132" s="225" t="s">
        <v>82</v>
      </c>
      <c r="AY132" s="18" t="s">
        <v>120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8" t="s">
        <v>80</v>
      </c>
      <c r="BK132" s="226">
        <f>ROUND(I132*H132,2)</f>
        <v>0</v>
      </c>
      <c r="BL132" s="18" t="s">
        <v>127</v>
      </c>
      <c r="BM132" s="225" t="s">
        <v>132</v>
      </c>
    </row>
    <row r="133" spans="1:51" s="13" customFormat="1" ht="12">
      <c r="A133" s="13"/>
      <c r="B133" s="227"/>
      <c r="C133" s="228"/>
      <c r="D133" s="229" t="s">
        <v>133</v>
      </c>
      <c r="E133" s="230" t="s">
        <v>1</v>
      </c>
      <c r="F133" s="231" t="s">
        <v>134</v>
      </c>
      <c r="G133" s="228"/>
      <c r="H133" s="232">
        <v>0.351</v>
      </c>
      <c r="I133" s="233"/>
      <c r="J133" s="228"/>
      <c r="K133" s="228"/>
      <c r="L133" s="234"/>
      <c r="M133" s="235"/>
      <c r="N133" s="236"/>
      <c r="O133" s="236"/>
      <c r="P133" s="236"/>
      <c r="Q133" s="236"/>
      <c r="R133" s="236"/>
      <c r="S133" s="236"/>
      <c r="T133" s="237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8" t="s">
        <v>133</v>
      </c>
      <c r="AU133" s="238" t="s">
        <v>82</v>
      </c>
      <c r="AV133" s="13" t="s">
        <v>82</v>
      </c>
      <c r="AW133" s="13" t="s">
        <v>31</v>
      </c>
      <c r="AX133" s="13" t="s">
        <v>75</v>
      </c>
      <c r="AY133" s="238" t="s">
        <v>120</v>
      </c>
    </row>
    <row r="134" spans="1:51" s="13" customFormat="1" ht="12">
      <c r="A134" s="13"/>
      <c r="B134" s="227"/>
      <c r="C134" s="228"/>
      <c r="D134" s="229" t="s">
        <v>133</v>
      </c>
      <c r="E134" s="230" t="s">
        <v>1</v>
      </c>
      <c r="F134" s="231" t="s">
        <v>135</v>
      </c>
      <c r="G134" s="228"/>
      <c r="H134" s="232">
        <v>0.548</v>
      </c>
      <c r="I134" s="233"/>
      <c r="J134" s="228"/>
      <c r="K134" s="228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133</v>
      </c>
      <c r="AU134" s="238" t="s">
        <v>82</v>
      </c>
      <c r="AV134" s="13" t="s">
        <v>82</v>
      </c>
      <c r="AW134" s="13" t="s">
        <v>31</v>
      </c>
      <c r="AX134" s="13" t="s">
        <v>75</v>
      </c>
      <c r="AY134" s="238" t="s">
        <v>120</v>
      </c>
    </row>
    <row r="135" spans="1:51" s="14" customFormat="1" ht="12">
      <c r="A135" s="14"/>
      <c r="B135" s="239"/>
      <c r="C135" s="240"/>
      <c r="D135" s="229" t="s">
        <v>133</v>
      </c>
      <c r="E135" s="241" t="s">
        <v>1</v>
      </c>
      <c r="F135" s="242" t="s">
        <v>136</v>
      </c>
      <c r="G135" s="240"/>
      <c r="H135" s="243">
        <v>0.899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9" t="s">
        <v>133</v>
      </c>
      <c r="AU135" s="249" t="s">
        <v>82</v>
      </c>
      <c r="AV135" s="14" t="s">
        <v>127</v>
      </c>
      <c r="AW135" s="14" t="s">
        <v>31</v>
      </c>
      <c r="AX135" s="14" t="s">
        <v>80</v>
      </c>
      <c r="AY135" s="249" t="s">
        <v>120</v>
      </c>
    </row>
    <row r="136" spans="1:63" s="12" customFormat="1" ht="22.8" customHeight="1">
      <c r="A136" s="12"/>
      <c r="B136" s="197"/>
      <c r="C136" s="198"/>
      <c r="D136" s="199" t="s">
        <v>74</v>
      </c>
      <c r="E136" s="211" t="s">
        <v>137</v>
      </c>
      <c r="F136" s="211" t="s">
        <v>138</v>
      </c>
      <c r="G136" s="198"/>
      <c r="H136" s="198"/>
      <c r="I136" s="201"/>
      <c r="J136" s="212">
        <f>BK136</f>
        <v>0</v>
      </c>
      <c r="K136" s="198"/>
      <c r="L136" s="203"/>
      <c r="M136" s="204"/>
      <c r="N136" s="205"/>
      <c r="O136" s="205"/>
      <c r="P136" s="206">
        <f>SUM(P137:P150)</f>
        <v>0</v>
      </c>
      <c r="Q136" s="205"/>
      <c r="R136" s="206">
        <f>SUM(R137:R150)</f>
        <v>71.17839450000001</v>
      </c>
      <c r="S136" s="205"/>
      <c r="T136" s="207">
        <f>SUM(T137:T150)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8" t="s">
        <v>80</v>
      </c>
      <c r="AT136" s="209" t="s">
        <v>74</v>
      </c>
      <c r="AU136" s="209" t="s">
        <v>80</v>
      </c>
      <c r="AY136" s="208" t="s">
        <v>120</v>
      </c>
      <c r="BK136" s="210">
        <f>SUM(BK137:BK150)</f>
        <v>0</v>
      </c>
    </row>
    <row r="137" spans="1:65" s="2" customFormat="1" ht="21.75" customHeight="1">
      <c r="A137" s="39"/>
      <c r="B137" s="40"/>
      <c r="C137" s="213" t="s">
        <v>121</v>
      </c>
      <c r="D137" s="213" t="s">
        <v>123</v>
      </c>
      <c r="E137" s="214" t="s">
        <v>139</v>
      </c>
      <c r="F137" s="215" t="s">
        <v>140</v>
      </c>
      <c r="G137" s="216" t="s">
        <v>131</v>
      </c>
      <c r="H137" s="217">
        <v>7.926</v>
      </c>
      <c r="I137" s="218"/>
      <c r="J137" s="219">
        <f>ROUND(I137*H137,2)</f>
        <v>0</v>
      </c>
      <c r="K137" s="220"/>
      <c r="L137" s="45"/>
      <c r="M137" s="221" t="s">
        <v>1</v>
      </c>
      <c r="N137" s="222" t="s">
        <v>40</v>
      </c>
      <c r="O137" s="92"/>
      <c r="P137" s="223">
        <f>O137*H137</f>
        <v>0</v>
      </c>
      <c r="Q137" s="223">
        <v>0.02636</v>
      </c>
      <c r="R137" s="223">
        <f>Q137*H137</f>
        <v>0.20892936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127</v>
      </c>
      <c r="AT137" s="225" t="s">
        <v>123</v>
      </c>
      <c r="AU137" s="225" t="s">
        <v>82</v>
      </c>
      <c r="AY137" s="18" t="s">
        <v>120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8" t="s">
        <v>80</v>
      </c>
      <c r="BK137" s="226">
        <f>ROUND(I137*H137,2)</f>
        <v>0</v>
      </c>
      <c r="BL137" s="18" t="s">
        <v>127</v>
      </c>
      <c r="BM137" s="225" t="s">
        <v>141</v>
      </c>
    </row>
    <row r="138" spans="1:65" s="2" customFormat="1" ht="21.75" customHeight="1">
      <c r="A138" s="39"/>
      <c r="B138" s="40"/>
      <c r="C138" s="213" t="s">
        <v>127</v>
      </c>
      <c r="D138" s="213" t="s">
        <v>123</v>
      </c>
      <c r="E138" s="214" t="s">
        <v>142</v>
      </c>
      <c r="F138" s="215" t="s">
        <v>143</v>
      </c>
      <c r="G138" s="216" t="s">
        <v>131</v>
      </c>
      <c r="H138" s="217">
        <v>52.059</v>
      </c>
      <c r="I138" s="218"/>
      <c r="J138" s="219">
        <f>ROUND(I138*H138,2)</f>
        <v>0</v>
      </c>
      <c r="K138" s="220"/>
      <c r="L138" s="45"/>
      <c r="M138" s="221" t="s">
        <v>1</v>
      </c>
      <c r="N138" s="222" t="s">
        <v>40</v>
      </c>
      <c r="O138" s="92"/>
      <c r="P138" s="223">
        <f>O138*H138</f>
        <v>0</v>
      </c>
      <c r="Q138" s="223">
        <v>0.07426</v>
      </c>
      <c r="R138" s="223">
        <f>Q138*H138</f>
        <v>3.86590134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127</v>
      </c>
      <c r="AT138" s="225" t="s">
        <v>123</v>
      </c>
      <c r="AU138" s="225" t="s">
        <v>82</v>
      </c>
      <c r="AY138" s="18" t="s">
        <v>120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8" t="s">
        <v>80</v>
      </c>
      <c r="BK138" s="226">
        <f>ROUND(I138*H138,2)</f>
        <v>0</v>
      </c>
      <c r="BL138" s="18" t="s">
        <v>127</v>
      </c>
      <c r="BM138" s="225" t="s">
        <v>144</v>
      </c>
    </row>
    <row r="139" spans="1:51" s="15" customFormat="1" ht="12">
      <c r="A139" s="15"/>
      <c r="B139" s="250"/>
      <c r="C139" s="251"/>
      <c r="D139" s="229" t="s">
        <v>133</v>
      </c>
      <c r="E139" s="252" t="s">
        <v>1</v>
      </c>
      <c r="F139" s="253" t="s">
        <v>145</v>
      </c>
      <c r="G139" s="251"/>
      <c r="H139" s="252" t="s">
        <v>1</v>
      </c>
      <c r="I139" s="254"/>
      <c r="J139" s="251"/>
      <c r="K139" s="251"/>
      <c r="L139" s="255"/>
      <c r="M139" s="256"/>
      <c r="N139" s="257"/>
      <c r="O139" s="257"/>
      <c r="P139" s="257"/>
      <c r="Q139" s="257"/>
      <c r="R139" s="257"/>
      <c r="S139" s="257"/>
      <c r="T139" s="258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9" t="s">
        <v>133</v>
      </c>
      <c r="AU139" s="259" t="s">
        <v>82</v>
      </c>
      <c r="AV139" s="15" t="s">
        <v>80</v>
      </c>
      <c r="AW139" s="15" t="s">
        <v>31</v>
      </c>
      <c r="AX139" s="15" t="s">
        <v>75</v>
      </c>
      <c r="AY139" s="259" t="s">
        <v>120</v>
      </c>
    </row>
    <row r="140" spans="1:51" s="15" customFormat="1" ht="12">
      <c r="A140" s="15"/>
      <c r="B140" s="250"/>
      <c r="C140" s="251"/>
      <c r="D140" s="229" t="s">
        <v>133</v>
      </c>
      <c r="E140" s="252" t="s">
        <v>1</v>
      </c>
      <c r="F140" s="253" t="s">
        <v>146</v>
      </c>
      <c r="G140" s="251"/>
      <c r="H140" s="252" t="s">
        <v>1</v>
      </c>
      <c r="I140" s="254"/>
      <c r="J140" s="251"/>
      <c r="K140" s="251"/>
      <c r="L140" s="255"/>
      <c r="M140" s="256"/>
      <c r="N140" s="257"/>
      <c r="O140" s="257"/>
      <c r="P140" s="257"/>
      <c r="Q140" s="257"/>
      <c r="R140" s="257"/>
      <c r="S140" s="257"/>
      <c r="T140" s="258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9" t="s">
        <v>133</v>
      </c>
      <c r="AU140" s="259" t="s">
        <v>82</v>
      </c>
      <c r="AV140" s="15" t="s">
        <v>80</v>
      </c>
      <c r="AW140" s="15" t="s">
        <v>31</v>
      </c>
      <c r="AX140" s="15" t="s">
        <v>75</v>
      </c>
      <c r="AY140" s="259" t="s">
        <v>120</v>
      </c>
    </row>
    <row r="141" spans="1:51" s="13" customFormat="1" ht="12">
      <c r="A141" s="13"/>
      <c r="B141" s="227"/>
      <c r="C141" s="228"/>
      <c r="D141" s="229" t="s">
        <v>133</v>
      </c>
      <c r="E141" s="230" t="s">
        <v>1</v>
      </c>
      <c r="F141" s="231" t="s">
        <v>147</v>
      </c>
      <c r="G141" s="228"/>
      <c r="H141" s="232">
        <v>16.983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133</v>
      </c>
      <c r="AU141" s="238" t="s">
        <v>82</v>
      </c>
      <c r="AV141" s="13" t="s">
        <v>82</v>
      </c>
      <c r="AW141" s="13" t="s">
        <v>31</v>
      </c>
      <c r="AX141" s="13" t="s">
        <v>75</v>
      </c>
      <c r="AY141" s="238" t="s">
        <v>120</v>
      </c>
    </row>
    <row r="142" spans="1:51" s="15" customFormat="1" ht="12">
      <c r="A142" s="15"/>
      <c r="B142" s="250"/>
      <c r="C142" s="251"/>
      <c r="D142" s="229" t="s">
        <v>133</v>
      </c>
      <c r="E142" s="252" t="s">
        <v>1</v>
      </c>
      <c r="F142" s="253" t="s">
        <v>148</v>
      </c>
      <c r="G142" s="251"/>
      <c r="H142" s="252" t="s">
        <v>1</v>
      </c>
      <c r="I142" s="254"/>
      <c r="J142" s="251"/>
      <c r="K142" s="251"/>
      <c r="L142" s="255"/>
      <c r="M142" s="256"/>
      <c r="N142" s="257"/>
      <c r="O142" s="257"/>
      <c r="P142" s="257"/>
      <c r="Q142" s="257"/>
      <c r="R142" s="257"/>
      <c r="S142" s="257"/>
      <c r="T142" s="258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9" t="s">
        <v>133</v>
      </c>
      <c r="AU142" s="259" t="s">
        <v>82</v>
      </c>
      <c r="AV142" s="15" t="s">
        <v>80</v>
      </c>
      <c r="AW142" s="15" t="s">
        <v>31</v>
      </c>
      <c r="AX142" s="15" t="s">
        <v>75</v>
      </c>
      <c r="AY142" s="259" t="s">
        <v>120</v>
      </c>
    </row>
    <row r="143" spans="1:51" s="13" customFormat="1" ht="12">
      <c r="A143" s="13"/>
      <c r="B143" s="227"/>
      <c r="C143" s="228"/>
      <c r="D143" s="229" t="s">
        <v>133</v>
      </c>
      <c r="E143" s="230" t="s">
        <v>1</v>
      </c>
      <c r="F143" s="231" t="s">
        <v>149</v>
      </c>
      <c r="G143" s="228"/>
      <c r="H143" s="232">
        <v>35.076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133</v>
      </c>
      <c r="AU143" s="238" t="s">
        <v>82</v>
      </c>
      <c r="AV143" s="13" t="s">
        <v>82</v>
      </c>
      <c r="AW143" s="13" t="s">
        <v>31</v>
      </c>
      <c r="AX143" s="13" t="s">
        <v>75</v>
      </c>
      <c r="AY143" s="238" t="s">
        <v>120</v>
      </c>
    </row>
    <row r="144" spans="1:51" s="14" customFormat="1" ht="12">
      <c r="A144" s="14"/>
      <c r="B144" s="239"/>
      <c r="C144" s="240"/>
      <c r="D144" s="229" t="s">
        <v>133</v>
      </c>
      <c r="E144" s="241" t="s">
        <v>1</v>
      </c>
      <c r="F144" s="242" t="s">
        <v>136</v>
      </c>
      <c r="G144" s="240"/>
      <c r="H144" s="243">
        <v>52.059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9" t="s">
        <v>133</v>
      </c>
      <c r="AU144" s="249" t="s">
        <v>82</v>
      </c>
      <c r="AV144" s="14" t="s">
        <v>127</v>
      </c>
      <c r="AW144" s="14" t="s">
        <v>31</v>
      </c>
      <c r="AX144" s="14" t="s">
        <v>80</v>
      </c>
      <c r="AY144" s="249" t="s">
        <v>120</v>
      </c>
    </row>
    <row r="145" spans="1:65" s="2" customFormat="1" ht="21.75" customHeight="1">
      <c r="A145" s="39"/>
      <c r="B145" s="40"/>
      <c r="C145" s="213" t="s">
        <v>150</v>
      </c>
      <c r="D145" s="213" t="s">
        <v>123</v>
      </c>
      <c r="E145" s="214" t="s">
        <v>151</v>
      </c>
      <c r="F145" s="215" t="s">
        <v>152</v>
      </c>
      <c r="G145" s="216" t="s">
        <v>131</v>
      </c>
      <c r="H145" s="217">
        <v>903.63</v>
      </c>
      <c r="I145" s="218"/>
      <c r="J145" s="219">
        <f>ROUND(I145*H145,2)</f>
        <v>0</v>
      </c>
      <c r="K145" s="220"/>
      <c r="L145" s="45"/>
      <c r="M145" s="221" t="s">
        <v>1</v>
      </c>
      <c r="N145" s="222" t="s">
        <v>40</v>
      </c>
      <c r="O145" s="92"/>
      <c r="P145" s="223">
        <f>O145*H145</f>
        <v>0</v>
      </c>
      <c r="Q145" s="223">
        <v>0.07426</v>
      </c>
      <c r="R145" s="223">
        <f>Q145*H145</f>
        <v>67.1035638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127</v>
      </c>
      <c r="AT145" s="225" t="s">
        <v>123</v>
      </c>
      <c r="AU145" s="225" t="s">
        <v>82</v>
      </c>
      <c r="AY145" s="18" t="s">
        <v>120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8" t="s">
        <v>80</v>
      </c>
      <c r="BK145" s="226">
        <f>ROUND(I145*H145,2)</f>
        <v>0</v>
      </c>
      <c r="BL145" s="18" t="s">
        <v>127</v>
      </c>
      <c r="BM145" s="225" t="s">
        <v>153</v>
      </c>
    </row>
    <row r="146" spans="1:51" s="15" customFormat="1" ht="12">
      <c r="A146" s="15"/>
      <c r="B146" s="250"/>
      <c r="C146" s="251"/>
      <c r="D146" s="229" t="s">
        <v>133</v>
      </c>
      <c r="E146" s="252" t="s">
        <v>1</v>
      </c>
      <c r="F146" s="253" t="s">
        <v>146</v>
      </c>
      <c r="G146" s="251"/>
      <c r="H146" s="252" t="s">
        <v>1</v>
      </c>
      <c r="I146" s="254"/>
      <c r="J146" s="251"/>
      <c r="K146" s="251"/>
      <c r="L146" s="255"/>
      <c r="M146" s="256"/>
      <c r="N146" s="257"/>
      <c r="O146" s="257"/>
      <c r="P146" s="257"/>
      <c r="Q146" s="257"/>
      <c r="R146" s="257"/>
      <c r="S146" s="257"/>
      <c r="T146" s="258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9" t="s">
        <v>133</v>
      </c>
      <c r="AU146" s="259" t="s">
        <v>82</v>
      </c>
      <c r="AV146" s="15" t="s">
        <v>80</v>
      </c>
      <c r="AW146" s="15" t="s">
        <v>31</v>
      </c>
      <c r="AX146" s="15" t="s">
        <v>75</v>
      </c>
      <c r="AY146" s="259" t="s">
        <v>120</v>
      </c>
    </row>
    <row r="147" spans="1:51" s="13" customFormat="1" ht="12">
      <c r="A147" s="13"/>
      <c r="B147" s="227"/>
      <c r="C147" s="228"/>
      <c r="D147" s="229" t="s">
        <v>133</v>
      </c>
      <c r="E147" s="230" t="s">
        <v>1</v>
      </c>
      <c r="F147" s="231" t="s">
        <v>154</v>
      </c>
      <c r="G147" s="228"/>
      <c r="H147" s="232">
        <v>444.89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133</v>
      </c>
      <c r="AU147" s="238" t="s">
        <v>82</v>
      </c>
      <c r="AV147" s="13" t="s">
        <v>82</v>
      </c>
      <c r="AW147" s="13" t="s">
        <v>31</v>
      </c>
      <c r="AX147" s="13" t="s">
        <v>75</v>
      </c>
      <c r="AY147" s="238" t="s">
        <v>120</v>
      </c>
    </row>
    <row r="148" spans="1:51" s="15" customFormat="1" ht="12">
      <c r="A148" s="15"/>
      <c r="B148" s="250"/>
      <c r="C148" s="251"/>
      <c r="D148" s="229" t="s">
        <v>133</v>
      </c>
      <c r="E148" s="252" t="s">
        <v>1</v>
      </c>
      <c r="F148" s="253" t="s">
        <v>148</v>
      </c>
      <c r="G148" s="251"/>
      <c r="H148" s="252" t="s">
        <v>1</v>
      </c>
      <c r="I148" s="254"/>
      <c r="J148" s="251"/>
      <c r="K148" s="251"/>
      <c r="L148" s="255"/>
      <c r="M148" s="256"/>
      <c r="N148" s="257"/>
      <c r="O148" s="257"/>
      <c r="P148" s="257"/>
      <c r="Q148" s="257"/>
      <c r="R148" s="257"/>
      <c r="S148" s="257"/>
      <c r="T148" s="25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9" t="s">
        <v>133</v>
      </c>
      <c r="AU148" s="259" t="s">
        <v>82</v>
      </c>
      <c r="AV148" s="15" t="s">
        <v>80</v>
      </c>
      <c r="AW148" s="15" t="s">
        <v>31</v>
      </c>
      <c r="AX148" s="15" t="s">
        <v>75</v>
      </c>
      <c r="AY148" s="259" t="s">
        <v>120</v>
      </c>
    </row>
    <row r="149" spans="1:51" s="13" customFormat="1" ht="12">
      <c r="A149" s="13"/>
      <c r="B149" s="227"/>
      <c r="C149" s="228"/>
      <c r="D149" s="229" t="s">
        <v>133</v>
      </c>
      <c r="E149" s="230" t="s">
        <v>1</v>
      </c>
      <c r="F149" s="231" t="s">
        <v>155</v>
      </c>
      <c r="G149" s="228"/>
      <c r="H149" s="232">
        <v>458.74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8" t="s">
        <v>133</v>
      </c>
      <c r="AU149" s="238" t="s">
        <v>82</v>
      </c>
      <c r="AV149" s="13" t="s">
        <v>82</v>
      </c>
      <c r="AW149" s="13" t="s">
        <v>31</v>
      </c>
      <c r="AX149" s="13" t="s">
        <v>75</v>
      </c>
      <c r="AY149" s="238" t="s">
        <v>120</v>
      </c>
    </row>
    <row r="150" spans="1:51" s="14" customFormat="1" ht="12">
      <c r="A150" s="14"/>
      <c r="B150" s="239"/>
      <c r="C150" s="240"/>
      <c r="D150" s="229" t="s">
        <v>133</v>
      </c>
      <c r="E150" s="241" t="s">
        <v>1</v>
      </c>
      <c r="F150" s="242" t="s">
        <v>136</v>
      </c>
      <c r="G150" s="240"/>
      <c r="H150" s="243">
        <v>903.63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9" t="s">
        <v>133</v>
      </c>
      <c r="AU150" s="249" t="s">
        <v>82</v>
      </c>
      <c r="AV150" s="14" t="s">
        <v>127</v>
      </c>
      <c r="AW150" s="14" t="s">
        <v>31</v>
      </c>
      <c r="AX150" s="14" t="s">
        <v>80</v>
      </c>
      <c r="AY150" s="249" t="s">
        <v>120</v>
      </c>
    </row>
    <row r="151" spans="1:63" s="12" customFormat="1" ht="22.8" customHeight="1">
      <c r="A151" s="12"/>
      <c r="B151" s="197"/>
      <c r="C151" s="198"/>
      <c r="D151" s="199" t="s">
        <v>74</v>
      </c>
      <c r="E151" s="211" t="s">
        <v>156</v>
      </c>
      <c r="F151" s="211" t="s">
        <v>157</v>
      </c>
      <c r="G151" s="198"/>
      <c r="H151" s="198"/>
      <c r="I151" s="201"/>
      <c r="J151" s="212">
        <f>BK151</f>
        <v>0</v>
      </c>
      <c r="K151" s="198"/>
      <c r="L151" s="203"/>
      <c r="M151" s="204"/>
      <c r="N151" s="205"/>
      <c r="O151" s="205"/>
      <c r="P151" s="206">
        <f>SUM(P152:P178)</f>
        <v>0</v>
      </c>
      <c r="Q151" s="205"/>
      <c r="R151" s="206">
        <f>SUM(R152:R178)</f>
        <v>0</v>
      </c>
      <c r="S151" s="205"/>
      <c r="T151" s="207">
        <f>SUM(T152:T178)</f>
        <v>297.809334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8" t="s">
        <v>80</v>
      </c>
      <c r="AT151" s="209" t="s">
        <v>74</v>
      </c>
      <c r="AU151" s="209" t="s">
        <v>80</v>
      </c>
      <c r="AY151" s="208" t="s">
        <v>120</v>
      </c>
      <c r="BK151" s="210">
        <f>SUM(BK152:BK178)</f>
        <v>0</v>
      </c>
    </row>
    <row r="152" spans="1:65" s="2" customFormat="1" ht="21.75" customHeight="1">
      <c r="A152" s="39"/>
      <c r="B152" s="40"/>
      <c r="C152" s="213" t="s">
        <v>137</v>
      </c>
      <c r="D152" s="213" t="s">
        <v>123</v>
      </c>
      <c r="E152" s="214" t="s">
        <v>158</v>
      </c>
      <c r="F152" s="215" t="s">
        <v>159</v>
      </c>
      <c r="G152" s="216" t="s">
        <v>160</v>
      </c>
      <c r="H152" s="217">
        <v>4</v>
      </c>
      <c r="I152" s="218"/>
      <c r="J152" s="219">
        <f>ROUND(I152*H152,2)</f>
        <v>0</v>
      </c>
      <c r="K152" s="220"/>
      <c r="L152" s="45"/>
      <c r="M152" s="221" t="s">
        <v>1</v>
      </c>
      <c r="N152" s="222" t="s">
        <v>40</v>
      </c>
      <c r="O152" s="92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127</v>
      </c>
      <c r="AT152" s="225" t="s">
        <v>123</v>
      </c>
      <c r="AU152" s="225" t="s">
        <v>82</v>
      </c>
      <c r="AY152" s="18" t="s">
        <v>120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8" t="s">
        <v>80</v>
      </c>
      <c r="BK152" s="226">
        <f>ROUND(I152*H152,2)</f>
        <v>0</v>
      </c>
      <c r="BL152" s="18" t="s">
        <v>127</v>
      </c>
      <c r="BM152" s="225" t="s">
        <v>161</v>
      </c>
    </row>
    <row r="153" spans="1:65" s="2" customFormat="1" ht="21.75" customHeight="1">
      <c r="A153" s="39"/>
      <c r="B153" s="40"/>
      <c r="C153" s="213" t="s">
        <v>162</v>
      </c>
      <c r="D153" s="213" t="s">
        <v>123</v>
      </c>
      <c r="E153" s="214" t="s">
        <v>163</v>
      </c>
      <c r="F153" s="215" t="s">
        <v>164</v>
      </c>
      <c r="G153" s="216" t="s">
        <v>126</v>
      </c>
      <c r="H153" s="217">
        <v>0.45</v>
      </c>
      <c r="I153" s="218"/>
      <c r="J153" s="219">
        <f>ROUND(I153*H153,2)</f>
        <v>0</v>
      </c>
      <c r="K153" s="220"/>
      <c r="L153" s="45"/>
      <c r="M153" s="221" t="s">
        <v>1</v>
      </c>
      <c r="N153" s="222" t="s">
        <v>40</v>
      </c>
      <c r="O153" s="92"/>
      <c r="P153" s="223">
        <f>O153*H153</f>
        <v>0</v>
      </c>
      <c r="Q153" s="223">
        <v>0</v>
      </c>
      <c r="R153" s="223">
        <f>Q153*H153</f>
        <v>0</v>
      </c>
      <c r="S153" s="223">
        <v>1.594</v>
      </c>
      <c r="T153" s="224">
        <f>S153*H153</f>
        <v>0.7173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127</v>
      </c>
      <c r="AT153" s="225" t="s">
        <v>123</v>
      </c>
      <c r="AU153" s="225" t="s">
        <v>82</v>
      </c>
      <c r="AY153" s="18" t="s">
        <v>120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8" t="s">
        <v>80</v>
      </c>
      <c r="BK153" s="226">
        <f>ROUND(I153*H153,2)</f>
        <v>0</v>
      </c>
      <c r="BL153" s="18" t="s">
        <v>127</v>
      </c>
      <c r="BM153" s="225" t="s">
        <v>165</v>
      </c>
    </row>
    <row r="154" spans="1:51" s="13" customFormat="1" ht="12">
      <c r="A154" s="13"/>
      <c r="B154" s="227"/>
      <c r="C154" s="228"/>
      <c r="D154" s="229" t="s">
        <v>133</v>
      </c>
      <c r="E154" s="230" t="s">
        <v>1</v>
      </c>
      <c r="F154" s="231" t="s">
        <v>166</v>
      </c>
      <c r="G154" s="228"/>
      <c r="H154" s="232">
        <v>0.176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8" t="s">
        <v>133</v>
      </c>
      <c r="AU154" s="238" t="s">
        <v>82</v>
      </c>
      <c r="AV154" s="13" t="s">
        <v>82</v>
      </c>
      <c r="AW154" s="13" t="s">
        <v>31</v>
      </c>
      <c r="AX154" s="13" t="s">
        <v>75</v>
      </c>
      <c r="AY154" s="238" t="s">
        <v>120</v>
      </c>
    </row>
    <row r="155" spans="1:51" s="13" customFormat="1" ht="12">
      <c r="A155" s="13"/>
      <c r="B155" s="227"/>
      <c r="C155" s="228"/>
      <c r="D155" s="229" t="s">
        <v>133</v>
      </c>
      <c r="E155" s="230" t="s">
        <v>1</v>
      </c>
      <c r="F155" s="231" t="s">
        <v>167</v>
      </c>
      <c r="G155" s="228"/>
      <c r="H155" s="232">
        <v>0.274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8" t="s">
        <v>133</v>
      </c>
      <c r="AU155" s="238" t="s">
        <v>82</v>
      </c>
      <c r="AV155" s="13" t="s">
        <v>82</v>
      </c>
      <c r="AW155" s="13" t="s">
        <v>31</v>
      </c>
      <c r="AX155" s="13" t="s">
        <v>75</v>
      </c>
      <c r="AY155" s="238" t="s">
        <v>120</v>
      </c>
    </row>
    <row r="156" spans="1:51" s="14" customFormat="1" ht="12">
      <c r="A156" s="14"/>
      <c r="B156" s="239"/>
      <c r="C156" s="240"/>
      <c r="D156" s="229" t="s">
        <v>133</v>
      </c>
      <c r="E156" s="241" t="s">
        <v>1</v>
      </c>
      <c r="F156" s="242" t="s">
        <v>136</v>
      </c>
      <c r="G156" s="240"/>
      <c r="H156" s="243">
        <v>0.45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9" t="s">
        <v>133</v>
      </c>
      <c r="AU156" s="249" t="s">
        <v>82</v>
      </c>
      <c r="AV156" s="14" t="s">
        <v>127</v>
      </c>
      <c r="AW156" s="14" t="s">
        <v>31</v>
      </c>
      <c r="AX156" s="14" t="s">
        <v>80</v>
      </c>
      <c r="AY156" s="249" t="s">
        <v>120</v>
      </c>
    </row>
    <row r="157" spans="1:65" s="2" customFormat="1" ht="33" customHeight="1">
      <c r="A157" s="39"/>
      <c r="B157" s="40"/>
      <c r="C157" s="213" t="s">
        <v>168</v>
      </c>
      <c r="D157" s="213" t="s">
        <v>123</v>
      </c>
      <c r="E157" s="214" t="s">
        <v>169</v>
      </c>
      <c r="F157" s="215" t="s">
        <v>170</v>
      </c>
      <c r="G157" s="216" t="s">
        <v>126</v>
      </c>
      <c r="H157" s="217">
        <v>68.811</v>
      </c>
      <c r="I157" s="218"/>
      <c r="J157" s="219">
        <f>ROUND(I157*H157,2)</f>
        <v>0</v>
      </c>
      <c r="K157" s="220"/>
      <c r="L157" s="45"/>
      <c r="M157" s="221" t="s">
        <v>1</v>
      </c>
      <c r="N157" s="222" t="s">
        <v>40</v>
      </c>
      <c r="O157" s="92"/>
      <c r="P157" s="223">
        <f>O157*H157</f>
        <v>0</v>
      </c>
      <c r="Q157" s="223">
        <v>0</v>
      </c>
      <c r="R157" s="223">
        <f>Q157*H157</f>
        <v>0</v>
      </c>
      <c r="S157" s="223">
        <v>1.6</v>
      </c>
      <c r="T157" s="224">
        <f>S157*H157</f>
        <v>110.09760000000001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127</v>
      </c>
      <c r="AT157" s="225" t="s">
        <v>123</v>
      </c>
      <c r="AU157" s="225" t="s">
        <v>82</v>
      </c>
      <c r="AY157" s="18" t="s">
        <v>120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8" t="s">
        <v>80</v>
      </c>
      <c r="BK157" s="226">
        <f>ROUND(I157*H157,2)</f>
        <v>0</v>
      </c>
      <c r="BL157" s="18" t="s">
        <v>127</v>
      </c>
      <c r="BM157" s="225" t="s">
        <v>171</v>
      </c>
    </row>
    <row r="158" spans="1:51" s="15" customFormat="1" ht="12">
      <c r="A158" s="15"/>
      <c r="B158" s="250"/>
      <c r="C158" s="251"/>
      <c r="D158" s="229" t="s">
        <v>133</v>
      </c>
      <c r="E158" s="252" t="s">
        <v>1</v>
      </c>
      <c r="F158" s="253" t="s">
        <v>148</v>
      </c>
      <c r="G158" s="251"/>
      <c r="H158" s="252" t="s">
        <v>1</v>
      </c>
      <c r="I158" s="254"/>
      <c r="J158" s="251"/>
      <c r="K158" s="251"/>
      <c r="L158" s="255"/>
      <c r="M158" s="256"/>
      <c r="N158" s="257"/>
      <c r="O158" s="257"/>
      <c r="P158" s="257"/>
      <c r="Q158" s="257"/>
      <c r="R158" s="257"/>
      <c r="S158" s="257"/>
      <c r="T158" s="258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9" t="s">
        <v>133</v>
      </c>
      <c r="AU158" s="259" t="s">
        <v>82</v>
      </c>
      <c r="AV158" s="15" t="s">
        <v>80</v>
      </c>
      <c r="AW158" s="15" t="s">
        <v>31</v>
      </c>
      <c r="AX158" s="15" t="s">
        <v>75</v>
      </c>
      <c r="AY158" s="259" t="s">
        <v>120</v>
      </c>
    </row>
    <row r="159" spans="1:51" s="13" customFormat="1" ht="12">
      <c r="A159" s="13"/>
      <c r="B159" s="227"/>
      <c r="C159" s="228"/>
      <c r="D159" s="229" t="s">
        <v>133</v>
      </c>
      <c r="E159" s="230" t="s">
        <v>1</v>
      </c>
      <c r="F159" s="231" t="s">
        <v>172</v>
      </c>
      <c r="G159" s="228"/>
      <c r="H159" s="232">
        <v>68.811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133</v>
      </c>
      <c r="AU159" s="238" t="s">
        <v>82</v>
      </c>
      <c r="AV159" s="13" t="s">
        <v>82</v>
      </c>
      <c r="AW159" s="13" t="s">
        <v>31</v>
      </c>
      <c r="AX159" s="13" t="s">
        <v>80</v>
      </c>
      <c r="AY159" s="238" t="s">
        <v>120</v>
      </c>
    </row>
    <row r="160" spans="1:65" s="2" customFormat="1" ht="33" customHeight="1">
      <c r="A160" s="39"/>
      <c r="B160" s="40"/>
      <c r="C160" s="213" t="s">
        <v>156</v>
      </c>
      <c r="D160" s="213" t="s">
        <v>123</v>
      </c>
      <c r="E160" s="214" t="s">
        <v>173</v>
      </c>
      <c r="F160" s="215" t="s">
        <v>174</v>
      </c>
      <c r="G160" s="216" t="s">
        <v>126</v>
      </c>
      <c r="H160" s="217">
        <v>1.28</v>
      </c>
      <c r="I160" s="218"/>
      <c r="J160" s="219">
        <f>ROUND(I160*H160,2)</f>
        <v>0</v>
      </c>
      <c r="K160" s="220"/>
      <c r="L160" s="45"/>
      <c r="M160" s="221" t="s">
        <v>1</v>
      </c>
      <c r="N160" s="222" t="s">
        <v>40</v>
      </c>
      <c r="O160" s="92"/>
      <c r="P160" s="223">
        <f>O160*H160</f>
        <v>0</v>
      </c>
      <c r="Q160" s="223">
        <v>0</v>
      </c>
      <c r="R160" s="223">
        <f>Q160*H160</f>
        <v>0</v>
      </c>
      <c r="S160" s="223">
        <v>2.2</v>
      </c>
      <c r="T160" s="224">
        <f>S160*H160</f>
        <v>2.8160000000000003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127</v>
      </c>
      <c r="AT160" s="225" t="s">
        <v>123</v>
      </c>
      <c r="AU160" s="225" t="s">
        <v>82</v>
      </c>
      <c r="AY160" s="18" t="s">
        <v>120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8" t="s">
        <v>80</v>
      </c>
      <c r="BK160" s="226">
        <f>ROUND(I160*H160,2)</f>
        <v>0</v>
      </c>
      <c r="BL160" s="18" t="s">
        <v>127</v>
      </c>
      <c r="BM160" s="225" t="s">
        <v>175</v>
      </c>
    </row>
    <row r="161" spans="1:51" s="15" customFormat="1" ht="12">
      <c r="A161" s="15"/>
      <c r="B161" s="250"/>
      <c r="C161" s="251"/>
      <c r="D161" s="229" t="s">
        <v>133</v>
      </c>
      <c r="E161" s="252" t="s">
        <v>1</v>
      </c>
      <c r="F161" s="253" t="s">
        <v>176</v>
      </c>
      <c r="G161" s="251"/>
      <c r="H161" s="252" t="s">
        <v>1</v>
      </c>
      <c r="I161" s="254"/>
      <c r="J161" s="251"/>
      <c r="K161" s="251"/>
      <c r="L161" s="255"/>
      <c r="M161" s="256"/>
      <c r="N161" s="257"/>
      <c r="O161" s="257"/>
      <c r="P161" s="257"/>
      <c r="Q161" s="257"/>
      <c r="R161" s="257"/>
      <c r="S161" s="257"/>
      <c r="T161" s="258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9" t="s">
        <v>133</v>
      </c>
      <c r="AU161" s="259" t="s">
        <v>82</v>
      </c>
      <c r="AV161" s="15" t="s">
        <v>80</v>
      </c>
      <c r="AW161" s="15" t="s">
        <v>31</v>
      </c>
      <c r="AX161" s="15" t="s">
        <v>75</v>
      </c>
      <c r="AY161" s="259" t="s">
        <v>120</v>
      </c>
    </row>
    <row r="162" spans="1:51" s="13" customFormat="1" ht="12">
      <c r="A162" s="13"/>
      <c r="B162" s="227"/>
      <c r="C162" s="228"/>
      <c r="D162" s="229" t="s">
        <v>133</v>
      </c>
      <c r="E162" s="230" t="s">
        <v>1</v>
      </c>
      <c r="F162" s="231" t="s">
        <v>177</v>
      </c>
      <c r="G162" s="228"/>
      <c r="H162" s="232">
        <v>1.28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133</v>
      </c>
      <c r="AU162" s="238" t="s">
        <v>82</v>
      </c>
      <c r="AV162" s="13" t="s">
        <v>82</v>
      </c>
      <c r="AW162" s="13" t="s">
        <v>31</v>
      </c>
      <c r="AX162" s="13" t="s">
        <v>80</v>
      </c>
      <c r="AY162" s="238" t="s">
        <v>120</v>
      </c>
    </row>
    <row r="163" spans="1:65" s="2" customFormat="1" ht="21.75" customHeight="1">
      <c r="A163" s="39"/>
      <c r="B163" s="40"/>
      <c r="C163" s="213" t="s">
        <v>178</v>
      </c>
      <c r="D163" s="213" t="s">
        <v>123</v>
      </c>
      <c r="E163" s="214" t="s">
        <v>179</v>
      </c>
      <c r="F163" s="215" t="s">
        <v>180</v>
      </c>
      <c r="G163" s="216" t="s">
        <v>126</v>
      </c>
      <c r="H163" s="217">
        <v>131.222</v>
      </c>
      <c r="I163" s="218"/>
      <c r="J163" s="219">
        <f>ROUND(I163*H163,2)</f>
        <v>0</v>
      </c>
      <c r="K163" s="220"/>
      <c r="L163" s="45"/>
      <c r="M163" s="221" t="s">
        <v>1</v>
      </c>
      <c r="N163" s="222" t="s">
        <v>40</v>
      </c>
      <c r="O163" s="92"/>
      <c r="P163" s="223">
        <f>O163*H163</f>
        <v>0</v>
      </c>
      <c r="Q163" s="223">
        <v>0</v>
      </c>
      <c r="R163" s="223">
        <f>Q163*H163</f>
        <v>0</v>
      </c>
      <c r="S163" s="223">
        <v>1.4</v>
      </c>
      <c r="T163" s="224">
        <f>S163*H163</f>
        <v>183.7108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127</v>
      </c>
      <c r="AT163" s="225" t="s">
        <v>123</v>
      </c>
      <c r="AU163" s="225" t="s">
        <v>82</v>
      </c>
      <c r="AY163" s="18" t="s">
        <v>120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8" t="s">
        <v>80</v>
      </c>
      <c r="BK163" s="226">
        <f>ROUND(I163*H163,2)</f>
        <v>0</v>
      </c>
      <c r="BL163" s="18" t="s">
        <v>127</v>
      </c>
      <c r="BM163" s="225" t="s">
        <v>181</v>
      </c>
    </row>
    <row r="164" spans="1:51" s="15" customFormat="1" ht="12">
      <c r="A164" s="15"/>
      <c r="B164" s="250"/>
      <c r="C164" s="251"/>
      <c r="D164" s="229" t="s">
        <v>133</v>
      </c>
      <c r="E164" s="252" t="s">
        <v>1</v>
      </c>
      <c r="F164" s="253" t="s">
        <v>182</v>
      </c>
      <c r="G164" s="251"/>
      <c r="H164" s="252" t="s">
        <v>1</v>
      </c>
      <c r="I164" s="254"/>
      <c r="J164" s="251"/>
      <c r="K164" s="251"/>
      <c r="L164" s="255"/>
      <c r="M164" s="256"/>
      <c r="N164" s="257"/>
      <c r="O164" s="257"/>
      <c r="P164" s="257"/>
      <c r="Q164" s="257"/>
      <c r="R164" s="257"/>
      <c r="S164" s="257"/>
      <c r="T164" s="258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9" t="s">
        <v>133</v>
      </c>
      <c r="AU164" s="259" t="s">
        <v>82</v>
      </c>
      <c r="AV164" s="15" t="s">
        <v>80</v>
      </c>
      <c r="AW164" s="15" t="s">
        <v>31</v>
      </c>
      <c r="AX164" s="15" t="s">
        <v>75</v>
      </c>
      <c r="AY164" s="259" t="s">
        <v>120</v>
      </c>
    </row>
    <row r="165" spans="1:51" s="13" customFormat="1" ht="12">
      <c r="A165" s="13"/>
      <c r="B165" s="227"/>
      <c r="C165" s="228"/>
      <c r="D165" s="229" t="s">
        <v>133</v>
      </c>
      <c r="E165" s="230" t="s">
        <v>1</v>
      </c>
      <c r="F165" s="231" t="s">
        <v>183</v>
      </c>
      <c r="G165" s="228"/>
      <c r="H165" s="232">
        <v>3.2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133</v>
      </c>
      <c r="AU165" s="238" t="s">
        <v>82</v>
      </c>
      <c r="AV165" s="13" t="s">
        <v>82</v>
      </c>
      <c r="AW165" s="13" t="s">
        <v>31</v>
      </c>
      <c r="AX165" s="13" t="s">
        <v>75</v>
      </c>
      <c r="AY165" s="238" t="s">
        <v>120</v>
      </c>
    </row>
    <row r="166" spans="1:51" s="15" customFormat="1" ht="12">
      <c r="A166" s="15"/>
      <c r="B166" s="250"/>
      <c r="C166" s="251"/>
      <c r="D166" s="229" t="s">
        <v>133</v>
      </c>
      <c r="E166" s="252" t="s">
        <v>1</v>
      </c>
      <c r="F166" s="253" t="s">
        <v>184</v>
      </c>
      <c r="G166" s="251"/>
      <c r="H166" s="252" t="s">
        <v>1</v>
      </c>
      <c r="I166" s="254"/>
      <c r="J166" s="251"/>
      <c r="K166" s="251"/>
      <c r="L166" s="255"/>
      <c r="M166" s="256"/>
      <c r="N166" s="257"/>
      <c r="O166" s="257"/>
      <c r="P166" s="257"/>
      <c r="Q166" s="257"/>
      <c r="R166" s="257"/>
      <c r="S166" s="257"/>
      <c r="T166" s="258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9" t="s">
        <v>133</v>
      </c>
      <c r="AU166" s="259" t="s">
        <v>82</v>
      </c>
      <c r="AV166" s="15" t="s">
        <v>80</v>
      </c>
      <c r="AW166" s="15" t="s">
        <v>31</v>
      </c>
      <c r="AX166" s="15" t="s">
        <v>75</v>
      </c>
      <c r="AY166" s="259" t="s">
        <v>120</v>
      </c>
    </row>
    <row r="167" spans="1:51" s="13" customFormat="1" ht="12">
      <c r="A167" s="13"/>
      <c r="B167" s="227"/>
      <c r="C167" s="228"/>
      <c r="D167" s="229" t="s">
        <v>133</v>
      </c>
      <c r="E167" s="230" t="s">
        <v>1</v>
      </c>
      <c r="F167" s="231" t="s">
        <v>185</v>
      </c>
      <c r="G167" s="228"/>
      <c r="H167" s="232">
        <v>128.022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8" t="s">
        <v>133</v>
      </c>
      <c r="AU167" s="238" t="s">
        <v>82</v>
      </c>
      <c r="AV167" s="13" t="s">
        <v>82</v>
      </c>
      <c r="AW167" s="13" t="s">
        <v>31</v>
      </c>
      <c r="AX167" s="13" t="s">
        <v>75</v>
      </c>
      <c r="AY167" s="238" t="s">
        <v>120</v>
      </c>
    </row>
    <row r="168" spans="1:51" s="14" customFormat="1" ht="12">
      <c r="A168" s="14"/>
      <c r="B168" s="239"/>
      <c r="C168" s="240"/>
      <c r="D168" s="229" t="s">
        <v>133</v>
      </c>
      <c r="E168" s="241" t="s">
        <v>1</v>
      </c>
      <c r="F168" s="242" t="s">
        <v>136</v>
      </c>
      <c r="G168" s="240"/>
      <c r="H168" s="243">
        <v>131.222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9" t="s">
        <v>133</v>
      </c>
      <c r="AU168" s="249" t="s">
        <v>82</v>
      </c>
      <c r="AV168" s="14" t="s">
        <v>127</v>
      </c>
      <c r="AW168" s="14" t="s">
        <v>31</v>
      </c>
      <c r="AX168" s="14" t="s">
        <v>80</v>
      </c>
      <c r="AY168" s="249" t="s">
        <v>120</v>
      </c>
    </row>
    <row r="169" spans="1:65" s="2" customFormat="1" ht="33" customHeight="1">
      <c r="A169" s="39"/>
      <c r="B169" s="40"/>
      <c r="C169" s="213" t="s">
        <v>186</v>
      </c>
      <c r="D169" s="213" t="s">
        <v>123</v>
      </c>
      <c r="E169" s="214" t="s">
        <v>187</v>
      </c>
      <c r="F169" s="215" t="s">
        <v>188</v>
      </c>
      <c r="G169" s="216" t="s">
        <v>131</v>
      </c>
      <c r="H169" s="217">
        <v>7.926</v>
      </c>
      <c r="I169" s="218"/>
      <c r="J169" s="219">
        <f>ROUND(I169*H169,2)</f>
        <v>0</v>
      </c>
      <c r="K169" s="220"/>
      <c r="L169" s="45"/>
      <c r="M169" s="221" t="s">
        <v>1</v>
      </c>
      <c r="N169" s="222" t="s">
        <v>40</v>
      </c>
      <c r="O169" s="92"/>
      <c r="P169" s="223">
        <f>O169*H169</f>
        <v>0</v>
      </c>
      <c r="Q169" s="223">
        <v>0</v>
      </c>
      <c r="R169" s="223">
        <f>Q169*H169</f>
        <v>0</v>
      </c>
      <c r="S169" s="223">
        <v>0.059</v>
      </c>
      <c r="T169" s="224">
        <f>S169*H169</f>
        <v>0.467634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127</v>
      </c>
      <c r="AT169" s="225" t="s">
        <v>123</v>
      </c>
      <c r="AU169" s="225" t="s">
        <v>82</v>
      </c>
      <c r="AY169" s="18" t="s">
        <v>120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8" t="s">
        <v>80</v>
      </c>
      <c r="BK169" s="226">
        <f>ROUND(I169*H169,2)</f>
        <v>0</v>
      </c>
      <c r="BL169" s="18" t="s">
        <v>127</v>
      </c>
      <c r="BM169" s="225" t="s">
        <v>189</v>
      </c>
    </row>
    <row r="170" spans="1:51" s="13" customFormat="1" ht="12">
      <c r="A170" s="13"/>
      <c r="B170" s="227"/>
      <c r="C170" s="228"/>
      <c r="D170" s="229" t="s">
        <v>133</v>
      </c>
      <c r="E170" s="230" t="s">
        <v>1</v>
      </c>
      <c r="F170" s="231" t="s">
        <v>190</v>
      </c>
      <c r="G170" s="228"/>
      <c r="H170" s="232">
        <v>3.665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8" t="s">
        <v>133</v>
      </c>
      <c r="AU170" s="238" t="s">
        <v>82</v>
      </c>
      <c r="AV170" s="13" t="s">
        <v>82</v>
      </c>
      <c r="AW170" s="13" t="s">
        <v>31</v>
      </c>
      <c r="AX170" s="13" t="s">
        <v>75</v>
      </c>
      <c r="AY170" s="238" t="s">
        <v>120</v>
      </c>
    </row>
    <row r="171" spans="1:51" s="13" customFormat="1" ht="12">
      <c r="A171" s="13"/>
      <c r="B171" s="227"/>
      <c r="C171" s="228"/>
      <c r="D171" s="229" t="s">
        <v>133</v>
      </c>
      <c r="E171" s="230" t="s">
        <v>1</v>
      </c>
      <c r="F171" s="231" t="s">
        <v>191</v>
      </c>
      <c r="G171" s="228"/>
      <c r="H171" s="232">
        <v>4.261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8" t="s">
        <v>133</v>
      </c>
      <c r="AU171" s="238" t="s">
        <v>82</v>
      </c>
      <c r="AV171" s="13" t="s">
        <v>82</v>
      </c>
      <c r="AW171" s="13" t="s">
        <v>31</v>
      </c>
      <c r="AX171" s="13" t="s">
        <v>75</v>
      </c>
      <c r="AY171" s="238" t="s">
        <v>120</v>
      </c>
    </row>
    <row r="172" spans="1:51" s="14" customFormat="1" ht="12">
      <c r="A172" s="14"/>
      <c r="B172" s="239"/>
      <c r="C172" s="240"/>
      <c r="D172" s="229" t="s">
        <v>133</v>
      </c>
      <c r="E172" s="241" t="s">
        <v>1</v>
      </c>
      <c r="F172" s="242" t="s">
        <v>136</v>
      </c>
      <c r="G172" s="240"/>
      <c r="H172" s="243">
        <v>7.926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9" t="s">
        <v>133</v>
      </c>
      <c r="AU172" s="249" t="s">
        <v>82</v>
      </c>
      <c r="AV172" s="14" t="s">
        <v>127</v>
      </c>
      <c r="AW172" s="14" t="s">
        <v>31</v>
      </c>
      <c r="AX172" s="14" t="s">
        <v>80</v>
      </c>
      <c r="AY172" s="249" t="s">
        <v>120</v>
      </c>
    </row>
    <row r="173" spans="1:65" s="2" customFormat="1" ht="21.75" customHeight="1">
      <c r="A173" s="39"/>
      <c r="B173" s="40"/>
      <c r="C173" s="213" t="s">
        <v>192</v>
      </c>
      <c r="D173" s="213" t="s">
        <v>123</v>
      </c>
      <c r="E173" s="214" t="s">
        <v>193</v>
      </c>
      <c r="F173" s="215" t="s">
        <v>194</v>
      </c>
      <c r="G173" s="216" t="s">
        <v>131</v>
      </c>
      <c r="H173" s="217">
        <v>964.41</v>
      </c>
      <c r="I173" s="218"/>
      <c r="J173" s="219">
        <f>ROUND(I173*H173,2)</f>
        <v>0</v>
      </c>
      <c r="K173" s="220"/>
      <c r="L173" s="45"/>
      <c r="M173" s="221" t="s">
        <v>1</v>
      </c>
      <c r="N173" s="222" t="s">
        <v>40</v>
      </c>
      <c r="O173" s="92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127</v>
      </c>
      <c r="AT173" s="225" t="s">
        <v>123</v>
      </c>
      <c r="AU173" s="225" t="s">
        <v>82</v>
      </c>
      <c r="AY173" s="18" t="s">
        <v>120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8" t="s">
        <v>80</v>
      </c>
      <c r="BK173" s="226">
        <f>ROUND(I173*H173,2)</f>
        <v>0</v>
      </c>
      <c r="BL173" s="18" t="s">
        <v>127</v>
      </c>
      <c r="BM173" s="225" t="s">
        <v>195</v>
      </c>
    </row>
    <row r="174" spans="1:51" s="15" customFormat="1" ht="12">
      <c r="A174" s="15"/>
      <c r="B174" s="250"/>
      <c r="C174" s="251"/>
      <c r="D174" s="229" t="s">
        <v>133</v>
      </c>
      <c r="E174" s="252" t="s">
        <v>1</v>
      </c>
      <c r="F174" s="253" t="s">
        <v>146</v>
      </c>
      <c r="G174" s="251"/>
      <c r="H174" s="252" t="s">
        <v>1</v>
      </c>
      <c r="I174" s="254"/>
      <c r="J174" s="251"/>
      <c r="K174" s="251"/>
      <c r="L174" s="255"/>
      <c r="M174" s="256"/>
      <c r="N174" s="257"/>
      <c r="O174" s="257"/>
      <c r="P174" s="257"/>
      <c r="Q174" s="257"/>
      <c r="R174" s="257"/>
      <c r="S174" s="257"/>
      <c r="T174" s="258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9" t="s">
        <v>133</v>
      </c>
      <c r="AU174" s="259" t="s">
        <v>82</v>
      </c>
      <c r="AV174" s="15" t="s">
        <v>80</v>
      </c>
      <c r="AW174" s="15" t="s">
        <v>31</v>
      </c>
      <c r="AX174" s="15" t="s">
        <v>75</v>
      </c>
      <c r="AY174" s="259" t="s">
        <v>120</v>
      </c>
    </row>
    <row r="175" spans="1:51" s="13" customFormat="1" ht="12">
      <c r="A175" s="13"/>
      <c r="B175" s="227"/>
      <c r="C175" s="228"/>
      <c r="D175" s="229" t="s">
        <v>133</v>
      </c>
      <c r="E175" s="230" t="s">
        <v>1</v>
      </c>
      <c r="F175" s="231" t="s">
        <v>196</v>
      </c>
      <c r="G175" s="228"/>
      <c r="H175" s="232">
        <v>471.68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8" t="s">
        <v>133</v>
      </c>
      <c r="AU175" s="238" t="s">
        <v>82</v>
      </c>
      <c r="AV175" s="13" t="s">
        <v>82</v>
      </c>
      <c r="AW175" s="13" t="s">
        <v>31</v>
      </c>
      <c r="AX175" s="13" t="s">
        <v>75</v>
      </c>
      <c r="AY175" s="238" t="s">
        <v>120</v>
      </c>
    </row>
    <row r="176" spans="1:51" s="15" customFormat="1" ht="12">
      <c r="A176" s="15"/>
      <c r="B176" s="250"/>
      <c r="C176" s="251"/>
      <c r="D176" s="229" t="s">
        <v>133</v>
      </c>
      <c r="E176" s="252" t="s">
        <v>1</v>
      </c>
      <c r="F176" s="253" t="s">
        <v>148</v>
      </c>
      <c r="G176" s="251"/>
      <c r="H176" s="252" t="s">
        <v>1</v>
      </c>
      <c r="I176" s="254"/>
      <c r="J176" s="251"/>
      <c r="K176" s="251"/>
      <c r="L176" s="255"/>
      <c r="M176" s="256"/>
      <c r="N176" s="257"/>
      <c r="O176" s="257"/>
      <c r="P176" s="257"/>
      <c r="Q176" s="257"/>
      <c r="R176" s="257"/>
      <c r="S176" s="257"/>
      <c r="T176" s="258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9" t="s">
        <v>133</v>
      </c>
      <c r="AU176" s="259" t="s">
        <v>82</v>
      </c>
      <c r="AV176" s="15" t="s">
        <v>80</v>
      </c>
      <c r="AW176" s="15" t="s">
        <v>31</v>
      </c>
      <c r="AX176" s="15" t="s">
        <v>75</v>
      </c>
      <c r="AY176" s="259" t="s">
        <v>120</v>
      </c>
    </row>
    <row r="177" spans="1:51" s="13" customFormat="1" ht="12">
      <c r="A177" s="13"/>
      <c r="B177" s="227"/>
      <c r="C177" s="228"/>
      <c r="D177" s="229" t="s">
        <v>133</v>
      </c>
      <c r="E177" s="230" t="s">
        <v>1</v>
      </c>
      <c r="F177" s="231" t="s">
        <v>197</v>
      </c>
      <c r="G177" s="228"/>
      <c r="H177" s="232">
        <v>492.73</v>
      </c>
      <c r="I177" s="233"/>
      <c r="J177" s="228"/>
      <c r="K177" s="228"/>
      <c r="L177" s="234"/>
      <c r="M177" s="235"/>
      <c r="N177" s="236"/>
      <c r="O177" s="236"/>
      <c r="P177" s="236"/>
      <c r="Q177" s="236"/>
      <c r="R177" s="236"/>
      <c r="S177" s="236"/>
      <c r="T177" s="23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8" t="s">
        <v>133</v>
      </c>
      <c r="AU177" s="238" t="s">
        <v>82</v>
      </c>
      <c r="AV177" s="13" t="s">
        <v>82</v>
      </c>
      <c r="AW177" s="13" t="s">
        <v>31</v>
      </c>
      <c r="AX177" s="13" t="s">
        <v>75</v>
      </c>
      <c r="AY177" s="238" t="s">
        <v>120</v>
      </c>
    </row>
    <row r="178" spans="1:51" s="14" customFormat="1" ht="12">
      <c r="A178" s="14"/>
      <c r="B178" s="239"/>
      <c r="C178" s="240"/>
      <c r="D178" s="229" t="s">
        <v>133</v>
      </c>
      <c r="E178" s="241" t="s">
        <v>1</v>
      </c>
      <c r="F178" s="242" t="s">
        <v>136</v>
      </c>
      <c r="G178" s="240"/>
      <c r="H178" s="243">
        <v>964.41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9" t="s">
        <v>133</v>
      </c>
      <c r="AU178" s="249" t="s">
        <v>82</v>
      </c>
      <c r="AV178" s="14" t="s">
        <v>127</v>
      </c>
      <c r="AW178" s="14" t="s">
        <v>31</v>
      </c>
      <c r="AX178" s="14" t="s">
        <v>80</v>
      </c>
      <c r="AY178" s="249" t="s">
        <v>120</v>
      </c>
    </row>
    <row r="179" spans="1:63" s="12" customFormat="1" ht="22.8" customHeight="1">
      <c r="A179" s="12"/>
      <c r="B179" s="197"/>
      <c r="C179" s="198"/>
      <c r="D179" s="199" t="s">
        <v>74</v>
      </c>
      <c r="E179" s="211" t="s">
        <v>198</v>
      </c>
      <c r="F179" s="211" t="s">
        <v>199</v>
      </c>
      <c r="G179" s="198"/>
      <c r="H179" s="198"/>
      <c r="I179" s="201"/>
      <c r="J179" s="212">
        <f>BK179</f>
        <v>0</v>
      </c>
      <c r="K179" s="198"/>
      <c r="L179" s="203"/>
      <c r="M179" s="204"/>
      <c r="N179" s="205"/>
      <c r="O179" s="205"/>
      <c r="P179" s="206">
        <f>SUM(P180:P188)</f>
        <v>0</v>
      </c>
      <c r="Q179" s="205"/>
      <c r="R179" s="206">
        <f>SUM(R180:R188)</f>
        <v>0</v>
      </c>
      <c r="S179" s="205"/>
      <c r="T179" s="207">
        <f>SUM(T180:T188)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80</v>
      </c>
      <c r="AT179" s="209" t="s">
        <v>74</v>
      </c>
      <c r="AU179" s="209" t="s">
        <v>80</v>
      </c>
      <c r="AY179" s="208" t="s">
        <v>120</v>
      </c>
      <c r="BK179" s="210">
        <f>SUM(BK180:BK188)</f>
        <v>0</v>
      </c>
    </row>
    <row r="180" spans="1:65" s="2" customFormat="1" ht="33" customHeight="1">
      <c r="A180" s="39"/>
      <c r="B180" s="40"/>
      <c r="C180" s="213" t="s">
        <v>200</v>
      </c>
      <c r="D180" s="213" t="s">
        <v>123</v>
      </c>
      <c r="E180" s="214" t="s">
        <v>201</v>
      </c>
      <c r="F180" s="215" t="s">
        <v>202</v>
      </c>
      <c r="G180" s="216" t="s">
        <v>203</v>
      </c>
      <c r="H180" s="217">
        <v>352.927</v>
      </c>
      <c r="I180" s="218"/>
      <c r="J180" s="219">
        <f>ROUND(I180*H180,2)</f>
        <v>0</v>
      </c>
      <c r="K180" s="220"/>
      <c r="L180" s="45"/>
      <c r="M180" s="221" t="s">
        <v>1</v>
      </c>
      <c r="N180" s="222" t="s">
        <v>40</v>
      </c>
      <c r="O180" s="92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5" t="s">
        <v>127</v>
      </c>
      <c r="AT180" s="225" t="s">
        <v>123</v>
      </c>
      <c r="AU180" s="225" t="s">
        <v>82</v>
      </c>
      <c r="AY180" s="18" t="s">
        <v>120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8" t="s">
        <v>80</v>
      </c>
      <c r="BK180" s="226">
        <f>ROUND(I180*H180,2)</f>
        <v>0</v>
      </c>
      <c r="BL180" s="18" t="s">
        <v>127</v>
      </c>
      <c r="BM180" s="225" t="s">
        <v>204</v>
      </c>
    </row>
    <row r="181" spans="1:65" s="2" customFormat="1" ht="21.75" customHeight="1">
      <c r="A181" s="39"/>
      <c r="B181" s="40"/>
      <c r="C181" s="213" t="s">
        <v>205</v>
      </c>
      <c r="D181" s="213" t="s">
        <v>123</v>
      </c>
      <c r="E181" s="214" t="s">
        <v>206</v>
      </c>
      <c r="F181" s="215" t="s">
        <v>207</v>
      </c>
      <c r="G181" s="216" t="s">
        <v>203</v>
      </c>
      <c r="H181" s="217">
        <v>352.927</v>
      </c>
      <c r="I181" s="218"/>
      <c r="J181" s="219">
        <f>ROUND(I181*H181,2)</f>
        <v>0</v>
      </c>
      <c r="K181" s="220"/>
      <c r="L181" s="45"/>
      <c r="M181" s="221" t="s">
        <v>1</v>
      </c>
      <c r="N181" s="222" t="s">
        <v>40</v>
      </c>
      <c r="O181" s="92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127</v>
      </c>
      <c r="AT181" s="225" t="s">
        <v>123</v>
      </c>
      <c r="AU181" s="225" t="s">
        <v>82</v>
      </c>
      <c r="AY181" s="18" t="s">
        <v>120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8" t="s">
        <v>80</v>
      </c>
      <c r="BK181" s="226">
        <f>ROUND(I181*H181,2)</f>
        <v>0</v>
      </c>
      <c r="BL181" s="18" t="s">
        <v>127</v>
      </c>
      <c r="BM181" s="225" t="s">
        <v>208</v>
      </c>
    </row>
    <row r="182" spans="1:65" s="2" customFormat="1" ht="21.75" customHeight="1">
      <c r="A182" s="39"/>
      <c r="B182" s="40"/>
      <c r="C182" s="213" t="s">
        <v>8</v>
      </c>
      <c r="D182" s="213" t="s">
        <v>123</v>
      </c>
      <c r="E182" s="214" t="s">
        <v>209</v>
      </c>
      <c r="F182" s="215" t="s">
        <v>210</v>
      </c>
      <c r="G182" s="216" t="s">
        <v>203</v>
      </c>
      <c r="H182" s="217">
        <v>3882.197</v>
      </c>
      <c r="I182" s="218"/>
      <c r="J182" s="219">
        <f>ROUND(I182*H182,2)</f>
        <v>0</v>
      </c>
      <c r="K182" s="220"/>
      <c r="L182" s="45"/>
      <c r="M182" s="221" t="s">
        <v>1</v>
      </c>
      <c r="N182" s="222" t="s">
        <v>40</v>
      </c>
      <c r="O182" s="92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127</v>
      </c>
      <c r="AT182" s="225" t="s">
        <v>123</v>
      </c>
      <c r="AU182" s="225" t="s">
        <v>82</v>
      </c>
      <c r="AY182" s="18" t="s">
        <v>120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8" t="s">
        <v>80</v>
      </c>
      <c r="BK182" s="226">
        <f>ROUND(I182*H182,2)</f>
        <v>0</v>
      </c>
      <c r="BL182" s="18" t="s">
        <v>127</v>
      </c>
      <c r="BM182" s="225" t="s">
        <v>211</v>
      </c>
    </row>
    <row r="183" spans="1:51" s="13" customFormat="1" ht="12">
      <c r="A183" s="13"/>
      <c r="B183" s="227"/>
      <c r="C183" s="228"/>
      <c r="D183" s="229" t="s">
        <v>133</v>
      </c>
      <c r="E183" s="228"/>
      <c r="F183" s="231" t="s">
        <v>212</v>
      </c>
      <c r="G183" s="228"/>
      <c r="H183" s="232">
        <v>3882.197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133</v>
      </c>
      <c r="AU183" s="238" t="s">
        <v>82</v>
      </c>
      <c r="AV183" s="13" t="s">
        <v>82</v>
      </c>
      <c r="AW183" s="13" t="s">
        <v>4</v>
      </c>
      <c r="AX183" s="13" t="s">
        <v>80</v>
      </c>
      <c r="AY183" s="238" t="s">
        <v>120</v>
      </c>
    </row>
    <row r="184" spans="1:65" s="2" customFormat="1" ht="33" customHeight="1">
      <c r="A184" s="39"/>
      <c r="B184" s="40"/>
      <c r="C184" s="213" t="s">
        <v>213</v>
      </c>
      <c r="D184" s="213" t="s">
        <v>123</v>
      </c>
      <c r="E184" s="214" t="s">
        <v>214</v>
      </c>
      <c r="F184" s="215" t="s">
        <v>215</v>
      </c>
      <c r="G184" s="216" t="s">
        <v>203</v>
      </c>
      <c r="H184" s="217">
        <v>11.874</v>
      </c>
      <c r="I184" s="218"/>
      <c r="J184" s="219">
        <f>ROUND(I184*H184,2)</f>
        <v>0</v>
      </c>
      <c r="K184" s="220"/>
      <c r="L184" s="45"/>
      <c r="M184" s="221" t="s">
        <v>1</v>
      </c>
      <c r="N184" s="222" t="s">
        <v>40</v>
      </c>
      <c r="O184" s="92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127</v>
      </c>
      <c r="AT184" s="225" t="s">
        <v>123</v>
      </c>
      <c r="AU184" s="225" t="s">
        <v>82</v>
      </c>
      <c r="AY184" s="18" t="s">
        <v>120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8" t="s">
        <v>80</v>
      </c>
      <c r="BK184" s="226">
        <f>ROUND(I184*H184,2)</f>
        <v>0</v>
      </c>
      <c r="BL184" s="18" t="s">
        <v>127</v>
      </c>
      <c r="BM184" s="225" t="s">
        <v>216</v>
      </c>
    </row>
    <row r="185" spans="1:65" s="2" customFormat="1" ht="21.75" customHeight="1">
      <c r="A185" s="39"/>
      <c r="B185" s="40"/>
      <c r="C185" s="213" t="s">
        <v>217</v>
      </c>
      <c r="D185" s="213" t="s">
        <v>123</v>
      </c>
      <c r="E185" s="214" t="s">
        <v>218</v>
      </c>
      <c r="F185" s="215" t="s">
        <v>219</v>
      </c>
      <c r="G185" s="216" t="s">
        <v>203</v>
      </c>
      <c r="H185" s="217">
        <v>17.781</v>
      </c>
      <c r="I185" s="218"/>
      <c r="J185" s="219">
        <f>ROUND(I185*H185,2)</f>
        <v>0</v>
      </c>
      <c r="K185" s="220"/>
      <c r="L185" s="45"/>
      <c r="M185" s="221" t="s">
        <v>1</v>
      </c>
      <c r="N185" s="222" t="s">
        <v>40</v>
      </c>
      <c r="O185" s="92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127</v>
      </c>
      <c r="AT185" s="225" t="s">
        <v>123</v>
      </c>
      <c r="AU185" s="225" t="s">
        <v>82</v>
      </c>
      <c r="AY185" s="18" t="s">
        <v>120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8" t="s">
        <v>80</v>
      </c>
      <c r="BK185" s="226">
        <f>ROUND(I185*H185,2)</f>
        <v>0</v>
      </c>
      <c r="BL185" s="18" t="s">
        <v>127</v>
      </c>
      <c r="BM185" s="225" t="s">
        <v>220</v>
      </c>
    </row>
    <row r="186" spans="1:65" s="2" customFormat="1" ht="33" customHeight="1">
      <c r="A186" s="39"/>
      <c r="B186" s="40"/>
      <c r="C186" s="213" t="s">
        <v>221</v>
      </c>
      <c r="D186" s="213" t="s">
        <v>123</v>
      </c>
      <c r="E186" s="214" t="s">
        <v>222</v>
      </c>
      <c r="F186" s="215" t="s">
        <v>223</v>
      </c>
      <c r="G186" s="216" t="s">
        <v>203</v>
      </c>
      <c r="H186" s="217">
        <v>300.852</v>
      </c>
      <c r="I186" s="218"/>
      <c r="J186" s="219">
        <f>ROUND(I186*H186,2)</f>
        <v>0</v>
      </c>
      <c r="K186" s="220"/>
      <c r="L186" s="45"/>
      <c r="M186" s="221" t="s">
        <v>1</v>
      </c>
      <c r="N186" s="222" t="s">
        <v>40</v>
      </c>
      <c r="O186" s="92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127</v>
      </c>
      <c r="AT186" s="225" t="s">
        <v>123</v>
      </c>
      <c r="AU186" s="225" t="s">
        <v>82</v>
      </c>
      <c r="AY186" s="18" t="s">
        <v>120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8" t="s">
        <v>80</v>
      </c>
      <c r="BK186" s="226">
        <f>ROUND(I186*H186,2)</f>
        <v>0</v>
      </c>
      <c r="BL186" s="18" t="s">
        <v>127</v>
      </c>
      <c r="BM186" s="225" t="s">
        <v>224</v>
      </c>
    </row>
    <row r="187" spans="1:51" s="13" customFormat="1" ht="12">
      <c r="A187" s="13"/>
      <c r="B187" s="227"/>
      <c r="C187" s="228"/>
      <c r="D187" s="229" t="s">
        <v>133</v>
      </c>
      <c r="E187" s="230" t="s">
        <v>1</v>
      </c>
      <c r="F187" s="231" t="s">
        <v>225</v>
      </c>
      <c r="G187" s="228"/>
      <c r="H187" s="232">
        <v>300.852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8" t="s">
        <v>133</v>
      </c>
      <c r="AU187" s="238" t="s">
        <v>82</v>
      </c>
      <c r="AV187" s="13" t="s">
        <v>82</v>
      </c>
      <c r="AW187" s="13" t="s">
        <v>31</v>
      </c>
      <c r="AX187" s="13" t="s">
        <v>80</v>
      </c>
      <c r="AY187" s="238" t="s">
        <v>120</v>
      </c>
    </row>
    <row r="188" spans="1:65" s="2" customFormat="1" ht="21.75" customHeight="1">
      <c r="A188" s="39"/>
      <c r="B188" s="40"/>
      <c r="C188" s="213" t="s">
        <v>226</v>
      </c>
      <c r="D188" s="213" t="s">
        <v>123</v>
      </c>
      <c r="E188" s="214" t="s">
        <v>227</v>
      </c>
      <c r="F188" s="215" t="s">
        <v>228</v>
      </c>
      <c r="G188" s="216" t="s">
        <v>203</v>
      </c>
      <c r="H188" s="217">
        <v>22.362</v>
      </c>
      <c r="I188" s="218"/>
      <c r="J188" s="219">
        <f>ROUND(I188*H188,2)</f>
        <v>0</v>
      </c>
      <c r="K188" s="220"/>
      <c r="L188" s="45"/>
      <c r="M188" s="221" t="s">
        <v>1</v>
      </c>
      <c r="N188" s="222" t="s">
        <v>40</v>
      </c>
      <c r="O188" s="92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127</v>
      </c>
      <c r="AT188" s="225" t="s">
        <v>123</v>
      </c>
      <c r="AU188" s="225" t="s">
        <v>82</v>
      </c>
      <c r="AY188" s="18" t="s">
        <v>120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8" t="s">
        <v>80</v>
      </c>
      <c r="BK188" s="226">
        <f>ROUND(I188*H188,2)</f>
        <v>0</v>
      </c>
      <c r="BL188" s="18" t="s">
        <v>127</v>
      </c>
      <c r="BM188" s="225" t="s">
        <v>229</v>
      </c>
    </row>
    <row r="189" spans="1:63" s="12" customFormat="1" ht="25.9" customHeight="1">
      <c r="A189" s="12"/>
      <c r="B189" s="197"/>
      <c r="C189" s="198"/>
      <c r="D189" s="199" t="s">
        <v>74</v>
      </c>
      <c r="E189" s="200" t="s">
        <v>230</v>
      </c>
      <c r="F189" s="200" t="s">
        <v>231</v>
      </c>
      <c r="G189" s="198"/>
      <c r="H189" s="198"/>
      <c r="I189" s="201"/>
      <c r="J189" s="202">
        <f>BK189</f>
        <v>0</v>
      </c>
      <c r="K189" s="198"/>
      <c r="L189" s="203"/>
      <c r="M189" s="204"/>
      <c r="N189" s="205"/>
      <c r="O189" s="205"/>
      <c r="P189" s="206">
        <f>P190+P246+P273+P282+P285+P312+P347</f>
        <v>0</v>
      </c>
      <c r="Q189" s="205"/>
      <c r="R189" s="206">
        <f>R190+R246+R273+R282+R285+R312+R347</f>
        <v>15.428480499999997</v>
      </c>
      <c r="S189" s="205"/>
      <c r="T189" s="207">
        <f>T190+T246+T273+T282+T285+T312+T347</f>
        <v>55.117465200000005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8" t="s">
        <v>82</v>
      </c>
      <c r="AT189" s="209" t="s">
        <v>74</v>
      </c>
      <c r="AU189" s="209" t="s">
        <v>75</v>
      </c>
      <c r="AY189" s="208" t="s">
        <v>120</v>
      </c>
      <c r="BK189" s="210">
        <f>BK190+BK246+BK273+BK282+BK285+BK312+BK347</f>
        <v>0</v>
      </c>
    </row>
    <row r="190" spans="1:63" s="12" customFormat="1" ht="22.8" customHeight="1">
      <c r="A190" s="12"/>
      <c r="B190" s="197"/>
      <c r="C190" s="198"/>
      <c r="D190" s="199" t="s">
        <v>74</v>
      </c>
      <c r="E190" s="211" t="s">
        <v>232</v>
      </c>
      <c r="F190" s="211" t="s">
        <v>233</v>
      </c>
      <c r="G190" s="198"/>
      <c r="H190" s="198"/>
      <c r="I190" s="201"/>
      <c r="J190" s="212">
        <f>BK190</f>
        <v>0</v>
      </c>
      <c r="K190" s="198"/>
      <c r="L190" s="203"/>
      <c r="M190" s="204"/>
      <c r="N190" s="205"/>
      <c r="O190" s="205"/>
      <c r="P190" s="206">
        <f>SUM(P191:P245)</f>
        <v>0</v>
      </c>
      <c r="Q190" s="205"/>
      <c r="R190" s="206">
        <f>SUM(R191:R245)</f>
        <v>7.066173509999999</v>
      </c>
      <c r="S190" s="205"/>
      <c r="T190" s="207">
        <f>SUM(T191:T245)</f>
        <v>22.36196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8" t="s">
        <v>82</v>
      </c>
      <c r="AT190" s="209" t="s">
        <v>74</v>
      </c>
      <c r="AU190" s="209" t="s">
        <v>80</v>
      </c>
      <c r="AY190" s="208" t="s">
        <v>120</v>
      </c>
      <c r="BK190" s="210">
        <f>SUM(BK191:BK245)</f>
        <v>0</v>
      </c>
    </row>
    <row r="191" spans="1:65" s="2" customFormat="1" ht="21.75" customHeight="1">
      <c r="A191" s="39"/>
      <c r="B191" s="40"/>
      <c r="C191" s="213" t="s">
        <v>234</v>
      </c>
      <c r="D191" s="213" t="s">
        <v>123</v>
      </c>
      <c r="E191" s="214" t="s">
        <v>235</v>
      </c>
      <c r="F191" s="215" t="s">
        <v>236</v>
      </c>
      <c r="G191" s="216" t="s">
        <v>131</v>
      </c>
      <c r="H191" s="217">
        <v>965.41</v>
      </c>
      <c r="I191" s="218"/>
      <c r="J191" s="219">
        <f>ROUND(I191*H191,2)</f>
        <v>0</v>
      </c>
      <c r="K191" s="220"/>
      <c r="L191" s="45"/>
      <c r="M191" s="221" t="s">
        <v>1</v>
      </c>
      <c r="N191" s="222" t="s">
        <v>40</v>
      </c>
      <c r="O191" s="92"/>
      <c r="P191" s="223">
        <f>O191*H191</f>
        <v>0</v>
      </c>
      <c r="Q191" s="223">
        <v>0</v>
      </c>
      <c r="R191" s="223">
        <f>Q191*H191</f>
        <v>0</v>
      </c>
      <c r="S191" s="223">
        <v>0.006</v>
      </c>
      <c r="T191" s="224">
        <f>S191*H191</f>
        <v>5.79246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213</v>
      </c>
      <c r="AT191" s="225" t="s">
        <v>123</v>
      </c>
      <c r="AU191" s="225" t="s">
        <v>82</v>
      </c>
      <c r="AY191" s="18" t="s">
        <v>120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8" t="s">
        <v>80</v>
      </c>
      <c r="BK191" s="226">
        <f>ROUND(I191*H191,2)</f>
        <v>0</v>
      </c>
      <c r="BL191" s="18" t="s">
        <v>213</v>
      </c>
      <c r="BM191" s="225" t="s">
        <v>237</v>
      </c>
    </row>
    <row r="192" spans="1:51" s="15" customFormat="1" ht="12">
      <c r="A192" s="15"/>
      <c r="B192" s="250"/>
      <c r="C192" s="251"/>
      <c r="D192" s="229" t="s">
        <v>133</v>
      </c>
      <c r="E192" s="252" t="s">
        <v>1</v>
      </c>
      <c r="F192" s="253" t="s">
        <v>146</v>
      </c>
      <c r="G192" s="251"/>
      <c r="H192" s="252" t="s">
        <v>1</v>
      </c>
      <c r="I192" s="254"/>
      <c r="J192" s="251"/>
      <c r="K192" s="251"/>
      <c r="L192" s="255"/>
      <c r="M192" s="256"/>
      <c r="N192" s="257"/>
      <c r="O192" s="257"/>
      <c r="P192" s="257"/>
      <c r="Q192" s="257"/>
      <c r="R192" s="257"/>
      <c r="S192" s="257"/>
      <c r="T192" s="258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9" t="s">
        <v>133</v>
      </c>
      <c r="AU192" s="259" t="s">
        <v>82</v>
      </c>
      <c r="AV192" s="15" t="s">
        <v>80</v>
      </c>
      <c r="AW192" s="15" t="s">
        <v>31</v>
      </c>
      <c r="AX192" s="15" t="s">
        <v>75</v>
      </c>
      <c r="AY192" s="259" t="s">
        <v>120</v>
      </c>
    </row>
    <row r="193" spans="1:51" s="13" customFormat="1" ht="12">
      <c r="A193" s="13"/>
      <c r="B193" s="227"/>
      <c r="C193" s="228"/>
      <c r="D193" s="229" t="s">
        <v>133</v>
      </c>
      <c r="E193" s="230" t="s">
        <v>1</v>
      </c>
      <c r="F193" s="231" t="s">
        <v>238</v>
      </c>
      <c r="G193" s="228"/>
      <c r="H193" s="232">
        <v>472.68</v>
      </c>
      <c r="I193" s="233"/>
      <c r="J193" s="228"/>
      <c r="K193" s="228"/>
      <c r="L193" s="234"/>
      <c r="M193" s="235"/>
      <c r="N193" s="236"/>
      <c r="O193" s="236"/>
      <c r="P193" s="236"/>
      <c r="Q193" s="236"/>
      <c r="R193" s="236"/>
      <c r="S193" s="236"/>
      <c r="T193" s="23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8" t="s">
        <v>133</v>
      </c>
      <c r="AU193" s="238" t="s">
        <v>82</v>
      </c>
      <c r="AV193" s="13" t="s">
        <v>82</v>
      </c>
      <c r="AW193" s="13" t="s">
        <v>31</v>
      </c>
      <c r="AX193" s="13" t="s">
        <v>75</v>
      </c>
      <c r="AY193" s="238" t="s">
        <v>120</v>
      </c>
    </row>
    <row r="194" spans="1:51" s="15" customFormat="1" ht="12">
      <c r="A194" s="15"/>
      <c r="B194" s="250"/>
      <c r="C194" s="251"/>
      <c r="D194" s="229" t="s">
        <v>133</v>
      </c>
      <c r="E194" s="252" t="s">
        <v>1</v>
      </c>
      <c r="F194" s="253" t="s">
        <v>148</v>
      </c>
      <c r="G194" s="251"/>
      <c r="H194" s="252" t="s">
        <v>1</v>
      </c>
      <c r="I194" s="254"/>
      <c r="J194" s="251"/>
      <c r="K194" s="251"/>
      <c r="L194" s="255"/>
      <c r="M194" s="256"/>
      <c r="N194" s="257"/>
      <c r="O194" s="257"/>
      <c r="P194" s="257"/>
      <c r="Q194" s="257"/>
      <c r="R194" s="257"/>
      <c r="S194" s="257"/>
      <c r="T194" s="258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9" t="s">
        <v>133</v>
      </c>
      <c r="AU194" s="259" t="s">
        <v>82</v>
      </c>
      <c r="AV194" s="15" t="s">
        <v>80</v>
      </c>
      <c r="AW194" s="15" t="s">
        <v>31</v>
      </c>
      <c r="AX194" s="15" t="s">
        <v>75</v>
      </c>
      <c r="AY194" s="259" t="s">
        <v>120</v>
      </c>
    </row>
    <row r="195" spans="1:51" s="13" customFormat="1" ht="12">
      <c r="A195" s="13"/>
      <c r="B195" s="227"/>
      <c r="C195" s="228"/>
      <c r="D195" s="229" t="s">
        <v>133</v>
      </c>
      <c r="E195" s="230" t="s">
        <v>1</v>
      </c>
      <c r="F195" s="231" t="s">
        <v>197</v>
      </c>
      <c r="G195" s="228"/>
      <c r="H195" s="232">
        <v>492.73</v>
      </c>
      <c r="I195" s="233"/>
      <c r="J195" s="228"/>
      <c r="K195" s="228"/>
      <c r="L195" s="234"/>
      <c r="M195" s="235"/>
      <c r="N195" s="236"/>
      <c r="O195" s="236"/>
      <c r="P195" s="236"/>
      <c r="Q195" s="236"/>
      <c r="R195" s="236"/>
      <c r="S195" s="236"/>
      <c r="T195" s="23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8" t="s">
        <v>133</v>
      </c>
      <c r="AU195" s="238" t="s">
        <v>82</v>
      </c>
      <c r="AV195" s="13" t="s">
        <v>82</v>
      </c>
      <c r="AW195" s="13" t="s">
        <v>31</v>
      </c>
      <c r="AX195" s="13" t="s">
        <v>75</v>
      </c>
      <c r="AY195" s="238" t="s">
        <v>120</v>
      </c>
    </row>
    <row r="196" spans="1:51" s="14" customFormat="1" ht="12">
      <c r="A196" s="14"/>
      <c r="B196" s="239"/>
      <c r="C196" s="240"/>
      <c r="D196" s="229" t="s">
        <v>133</v>
      </c>
      <c r="E196" s="241" t="s">
        <v>1</v>
      </c>
      <c r="F196" s="242" t="s">
        <v>136</v>
      </c>
      <c r="G196" s="240"/>
      <c r="H196" s="243">
        <v>965.41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9" t="s">
        <v>133</v>
      </c>
      <c r="AU196" s="249" t="s">
        <v>82</v>
      </c>
      <c r="AV196" s="14" t="s">
        <v>127</v>
      </c>
      <c r="AW196" s="14" t="s">
        <v>31</v>
      </c>
      <c r="AX196" s="14" t="s">
        <v>80</v>
      </c>
      <c r="AY196" s="249" t="s">
        <v>120</v>
      </c>
    </row>
    <row r="197" spans="1:65" s="2" customFormat="1" ht="21.75" customHeight="1">
      <c r="A197" s="39"/>
      <c r="B197" s="40"/>
      <c r="C197" s="213" t="s">
        <v>7</v>
      </c>
      <c r="D197" s="213" t="s">
        <v>123</v>
      </c>
      <c r="E197" s="214" t="s">
        <v>239</v>
      </c>
      <c r="F197" s="215" t="s">
        <v>240</v>
      </c>
      <c r="G197" s="216" t="s">
        <v>131</v>
      </c>
      <c r="H197" s="217">
        <v>965.41</v>
      </c>
      <c r="I197" s="218"/>
      <c r="J197" s="219">
        <f>ROUND(I197*H197,2)</f>
        <v>0</v>
      </c>
      <c r="K197" s="220"/>
      <c r="L197" s="45"/>
      <c r="M197" s="221" t="s">
        <v>1</v>
      </c>
      <c r="N197" s="222" t="s">
        <v>40</v>
      </c>
      <c r="O197" s="92"/>
      <c r="P197" s="223">
        <f>O197*H197</f>
        <v>0</v>
      </c>
      <c r="Q197" s="223">
        <v>0</v>
      </c>
      <c r="R197" s="223">
        <f>Q197*H197</f>
        <v>0</v>
      </c>
      <c r="S197" s="223">
        <v>0.01</v>
      </c>
      <c r="T197" s="224">
        <f>S197*H197</f>
        <v>9.6541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213</v>
      </c>
      <c r="AT197" s="225" t="s">
        <v>123</v>
      </c>
      <c r="AU197" s="225" t="s">
        <v>82</v>
      </c>
      <c r="AY197" s="18" t="s">
        <v>120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8" t="s">
        <v>80</v>
      </c>
      <c r="BK197" s="226">
        <f>ROUND(I197*H197,2)</f>
        <v>0</v>
      </c>
      <c r="BL197" s="18" t="s">
        <v>213</v>
      </c>
      <c r="BM197" s="225" t="s">
        <v>241</v>
      </c>
    </row>
    <row r="198" spans="1:51" s="15" customFormat="1" ht="12">
      <c r="A198" s="15"/>
      <c r="B198" s="250"/>
      <c r="C198" s="251"/>
      <c r="D198" s="229" t="s">
        <v>133</v>
      </c>
      <c r="E198" s="252" t="s">
        <v>1</v>
      </c>
      <c r="F198" s="253" t="s">
        <v>146</v>
      </c>
      <c r="G198" s="251"/>
      <c r="H198" s="252" t="s">
        <v>1</v>
      </c>
      <c r="I198" s="254"/>
      <c r="J198" s="251"/>
      <c r="K198" s="251"/>
      <c r="L198" s="255"/>
      <c r="M198" s="256"/>
      <c r="N198" s="257"/>
      <c r="O198" s="257"/>
      <c r="P198" s="257"/>
      <c r="Q198" s="257"/>
      <c r="R198" s="257"/>
      <c r="S198" s="257"/>
      <c r="T198" s="258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9" t="s">
        <v>133</v>
      </c>
      <c r="AU198" s="259" t="s">
        <v>82</v>
      </c>
      <c r="AV198" s="15" t="s">
        <v>80</v>
      </c>
      <c r="AW198" s="15" t="s">
        <v>31</v>
      </c>
      <c r="AX198" s="15" t="s">
        <v>75</v>
      </c>
      <c r="AY198" s="259" t="s">
        <v>120</v>
      </c>
    </row>
    <row r="199" spans="1:51" s="13" customFormat="1" ht="12">
      <c r="A199" s="13"/>
      <c r="B199" s="227"/>
      <c r="C199" s="228"/>
      <c r="D199" s="229" t="s">
        <v>133</v>
      </c>
      <c r="E199" s="230" t="s">
        <v>1</v>
      </c>
      <c r="F199" s="231" t="s">
        <v>238</v>
      </c>
      <c r="G199" s="228"/>
      <c r="H199" s="232">
        <v>472.68</v>
      </c>
      <c r="I199" s="233"/>
      <c r="J199" s="228"/>
      <c r="K199" s="228"/>
      <c r="L199" s="234"/>
      <c r="M199" s="235"/>
      <c r="N199" s="236"/>
      <c r="O199" s="236"/>
      <c r="P199" s="236"/>
      <c r="Q199" s="236"/>
      <c r="R199" s="236"/>
      <c r="S199" s="236"/>
      <c r="T199" s="23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8" t="s">
        <v>133</v>
      </c>
      <c r="AU199" s="238" t="s">
        <v>82</v>
      </c>
      <c r="AV199" s="13" t="s">
        <v>82</v>
      </c>
      <c r="AW199" s="13" t="s">
        <v>31</v>
      </c>
      <c r="AX199" s="13" t="s">
        <v>75</v>
      </c>
      <c r="AY199" s="238" t="s">
        <v>120</v>
      </c>
    </row>
    <row r="200" spans="1:51" s="15" customFormat="1" ht="12">
      <c r="A200" s="15"/>
      <c r="B200" s="250"/>
      <c r="C200" s="251"/>
      <c r="D200" s="229" t="s">
        <v>133</v>
      </c>
      <c r="E200" s="252" t="s">
        <v>1</v>
      </c>
      <c r="F200" s="253" t="s">
        <v>148</v>
      </c>
      <c r="G200" s="251"/>
      <c r="H200" s="252" t="s">
        <v>1</v>
      </c>
      <c r="I200" s="254"/>
      <c r="J200" s="251"/>
      <c r="K200" s="251"/>
      <c r="L200" s="255"/>
      <c r="M200" s="256"/>
      <c r="N200" s="257"/>
      <c r="O200" s="257"/>
      <c r="P200" s="257"/>
      <c r="Q200" s="257"/>
      <c r="R200" s="257"/>
      <c r="S200" s="257"/>
      <c r="T200" s="258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9" t="s">
        <v>133</v>
      </c>
      <c r="AU200" s="259" t="s">
        <v>82</v>
      </c>
      <c r="AV200" s="15" t="s">
        <v>80</v>
      </c>
      <c r="AW200" s="15" t="s">
        <v>31</v>
      </c>
      <c r="AX200" s="15" t="s">
        <v>75</v>
      </c>
      <c r="AY200" s="259" t="s">
        <v>120</v>
      </c>
    </row>
    <row r="201" spans="1:51" s="13" customFormat="1" ht="12">
      <c r="A201" s="13"/>
      <c r="B201" s="227"/>
      <c r="C201" s="228"/>
      <c r="D201" s="229" t="s">
        <v>133</v>
      </c>
      <c r="E201" s="230" t="s">
        <v>1</v>
      </c>
      <c r="F201" s="231" t="s">
        <v>197</v>
      </c>
      <c r="G201" s="228"/>
      <c r="H201" s="232">
        <v>492.73</v>
      </c>
      <c r="I201" s="233"/>
      <c r="J201" s="228"/>
      <c r="K201" s="228"/>
      <c r="L201" s="234"/>
      <c r="M201" s="235"/>
      <c r="N201" s="236"/>
      <c r="O201" s="236"/>
      <c r="P201" s="236"/>
      <c r="Q201" s="236"/>
      <c r="R201" s="236"/>
      <c r="S201" s="236"/>
      <c r="T201" s="23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8" t="s">
        <v>133</v>
      </c>
      <c r="AU201" s="238" t="s">
        <v>82</v>
      </c>
      <c r="AV201" s="13" t="s">
        <v>82</v>
      </c>
      <c r="AW201" s="13" t="s">
        <v>31</v>
      </c>
      <c r="AX201" s="13" t="s">
        <v>75</v>
      </c>
      <c r="AY201" s="238" t="s">
        <v>120</v>
      </c>
    </row>
    <row r="202" spans="1:51" s="14" customFormat="1" ht="12">
      <c r="A202" s="14"/>
      <c r="B202" s="239"/>
      <c r="C202" s="240"/>
      <c r="D202" s="229" t="s">
        <v>133</v>
      </c>
      <c r="E202" s="241" t="s">
        <v>1</v>
      </c>
      <c r="F202" s="242" t="s">
        <v>136</v>
      </c>
      <c r="G202" s="240"/>
      <c r="H202" s="243">
        <v>965.41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9" t="s">
        <v>133</v>
      </c>
      <c r="AU202" s="249" t="s">
        <v>82</v>
      </c>
      <c r="AV202" s="14" t="s">
        <v>127</v>
      </c>
      <c r="AW202" s="14" t="s">
        <v>31</v>
      </c>
      <c r="AX202" s="14" t="s">
        <v>80</v>
      </c>
      <c r="AY202" s="249" t="s">
        <v>120</v>
      </c>
    </row>
    <row r="203" spans="1:65" s="2" customFormat="1" ht="21.75" customHeight="1">
      <c r="A203" s="39"/>
      <c r="B203" s="40"/>
      <c r="C203" s="213" t="s">
        <v>242</v>
      </c>
      <c r="D203" s="213" t="s">
        <v>123</v>
      </c>
      <c r="E203" s="214" t="s">
        <v>243</v>
      </c>
      <c r="F203" s="215" t="s">
        <v>244</v>
      </c>
      <c r="G203" s="216" t="s">
        <v>131</v>
      </c>
      <c r="H203" s="217">
        <v>492.73</v>
      </c>
      <c r="I203" s="218"/>
      <c r="J203" s="219">
        <f>ROUND(I203*H203,2)</f>
        <v>0</v>
      </c>
      <c r="K203" s="220"/>
      <c r="L203" s="45"/>
      <c r="M203" s="221" t="s">
        <v>1</v>
      </c>
      <c r="N203" s="222" t="s">
        <v>40</v>
      </c>
      <c r="O203" s="92"/>
      <c r="P203" s="223">
        <f>O203*H203</f>
        <v>0</v>
      </c>
      <c r="Q203" s="223">
        <v>0</v>
      </c>
      <c r="R203" s="223">
        <f>Q203*H203</f>
        <v>0</v>
      </c>
      <c r="S203" s="223">
        <v>0.014</v>
      </c>
      <c r="T203" s="224">
        <f>S203*H203</f>
        <v>6.89822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5" t="s">
        <v>213</v>
      </c>
      <c r="AT203" s="225" t="s">
        <v>123</v>
      </c>
      <c r="AU203" s="225" t="s">
        <v>82</v>
      </c>
      <c r="AY203" s="18" t="s">
        <v>120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8" t="s">
        <v>80</v>
      </c>
      <c r="BK203" s="226">
        <f>ROUND(I203*H203,2)</f>
        <v>0</v>
      </c>
      <c r="BL203" s="18" t="s">
        <v>213</v>
      </c>
      <c r="BM203" s="225" t="s">
        <v>245</v>
      </c>
    </row>
    <row r="204" spans="1:51" s="15" customFormat="1" ht="12">
      <c r="A204" s="15"/>
      <c r="B204" s="250"/>
      <c r="C204" s="251"/>
      <c r="D204" s="229" t="s">
        <v>133</v>
      </c>
      <c r="E204" s="252" t="s">
        <v>1</v>
      </c>
      <c r="F204" s="253" t="s">
        <v>148</v>
      </c>
      <c r="G204" s="251"/>
      <c r="H204" s="252" t="s">
        <v>1</v>
      </c>
      <c r="I204" s="254"/>
      <c r="J204" s="251"/>
      <c r="K204" s="251"/>
      <c r="L204" s="255"/>
      <c r="M204" s="256"/>
      <c r="N204" s="257"/>
      <c r="O204" s="257"/>
      <c r="P204" s="257"/>
      <c r="Q204" s="257"/>
      <c r="R204" s="257"/>
      <c r="S204" s="257"/>
      <c r="T204" s="258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9" t="s">
        <v>133</v>
      </c>
      <c r="AU204" s="259" t="s">
        <v>82</v>
      </c>
      <c r="AV204" s="15" t="s">
        <v>80</v>
      </c>
      <c r="AW204" s="15" t="s">
        <v>31</v>
      </c>
      <c r="AX204" s="15" t="s">
        <v>75</v>
      </c>
      <c r="AY204" s="259" t="s">
        <v>120</v>
      </c>
    </row>
    <row r="205" spans="1:51" s="13" customFormat="1" ht="12">
      <c r="A205" s="13"/>
      <c r="B205" s="227"/>
      <c r="C205" s="228"/>
      <c r="D205" s="229" t="s">
        <v>133</v>
      </c>
      <c r="E205" s="230" t="s">
        <v>1</v>
      </c>
      <c r="F205" s="231" t="s">
        <v>197</v>
      </c>
      <c r="G205" s="228"/>
      <c r="H205" s="232">
        <v>492.73</v>
      </c>
      <c r="I205" s="233"/>
      <c r="J205" s="228"/>
      <c r="K205" s="228"/>
      <c r="L205" s="234"/>
      <c r="M205" s="235"/>
      <c r="N205" s="236"/>
      <c r="O205" s="236"/>
      <c r="P205" s="236"/>
      <c r="Q205" s="236"/>
      <c r="R205" s="236"/>
      <c r="S205" s="236"/>
      <c r="T205" s="23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8" t="s">
        <v>133</v>
      </c>
      <c r="AU205" s="238" t="s">
        <v>82</v>
      </c>
      <c r="AV205" s="13" t="s">
        <v>82</v>
      </c>
      <c r="AW205" s="13" t="s">
        <v>31</v>
      </c>
      <c r="AX205" s="13" t="s">
        <v>80</v>
      </c>
      <c r="AY205" s="238" t="s">
        <v>120</v>
      </c>
    </row>
    <row r="206" spans="1:65" s="2" customFormat="1" ht="16.5" customHeight="1">
      <c r="A206" s="39"/>
      <c r="B206" s="40"/>
      <c r="C206" s="213" t="s">
        <v>246</v>
      </c>
      <c r="D206" s="213" t="s">
        <v>123</v>
      </c>
      <c r="E206" s="214" t="s">
        <v>247</v>
      </c>
      <c r="F206" s="215" t="s">
        <v>248</v>
      </c>
      <c r="G206" s="216" t="s">
        <v>249</v>
      </c>
      <c r="H206" s="217">
        <v>9.4</v>
      </c>
      <c r="I206" s="218"/>
      <c r="J206" s="219">
        <f>ROUND(I206*H206,2)</f>
        <v>0</v>
      </c>
      <c r="K206" s="220"/>
      <c r="L206" s="45"/>
      <c r="M206" s="221" t="s">
        <v>1</v>
      </c>
      <c r="N206" s="222" t="s">
        <v>40</v>
      </c>
      <c r="O206" s="92"/>
      <c r="P206" s="223">
        <f>O206*H206</f>
        <v>0</v>
      </c>
      <c r="Q206" s="223">
        <v>0</v>
      </c>
      <c r="R206" s="223">
        <f>Q206*H206</f>
        <v>0</v>
      </c>
      <c r="S206" s="223">
        <v>0.0017</v>
      </c>
      <c r="T206" s="224">
        <f>S206*H206</f>
        <v>0.01598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5" t="s">
        <v>213</v>
      </c>
      <c r="AT206" s="225" t="s">
        <v>123</v>
      </c>
      <c r="AU206" s="225" t="s">
        <v>82</v>
      </c>
      <c r="AY206" s="18" t="s">
        <v>120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8" t="s">
        <v>80</v>
      </c>
      <c r="BK206" s="226">
        <f>ROUND(I206*H206,2)</f>
        <v>0</v>
      </c>
      <c r="BL206" s="18" t="s">
        <v>213</v>
      </c>
      <c r="BM206" s="225" t="s">
        <v>250</v>
      </c>
    </row>
    <row r="207" spans="1:51" s="15" customFormat="1" ht="12">
      <c r="A207" s="15"/>
      <c r="B207" s="250"/>
      <c r="C207" s="251"/>
      <c r="D207" s="229" t="s">
        <v>133</v>
      </c>
      <c r="E207" s="252" t="s">
        <v>1</v>
      </c>
      <c r="F207" s="253" t="s">
        <v>251</v>
      </c>
      <c r="G207" s="251"/>
      <c r="H207" s="252" t="s">
        <v>1</v>
      </c>
      <c r="I207" s="254"/>
      <c r="J207" s="251"/>
      <c r="K207" s="251"/>
      <c r="L207" s="255"/>
      <c r="M207" s="256"/>
      <c r="N207" s="257"/>
      <c r="O207" s="257"/>
      <c r="P207" s="257"/>
      <c r="Q207" s="257"/>
      <c r="R207" s="257"/>
      <c r="S207" s="257"/>
      <c r="T207" s="258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9" t="s">
        <v>133</v>
      </c>
      <c r="AU207" s="259" t="s">
        <v>82</v>
      </c>
      <c r="AV207" s="15" t="s">
        <v>80</v>
      </c>
      <c r="AW207" s="15" t="s">
        <v>31</v>
      </c>
      <c r="AX207" s="15" t="s">
        <v>75</v>
      </c>
      <c r="AY207" s="259" t="s">
        <v>120</v>
      </c>
    </row>
    <row r="208" spans="1:51" s="13" customFormat="1" ht="12">
      <c r="A208" s="13"/>
      <c r="B208" s="227"/>
      <c r="C208" s="228"/>
      <c r="D208" s="229" t="s">
        <v>133</v>
      </c>
      <c r="E208" s="230" t="s">
        <v>1</v>
      </c>
      <c r="F208" s="231" t="s">
        <v>252</v>
      </c>
      <c r="G208" s="228"/>
      <c r="H208" s="232">
        <v>3.8</v>
      </c>
      <c r="I208" s="233"/>
      <c r="J208" s="228"/>
      <c r="K208" s="228"/>
      <c r="L208" s="234"/>
      <c r="M208" s="235"/>
      <c r="N208" s="236"/>
      <c r="O208" s="236"/>
      <c r="P208" s="236"/>
      <c r="Q208" s="236"/>
      <c r="R208" s="236"/>
      <c r="S208" s="236"/>
      <c r="T208" s="23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8" t="s">
        <v>133</v>
      </c>
      <c r="AU208" s="238" t="s">
        <v>82</v>
      </c>
      <c r="AV208" s="13" t="s">
        <v>82</v>
      </c>
      <c r="AW208" s="13" t="s">
        <v>31</v>
      </c>
      <c r="AX208" s="13" t="s">
        <v>75</v>
      </c>
      <c r="AY208" s="238" t="s">
        <v>120</v>
      </c>
    </row>
    <row r="209" spans="1:51" s="15" customFormat="1" ht="12">
      <c r="A209" s="15"/>
      <c r="B209" s="250"/>
      <c r="C209" s="251"/>
      <c r="D209" s="229" t="s">
        <v>133</v>
      </c>
      <c r="E209" s="252" t="s">
        <v>1</v>
      </c>
      <c r="F209" s="253" t="s">
        <v>253</v>
      </c>
      <c r="G209" s="251"/>
      <c r="H209" s="252" t="s">
        <v>1</v>
      </c>
      <c r="I209" s="254"/>
      <c r="J209" s="251"/>
      <c r="K209" s="251"/>
      <c r="L209" s="255"/>
      <c r="M209" s="256"/>
      <c r="N209" s="257"/>
      <c r="O209" s="257"/>
      <c r="P209" s="257"/>
      <c r="Q209" s="257"/>
      <c r="R209" s="257"/>
      <c r="S209" s="257"/>
      <c r="T209" s="258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9" t="s">
        <v>133</v>
      </c>
      <c r="AU209" s="259" t="s">
        <v>82</v>
      </c>
      <c r="AV209" s="15" t="s">
        <v>80</v>
      </c>
      <c r="AW209" s="15" t="s">
        <v>31</v>
      </c>
      <c r="AX209" s="15" t="s">
        <v>75</v>
      </c>
      <c r="AY209" s="259" t="s">
        <v>120</v>
      </c>
    </row>
    <row r="210" spans="1:51" s="13" customFormat="1" ht="12">
      <c r="A210" s="13"/>
      <c r="B210" s="227"/>
      <c r="C210" s="228"/>
      <c r="D210" s="229" t="s">
        <v>133</v>
      </c>
      <c r="E210" s="230" t="s">
        <v>1</v>
      </c>
      <c r="F210" s="231" t="s">
        <v>254</v>
      </c>
      <c r="G210" s="228"/>
      <c r="H210" s="232">
        <v>3.1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8" t="s">
        <v>133</v>
      </c>
      <c r="AU210" s="238" t="s">
        <v>82</v>
      </c>
      <c r="AV210" s="13" t="s">
        <v>82</v>
      </c>
      <c r="AW210" s="13" t="s">
        <v>31</v>
      </c>
      <c r="AX210" s="13" t="s">
        <v>75</v>
      </c>
      <c r="AY210" s="238" t="s">
        <v>120</v>
      </c>
    </row>
    <row r="211" spans="1:51" s="13" customFormat="1" ht="12">
      <c r="A211" s="13"/>
      <c r="B211" s="227"/>
      <c r="C211" s="228"/>
      <c r="D211" s="229" t="s">
        <v>133</v>
      </c>
      <c r="E211" s="230" t="s">
        <v>1</v>
      </c>
      <c r="F211" s="231" t="s">
        <v>255</v>
      </c>
      <c r="G211" s="228"/>
      <c r="H211" s="232">
        <v>2.5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8" t="s">
        <v>133</v>
      </c>
      <c r="AU211" s="238" t="s">
        <v>82</v>
      </c>
      <c r="AV211" s="13" t="s">
        <v>82</v>
      </c>
      <c r="AW211" s="13" t="s">
        <v>31</v>
      </c>
      <c r="AX211" s="13" t="s">
        <v>75</v>
      </c>
      <c r="AY211" s="238" t="s">
        <v>120</v>
      </c>
    </row>
    <row r="212" spans="1:51" s="14" customFormat="1" ht="12">
      <c r="A212" s="14"/>
      <c r="B212" s="239"/>
      <c r="C212" s="240"/>
      <c r="D212" s="229" t="s">
        <v>133</v>
      </c>
      <c r="E212" s="241" t="s">
        <v>1</v>
      </c>
      <c r="F212" s="242" t="s">
        <v>136</v>
      </c>
      <c r="G212" s="240"/>
      <c r="H212" s="243">
        <v>9.4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9" t="s">
        <v>133</v>
      </c>
      <c r="AU212" s="249" t="s">
        <v>82</v>
      </c>
      <c r="AV212" s="14" t="s">
        <v>127</v>
      </c>
      <c r="AW212" s="14" t="s">
        <v>31</v>
      </c>
      <c r="AX212" s="14" t="s">
        <v>80</v>
      </c>
      <c r="AY212" s="249" t="s">
        <v>120</v>
      </c>
    </row>
    <row r="213" spans="1:65" s="2" customFormat="1" ht="21.75" customHeight="1">
      <c r="A213" s="39"/>
      <c r="B213" s="40"/>
      <c r="C213" s="213" t="s">
        <v>256</v>
      </c>
      <c r="D213" s="213" t="s">
        <v>123</v>
      </c>
      <c r="E213" s="214" t="s">
        <v>257</v>
      </c>
      <c r="F213" s="215" t="s">
        <v>258</v>
      </c>
      <c r="G213" s="216" t="s">
        <v>131</v>
      </c>
      <c r="H213" s="217">
        <v>1019.536</v>
      </c>
      <c r="I213" s="218"/>
      <c r="J213" s="219">
        <f>ROUND(I213*H213,2)</f>
        <v>0</v>
      </c>
      <c r="K213" s="220"/>
      <c r="L213" s="45"/>
      <c r="M213" s="221" t="s">
        <v>1</v>
      </c>
      <c r="N213" s="222" t="s">
        <v>40</v>
      </c>
      <c r="O213" s="92"/>
      <c r="P213" s="223">
        <f>O213*H213</f>
        <v>0</v>
      </c>
      <c r="Q213" s="223">
        <v>0</v>
      </c>
      <c r="R213" s="223">
        <f>Q213*H213</f>
        <v>0</v>
      </c>
      <c r="S213" s="223">
        <v>0</v>
      </c>
      <c r="T213" s="22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5" t="s">
        <v>213</v>
      </c>
      <c r="AT213" s="225" t="s">
        <v>123</v>
      </c>
      <c r="AU213" s="225" t="s">
        <v>82</v>
      </c>
      <c r="AY213" s="18" t="s">
        <v>120</v>
      </c>
      <c r="BE213" s="226">
        <f>IF(N213="základní",J213,0)</f>
        <v>0</v>
      </c>
      <c r="BF213" s="226">
        <f>IF(N213="snížená",J213,0)</f>
        <v>0</v>
      </c>
      <c r="BG213" s="226">
        <f>IF(N213="zákl. přenesená",J213,0)</f>
        <v>0</v>
      </c>
      <c r="BH213" s="226">
        <f>IF(N213="sníž. přenesená",J213,0)</f>
        <v>0</v>
      </c>
      <c r="BI213" s="226">
        <f>IF(N213="nulová",J213,0)</f>
        <v>0</v>
      </c>
      <c r="BJ213" s="18" t="s">
        <v>80</v>
      </c>
      <c r="BK213" s="226">
        <f>ROUND(I213*H213,2)</f>
        <v>0</v>
      </c>
      <c r="BL213" s="18" t="s">
        <v>213</v>
      </c>
      <c r="BM213" s="225" t="s">
        <v>259</v>
      </c>
    </row>
    <row r="214" spans="1:51" s="15" customFormat="1" ht="12">
      <c r="A214" s="15"/>
      <c r="B214" s="250"/>
      <c r="C214" s="251"/>
      <c r="D214" s="229" t="s">
        <v>133</v>
      </c>
      <c r="E214" s="252" t="s">
        <v>1</v>
      </c>
      <c r="F214" s="253" t="s">
        <v>146</v>
      </c>
      <c r="G214" s="251"/>
      <c r="H214" s="252" t="s">
        <v>1</v>
      </c>
      <c r="I214" s="254"/>
      <c r="J214" s="251"/>
      <c r="K214" s="251"/>
      <c r="L214" s="255"/>
      <c r="M214" s="256"/>
      <c r="N214" s="257"/>
      <c r="O214" s="257"/>
      <c r="P214" s="257"/>
      <c r="Q214" s="257"/>
      <c r="R214" s="257"/>
      <c r="S214" s="257"/>
      <c r="T214" s="258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9" t="s">
        <v>133</v>
      </c>
      <c r="AU214" s="259" t="s">
        <v>82</v>
      </c>
      <c r="AV214" s="15" t="s">
        <v>80</v>
      </c>
      <c r="AW214" s="15" t="s">
        <v>31</v>
      </c>
      <c r="AX214" s="15" t="s">
        <v>75</v>
      </c>
      <c r="AY214" s="259" t="s">
        <v>120</v>
      </c>
    </row>
    <row r="215" spans="1:51" s="13" customFormat="1" ht="12">
      <c r="A215" s="13"/>
      <c r="B215" s="227"/>
      <c r="C215" s="228"/>
      <c r="D215" s="229" t="s">
        <v>133</v>
      </c>
      <c r="E215" s="230" t="s">
        <v>1</v>
      </c>
      <c r="F215" s="231" t="s">
        <v>238</v>
      </c>
      <c r="G215" s="228"/>
      <c r="H215" s="232">
        <v>472.68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8" t="s">
        <v>133</v>
      </c>
      <c r="AU215" s="238" t="s">
        <v>82</v>
      </c>
      <c r="AV215" s="13" t="s">
        <v>82</v>
      </c>
      <c r="AW215" s="13" t="s">
        <v>31</v>
      </c>
      <c r="AX215" s="13" t="s">
        <v>75</v>
      </c>
      <c r="AY215" s="238" t="s">
        <v>120</v>
      </c>
    </row>
    <row r="216" spans="1:51" s="13" customFormat="1" ht="12">
      <c r="A216" s="13"/>
      <c r="B216" s="227"/>
      <c r="C216" s="228"/>
      <c r="D216" s="229" t="s">
        <v>133</v>
      </c>
      <c r="E216" s="230" t="s">
        <v>1</v>
      </c>
      <c r="F216" s="231" t="s">
        <v>260</v>
      </c>
      <c r="G216" s="228"/>
      <c r="H216" s="232">
        <v>26.874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133</v>
      </c>
      <c r="AU216" s="238" t="s">
        <v>82</v>
      </c>
      <c r="AV216" s="13" t="s">
        <v>82</v>
      </c>
      <c r="AW216" s="13" t="s">
        <v>31</v>
      </c>
      <c r="AX216" s="13" t="s">
        <v>75</v>
      </c>
      <c r="AY216" s="238" t="s">
        <v>120</v>
      </c>
    </row>
    <row r="217" spans="1:51" s="15" customFormat="1" ht="12">
      <c r="A217" s="15"/>
      <c r="B217" s="250"/>
      <c r="C217" s="251"/>
      <c r="D217" s="229" t="s">
        <v>133</v>
      </c>
      <c r="E217" s="252" t="s">
        <v>1</v>
      </c>
      <c r="F217" s="253" t="s">
        <v>148</v>
      </c>
      <c r="G217" s="251"/>
      <c r="H217" s="252" t="s">
        <v>1</v>
      </c>
      <c r="I217" s="254"/>
      <c r="J217" s="251"/>
      <c r="K217" s="251"/>
      <c r="L217" s="255"/>
      <c r="M217" s="256"/>
      <c r="N217" s="257"/>
      <c r="O217" s="257"/>
      <c r="P217" s="257"/>
      <c r="Q217" s="257"/>
      <c r="R217" s="257"/>
      <c r="S217" s="257"/>
      <c r="T217" s="258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59" t="s">
        <v>133</v>
      </c>
      <c r="AU217" s="259" t="s">
        <v>82</v>
      </c>
      <c r="AV217" s="15" t="s">
        <v>80</v>
      </c>
      <c r="AW217" s="15" t="s">
        <v>31</v>
      </c>
      <c r="AX217" s="15" t="s">
        <v>75</v>
      </c>
      <c r="AY217" s="259" t="s">
        <v>120</v>
      </c>
    </row>
    <row r="218" spans="1:51" s="13" customFormat="1" ht="12">
      <c r="A218" s="13"/>
      <c r="B218" s="227"/>
      <c r="C218" s="228"/>
      <c r="D218" s="229" t="s">
        <v>133</v>
      </c>
      <c r="E218" s="230" t="s">
        <v>1</v>
      </c>
      <c r="F218" s="231" t="s">
        <v>197</v>
      </c>
      <c r="G218" s="228"/>
      <c r="H218" s="232">
        <v>492.73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8" t="s">
        <v>133</v>
      </c>
      <c r="AU218" s="238" t="s">
        <v>82</v>
      </c>
      <c r="AV218" s="13" t="s">
        <v>82</v>
      </c>
      <c r="AW218" s="13" t="s">
        <v>31</v>
      </c>
      <c r="AX218" s="13" t="s">
        <v>75</v>
      </c>
      <c r="AY218" s="238" t="s">
        <v>120</v>
      </c>
    </row>
    <row r="219" spans="1:51" s="13" customFormat="1" ht="12">
      <c r="A219" s="13"/>
      <c r="B219" s="227"/>
      <c r="C219" s="228"/>
      <c r="D219" s="229" t="s">
        <v>133</v>
      </c>
      <c r="E219" s="230" t="s">
        <v>1</v>
      </c>
      <c r="F219" s="231" t="s">
        <v>261</v>
      </c>
      <c r="G219" s="228"/>
      <c r="H219" s="232">
        <v>27.252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133</v>
      </c>
      <c r="AU219" s="238" t="s">
        <v>82</v>
      </c>
      <c r="AV219" s="13" t="s">
        <v>82</v>
      </c>
      <c r="AW219" s="13" t="s">
        <v>31</v>
      </c>
      <c r="AX219" s="13" t="s">
        <v>75</v>
      </c>
      <c r="AY219" s="238" t="s">
        <v>120</v>
      </c>
    </row>
    <row r="220" spans="1:51" s="14" customFormat="1" ht="12">
      <c r="A220" s="14"/>
      <c r="B220" s="239"/>
      <c r="C220" s="240"/>
      <c r="D220" s="229" t="s">
        <v>133</v>
      </c>
      <c r="E220" s="241" t="s">
        <v>1</v>
      </c>
      <c r="F220" s="242" t="s">
        <v>136</v>
      </c>
      <c r="G220" s="240"/>
      <c r="H220" s="243">
        <v>1019.536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9" t="s">
        <v>133</v>
      </c>
      <c r="AU220" s="249" t="s">
        <v>82</v>
      </c>
      <c r="AV220" s="14" t="s">
        <v>127</v>
      </c>
      <c r="AW220" s="14" t="s">
        <v>31</v>
      </c>
      <c r="AX220" s="14" t="s">
        <v>80</v>
      </c>
      <c r="AY220" s="249" t="s">
        <v>120</v>
      </c>
    </row>
    <row r="221" spans="1:65" s="2" customFormat="1" ht="16.5" customHeight="1">
      <c r="A221" s="39"/>
      <c r="B221" s="40"/>
      <c r="C221" s="260" t="s">
        <v>262</v>
      </c>
      <c r="D221" s="260" t="s">
        <v>263</v>
      </c>
      <c r="E221" s="261" t="s">
        <v>264</v>
      </c>
      <c r="F221" s="262" t="s">
        <v>265</v>
      </c>
      <c r="G221" s="263" t="s">
        <v>203</v>
      </c>
      <c r="H221" s="264">
        <v>0.357</v>
      </c>
      <c r="I221" s="265"/>
      <c r="J221" s="266">
        <f>ROUND(I221*H221,2)</f>
        <v>0</v>
      </c>
      <c r="K221" s="267"/>
      <c r="L221" s="268"/>
      <c r="M221" s="269" t="s">
        <v>1</v>
      </c>
      <c r="N221" s="270" t="s">
        <v>40</v>
      </c>
      <c r="O221" s="92"/>
      <c r="P221" s="223">
        <f>O221*H221</f>
        <v>0</v>
      </c>
      <c r="Q221" s="223">
        <v>0.001</v>
      </c>
      <c r="R221" s="223">
        <f>Q221*H221</f>
        <v>0.000357</v>
      </c>
      <c r="S221" s="223">
        <v>0</v>
      </c>
      <c r="T221" s="224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5" t="s">
        <v>266</v>
      </c>
      <c r="AT221" s="225" t="s">
        <v>263</v>
      </c>
      <c r="AU221" s="225" t="s">
        <v>82</v>
      </c>
      <c r="AY221" s="18" t="s">
        <v>120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8" t="s">
        <v>80</v>
      </c>
      <c r="BK221" s="226">
        <f>ROUND(I221*H221,2)</f>
        <v>0</v>
      </c>
      <c r="BL221" s="18" t="s">
        <v>213</v>
      </c>
      <c r="BM221" s="225" t="s">
        <v>267</v>
      </c>
    </row>
    <row r="222" spans="1:51" s="13" customFormat="1" ht="12">
      <c r="A222" s="13"/>
      <c r="B222" s="227"/>
      <c r="C222" s="228"/>
      <c r="D222" s="229" t="s">
        <v>133</v>
      </c>
      <c r="E222" s="228"/>
      <c r="F222" s="231" t="s">
        <v>268</v>
      </c>
      <c r="G222" s="228"/>
      <c r="H222" s="232">
        <v>0.357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133</v>
      </c>
      <c r="AU222" s="238" t="s">
        <v>82</v>
      </c>
      <c r="AV222" s="13" t="s">
        <v>82</v>
      </c>
      <c r="AW222" s="13" t="s">
        <v>4</v>
      </c>
      <c r="AX222" s="13" t="s">
        <v>80</v>
      </c>
      <c r="AY222" s="238" t="s">
        <v>120</v>
      </c>
    </row>
    <row r="223" spans="1:65" s="2" customFormat="1" ht="21.75" customHeight="1">
      <c r="A223" s="39"/>
      <c r="B223" s="40"/>
      <c r="C223" s="213" t="s">
        <v>269</v>
      </c>
      <c r="D223" s="213" t="s">
        <v>123</v>
      </c>
      <c r="E223" s="214" t="s">
        <v>270</v>
      </c>
      <c r="F223" s="215" t="s">
        <v>271</v>
      </c>
      <c r="G223" s="216" t="s">
        <v>131</v>
      </c>
      <c r="H223" s="217">
        <v>1019.536</v>
      </c>
      <c r="I223" s="218"/>
      <c r="J223" s="219">
        <f>ROUND(I223*H223,2)</f>
        <v>0</v>
      </c>
      <c r="K223" s="220"/>
      <c r="L223" s="45"/>
      <c r="M223" s="221" t="s">
        <v>1</v>
      </c>
      <c r="N223" s="222" t="s">
        <v>40</v>
      </c>
      <c r="O223" s="92"/>
      <c r="P223" s="223">
        <f>O223*H223</f>
        <v>0</v>
      </c>
      <c r="Q223" s="223">
        <v>0.00088</v>
      </c>
      <c r="R223" s="223">
        <f>Q223*H223</f>
        <v>0.8971916799999999</v>
      </c>
      <c r="S223" s="223">
        <v>0</v>
      </c>
      <c r="T223" s="224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5" t="s">
        <v>213</v>
      </c>
      <c r="AT223" s="225" t="s">
        <v>123</v>
      </c>
      <c r="AU223" s="225" t="s">
        <v>82</v>
      </c>
      <c r="AY223" s="18" t="s">
        <v>120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8" t="s">
        <v>80</v>
      </c>
      <c r="BK223" s="226">
        <f>ROUND(I223*H223,2)</f>
        <v>0</v>
      </c>
      <c r="BL223" s="18" t="s">
        <v>213</v>
      </c>
      <c r="BM223" s="225" t="s">
        <v>272</v>
      </c>
    </row>
    <row r="224" spans="1:65" s="2" customFormat="1" ht="33" customHeight="1">
      <c r="A224" s="39"/>
      <c r="B224" s="40"/>
      <c r="C224" s="260" t="s">
        <v>273</v>
      </c>
      <c r="D224" s="260" t="s">
        <v>263</v>
      </c>
      <c r="E224" s="261" t="s">
        <v>274</v>
      </c>
      <c r="F224" s="262" t="s">
        <v>275</v>
      </c>
      <c r="G224" s="263" t="s">
        <v>131</v>
      </c>
      <c r="H224" s="264">
        <v>1172.466</v>
      </c>
      <c r="I224" s="265"/>
      <c r="J224" s="266">
        <f>ROUND(I224*H224,2)</f>
        <v>0</v>
      </c>
      <c r="K224" s="267"/>
      <c r="L224" s="268"/>
      <c r="M224" s="269" t="s">
        <v>1</v>
      </c>
      <c r="N224" s="270" t="s">
        <v>40</v>
      </c>
      <c r="O224" s="92"/>
      <c r="P224" s="223">
        <f>O224*H224</f>
        <v>0</v>
      </c>
      <c r="Q224" s="223">
        <v>0.0022</v>
      </c>
      <c r="R224" s="223">
        <f>Q224*H224</f>
        <v>2.5794251999999998</v>
      </c>
      <c r="S224" s="223">
        <v>0</v>
      </c>
      <c r="T224" s="224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5" t="s">
        <v>266</v>
      </c>
      <c r="AT224" s="225" t="s">
        <v>263</v>
      </c>
      <c r="AU224" s="225" t="s">
        <v>82</v>
      </c>
      <c r="AY224" s="18" t="s">
        <v>120</v>
      </c>
      <c r="BE224" s="226">
        <f>IF(N224="základní",J224,0)</f>
        <v>0</v>
      </c>
      <c r="BF224" s="226">
        <f>IF(N224="snížená",J224,0)</f>
        <v>0</v>
      </c>
      <c r="BG224" s="226">
        <f>IF(N224="zákl. přenesená",J224,0)</f>
        <v>0</v>
      </c>
      <c r="BH224" s="226">
        <f>IF(N224="sníž. přenesená",J224,0)</f>
        <v>0</v>
      </c>
      <c r="BI224" s="226">
        <f>IF(N224="nulová",J224,0)</f>
        <v>0</v>
      </c>
      <c r="BJ224" s="18" t="s">
        <v>80</v>
      </c>
      <c r="BK224" s="226">
        <f>ROUND(I224*H224,2)</f>
        <v>0</v>
      </c>
      <c r="BL224" s="18" t="s">
        <v>213</v>
      </c>
      <c r="BM224" s="225" t="s">
        <v>276</v>
      </c>
    </row>
    <row r="225" spans="1:51" s="13" customFormat="1" ht="12">
      <c r="A225" s="13"/>
      <c r="B225" s="227"/>
      <c r="C225" s="228"/>
      <c r="D225" s="229" t="s">
        <v>133</v>
      </c>
      <c r="E225" s="228"/>
      <c r="F225" s="231" t="s">
        <v>277</v>
      </c>
      <c r="G225" s="228"/>
      <c r="H225" s="232">
        <v>1172.466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133</v>
      </c>
      <c r="AU225" s="238" t="s">
        <v>82</v>
      </c>
      <c r="AV225" s="13" t="s">
        <v>82</v>
      </c>
      <c r="AW225" s="13" t="s">
        <v>4</v>
      </c>
      <c r="AX225" s="13" t="s">
        <v>80</v>
      </c>
      <c r="AY225" s="238" t="s">
        <v>120</v>
      </c>
    </row>
    <row r="226" spans="1:65" s="2" customFormat="1" ht="21.75" customHeight="1">
      <c r="A226" s="39"/>
      <c r="B226" s="40"/>
      <c r="C226" s="213" t="s">
        <v>278</v>
      </c>
      <c r="D226" s="213" t="s">
        <v>123</v>
      </c>
      <c r="E226" s="214" t="s">
        <v>279</v>
      </c>
      <c r="F226" s="215" t="s">
        <v>280</v>
      </c>
      <c r="G226" s="216" t="s">
        <v>131</v>
      </c>
      <c r="H226" s="217">
        <v>992.473</v>
      </c>
      <c r="I226" s="218"/>
      <c r="J226" s="219">
        <f>ROUND(I226*H226,2)</f>
        <v>0</v>
      </c>
      <c r="K226" s="220"/>
      <c r="L226" s="45"/>
      <c r="M226" s="221" t="s">
        <v>1</v>
      </c>
      <c r="N226" s="222" t="s">
        <v>40</v>
      </c>
      <c r="O226" s="92"/>
      <c r="P226" s="223">
        <f>O226*H226</f>
        <v>0</v>
      </c>
      <c r="Q226" s="223">
        <v>3E-05</v>
      </c>
      <c r="R226" s="223">
        <f>Q226*H226</f>
        <v>0.02977419</v>
      </c>
      <c r="S226" s="223">
        <v>0</v>
      </c>
      <c r="T226" s="224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5" t="s">
        <v>213</v>
      </c>
      <c r="AT226" s="225" t="s">
        <v>123</v>
      </c>
      <c r="AU226" s="225" t="s">
        <v>82</v>
      </c>
      <c r="AY226" s="18" t="s">
        <v>120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8" t="s">
        <v>80</v>
      </c>
      <c r="BK226" s="226">
        <f>ROUND(I226*H226,2)</f>
        <v>0</v>
      </c>
      <c r="BL226" s="18" t="s">
        <v>213</v>
      </c>
      <c r="BM226" s="225" t="s">
        <v>281</v>
      </c>
    </row>
    <row r="227" spans="1:65" s="2" customFormat="1" ht="21.75" customHeight="1">
      <c r="A227" s="39"/>
      <c r="B227" s="40"/>
      <c r="C227" s="260" t="s">
        <v>282</v>
      </c>
      <c r="D227" s="260" t="s">
        <v>263</v>
      </c>
      <c r="E227" s="261" t="s">
        <v>283</v>
      </c>
      <c r="F227" s="262" t="s">
        <v>284</v>
      </c>
      <c r="G227" s="263" t="s">
        <v>131</v>
      </c>
      <c r="H227" s="264">
        <v>1091.72</v>
      </c>
      <c r="I227" s="265"/>
      <c r="J227" s="266">
        <f>ROUND(I227*H227,2)</f>
        <v>0</v>
      </c>
      <c r="K227" s="267"/>
      <c r="L227" s="268"/>
      <c r="M227" s="269" t="s">
        <v>1</v>
      </c>
      <c r="N227" s="270" t="s">
        <v>40</v>
      </c>
      <c r="O227" s="92"/>
      <c r="P227" s="223">
        <f>O227*H227</f>
        <v>0</v>
      </c>
      <c r="Q227" s="223">
        <v>0.0025</v>
      </c>
      <c r="R227" s="223">
        <f>Q227*H227</f>
        <v>2.7293000000000003</v>
      </c>
      <c r="S227" s="223">
        <v>0</v>
      </c>
      <c r="T227" s="224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5" t="s">
        <v>266</v>
      </c>
      <c r="AT227" s="225" t="s">
        <v>263</v>
      </c>
      <c r="AU227" s="225" t="s">
        <v>82</v>
      </c>
      <c r="AY227" s="18" t="s">
        <v>120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8" t="s">
        <v>80</v>
      </c>
      <c r="BK227" s="226">
        <f>ROUND(I227*H227,2)</f>
        <v>0</v>
      </c>
      <c r="BL227" s="18" t="s">
        <v>213</v>
      </c>
      <c r="BM227" s="225" t="s">
        <v>285</v>
      </c>
    </row>
    <row r="228" spans="1:51" s="13" customFormat="1" ht="12">
      <c r="A228" s="13"/>
      <c r="B228" s="227"/>
      <c r="C228" s="228"/>
      <c r="D228" s="229" t="s">
        <v>133</v>
      </c>
      <c r="E228" s="228"/>
      <c r="F228" s="231" t="s">
        <v>286</v>
      </c>
      <c r="G228" s="228"/>
      <c r="H228" s="232">
        <v>1091.72</v>
      </c>
      <c r="I228" s="233"/>
      <c r="J228" s="228"/>
      <c r="K228" s="228"/>
      <c r="L228" s="234"/>
      <c r="M228" s="235"/>
      <c r="N228" s="236"/>
      <c r="O228" s="236"/>
      <c r="P228" s="236"/>
      <c r="Q228" s="236"/>
      <c r="R228" s="236"/>
      <c r="S228" s="236"/>
      <c r="T228" s="23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8" t="s">
        <v>133</v>
      </c>
      <c r="AU228" s="238" t="s">
        <v>82</v>
      </c>
      <c r="AV228" s="13" t="s">
        <v>82</v>
      </c>
      <c r="AW228" s="13" t="s">
        <v>4</v>
      </c>
      <c r="AX228" s="13" t="s">
        <v>80</v>
      </c>
      <c r="AY228" s="238" t="s">
        <v>120</v>
      </c>
    </row>
    <row r="229" spans="1:65" s="2" customFormat="1" ht="33" customHeight="1">
      <c r="A229" s="39"/>
      <c r="B229" s="40"/>
      <c r="C229" s="213" t="s">
        <v>287</v>
      </c>
      <c r="D229" s="213" t="s">
        <v>123</v>
      </c>
      <c r="E229" s="214" t="s">
        <v>288</v>
      </c>
      <c r="F229" s="215" t="s">
        <v>289</v>
      </c>
      <c r="G229" s="216" t="s">
        <v>249</v>
      </c>
      <c r="H229" s="217">
        <v>180.42</v>
      </c>
      <c r="I229" s="218"/>
      <c r="J229" s="219">
        <f>ROUND(I229*H229,2)</f>
        <v>0</v>
      </c>
      <c r="K229" s="220"/>
      <c r="L229" s="45"/>
      <c r="M229" s="221" t="s">
        <v>1</v>
      </c>
      <c r="N229" s="222" t="s">
        <v>40</v>
      </c>
      <c r="O229" s="92"/>
      <c r="P229" s="223">
        <f>O229*H229</f>
        <v>0</v>
      </c>
      <c r="Q229" s="223">
        <v>0.0006</v>
      </c>
      <c r="R229" s="223">
        <f>Q229*H229</f>
        <v>0.10825199999999999</v>
      </c>
      <c r="S229" s="223">
        <v>0</v>
      </c>
      <c r="T229" s="224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5" t="s">
        <v>213</v>
      </c>
      <c r="AT229" s="225" t="s">
        <v>123</v>
      </c>
      <c r="AU229" s="225" t="s">
        <v>82</v>
      </c>
      <c r="AY229" s="18" t="s">
        <v>120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8" t="s">
        <v>80</v>
      </c>
      <c r="BK229" s="226">
        <f>ROUND(I229*H229,2)</f>
        <v>0</v>
      </c>
      <c r="BL229" s="18" t="s">
        <v>213</v>
      </c>
      <c r="BM229" s="225" t="s">
        <v>290</v>
      </c>
    </row>
    <row r="230" spans="1:51" s="13" customFormat="1" ht="12">
      <c r="A230" s="13"/>
      <c r="B230" s="227"/>
      <c r="C230" s="228"/>
      <c r="D230" s="229" t="s">
        <v>133</v>
      </c>
      <c r="E230" s="230" t="s">
        <v>1</v>
      </c>
      <c r="F230" s="231" t="s">
        <v>291</v>
      </c>
      <c r="G230" s="228"/>
      <c r="H230" s="232">
        <v>89.58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133</v>
      </c>
      <c r="AU230" s="238" t="s">
        <v>82</v>
      </c>
      <c r="AV230" s="13" t="s">
        <v>82</v>
      </c>
      <c r="AW230" s="13" t="s">
        <v>31</v>
      </c>
      <c r="AX230" s="13" t="s">
        <v>75</v>
      </c>
      <c r="AY230" s="238" t="s">
        <v>120</v>
      </c>
    </row>
    <row r="231" spans="1:51" s="13" customFormat="1" ht="12">
      <c r="A231" s="13"/>
      <c r="B231" s="227"/>
      <c r="C231" s="228"/>
      <c r="D231" s="229" t="s">
        <v>133</v>
      </c>
      <c r="E231" s="230" t="s">
        <v>1</v>
      </c>
      <c r="F231" s="231" t="s">
        <v>292</v>
      </c>
      <c r="G231" s="228"/>
      <c r="H231" s="232">
        <v>90.84</v>
      </c>
      <c r="I231" s="233"/>
      <c r="J231" s="228"/>
      <c r="K231" s="228"/>
      <c r="L231" s="234"/>
      <c r="M231" s="235"/>
      <c r="N231" s="236"/>
      <c r="O231" s="236"/>
      <c r="P231" s="236"/>
      <c r="Q231" s="236"/>
      <c r="R231" s="236"/>
      <c r="S231" s="236"/>
      <c r="T231" s="23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8" t="s">
        <v>133</v>
      </c>
      <c r="AU231" s="238" t="s">
        <v>82</v>
      </c>
      <c r="AV231" s="13" t="s">
        <v>82</v>
      </c>
      <c r="AW231" s="13" t="s">
        <v>31</v>
      </c>
      <c r="AX231" s="13" t="s">
        <v>75</v>
      </c>
      <c r="AY231" s="238" t="s">
        <v>120</v>
      </c>
    </row>
    <row r="232" spans="1:51" s="14" customFormat="1" ht="12">
      <c r="A232" s="14"/>
      <c r="B232" s="239"/>
      <c r="C232" s="240"/>
      <c r="D232" s="229" t="s">
        <v>133</v>
      </c>
      <c r="E232" s="241" t="s">
        <v>1</v>
      </c>
      <c r="F232" s="242" t="s">
        <v>136</v>
      </c>
      <c r="G232" s="240"/>
      <c r="H232" s="243">
        <v>180.42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9" t="s">
        <v>133</v>
      </c>
      <c r="AU232" s="249" t="s">
        <v>82</v>
      </c>
      <c r="AV232" s="14" t="s">
        <v>127</v>
      </c>
      <c r="AW232" s="14" t="s">
        <v>31</v>
      </c>
      <c r="AX232" s="14" t="s">
        <v>80</v>
      </c>
      <c r="AY232" s="249" t="s">
        <v>120</v>
      </c>
    </row>
    <row r="233" spans="1:65" s="2" customFormat="1" ht="33" customHeight="1">
      <c r="A233" s="39"/>
      <c r="B233" s="40"/>
      <c r="C233" s="213" t="s">
        <v>293</v>
      </c>
      <c r="D233" s="213" t="s">
        <v>123</v>
      </c>
      <c r="E233" s="214" t="s">
        <v>294</v>
      </c>
      <c r="F233" s="215" t="s">
        <v>295</v>
      </c>
      <c r="G233" s="216" t="s">
        <v>249</v>
      </c>
      <c r="H233" s="217">
        <v>180.42</v>
      </c>
      <c r="I233" s="218"/>
      <c r="J233" s="219">
        <f>ROUND(I233*H233,2)</f>
        <v>0</v>
      </c>
      <c r="K233" s="220"/>
      <c r="L233" s="45"/>
      <c r="M233" s="221" t="s">
        <v>1</v>
      </c>
      <c r="N233" s="222" t="s">
        <v>40</v>
      </c>
      <c r="O233" s="92"/>
      <c r="P233" s="223">
        <f>O233*H233</f>
        <v>0</v>
      </c>
      <c r="Q233" s="223">
        <v>0.00204</v>
      </c>
      <c r="R233" s="223">
        <f>Q233*H233</f>
        <v>0.3680568</v>
      </c>
      <c r="S233" s="223">
        <v>0</v>
      </c>
      <c r="T233" s="224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5" t="s">
        <v>213</v>
      </c>
      <c r="AT233" s="225" t="s">
        <v>123</v>
      </c>
      <c r="AU233" s="225" t="s">
        <v>82</v>
      </c>
      <c r="AY233" s="18" t="s">
        <v>120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8" t="s">
        <v>80</v>
      </c>
      <c r="BK233" s="226">
        <f>ROUND(I233*H233,2)</f>
        <v>0</v>
      </c>
      <c r="BL233" s="18" t="s">
        <v>213</v>
      </c>
      <c r="BM233" s="225" t="s">
        <v>296</v>
      </c>
    </row>
    <row r="234" spans="1:65" s="2" customFormat="1" ht="21.75" customHeight="1">
      <c r="A234" s="39"/>
      <c r="B234" s="40"/>
      <c r="C234" s="213" t="s">
        <v>266</v>
      </c>
      <c r="D234" s="213" t="s">
        <v>123</v>
      </c>
      <c r="E234" s="214" t="s">
        <v>297</v>
      </c>
      <c r="F234" s="215" t="s">
        <v>298</v>
      </c>
      <c r="G234" s="216" t="s">
        <v>131</v>
      </c>
      <c r="H234" s="217">
        <v>992.473</v>
      </c>
      <c r="I234" s="218"/>
      <c r="J234" s="219">
        <f>ROUND(I234*H234,2)</f>
        <v>0</v>
      </c>
      <c r="K234" s="220"/>
      <c r="L234" s="45"/>
      <c r="M234" s="221" t="s">
        <v>1</v>
      </c>
      <c r="N234" s="222" t="s">
        <v>40</v>
      </c>
      <c r="O234" s="92"/>
      <c r="P234" s="223">
        <f>O234*H234</f>
        <v>0</v>
      </c>
      <c r="Q234" s="223">
        <v>0</v>
      </c>
      <c r="R234" s="223">
        <f>Q234*H234</f>
        <v>0</v>
      </c>
      <c r="S234" s="223">
        <v>0</v>
      </c>
      <c r="T234" s="224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5" t="s">
        <v>213</v>
      </c>
      <c r="AT234" s="225" t="s">
        <v>123</v>
      </c>
      <c r="AU234" s="225" t="s">
        <v>82</v>
      </c>
      <c r="AY234" s="18" t="s">
        <v>120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8" t="s">
        <v>80</v>
      </c>
      <c r="BK234" s="226">
        <f>ROUND(I234*H234,2)</f>
        <v>0</v>
      </c>
      <c r="BL234" s="18" t="s">
        <v>213</v>
      </c>
      <c r="BM234" s="225" t="s">
        <v>299</v>
      </c>
    </row>
    <row r="235" spans="1:51" s="15" customFormat="1" ht="12">
      <c r="A235" s="15"/>
      <c r="B235" s="250"/>
      <c r="C235" s="251"/>
      <c r="D235" s="229" t="s">
        <v>133</v>
      </c>
      <c r="E235" s="252" t="s">
        <v>1</v>
      </c>
      <c r="F235" s="253" t="s">
        <v>146</v>
      </c>
      <c r="G235" s="251"/>
      <c r="H235" s="252" t="s">
        <v>1</v>
      </c>
      <c r="I235" s="254"/>
      <c r="J235" s="251"/>
      <c r="K235" s="251"/>
      <c r="L235" s="255"/>
      <c r="M235" s="256"/>
      <c r="N235" s="257"/>
      <c r="O235" s="257"/>
      <c r="P235" s="257"/>
      <c r="Q235" s="257"/>
      <c r="R235" s="257"/>
      <c r="S235" s="257"/>
      <c r="T235" s="258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9" t="s">
        <v>133</v>
      </c>
      <c r="AU235" s="259" t="s">
        <v>82</v>
      </c>
      <c r="AV235" s="15" t="s">
        <v>80</v>
      </c>
      <c r="AW235" s="15" t="s">
        <v>31</v>
      </c>
      <c r="AX235" s="15" t="s">
        <v>75</v>
      </c>
      <c r="AY235" s="259" t="s">
        <v>120</v>
      </c>
    </row>
    <row r="236" spans="1:51" s="13" customFormat="1" ht="12">
      <c r="A236" s="13"/>
      <c r="B236" s="227"/>
      <c r="C236" s="228"/>
      <c r="D236" s="229" t="s">
        <v>133</v>
      </c>
      <c r="E236" s="230" t="s">
        <v>1</v>
      </c>
      <c r="F236" s="231" t="s">
        <v>238</v>
      </c>
      <c r="G236" s="228"/>
      <c r="H236" s="232">
        <v>472.68</v>
      </c>
      <c r="I236" s="233"/>
      <c r="J236" s="228"/>
      <c r="K236" s="228"/>
      <c r="L236" s="234"/>
      <c r="M236" s="235"/>
      <c r="N236" s="236"/>
      <c r="O236" s="236"/>
      <c r="P236" s="236"/>
      <c r="Q236" s="236"/>
      <c r="R236" s="236"/>
      <c r="S236" s="236"/>
      <c r="T236" s="23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8" t="s">
        <v>133</v>
      </c>
      <c r="AU236" s="238" t="s">
        <v>82</v>
      </c>
      <c r="AV236" s="13" t="s">
        <v>82</v>
      </c>
      <c r="AW236" s="13" t="s">
        <v>31</v>
      </c>
      <c r="AX236" s="13" t="s">
        <v>75</v>
      </c>
      <c r="AY236" s="238" t="s">
        <v>120</v>
      </c>
    </row>
    <row r="237" spans="1:51" s="13" customFormat="1" ht="12">
      <c r="A237" s="13"/>
      <c r="B237" s="227"/>
      <c r="C237" s="228"/>
      <c r="D237" s="229" t="s">
        <v>133</v>
      </c>
      <c r="E237" s="230" t="s">
        <v>1</v>
      </c>
      <c r="F237" s="231" t="s">
        <v>300</v>
      </c>
      <c r="G237" s="228"/>
      <c r="H237" s="232">
        <v>13.437</v>
      </c>
      <c r="I237" s="233"/>
      <c r="J237" s="228"/>
      <c r="K237" s="228"/>
      <c r="L237" s="234"/>
      <c r="M237" s="235"/>
      <c r="N237" s="236"/>
      <c r="O237" s="236"/>
      <c r="P237" s="236"/>
      <c r="Q237" s="236"/>
      <c r="R237" s="236"/>
      <c r="S237" s="236"/>
      <c r="T237" s="23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8" t="s">
        <v>133</v>
      </c>
      <c r="AU237" s="238" t="s">
        <v>82</v>
      </c>
      <c r="AV237" s="13" t="s">
        <v>82</v>
      </c>
      <c r="AW237" s="13" t="s">
        <v>31</v>
      </c>
      <c r="AX237" s="13" t="s">
        <v>75</v>
      </c>
      <c r="AY237" s="238" t="s">
        <v>120</v>
      </c>
    </row>
    <row r="238" spans="1:51" s="15" customFormat="1" ht="12">
      <c r="A238" s="15"/>
      <c r="B238" s="250"/>
      <c r="C238" s="251"/>
      <c r="D238" s="229" t="s">
        <v>133</v>
      </c>
      <c r="E238" s="252" t="s">
        <v>1</v>
      </c>
      <c r="F238" s="253" t="s">
        <v>148</v>
      </c>
      <c r="G238" s="251"/>
      <c r="H238" s="252" t="s">
        <v>1</v>
      </c>
      <c r="I238" s="254"/>
      <c r="J238" s="251"/>
      <c r="K238" s="251"/>
      <c r="L238" s="255"/>
      <c r="M238" s="256"/>
      <c r="N238" s="257"/>
      <c r="O238" s="257"/>
      <c r="P238" s="257"/>
      <c r="Q238" s="257"/>
      <c r="R238" s="257"/>
      <c r="S238" s="257"/>
      <c r="T238" s="258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9" t="s">
        <v>133</v>
      </c>
      <c r="AU238" s="259" t="s">
        <v>82</v>
      </c>
      <c r="AV238" s="15" t="s">
        <v>80</v>
      </c>
      <c r="AW238" s="15" t="s">
        <v>31</v>
      </c>
      <c r="AX238" s="15" t="s">
        <v>75</v>
      </c>
      <c r="AY238" s="259" t="s">
        <v>120</v>
      </c>
    </row>
    <row r="239" spans="1:51" s="13" customFormat="1" ht="12">
      <c r="A239" s="13"/>
      <c r="B239" s="227"/>
      <c r="C239" s="228"/>
      <c r="D239" s="229" t="s">
        <v>133</v>
      </c>
      <c r="E239" s="230" t="s">
        <v>1</v>
      </c>
      <c r="F239" s="231" t="s">
        <v>197</v>
      </c>
      <c r="G239" s="228"/>
      <c r="H239" s="232">
        <v>492.73</v>
      </c>
      <c r="I239" s="233"/>
      <c r="J239" s="228"/>
      <c r="K239" s="228"/>
      <c r="L239" s="234"/>
      <c r="M239" s="235"/>
      <c r="N239" s="236"/>
      <c r="O239" s="236"/>
      <c r="P239" s="236"/>
      <c r="Q239" s="236"/>
      <c r="R239" s="236"/>
      <c r="S239" s="236"/>
      <c r="T239" s="23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8" t="s">
        <v>133</v>
      </c>
      <c r="AU239" s="238" t="s">
        <v>82</v>
      </c>
      <c r="AV239" s="13" t="s">
        <v>82</v>
      </c>
      <c r="AW239" s="13" t="s">
        <v>31</v>
      </c>
      <c r="AX239" s="13" t="s">
        <v>75</v>
      </c>
      <c r="AY239" s="238" t="s">
        <v>120</v>
      </c>
    </row>
    <row r="240" spans="1:51" s="13" customFormat="1" ht="12">
      <c r="A240" s="13"/>
      <c r="B240" s="227"/>
      <c r="C240" s="228"/>
      <c r="D240" s="229" t="s">
        <v>133</v>
      </c>
      <c r="E240" s="230" t="s">
        <v>1</v>
      </c>
      <c r="F240" s="231" t="s">
        <v>301</v>
      </c>
      <c r="G240" s="228"/>
      <c r="H240" s="232">
        <v>13.626</v>
      </c>
      <c r="I240" s="233"/>
      <c r="J240" s="228"/>
      <c r="K240" s="228"/>
      <c r="L240" s="234"/>
      <c r="M240" s="235"/>
      <c r="N240" s="236"/>
      <c r="O240" s="236"/>
      <c r="P240" s="236"/>
      <c r="Q240" s="236"/>
      <c r="R240" s="236"/>
      <c r="S240" s="236"/>
      <c r="T240" s="23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8" t="s">
        <v>133</v>
      </c>
      <c r="AU240" s="238" t="s">
        <v>82</v>
      </c>
      <c r="AV240" s="13" t="s">
        <v>82</v>
      </c>
      <c r="AW240" s="13" t="s">
        <v>31</v>
      </c>
      <c r="AX240" s="13" t="s">
        <v>75</v>
      </c>
      <c r="AY240" s="238" t="s">
        <v>120</v>
      </c>
    </row>
    <row r="241" spans="1:51" s="14" customFormat="1" ht="12">
      <c r="A241" s="14"/>
      <c r="B241" s="239"/>
      <c r="C241" s="240"/>
      <c r="D241" s="229" t="s">
        <v>133</v>
      </c>
      <c r="E241" s="241" t="s">
        <v>1</v>
      </c>
      <c r="F241" s="242" t="s">
        <v>136</v>
      </c>
      <c r="G241" s="240"/>
      <c r="H241" s="243">
        <v>992.473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9" t="s">
        <v>133</v>
      </c>
      <c r="AU241" s="249" t="s">
        <v>82</v>
      </c>
      <c r="AV241" s="14" t="s">
        <v>127</v>
      </c>
      <c r="AW241" s="14" t="s">
        <v>31</v>
      </c>
      <c r="AX241" s="14" t="s">
        <v>80</v>
      </c>
      <c r="AY241" s="249" t="s">
        <v>120</v>
      </c>
    </row>
    <row r="242" spans="1:65" s="2" customFormat="1" ht="21.75" customHeight="1">
      <c r="A242" s="39"/>
      <c r="B242" s="40"/>
      <c r="C242" s="260" t="s">
        <v>302</v>
      </c>
      <c r="D242" s="260" t="s">
        <v>263</v>
      </c>
      <c r="E242" s="261" t="s">
        <v>303</v>
      </c>
      <c r="F242" s="262" t="s">
        <v>304</v>
      </c>
      <c r="G242" s="263" t="s">
        <v>131</v>
      </c>
      <c r="H242" s="264">
        <v>1141.344</v>
      </c>
      <c r="I242" s="265"/>
      <c r="J242" s="266">
        <f>ROUND(I242*H242,2)</f>
        <v>0</v>
      </c>
      <c r="K242" s="267"/>
      <c r="L242" s="268"/>
      <c r="M242" s="269" t="s">
        <v>1</v>
      </c>
      <c r="N242" s="270" t="s">
        <v>40</v>
      </c>
      <c r="O242" s="92"/>
      <c r="P242" s="223">
        <f>O242*H242</f>
        <v>0</v>
      </c>
      <c r="Q242" s="223">
        <v>0.00031</v>
      </c>
      <c r="R242" s="223">
        <f>Q242*H242</f>
        <v>0.35381664</v>
      </c>
      <c r="S242" s="223">
        <v>0</v>
      </c>
      <c r="T242" s="22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5" t="s">
        <v>266</v>
      </c>
      <c r="AT242" s="225" t="s">
        <v>263</v>
      </c>
      <c r="AU242" s="225" t="s">
        <v>82</v>
      </c>
      <c r="AY242" s="18" t="s">
        <v>120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8" t="s">
        <v>80</v>
      </c>
      <c r="BK242" s="226">
        <f>ROUND(I242*H242,2)</f>
        <v>0</v>
      </c>
      <c r="BL242" s="18" t="s">
        <v>213</v>
      </c>
      <c r="BM242" s="225" t="s">
        <v>305</v>
      </c>
    </row>
    <row r="243" spans="1:51" s="13" customFormat="1" ht="12">
      <c r="A243" s="13"/>
      <c r="B243" s="227"/>
      <c r="C243" s="228"/>
      <c r="D243" s="229" t="s">
        <v>133</v>
      </c>
      <c r="E243" s="228"/>
      <c r="F243" s="231" t="s">
        <v>306</v>
      </c>
      <c r="G243" s="228"/>
      <c r="H243" s="232">
        <v>1141.344</v>
      </c>
      <c r="I243" s="233"/>
      <c r="J243" s="228"/>
      <c r="K243" s="228"/>
      <c r="L243" s="234"/>
      <c r="M243" s="235"/>
      <c r="N243" s="236"/>
      <c r="O243" s="236"/>
      <c r="P243" s="236"/>
      <c r="Q243" s="236"/>
      <c r="R243" s="236"/>
      <c r="S243" s="236"/>
      <c r="T243" s="23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8" t="s">
        <v>133</v>
      </c>
      <c r="AU243" s="238" t="s">
        <v>82</v>
      </c>
      <c r="AV243" s="13" t="s">
        <v>82</v>
      </c>
      <c r="AW243" s="13" t="s">
        <v>4</v>
      </c>
      <c r="AX243" s="13" t="s">
        <v>80</v>
      </c>
      <c r="AY243" s="238" t="s">
        <v>120</v>
      </c>
    </row>
    <row r="244" spans="1:65" s="2" customFormat="1" ht="21.75" customHeight="1">
      <c r="A244" s="39"/>
      <c r="B244" s="40"/>
      <c r="C244" s="213" t="s">
        <v>307</v>
      </c>
      <c r="D244" s="213" t="s">
        <v>123</v>
      </c>
      <c r="E244" s="214" t="s">
        <v>308</v>
      </c>
      <c r="F244" s="215" t="s">
        <v>309</v>
      </c>
      <c r="G244" s="216" t="s">
        <v>160</v>
      </c>
      <c r="H244" s="217">
        <v>4</v>
      </c>
      <c r="I244" s="218"/>
      <c r="J244" s="219">
        <f>ROUND(I244*H244,2)</f>
        <v>0</v>
      </c>
      <c r="K244" s="220"/>
      <c r="L244" s="45"/>
      <c r="M244" s="221" t="s">
        <v>1</v>
      </c>
      <c r="N244" s="222" t="s">
        <v>40</v>
      </c>
      <c r="O244" s="92"/>
      <c r="P244" s="223">
        <f>O244*H244</f>
        <v>0</v>
      </c>
      <c r="Q244" s="223">
        <v>0</v>
      </c>
      <c r="R244" s="223">
        <f>Q244*H244</f>
        <v>0</v>
      </c>
      <c r="S244" s="223">
        <v>0.0003</v>
      </c>
      <c r="T244" s="224">
        <f>S244*H244</f>
        <v>0.0012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5" t="s">
        <v>213</v>
      </c>
      <c r="AT244" s="225" t="s">
        <v>123</v>
      </c>
      <c r="AU244" s="225" t="s">
        <v>82</v>
      </c>
      <c r="AY244" s="18" t="s">
        <v>120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8" t="s">
        <v>80</v>
      </c>
      <c r="BK244" s="226">
        <f>ROUND(I244*H244,2)</f>
        <v>0</v>
      </c>
      <c r="BL244" s="18" t="s">
        <v>213</v>
      </c>
      <c r="BM244" s="225" t="s">
        <v>310</v>
      </c>
    </row>
    <row r="245" spans="1:65" s="2" customFormat="1" ht="21.75" customHeight="1">
      <c r="A245" s="39"/>
      <c r="B245" s="40"/>
      <c r="C245" s="213" t="s">
        <v>311</v>
      </c>
      <c r="D245" s="213" t="s">
        <v>123</v>
      </c>
      <c r="E245" s="214" t="s">
        <v>312</v>
      </c>
      <c r="F245" s="215" t="s">
        <v>313</v>
      </c>
      <c r="G245" s="216" t="s">
        <v>203</v>
      </c>
      <c r="H245" s="217">
        <v>7.066</v>
      </c>
      <c r="I245" s="218"/>
      <c r="J245" s="219">
        <f>ROUND(I245*H245,2)</f>
        <v>0</v>
      </c>
      <c r="K245" s="220"/>
      <c r="L245" s="45"/>
      <c r="M245" s="221" t="s">
        <v>1</v>
      </c>
      <c r="N245" s="222" t="s">
        <v>40</v>
      </c>
      <c r="O245" s="92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5" t="s">
        <v>213</v>
      </c>
      <c r="AT245" s="225" t="s">
        <v>123</v>
      </c>
      <c r="AU245" s="225" t="s">
        <v>82</v>
      </c>
      <c r="AY245" s="18" t="s">
        <v>120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8" t="s">
        <v>80</v>
      </c>
      <c r="BK245" s="226">
        <f>ROUND(I245*H245,2)</f>
        <v>0</v>
      </c>
      <c r="BL245" s="18" t="s">
        <v>213</v>
      </c>
      <c r="BM245" s="225" t="s">
        <v>314</v>
      </c>
    </row>
    <row r="246" spans="1:63" s="12" customFormat="1" ht="22.8" customHeight="1">
      <c r="A246" s="12"/>
      <c r="B246" s="197"/>
      <c r="C246" s="198"/>
      <c r="D246" s="199" t="s">
        <v>74</v>
      </c>
      <c r="E246" s="211" t="s">
        <v>315</v>
      </c>
      <c r="F246" s="211" t="s">
        <v>316</v>
      </c>
      <c r="G246" s="198"/>
      <c r="H246" s="198"/>
      <c r="I246" s="201"/>
      <c r="J246" s="212">
        <f>BK246</f>
        <v>0</v>
      </c>
      <c r="K246" s="198"/>
      <c r="L246" s="203"/>
      <c r="M246" s="204"/>
      <c r="N246" s="205"/>
      <c r="O246" s="205"/>
      <c r="P246" s="206">
        <f>SUM(P247:P272)</f>
        <v>0</v>
      </c>
      <c r="Q246" s="205"/>
      <c r="R246" s="206">
        <f>SUM(R247:R272)</f>
        <v>5.24830508</v>
      </c>
      <c r="S246" s="205"/>
      <c r="T246" s="207">
        <f>SUM(T247:T272)</f>
        <v>17.780905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8" t="s">
        <v>82</v>
      </c>
      <c r="AT246" s="209" t="s">
        <v>74</v>
      </c>
      <c r="AU246" s="209" t="s">
        <v>80</v>
      </c>
      <c r="AY246" s="208" t="s">
        <v>120</v>
      </c>
      <c r="BK246" s="210">
        <f>SUM(BK247:BK272)</f>
        <v>0</v>
      </c>
    </row>
    <row r="247" spans="1:65" s="2" customFormat="1" ht="21.75" customHeight="1">
      <c r="A247" s="39"/>
      <c r="B247" s="40"/>
      <c r="C247" s="213" t="s">
        <v>317</v>
      </c>
      <c r="D247" s="213" t="s">
        <v>123</v>
      </c>
      <c r="E247" s="214" t="s">
        <v>318</v>
      </c>
      <c r="F247" s="215" t="s">
        <v>319</v>
      </c>
      <c r="G247" s="216" t="s">
        <v>249</v>
      </c>
      <c r="H247" s="217">
        <v>180.42</v>
      </c>
      <c r="I247" s="218"/>
      <c r="J247" s="219">
        <f>ROUND(I247*H247,2)</f>
        <v>0</v>
      </c>
      <c r="K247" s="220"/>
      <c r="L247" s="45"/>
      <c r="M247" s="221" t="s">
        <v>1</v>
      </c>
      <c r="N247" s="222" t="s">
        <v>40</v>
      </c>
      <c r="O247" s="92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5" t="s">
        <v>213</v>
      </c>
      <c r="AT247" s="225" t="s">
        <v>123</v>
      </c>
      <c r="AU247" s="225" t="s">
        <v>82</v>
      </c>
      <c r="AY247" s="18" t="s">
        <v>120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8" t="s">
        <v>80</v>
      </c>
      <c r="BK247" s="226">
        <f>ROUND(I247*H247,2)</f>
        <v>0</v>
      </c>
      <c r="BL247" s="18" t="s">
        <v>213</v>
      </c>
      <c r="BM247" s="225" t="s">
        <v>320</v>
      </c>
    </row>
    <row r="248" spans="1:65" s="2" customFormat="1" ht="21.75" customHeight="1">
      <c r="A248" s="39"/>
      <c r="B248" s="40"/>
      <c r="C248" s="260" t="s">
        <v>321</v>
      </c>
      <c r="D248" s="260" t="s">
        <v>263</v>
      </c>
      <c r="E248" s="261" t="s">
        <v>322</v>
      </c>
      <c r="F248" s="262" t="s">
        <v>323</v>
      </c>
      <c r="G248" s="263" t="s">
        <v>249</v>
      </c>
      <c r="H248" s="264">
        <v>189.441</v>
      </c>
      <c r="I248" s="265"/>
      <c r="J248" s="266">
        <f>ROUND(I248*H248,2)</f>
        <v>0</v>
      </c>
      <c r="K248" s="267"/>
      <c r="L248" s="268"/>
      <c r="M248" s="269" t="s">
        <v>1</v>
      </c>
      <c r="N248" s="270" t="s">
        <v>40</v>
      </c>
      <c r="O248" s="92"/>
      <c r="P248" s="223">
        <f>O248*H248</f>
        <v>0</v>
      </c>
      <c r="Q248" s="223">
        <v>0.00038</v>
      </c>
      <c r="R248" s="223">
        <f>Q248*H248</f>
        <v>0.07198758000000001</v>
      </c>
      <c r="S248" s="223">
        <v>0</v>
      </c>
      <c r="T248" s="22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266</v>
      </c>
      <c r="AT248" s="225" t="s">
        <v>263</v>
      </c>
      <c r="AU248" s="225" t="s">
        <v>82</v>
      </c>
      <c r="AY248" s="18" t="s">
        <v>120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8" t="s">
        <v>80</v>
      </c>
      <c r="BK248" s="226">
        <f>ROUND(I248*H248,2)</f>
        <v>0</v>
      </c>
      <c r="BL248" s="18" t="s">
        <v>213</v>
      </c>
      <c r="BM248" s="225" t="s">
        <v>324</v>
      </c>
    </row>
    <row r="249" spans="1:51" s="13" customFormat="1" ht="12">
      <c r="A249" s="13"/>
      <c r="B249" s="227"/>
      <c r="C249" s="228"/>
      <c r="D249" s="229" t="s">
        <v>133</v>
      </c>
      <c r="E249" s="228"/>
      <c r="F249" s="231" t="s">
        <v>325</v>
      </c>
      <c r="G249" s="228"/>
      <c r="H249" s="232">
        <v>189.441</v>
      </c>
      <c r="I249" s="233"/>
      <c r="J249" s="228"/>
      <c r="K249" s="228"/>
      <c r="L249" s="234"/>
      <c r="M249" s="235"/>
      <c r="N249" s="236"/>
      <c r="O249" s="236"/>
      <c r="P249" s="236"/>
      <c r="Q249" s="236"/>
      <c r="R249" s="236"/>
      <c r="S249" s="236"/>
      <c r="T249" s="23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8" t="s">
        <v>133</v>
      </c>
      <c r="AU249" s="238" t="s">
        <v>82</v>
      </c>
      <c r="AV249" s="13" t="s">
        <v>82</v>
      </c>
      <c r="AW249" s="13" t="s">
        <v>4</v>
      </c>
      <c r="AX249" s="13" t="s">
        <v>80</v>
      </c>
      <c r="AY249" s="238" t="s">
        <v>120</v>
      </c>
    </row>
    <row r="250" spans="1:65" s="2" customFormat="1" ht="33" customHeight="1">
      <c r="A250" s="39"/>
      <c r="B250" s="40"/>
      <c r="C250" s="213" t="s">
        <v>326</v>
      </c>
      <c r="D250" s="213" t="s">
        <v>123</v>
      </c>
      <c r="E250" s="214" t="s">
        <v>327</v>
      </c>
      <c r="F250" s="215" t="s">
        <v>328</v>
      </c>
      <c r="G250" s="216" t="s">
        <v>131</v>
      </c>
      <c r="H250" s="217">
        <v>903.63</v>
      </c>
      <c r="I250" s="218"/>
      <c r="J250" s="219">
        <f>ROUND(I250*H250,2)</f>
        <v>0</v>
      </c>
      <c r="K250" s="220"/>
      <c r="L250" s="45"/>
      <c r="M250" s="221" t="s">
        <v>1</v>
      </c>
      <c r="N250" s="222" t="s">
        <v>40</v>
      </c>
      <c r="O250" s="92"/>
      <c r="P250" s="223">
        <f>O250*H250</f>
        <v>0</v>
      </c>
      <c r="Q250" s="223">
        <v>5E-05</v>
      </c>
      <c r="R250" s="223">
        <f>Q250*H250</f>
        <v>0.0451815</v>
      </c>
      <c r="S250" s="223">
        <v>0</v>
      </c>
      <c r="T250" s="224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5" t="s">
        <v>213</v>
      </c>
      <c r="AT250" s="225" t="s">
        <v>123</v>
      </c>
      <c r="AU250" s="225" t="s">
        <v>82</v>
      </c>
      <c r="AY250" s="18" t="s">
        <v>120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8" t="s">
        <v>80</v>
      </c>
      <c r="BK250" s="226">
        <f>ROUND(I250*H250,2)</f>
        <v>0</v>
      </c>
      <c r="BL250" s="18" t="s">
        <v>213</v>
      </c>
      <c r="BM250" s="225" t="s">
        <v>329</v>
      </c>
    </row>
    <row r="251" spans="1:51" s="15" customFormat="1" ht="12">
      <c r="A251" s="15"/>
      <c r="B251" s="250"/>
      <c r="C251" s="251"/>
      <c r="D251" s="229" t="s">
        <v>133</v>
      </c>
      <c r="E251" s="252" t="s">
        <v>1</v>
      </c>
      <c r="F251" s="253" t="s">
        <v>330</v>
      </c>
      <c r="G251" s="251"/>
      <c r="H251" s="252" t="s">
        <v>1</v>
      </c>
      <c r="I251" s="254"/>
      <c r="J251" s="251"/>
      <c r="K251" s="251"/>
      <c r="L251" s="255"/>
      <c r="M251" s="256"/>
      <c r="N251" s="257"/>
      <c r="O251" s="257"/>
      <c r="P251" s="257"/>
      <c r="Q251" s="257"/>
      <c r="R251" s="257"/>
      <c r="S251" s="257"/>
      <c r="T251" s="258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59" t="s">
        <v>133</v>
      </c>
      <c r="AU251" s="259" t="s">
        <v>82</v>
      </c>
      <c r="AV251" s="15" t="s">
        <v>80</v>
      </c>
      <c r="AW251" s="15" t="s">
        <v>31</v>
      </c>
      <c r="AX251" s="15" t="s">
        <v>75</v>
      </c>
      <c r="AY251" s="259" t="s">
        <v>120</v>
      </c>
    </row>
    <row r="252" spans="1:51" s="13" customFormat="1" ht="12">
      <c r="A252" s="13"/>
      <c r="B252" s="227"/>
      <c r="C252" s="228"/>
      <c r="D252" s="229" t="s">
        <v>133</v>
      </c>
      <c r="E252" s="230" t="s">
        <v>1</v>
      </c>
      <c r="F252" s="231" t="s">
        <v>154</v>
      </c>
      <c r="G252" s="228"/>
      <c r="H252" s="232">
        <v>444.89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8" t="s">
        <v>133</v>
      </c>
      <c r="AU252" s="238" t="s">
        <v>82</v>
      </c>
      <c r="AV252" s="13" t="s">
        <v>82</v>
      </c>
      <c r="AW252" s="13" t="s">
        <v>31</v>
      </c>
      <c r="AX252" s="13" t="s">
        <v>75</v>
      </c>
      <c r="AY252" s="238" t="s">
        <v>120</v>
      </c>
    </row>
    <row r="253" spans="1:51" s="15" customFormat="1" ht="12">
      <c r="A253" s="15"/>
      <c r="B253" s="250"/>
      <c r="C253" s="251"/>
      <c r="D253" s="229" t="s">
        <v>133</v>
      </c>
      <c r="E253" s="252" t="s">
        <v>1</v>
      </c>
      <c r="F253" s="253" t="s">
        <v>148</v>
      </c>
      <c r="G253" s="251"/>
      <c r="H253" s="252" t="s">
        <v>1</v>
      </c>
      <c r="I253" s="254"/>
      <c r="J253" s="251"/>
      <c r="K253" s="251"/>
      <c r="L253" s="255"/>
      <c r="M253" s="256"/>
      <c r="N253" s="257"/>
      <c r="O253" s="257"/>
      <c r="P253" s="257"/>
      <c r="Q253" s="257"/>
      <c r="R253" s="257"/>
      <c r="S253" s="257"/>
      <c r="T253" s="258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59" t="s">
        <v>133</v>
      </c>
      <c r="AU253" s="259" t="s">
        <v>82</v>
      </c>
      <c r="AV253" s="15" t="s">
        <v>80</v>
      </c>
      <c r="AW253" s="15" t="s">
        <v>31</v>
      </c>
      <c r="AX253" s="15" t="s">
        <v>75</v>
      </c>
      <c r="AY253" s="259" t="s">
        <v>120</v>
      </c>
    </row>
    <row r="254" spans="1:51" s="13" customFormat="1" ht="12">
      <c r="A254" s="13"/>
      <c r="B254" s="227"/>
      <c r="C254" s="228"/>
      <c r="D254" s="229" t="s">
        <v>133</v>
      </c>
      <c r="E254" s="230" t="s">
        <v>1</v>
      </c>
      <c r="F254" s="231" t="s">
        <v>155</v>
      </c>
      <c r="G254" s="228"/>
      <c r="H254" s="232">
        <v>458.74</v>
      </c>
      <c r="I254" s="233"/>
      <c r="J254" s="228"/>
      <c r="K254" s="228"/>
      <c r="L254" s="234"/>
      <c r="M254" s="235"/>
      <c r="N254" s="236"/>
      <c r="O254" s="236"/>
      <c r="P254" s="236"/>
      <c r="Q254" s="236"/>
      <c r="R254" s="236"/>
      <c r="S254" s="236"/>
      <c r="T254" s="23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8" t="s">
        <v>133</v>
      </c>
      <c r="AU254" s="238" t="s">
        <v>82</v>
      </c>
      <c r="AV254" s="13" t="s">
        <v>82</v>
      </c>
      <c r="AW254" s="13" t="s">
        <v>31</v>
      </c>
      <c r="AX254" s="13" t="s">
        <v>75</v>
      </c>
      <c r="AY254" s="238" t="s">
        <v>120</v>
      </c>
    </row>
    <row r="255" spans="1:51" s="14" customFormat="1" ht="12">
      <c r="A255" s="14"/>
      <c r="B255" s="239"/>
      <c r="C255" s="240"/>
      <c r="D255" s="229" t="s">
        <v>133</v>
      </c>
      <c r="E255" s="241" t="s">
        <v>1</v>
      </c>
      <c r="F255" s="242" t="s">
        <v>136</v>
      </c>
      <c r="G255" s="240"/>
      <c r="H255" s="243">
        <v>903.63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49" t="s">
        <v>133</v>
      </c>
      <c r="AU255" s="249" t="s">
        <v>82</v>
      </c>
      <c r="AV255" s="14" t="s">
        <v>127</v>
      </c>
      <c r="AW255" s="14" t="s">
        <v>31</v>
      </c>
      <c r="AX255" s="14" t="s">
        <v>80</v>
      </c>
      <c r="AY255" s="249" t="s">
        <v>120</v>
      </c>
    </row>
    <row r="256" spans="1:65" s="2" customFormat="1" ht="21.75" customHeight="1">
      <c r="A256" s="39"/>
      <c r="B256" s="40"/>
      <c r="C256" s="260" t="s">
        <v>331</v>
      </c>
      <c r="D256" s="260" t="s">
        <v>263</v>
      </c>
      <c r="E256" s="261" t="s">
        <v>332</v>
      </c>
      <c r="F256" s="262" t="s">
        <v>333</v>
      </c>
      <c r="G256" s="263" t="s">
        <v>131</v>
      </c>
      <c r="H256" s="264">
        <v>948.812</v>
      </c>
      <c r="I256" s="265"/>
      <c r="J256" s="266">
        <f>ROUND(I256*H256,2)</f>
        <v>0</v>
      </c>
      <c r="K256" s="267"/>
      <c r="L256" s="268"/>
      <c r="M256" s="269" t="s">
        <v>1</v>
      </c>
      <c r="N256" s="270" t="s">
        <v>40</v>
      </c>
      <c r="O256" s="92"/>
      <c r="P256" s="223">
        <f>O256*H256</f>
        <v>0</v>
      </c>
      <c r="Q256" s="223">
        <v>0.003</v>
      </c>
      <c r="R256" s="223">
        <f>Q256*H256</f>
        <v>2.846436</v>
      </c>
      <c r="S256" s="223">
        <v>0</v>
      </c>
      <c r="T256" s="224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5" t="s">
        <v>266</v>
      </c>
      <c r="AT256" s="225" t="s">
        <v>263</v>
      </c>
      <c r="AU256" s="225" t="s">
        <v>82</v>
      </c>
      <c r="AY256" s="18" t="s">
        <v>120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8" t="s">
        <v>80</v>
      </c>
      <c r="BK256" s="226">
        <f>ROUND(I256*H256,2)</f>
        <v>0</v>
      </c>
      <c r="BL256" s="18" t="s">
        <v>213</v>
      </c>
      <c r="BM256" s="225" t="s">
        <v>334</v>
      </c>
    </row>
    <row r="257" spans="1:51" s="13" customFormat="1" ht="12">
      <c r="A257" s="13"/>
      <c r="B257" s="227"/>
      <c r="C257" s="228"/>
      <c r="D257" s="229" t="s">
        <v>133</v>
      </c>
      <c r="E257" s="228"/>
      <c r="F257" s="231" t="s">
        <v>335</v>
      </c>
      <c r="G257" s="228"/>
      <c r="H257" s="232">
        <v>948.812</v>
      </c>
      <c r="I257" s="233"/>
      <c r="J257" s="228"/>
      <c r="K257" s="228"/>
      <c r="L257" s="234"/>
      <c r="M257" s="235"/>
      <c r="N257" s="236"/>
      <c r="O257" s="236"/>
      <c r="P257" s="236"/>
      <c r="Q257" s="236"/>
      <c r="R257" s="236"/>
      <c r="S257" s="236"/>
      <c r="T257" s="23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8" t="s">
        <v>133</v>
      </c>
      <c r="AU257" s="238" t="s">
        <v>82</v>
      </c>
      <c r="AV257" s="13" t="s">
        <v>82</v>
      </c>
      <c r="AW257" s="13" t="s">
        <v>4</v>
      </c>
      <c r="AX257" s="13" t="s">
        <v>80</v>
      </c>
      <c r="AY257" s="238" t="s">
        <v>120</v>
      </c>
    </row>
    <row r="258" spans="1:65" s="2" customFormat="1" ht="21.75" customHeight="1">
      <c r="A258" s="39"/>
      <c r="B258" s="40"/>
      <c r="C258" s="213" t="s">
        <v>336</v>
      </c>
      <c r="D258" s="213" t="s">
        <v>123</v>
      </c>
      <c r="E258" s="214" t="s">
        <v>337</v>
      </c>
      <c r="F258" s="215" t="s">
        <v>338</v>
      </c>
      <c r="G258" s="216" t="s">
        <v>131</v>
      </c>
      <c r="H258" s="217">
        <v>903.63</v>
      </c>
      <c r="I258" s="218"/>
      <c r="J258" s="219">
        <f>ROUND(I258*H258,2)</f>
        <v>0</v>
      </c>
      <c r="K258" s="220"/>
      <c r="L258" s="45"/>
      <c r="M258" s="221" t="s">
        <v>1</v>
      </c>
      <c r="N258" s="222" t="s">
        <v>40</v>
      </c>
      <c r="O258" s="92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5" t="s">
        <v>213</v>
      </c>
      <c r="AT258" s="225" t="s">
        <v>123</v>
      </c>
      <c r="AU258" s="225" t="s">
        <v>82</v>
      </c>
      <c r="AY258" s="18" t="s">
        <v>120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8" t="s">
        <v>80</v>
      </c>
      <c r="BK258" s="226">
        <f>ROUND(I258*H258,2)</f>
        <v>0</v>
      </c>
      <c r="BL258" s="18" t="s">
        <v>213</v>
      </c>
      <c r="BM258" s="225" t="s">
        <v>339</v>
      </c>
    </row>
    <row r="259" spans="1:51" s="15" customFormat="1" ht="12">
      <c r="A259" s="15"/>
      <c r="B259" s="250"/>
      <c r="C259" s="251"/>
      <c r="D259" s="229" t="s">
        <v>133</v>
      </c>
      <c r="E259" s="252" t="s">
        <v>1</v>
      </c>
      <c r="F259" s="253" t="s">
        <v>330</v>
      </c>
      <c r="G259" s="251"/>
      <c r="H259" s="252" t="s">
        <v>1</v>
      </c>
      <c r="I259" s="254"/>
      <c r="J259" s="251"/>
      <c r="K259" s="251"/>
      <c r="L259" s="255"/>
      <c r="M259" s="256"/>
      <c r="N259" s="257"/>
      <c r="O259" s="257"/>
      <c r="P259" s="257"/>
      <c r="Q259" s="257"/>
      <c r="R259" s="257"/>
      <c r="S259" s="257"/>
      <c r="T259" s="258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59" t="s">
        <v>133</v>
      </c>
      <c r="AU259" s="259" t="s">
        <v>82</v>
      </c>
      <c r="AV259" s="15" t="s">
        <v>80</v>
      </c>
      <c r="AW259" s="15" t="s">
        <v>31</v>
      </c>
      <c r="AX259" s="15" t="s">
        <v>75</v>
      </c>
      <c r="AY259" s="259" t="s">
        <v>120</v>
      </c>
    </row>
    <row r="260" spans="1:51" s="13" customFormat="1" ht="12">
      <c r="A260" s="13"/>
      <c r="B260" s="227"/>
      <c r="C260" s="228"/>
      <c r="D260" s="229" t="s">
        <v>133</v>
      </c>
      <c r="E260" s="230" t="s">
        <v>1</v>
      </c>
      <c r="F260" s="231" t="s">
        <v>154</v>
      </c>
      <c r="G260" s="228"/>
      <c r="H260" s="232">
        <v>444.89</v>
      </c>
      <c r="I260" s="233"/>
      <c r="J260" s="228"/>
      <c r="K260" s="228"/>
      <c r="L260" s="234"/>
      <c r="M260" s="235"/>
      <c r="N260" s="236"/>
      <c r="O260" s="236"/>
      <c r="P260" s="236"/>
      <c r="Q260" s="236"/>
      <c r="R260" s="236"/>
      <c r="S260" s="236"/>
      <c r="T260" s="23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8" t="s">
        <v>133</v>
      </c>
      <c r="AU260" s="238" t="s">
        <v>82</v>
      </c>
      <c r="AV260" s="13" t="s">
        <v>82</v>
      </c>
      <c r="AW260" s="13" t="s">
        <v>31</v>
      </c>
      <c r="AX260" s="13" t="s">
        <v>75</v>
      </c>
      <c r="AY260" s="238" t="s">
        <v>120</v>
      </c>
    </row>
    <row r="261" spans="1:51" s="15" customFormat="1" ht="12">
      <c r="A261" s="15"/>
      <c r="B261" s="250"/>
      <c r="C261" s="251"/>
      <c r="D261" s="229" t="s">
        <v>133</v>
      </c>
      <c r="E261" s="252" t="s">
        <v>1</v>
      </c>
      <c r="F261" s="253" t="s">
        <v>148</v>
      </c>
      <c r="G261" s="251"/>
      <c r="H261" s="252" t="s">
        <v>1</v>
      </c>
      <c r="I261" s="254"/>
      <c r="J261" s="251"/>
      <c r="K261" s="251"/>
      <c r="L261" s="255"/>
      <c r="M261" s="256"/>
      <c r="N261" s="257"/>
      <c r="O261" s="257"/>
      <c r="P261" s="257"/>
      <c r="Q261" s="257"/>
      <c r="R261" s="257"/>
      <c r="S261" s="257"/>
      <c r="T261" s="258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9" t="s">
        <v>133</v>
      </c>
      <c r="AU261" s="259" t="s">
        <v>82</v>
      </c>
      <c r="AV261" s="15" t="s">
        <v>80</v>
      </c>
      <c r="AW261" s="15" t="s">
        <v>31</v>
      </c>
      <c r="AX261" s="15" t="s">
        <v>75</v>
      </c>
      <c r="AY261" s="259" t="s">
        <v>120</v>
      </c>
    </row>
    <row r="262" spans="1:51" s="13" customFormat="1" ht="12">
      <c r="A262" s="13"/>
      <c r="B262" s="227"/>
      <c r="C262" s="228"/>
      <c r="D262" s="229" t="s">
        <v>133</v>
      </c>
      <c r="E262" s="230" t="s">
        <v>1</v>
      </c>
      <c r="F262" s="231" t="s">
        <v>155</v>
      </c>
      <c r="G262" s="228"/>
      <c r="H262" s="232">
        <v>458.74</v>
      </c>
      <c r="I262" s="233"/>
      <c r="J262" s="228"/>
      <c r="K262" s="228"/>
      <c r="L262" s="234"/>
      <c r="M262" s="235"/>
      <c r="N262" s="236"/>
      <c r="O262" s="236"/>
      <c r="P262" s="236"/>
      <c r="Q262" s="236"/>
      <c r="R262" s="236"/>
      <c r="S262" s="236"/>
      <c r="T262" s="23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8" t="s">
        <v>133</v>
      </c>
      <c r="AU262" s="238" t="s">
        <v>82</v>
      </c>
      <c r="AV262" s="13" t="s">
        <v>82</v>
      </c>
      <c r="AW262" s="13" t="s">
        <v>31</v>
      </c>
      <c r="AX262" s="13" t="s">
        <v>75</v>
      </c>
      <c r="AY262" s="238" t="s">
        <v>120</v>
      </c>
    </row>
    <row r="263" spans="1:51" s="14" customFormat="1" ht="12">
      <c r="A263" s="14"/>
      <c r="B263" s="239"/>
      <c r="C263" s="240"/>
      <c r="D263" s="229" t="s">
        <v>133</v>
      </c>
      <c r="E263" s="241" t="s">
        <v>1</v>
      </c>
      <c r="F263" s="242" t="s">
        <v>136</v>
      </c>
      <c r="G263" s="240"/>
      <c r="H263" s="243">
        <v>903.63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9" t="s">
        <v>133</v>
      </c>
      <c r="AU263" s="249" t="s">
        <v>82</v>
      </c>
      <c r="AV263" s="14" t="s">
        <v>127</v>
      </c>
      <c r="AW263" s="14" t="s">
        <v>31</v>
      </c>
      <c r="AX263" s="14" t="s">
        <v>80</v>
      </c>
      <c r="AY263" s="249" t="s">
        <v>120</v>
      </c>
    </row>
    <row r="264" spans="1:65" s="2" customFormat="1" ht="21.75" customHeight="1">
      <c r="A264" s="39"/>
      <c r="B264" s="40"/>
      <c r="C264" s="260" t="s">
        <v>340</v>
      </c>
      <c r="D264" s="260" t="s">
        <v>263</v>
      </c>
      <c r="E264" s="261" t="s">
        <v>341</v>
      </c>
      <c r="F264" s="262" t="s">
        <v>342</v>
      </c>
      <c r="G264" s="263" t="s">
        <v>126</v>
      </c>
      <c r="H264" s="264">
        <v>114.235</v>
      </c>
      <c r="I264" s="265"/>
      <c r="J264" s="266">
        <f>ROUND(I264*H264,2)</f>
        <v>0</v>
      </c>
      <c r="K264" s="267"/>
      <c r="L264" s="268"/>
      <c r="M264" s="269" t="s">
        <v>1</v>
      </c>
      <c r="N264" s="270" t="s">
        <v>40</v>
      </c>
      <c r="O264" s="92"/>
      <c r="P264" s="223">
        <f>O264*H264</f>
        <v>0</v>
      </c>
      <c r="Q264" s="223">
        <v>0.02</v>
      </c>
      <c r="R264" s="223">
        <f>Q264*H264</f>
        <v>2.2847</v>
      </c>
      <c r="S264" s="223">
        <v>0</v>
      </c>
      <c r="T264" s="22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5" t="s">
        <v>266</v>
      </c>
      <c r="AT264" s="225" t="s">
        <v>263</v>
      </c>
      <c r="AU264" s="225" t="s">
        <v>82</v>
      </c>
      <c r="AY264" s="18" t="s">
        <v>120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8" t="s">
        <v>80</v>
      </c>
      <c r="BK264" s="226">
        <f>ROUND(I264*H264,2)</f>
        <v>0</v>
      </c>
      <c r="BL264" s="18" t="s">
        <v>213</v>
      </c>
      <c r="BM264" s="225" t="s">
        <v>343</v>
      </c>
    </row>
    <row r="265" spans="1:51" s="13" customFormat="1" ht="12">
      <c r="A265" s="13"/>
      <c r="B265" s="227"/>
      <c r="C265" s="228"/>
      <c r="D265" s="229" t="s">
        <v>133</v>
      </c>
      <c r="E265" s="230" t="s">
        <v>1</v>
      </c>
      <c r="F265" s="231" t="s">
        <v>344</v>
      </c>
      <c r="G265" s="228"/>
      <c r="H265" s="232">
        <v>114.235</v>
      </c>
      <c r="I265" s="233"/>
      <c r="J265" s="228"/>
      <c r="K265" s="228"/>
      <c r="L265" s="234"/>
      <c r="M265" s="235"/>
      <c r="N265" s="236"/>
      <c r="O265" s="236"/>
      <c r="P265" s="236"/>
      <c r="Q265" s="236"/>
      <c r="R265" s="236"/>
      <c r="S265" s="236"/>
      <c r="T265" s="23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8" t="s">
        <v>133</v>
      </c>
      <c r="AU265" s="238" t="s">
        <v>82</v>
      </c>
      <c r="AV265" s="13" t="s">
        <v>82</v>
      </c>
      <c r="AW265" s="13" t="s">
        <v>31</v>
      </c>
      <c r="AX265" s="13" t="s">
        <v>80</v>
      </c>
      <c r="AY265" s="238" t="s">
        <v>120</v>
      </c>
    </row>
    <row r="266" spans="1:65" s="2" customFormat="1" ht="21.75" customHeight="1">
      <c r="A266" s="39"/>
      <c r="B266" s="40"/>
      <c r="C266" s="213" t="s">
        <v>345</v>
      </c>
      <c r="D266" s="213" t="s">
        <v>123</v>
      </c>
      <c r="E266" s="214" t="s">
        <v>346</v>
      </c>
      <c r="F266" s="215" t="s">
        <v>347</v>
      </c>
      <c r="G266" s="216" t="s">
        <v>131</v>
      </c>
      <c r="H266" s="217">
        <v>458.74</v>
      </c>
      <c r="I266" s="218"/>
      <c r="J266" s="219">
        <f>ROUND(I266*H266,2)</f>
        <v>0</v>
      </c>
      <c r="K266" s="220"/>
      <c r="L266" s="45"/>
      <c r="M266" s="221" t="s">
        <v>1</v>
      </c>
      <c r="N266" s="222" t="s">
        <v>40</v>
      </c>
      <c r="O266" s="92"/>
      <c r="P266" s="223">
        <f>O266*H266</f>
        <v>0</v>
      </c>
      <c r="Q266" s="223">
        <v>0</v>
      </c>
      <c r="R266" s="223">
        <f>Q266*H266</f>
        <v>0</v>
      </c>
      <c r="S266" s="223">
        <v>0.015</v>
      </c>
      <c r="T266" s="224">
        <f>S266*H266</f>
        <v>6.8811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5" t="s">
        <v>213</v>
      </c>
      <c r="AT266" s="225" t="s">
        <v>123</v>
      </c>
      <c r="AU266" s="225" t="s">
        <v>82</v>
      </c>
      <c r="AY266" s="18" t="s">
        <v>120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8" t="s">
        <v>80</v>
      </c>
      <c r="BK266" s="226">
        <f>ROUND(I266*H266,2)</f>
        <v>0</v>
      </c>
      <c r="BL266" s="18" t="s">
        <v>213</v>
      </c>
      <c r="BM266" s="225" t="s">
        <v>348</v>
      </c>
    </row>
    <row r="267" spans="1:51" s="15" customFormat="1" ht="12">
      <c r="A267" s="15"/>
      <c r="B267" s="250"/>
      <c r="C267" s="251"/>
      <c r="D267" s="229" t="s">
        <v>133</v>
      </c>
      <c r="E267" s="252" t="s">
        <v>1</v>
      </c>
      <c r="F267" s="253" t="s">
        <v>148</v>
      </c>
      <c r="G267" s="251"/>
      <c r="H267" s="252" t="s">
        <v>1</v>
      </c>
      <c r="I267" s="254"/>
      <c r="J267" s="251"/>
      <c r="K267" s="251"/>
      <c r="L267" s="255"/>
      <c r="M267" s="256"/>
      <c r="N267" s="257"/>
      <c r="O267" s="257"/>
      <c r="P267" s="257"/>
      <c r="Q267" s="257"/>
      <c r="R267" s="257"/>
      <c r="S267" s="257"/>
      <c r="T267" s="258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9" t="s">
        <v>133</v>
      </c>
      <c r="AU267" s="259" t="s">
        <v>82</v>
      </c>
      <c r="AV267" s="15" t="s">
        <v>80</v>
      </c>
      <c r="AW267" s="15" t="s">
        <v>31</v>
      </c>
      <c r="AX267" s="15" t="s">
        <v>75</v>
      </c>
      <c r="AY267" s="259" t="s">
        <v>120</v>
      </c>
    </row>
    <row r="268" spans="1:51" s="13" customFormat="1" ht="12">
      <c r="A268" s="13"/>
      <c r="B268" s="227"/>
      <c r="C268" s="228"/>
      <c r="D268" s="229" t="s">
        <v>133</v>
      </c>
      <c r="E268" s="230" t="s">
        <v>1</v>
      </c>
      <c r="F268" s="231" t="s">
        <v>155</v>
      </c>
      <c r="G268" s="228"/>
      <c r="H268" s="232">
        <v>458.74</v>
      </c>
      <c r="I268" s="233"/>
      <c r="J268" s="228"/>
      <c r="K268" s="228"/>
      <c r="L268" s="234"/>
      <c r="M268" s="235"/>
      <c r="N268" s="236"/>
      <c r="O268" s="236"/>
      <c r="P268" s="236"/>
      <c r="Q268" s="236"/>
      <c r="R268" s="236"/>
      <c r="S268" s="236"/>
      <c r="T268" s="23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8" t="s">
        <v>133</v>
      </c>
      <c r="AU268" s="238" t="s">
        <v>82</v>
      </c>
      <c r="AV268" s="13" t="s">
        <v>82</v>
      </c>
      <c r="AW268" s="13" t="s">
        <v>31</v>
      </c>
      <c r="AX268" s="13" t="s">
        <v>80</v>
      </c>
      <c r="AY268" s="238" t="s">
        <v>120</v>
      </c>
    </row>
    <row r="269" spans="1:65" s="2" customFormat="1" ht="33" customHeight="1">
      <c r="A269" s="39"/>
      <c r="B269" s="40"/>
      <c r="C269" s="213" t="s">
        <v>349</v>
      </c>
      <c r="D269" s="213" t="s">
        <v>123</v>
      </c>
      <c r="E269" s="214" t="s">
        <v>350</v>
      </c>
      <c r="F269" s="215" t="s">
        <v>351</v>
      </c>
      <c r="G269" s="216" t="s">
        <v>131</v>
      </c>
      <c r="H269" s="217">
        <v>444.89</v>
      </c>
      <c r="I269" s="218"/>
      <c r="J269" s="219">
        <f>ROUND(I269*H269,2)</f>
        <v>0</v>
      </c>
      <c r="K269" s="220"/>
      <c r="L269" s="45"/>
      <c r="M269" s="221" t="s">
        <v>1</v>
      </c>
      <c r="N269" s="222" t="s">
        <v>40</v>
      </c>
      <c r="O269" s="92"/>
      <c r="P269" s="223">
        <f>O269*H269</f>
        <v>0</v>
      </c>
      <c r="Q269" s="223">
        <v>0</v>
      </c>
      <c r="R269" s="223">
        <f>Q269*H269</f>
        <v>0</v>
      </c>
      <c r="S269" s="223">
        <v>0.0245</v>
      </c>
      <c r="T269" s="224">
        <f>S269*H269</f>
        <v>10.899805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5" t="s">
        <v>213</v>
      </c>
      <c r="AT269" s="225" t="s">
        <v>123</v>
      </c>
      <c r="AU269" s="225" t="s">
        <v>82</v>
      </c>
      <c r="AY269" s="18" t="s">
        <v>120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8" t="s">
        <v>80</v>
      </c>
      <c r="BK269" s="226">
        <f>ROUND(I269*H269,2)</f>
        <v>0</v>
      </c>
      <c r="BL269" s="18" t="s">
        <v>213</v>
      </c>
      <c r="BM269" s="225" t="s">
        <v>352</v>
      </c>
    </row>
    <row r="270" spans="1:51" s="15" customFormat="1" ht="12">
      <c r="A270" s="15"/>
      <c r="B270" s="250"/>
      <c r="C270" s="251"/>
      <c r="D270" s="229" t="s">
        <v>133</v>
      </c>
      <c r="E270" s="252" t="s">
        <v>1</v>
      </c>
      <c r="F270" s="253" t="s">
        <v>146</v>
      </c>
      <c r="G270" s="251"/>
      <c r="H270" s="252" t="s">
        <v>1</v>
      </c>
      <c r="I270" s="254"/>
      <c r="J270" s="251"/>
      <c r="K270" s="251"/>
      <c r="L270" s="255"/>
      <c r="M270" s="256"/>
      <c r="N270" s="257"/>
      <c r="O270" s="257"/>
      <c r="P270" s="257"/>
      <c r="Q270" s="257"/>
      <c r="R270" s="257"/>
      <c r="S270" s="257"/>
      <c r="T270" s="258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9" t="s">
        <v>133</v>
      </c>
      <c r="AU270" s="259" t="s">
        <v>82</v>
      </c>
      <c r="AV270" s="15" t="s">
        <v>80</v>
      </c>
      <c r="AW270" s="15" t="s">
        <v>31</v>
      </c>
      <c r="AX270" s="15" t="s">
        <v>75</v>
      </c>
      <c r="AY270" s="259" t="s">
        <v>120</v>
      </c>
    </row>
    <row r="271" spans="1:51" s="13" customFormat="1" ht="12">
      <c r="A271" s="13"/>
      <c r="B271" s="227"/>
      <c r="C271" s="228"/>
      <c r="D271" s="229" t="s">
        <v>133</v>
      </c>
      <c r="E271" s="230" t="s">
        <v>1</v>
      </c>
      <c r="F271" s="231" t="s">
        <v>154</v>
      </c>
      <c r="G271" s="228"/>
      <c r="H271" s="232">
        <v>444.89</v>
      </c>
      <c r="I271" s="233"/>
      <c r="J271" s="228"/>
      <c r="K271" s="228"/>
      <c r="L271" s="234"/>
      <c r="M271" s="235"/>
      <c r="N271" s="236"/>
      <c r="O271" s="236"/>
      <c r="P271" s="236"/>
      <c r="Q271" s="236"/>
      <c r="R271" s="236"/>
      <c r="S271" s="236"/>
      <c r="T271" s="23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8" t="s">
        <v>133</v>
      </c>
      <c r="AU271" s="238" t="s">
        <v>82</v>
      </c>
      <c r="AV271" s="13" t="s">
        <v>82</v>
      </c>
      <c r="AW271" s="13" t="s">
        <v>31</v>
      </c>
      <c r="AX271" s="13" t="s">
        <v>80</v>
      </c>
      <c r="AY271" s="238" t="s">
        <v>120</v>
      </c>
    </row>
    <row r="272" spans="1:65" s="2" customFormat="1" ht="21.75" customHeight="1">
      <c r="A272" s="39"/>
      <c r="B272" s="40"/>
      <c r="C272" s="213" t="s">
        <v>353</v>
      </c>
      <c r="D272" s="213" t="s">
        <v>123</v>
      </c>
      <c r="E272" s="214" t="s">
        <v>354</v>
      </c>
      <c r="F272" s="215" t="s">
        <v>355</v>
      </c>
      <c r="G272" s="216" t="s">
        <v>203</v>
      </c>
      <c r="H272" s="217">
        <v>5.248</v>
      </c>
      <c r="I272" s="218"/>
      <c r="J272" s="219">
        <f>ROUND(I272*H272,2)</f>
        <v>0</v>
      </c>
      <c r="K272" s="220"/>
      <c r="L272" s="45"/>
      <c r="M272" s="221" t="s">
        <v>1</v>
      </c>
      <c r="N272" s="222" t="s">
        <v>40</v>
      </c>
      <c r="O272" s="92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4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5" t="s">
        <v>213</v>
      </c>
      <c r="AT272" s="225" t="s">
        <v>123</v>
      </c>
      <c r="AU272" s="225" t="s">
        <v>82</v>
      </c>
      <c r="AY272" s="18" t="s">
        <v>120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8" t="s">
        <v>80</v>
      </c>
      <c r="BK272" s="226">
        <f>ROUND(I272*H272,2)</f>
        <v>0</v>
      </c>
      <c r="BL272" s="18" t="s">
        <v>213</v>
      </c>
      <c r="BM272" s="225" t="s">
        <v>356</v>
      </c>
    </row>
    <row r="273" spans="1:63" s="12" customFormat="1" ht="22.8" customHeight="1">
      <c r="A273" s="12"/>
      <c r="B273" s="197"/>
      <c r="C273" s="198"/>
      <c r="D273" s="199" t="s">
        <v>74</v>
      </c>
      <c r="E273" s="211" t="s">
        <v>357</v>
      </c>
      <c r="F273" s="211" t="s">
        <v>358</v>
      </c>
      <c r="G273" s="198"/>
      <c r="H273" s="198"/>
      <c r="I273" s="201"/>
      <c r="J273" s="212">
        <f>BK273</f>
        <v>0</v>
      </c>
      <c r="K273" s="198"/>
      <c r="L273" s="203"/>
      <c r="M273" s="204"/>
      <c r="N273" s="205"/>
      <c r="O273" s="205"/>
      <c r="P273" s="206">
        <f>SUM(P274:P281)</f>
        <v>0</v>
      </c>
      <c r="Q273" s="205"/>
      <c r="R273" s="206">
        <f>SUM(R274:R281)</f>
        <v>0.013</v>
      </c>
      <c r="S273" s="205"/>
      <c r="T273" s="207">
        <f>SUM(T274:T281)</f>
        <v>0.09228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8" t="s">
        <v>82</v>
      </c>
      <c r="AT273" s="209" t="s">
        <v>74</v>
      </c>
      <c r="AU273" s="209" t="s">
        <v>80</v>
      </c>
      <c r="AY273" s="208" t="s">
        <v>120</v>
      </c>
      <c r="BK273" s="210">
        <f>SUM(BK274:BK281)</f>
        <v>0</v>
      </c>
    </row>
    <row r="274" spans="1:65" s="2" customFormat="1" ht="16.5" customHeight="1">
      <c r="A274" s="39"/>
      <c r="B274" s="40"/>
      <c r="C274" s="213" t="s">
        <v>359</v>
      </c>
      <c r="D274" s="213" t="s">
        <v>123</v>
      </c>
      <c r="E274" s="214" t="s">
        <v>360</v>
      </c>
      <c r="F274" s="215" t="s">
        <v>361</v>
      </c>
      <c r="G274" s="216" t="s">
        <v>160</v>
      </c>
      <c r="H274" s="217">
        <v>4</v>
      </c>
      <c r="I274" s="218"/>
      <c r="J274" s="219">
        <f>ROUND(I274*H274,2)</f>
        <v>0</v>
      </c>
      <c r="K274" s="220"/>
      <c r="L274" s="45"/>
      <c r="M274" s="221" t="s">
        <v>1</v>
      </c>
      <c r="N274" s="222" t="s">
        <v>40</v>
      </c>
      <c r="O274" s="92"/>
      <c r="P274" s="223">
        <f>O274*H274</f>
        <v>0</v>
      </c>
      <c r="Q274" s="223">
        <v>0</v>
      </c>
      <c r="R274" s="223">
        <f>Q274*H274</f>
        <v>0</v>
      </c>
      <c r="S274" s="223">
        <v>0.02307</v>
      </c>
      <c r="T274" s="224">
        <f>S274*H274</f>
        <v>0.09228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5" t="s">
        <v>213</v>
      </c>
      <c r="AT274" s="225" t="s">
        <v>123</v>
      </c>
      <c r="AU274" s="225" t="s">
        <v>82</v>
      </c>
      <c r="AY274" s="18" t="s">
        <v>120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8" t="s">
        <v>80</v>
      </c>
      <c r="BK274" s="226">
        <f>ROUND(I274*H274,2)</f>
        <v>0</v>
      </c>
      <c r="BL274" s="18" t="s">
        <v>213</v>
      </c>
      <c r="BM274" s="225" t="s">
        <v>362</v>
      </c>
    </row>
    <row r="275" spans="1:51" s="15" customFormat="1" ht="12">
      <c r="A275" s="15"/>
      <c r="B275" s="250"/>
      <c r="C275" s="251"/>
      <c r="D275" s="229" t="s">
        <v>133</v>
      </c>
      <c r="E275" s="252" t="s">
        <v>1</v>
      </c>
      <c r="F275" s="253" t="s">
        <v>146</v>
      </c>
      <c r="G275" s="251"/>
      <c r="H275" s="252" t="s">
        <v>1</v>
      </c>
      <c r="I275" s="254"/>
      <c r="J275" s="251"/>
      <c r="K275" s="251"/>
      <c r="L275" s="255"/>
      <c r="M275" s="256"/>
      <c r="N275" s="257"/>
      <c r="O275" s="257"/>
      <c r="P275" s="257"/>
      <c r="Q275" s="257"/>
      <c r="R275" s="257"/>
      <c r="S275" s="257"/>
      <c r="T275" s="258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9" t="s">
        <v>133</v>
      </c>
      <c r="AU275" s="259" t="s">
        <v>82</v>
      </c>
      <c r="AV275" s="15" t="s">
        <v>80</v>
      </c>
      <c r="AW275" s="15" t="s">
        <v>31</v>
      </c>
      <c r="AX275" s="15" t="s">
        <v>75</v>
      </c>
      <c r="AY275" s="259" t="s">
        <v>120</v>
      </c>
    </row>
    <row r="276" spans="1:51" s="13" customFormat="1" ht="12">
      <c r="A276" s="13"/>
      <c r="B276" s="227"/>
      <c r="C276" s="228"/>
      <c r="D276" s="229" t="s">
        <v>133</v>
      </c>
      <c r="E276" s="230" t="s">
        <v>1</v>
      </c>
      <c r="F276" s="231" t="s">
        <v>82</v>
      </c>
      <c r="G276" s="228"/>
      <c r="H276" s="232">
        <v>2</v>
      </c>
      <c r="I276" s="233"/>
      <c r="J276" s="228"/>
      <c r="K276" s="228"/>
      <c r="L276" s="234"/>
      <c r="M276" s="235"/>
      <c r="N276" s="236"/>
      <c r="O276" s="236"/>
      <c r="P276" s="236"/>
      <c r="Q276" s="236"/>
      <c r="R276" s="236"/>
      <c r="S276" s="236"/>
      <c r="T276" s="23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8" t="s">
        <v>133</v>
      </c>
      <c r="AU276" s="238" t="s">
        <v>82</v>
      </c>
      <c r="AV276" s="13" t="s">
        <v>82</v>
      </c>
      <c r="AW276" s="13" t="s">
        <v>31</v>
      </c>
      <c r="AX276" s="13" t="s">
        <v>75</v>
      </c>
      <c r="AY276" s="238" t="s">
        <v>120</v>
      </c>
    </row>
    <row r="277" spans="1:51" s="15" customFormat="1" ht="12">
      <c r="A277" s="15"/>
      <c r="B277" s="250"/>
      <c r="C277" s="251"/>
      <c r="D277" s="229" t="s">
        <v>133</v>
      </c>
      <c r="E277" s="252" t="s">
        <v>1</v>
      </c>
      <c r="F277" s="253" t="s">
        <v>148</v>
      </c>
      <c r="G277" s="251"/>
      <c r="H277" s="252" t="s">
        <v>1</v>
      </c>
      <c r="I277" s="254"/>
      <c r="J277" s="251"/>
      <c r="K277" s="251"/>
      <c r="L277" s="255"/>
      <c r="M277" s="256"/>
      <c r="N277" s="257"/>
      <c r="O277" s="257"/>
      <c r="P277" s="257"/>
      <c r="Q277" s="257"/>
      <c r="R277" s="257"/>
      <c r="S277" s="257"/>
      <c r="T277" s="258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9" t="s">
        <v>133</v>
      </c>
      <c r="AU277" s="259" t="s">
        <v>82</v>
      </c>
      <c r="AV277" s="15" t="s">
        <v>80</v>
      </c>
      <c r="AW277" s="15" t="s">
        <v>31</v>
      </c>
      <c r="AX277" s="15" t="s">
        <v>75</v>
      </c>
      <c r="AY277" s="259" t="s">
        <v>120</v>
      </c>
    </row>
    <row r="278" spans="1:51" s="13" customFormat="1" ht="12">
      <c r="A278" s="13"/>
      <c r="B278" s="227"/>
      <c r="C278" s="228"/>
      <c r="D278" s="229" t="s">
        <v>133</v>
      </c>
      <c r="E278" s="230" t="s">
        <v>1</v>
      </c>
      <c r="F278" s="231" t="s">
        <v>82</v>
      </c>
      <c r="G278" s="228"/>
      <c r="H278" s="232">
        <v>2</v>
      </c>
      <c r="I278" s="233"/>
      <c r="J278" s="228"/>
      <c r="K278" s="228"/>
      <c r="L278" s="234"/>
      <c r="M278" s="235"/>
      <c r="N278" s="236"/>
      <c r="O278" s="236"/>
      <c r="P278" s="236"/>
      <c r="Q278" s="236"/>
      <c r="R278" s="236"/>
      <c r="S278" s="236"/>
      <c r="T278" s="23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8" t="s">
        <v>133</v>
      </c>
      <c r="AU278" s="238" t="s">
        <v>82</v>
      </c>
      <c r="AV278" s="13" t="s">
        <v>82</v>
      </c>
      <c r="AW278" s="13" t="s">
        <v>31</v>
      </c>
      <c r="AX278" s="13" t="s">
        <v>75</v>
      </c>
      <c r="AY278" s="238" t="s">
        <v>120</v>
      </c>
    </row>
    <row r="279" spans="1:51" s="14" customFormat="1" ht="12">
      <c r="A279" s="14"/>
      <c r="B279" s="239"/>
      <c r="C279" s="240"/>
      <c r="D279" s="229" t="s">
        <v>133</v>
      </c>
      <c r="E279" s="241" t="s">
        <v>1</v>
      </c>
      <c r="F279" s="242" t="s">
        <v>136</v>
      </c>
      <c r="G279" s="240"/>
      <c r="H279" s="243">
        <v>4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9" t="s">
        <v>133</v>
      </c>
      <c r="AU279" s="249" t="s">
        <v>82</v>
      </c>
      <c r="AV279" s="14" t="s">
        <v>127</v>
      </c>
      <c r="AW279" s="14" t="s">
        <v>31</v>
      </c>
      <c r="AX279" s="14" t="s">
        <v>80</v>
      </c>
      <c r="AY279" s="249" t="s">
        <v>120</v>
      </c>
    </row>
    <row r="280" spans="1:65" s="2" customFormat="1" ht="21.75" customHeight="1">
      <c r="A280" s="39"/>
      <c r="B280" s="40"/>
      <c r="C280" s="213" t="s">
        <v>363</v>
      </c>
      <c r="D280" s="213" t="s">
        <v>123</v>
      </c>
      <c r="E280" s="214" t="s">
        <v>364</v>
      </c>
      <c r="F280" s="215" t="s">
        <v>365</v>
      </c>
      <c r="G280" s="216" t="s">
        <v>160</v>
      </c>
      <c r="H280" s="217">
        <v>4</v>
      </c>
      <c r="I280" s="218"/>
      <c r="J280" s="219">
        <f>ROUND(I280*H280,2)</f>
        <v>0</v>
      </c>
      <c r="K280" s="220"/>
      <c r="L280" s="45"/>
      <c r="M280" s="221" t="s">
        <v>1</v>
      </c>
      <c r="N280" s="222" t="s">
        <v>40</v>
      </c>
      <c r="O280" s="92"/>
      <c r="P280" s="223">
        <f>O280*H280</f>
        <v>0</v>
      </c>
      <c r="Q280" s="223">
        <v>0.00296</v>
      </c>
      <c r="R280" s="223">
        <f>Q280*H280</f>
        <v>0.01184</v>
      </c>
      <c r="S280" s="223">
        <v>0</v>
      </c>
      <c r="T280" s="224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5" t="s">
        <v>213</v>
      </c>
      <c r="AT280" s="225" t="s">
        <v>123</v>
      </c>
      <c r="AU280" s="225" t="s">
        <v>82</v>
      </c>
      <c r="AY280" s="18" t="s">
        <v>120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8" t="s">
        <v>80</v>
      </c>
      <c r="BK280" s="226">
        <f>ROUND(I280*H280,2)</f>
        <v>0</v>
      </c>
      <c r="BL280" s="18" t="s">
        <v>213</v>
      </c>
      <c r="BM280" s="225" t="s">
        <v>366</v>
      </c>
    </row>
    <row r="281" spans="1:65" s="2" customFormat="1" ht="16.5" customHeight="1">
      <c r="A281" s="39"/>
      <c r="B281" s="40"/>
      <c r="C281" s="213" t="s">
        <v>367</v>
      </c>
      <c r="D281" s="213" t="s">
        <v>123</v>
      </c>
      <c r="E281" s="214" t="s">
        <v>368</v>
      </c>
      <c r="F281" s="215" t="s">
        <v>369</v>
      </c>
      <c r="G281" s="216" t="s">
        <v>160</v>
      </c>
      <c r="H281" s="217">
        <v>4</v>
      </c>
      <c r="I281" s="218"/>
      <c r="J281" s="219">
        <f>ROUND(I281*H281,2)</f>
        <v>0</v>
      </c>
      <c r="K281" s="220"/>
      <c r="L281" s="45"/>
      <c r="M281" s="221" t="s">
        <v>1</v>
      </c>
      <c r="N281" s="222" t="s">
        <v>40</v>
      </c>
      <c r="O281" s="92"/>
      <c r="P281" s="223">
        <f>O281*H281</f>
        <v>0</v>
      </c>
      <c r="Q281" s="223">
        <v>0.00029</v>
      </c>
      <c r="R281" s="223">
        <f>Q281*H281</f>
        <v>0.00116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213</v>
      </c>
      <c r="AT281" s="225" t="s">
        <v>123</v>
      </c>
      <c r="AU281" s="225" t="s">
        <v>82</v>
      </c>
      <c r="AY281" s="18" t="s">
        <v>120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8" t="s">
        <v>80</v>
      </c>
      <c r="BK281" s="226">
        <f>ROUND(I281*H281,2)</f>
        <v>0</v>
      </c>
      <c r="BL281" s="18" t="s">
        <v>213</v>
      </c>
      <c r="BM281" s="225" t="s">
        <v>370</v>
      </c>
    </row>
    <row r="282" spans="1:63" s="12" customFormat="1" ht="22.8" customHeight="1">
      <c r="A282" s="12"/>
      <c r="B282" s="197"/>
      <c r="C282" s="198"/>
      <c r="D282" s="199" t="s">
        <v>74</v>
      </c>
      <c r="E282" s="211" t="s">
        <v>371</v>
      </c>
      <c r="F282" s="211" t="s">
        <v>372</v>
      </c>
      <c r="G282" s="198"/>
      <c r="H282" s="198"/>
      <c r="I282" s="201"/>
      <c r="J282" s="212">
        <f>BK282</f>
        <v>0</v>
      </c>
      <c r="K282" s="198"/>
      <c r="L282" s="203"/>
      <c r="M282" s="204"/>
      <c r="N282" s="205"/>
      <c r="O282" s="205"/>
      <c r="P282" s="206">
        <f>SUM(P283:P284)</f>
        <v>0</v>
      </c>
      <c r="Q282" s="205"/>
      <c r="R282" s="206">
        <f>SUM(R283:R284)</f>
        <v>0</v>
      </c>
      <c r="S282" s="205"/>
      <c r="T282" s="207">
        <f>SUM(T283:T284)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8" t="s">
        <v>82</v>
      </c>
      <c r="AT282" s="209" t="s">
        <v>74</v>
      </c>
      <c r="AU282" s="209" t="s">
        <v>80</v>
      </c>
      <c r="AY282" s="208" t="s">
        <v>120</v>
      </c>
      <c r="BK282" s="210">
        <f>SUM(BK283:BK284)</f>
        <v>0</v>
      </c>
    </row>
    <row r="283" spans="1:65" s="2" customFormat="1" ht="16.5" customHeight="1">
      <c r="A283" s="39"/>
      <c r="B283" s="40"/>
      <c r="C283" s="213" t="s">
        <v>373</v>
      </c>
      <c r="D283" s="213" t="s">
        <v>123</v>
      </c>
      <c r="E283" s="214" t="s">
        <v>374</v>
      </c>
      <c r="F283" s="215" t="s">
        <v>375</v>
      </c>
      <c r="G283" s="216" t="s">
        <v>376</v>
      </c>
      <c r="H283" s="217">
        <v>1</v>
      </c>
      <c r="I283" s="218"/>
      <c r="J283" s="219">
        <f>ROUND(I283*H283,2)</f>
        <v>0</v>
      </c>
      <c r="K283" s="220"/>
      <c r="L283" s="45"/>
      <c r="M283" s="221" t="s">
        <v>1</v>
      </c>
      <c r="N283" s="222" t="s">
        <v>40</v>
      </c>
      <c r="O283" s="92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5" t="s">
        <v>213</v>
      </c>
      <c r="AT283" s="225" t="s">
        <v>123</v>
      </c>
      <c r="AU283" s="225" t="s">
        <v>82</v>
      </c>
      <c r="AY283" s="18" t="s">
        <v>120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8" t="s">
        <v>80</v>
      </c>
      <c r="BK283" s="226">
        <f>ROUND(I283*H283,2)</f>
        <v>0</v>
      </c>
      <c r="BL283" s="18" t="s">
        <v>213</v>
      </c>
      <c r="BM283" s="225" t="s">
        <v>377</v>
      </c>
    </row>
    <row r="284" spans="1:65" s="2" customFormat="1" ht="16.5" customHeight="1">
      <c r="A284" s="39"/>
      <c r="B284" s="40"/>
      <c r="C284" s="213" t="s">
        <v>378</v>
      </c>
      <c r="D284" s="213" t="s">
        <v>123</v>
      </c>
      <c r="E284" s="214" t="s">
        <v>379</v>
      </c>
      <c r="F284" s="215" t="s">
        <v>380</v>
      </c>
      <c r="G284" s="216" t="s">
        <v>376</v>
      </c>
      <c r="H284" s="217">
        <v>1</v>
      </c>
      <c r="I284" s="218"/>
      <c r="J284" s="219">
        <f>ROUND(I284*H284,2)</f>
        <v>0</v>
      </c>
      <c r="K284" s="220"/>
      <c r="L284" s="45"/>
      <c r="M284" s="221" t="s">
        <v>1</v>
      </c>
      <c r="N284" s="222" t="s">
        <v>40</v>
      </c>
      <c r="O284" s="92"/>
      <c r="P284" s="223">
        <f>O284*H284</f>
        <v>0</v>
      </c>
      <c r="Q284" s="223">
        <v>0</v>
      </c>
      <c r="R284" s="223">
        <f>Q284*H284</f>
        <v>0</v>
      </c>
      <c r="S284" s="223">
        <v>0</v>
      </c>
      <c r="T284" s="224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5" t="s">
        <v>213</v>
      </c>
      <c r="AT284" s="225" t="s">
        <v>123</v>
      </c>
      <c r="AU284" s="225" t="s">
        <v>82</v>
      </c>
      <c r="AY284" s="18" t="s">
        <v>120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8" t="s">
        <v>80</v>
      </c>
      <c r="BK284" s="226">
        <f>ROUND(I284*H284,2)</f>
        <v>0</v>
      </c>
      <c r="BL284" s="18" t="s">
        <v>213</v>
      </c>
      <c r="BM284" s="225" t="s">
        <v>381</v>
      </c>
    </row>
    <row r="285" spans="1:63" s="12" customFormat="1" ht="22.8" customHeight="1">
      <c r="A285" s="12"/>
      <c r="B285" s="197"/>
      <c r="C285" s="198"/>
      <c r="D285" s="199" t="s">
        <v>74</v>
      </c>
      <c r="E285" s="211" t="s">
        <v>382</v>
      </c>
      <c r="F285" s="211" t="s">
        <v>383</v>
      </c>
      <c r="G285" s="198"/>
      <c r="H285" s="198"/>
      <c r="I285" s="201"/>
      <c r="J285" s="212">
        <f>BK285</f>
        <v>0</v>
      </c>
      <c r="K285" s="198"/>
      <c r="L285" s="203"/>
      <c r="M285" s="204"/>
      <c r="N285" s="205"/>
      <c r="O285" s="205"/>
      <c r="P285" s="206">
        <f>SUM(P286:P311)</f>
        <v>0</v>
      </c>
      <c r="Q285" s="205"/>
      <c r="R285" s="206">
        <f>SUM(R286:R311)</f>
        <v>1.8160820299999998</v>
      </c>
      <c r="S285" s="205"/>
      <c r="T285" s="207">
        <f>SUM(T286:T311)</f>
        <v>11.87435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8" t="s">
        <v>82</v>
      </c>
      <c r="AT285" s="209" t="s">
        <v>74</v>
      </c>
      <c r="AU285" s="209" t="s">
        <v>80</v>
      </c>
      <c r="AY285" s="208" t="s">
        <v>120</v>
      </c>
      <c r="BK285" s="210">
        <f>SUM(BK286:BK311)</f>
        <v>0</v>
      </c>
    </row>
    <row r="286" spans="1:65" s="2" customFormat="1" ht="21.75" customHeight="1">
      <c r="A286" s="39"/>
      <c r="B286" s="40"/>
      <c r="C286" s="213" t="s">
        <v>384</v>
      </c>
      <c r="D286" s="213" t="s">
        <v>123</v>
      </c>
      <c r="E286" s="214" t="s">
        <v>385</v>
      </c>
      <c r="F286" s="215" t="s">
        <v>386</v>
      </c>
      <c r="G286" s="216" t="s">
        <v>249</v>
      </c>
      <c r="H286" s="217">
        <v>371.5</v>
      </c>
      <c r="I286" s="218"/>
      <c r="J286" s="219">
        <f>ROUND(I286*H286,2)</f>
        <v>0</v>
      </c>
      <c r="K286" s="220"/>
      <c r="L286" s="45"/>
      <c r="M286" s="221" t="s">
        <v>1</v>
      </c>
      <c r="N286" s="222" t="s">
        <v>40</v>
      </c>
      <c r="O286" s="92"/>
      <c r="P286" s="223">
        <f>O286*H286</f>
        <v>0</v>
      </c>
      <c r="Q286" s="223">
        <v>0</v>
      </c>
      <c r="R286" s="223">
        <f>Q286*H286</f>
        <v>0</v>
      </c>
      <c r="S286" s="223">
        <v>0.014</v>
      </c>
      <c r="T286" s="224">
        <f>S286*H286</f>
        <v>5.2010000000000005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5" t="s">
        <v>213</v>
      </c>
      <c r="AT286" s="225" t="s">
        <v>123</v>
      </c>
      <c r="AU286" s="225" t="s">
        <v>82</v>
      </c>
      <c r="AY286" s="18" t="s">
        <v>120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8" t="s">
        <v>80</v>
      </c>
      <c r="BK286" s="226">
        <f>ROUND(I286*H286,2)</f>
        <v>0</v>
      </c>
      <c r="BL286" s="18" t="s">
        <v>213</v>
      </c>
      <c r="BM286" s="225" t="s">
        <v>387</v>
      </c>
    </row>
    <row r="287" spans="1:51" s="13" customFormat="1" ht="12">
      <c r="A287" s="13"/>
      <c r="B287" s="227"/>
      <c r="C287" s="228"/>
      <c r="D287" s="229" t="s">
        <v>133</v>
      </c>
      <c r="E287" s="230" t="s">
        <v>1</v>
      </c>
      <c r="F287" s="231" t="s">
        <v>388</v>
      </c>
      <c r="G287" s="228"/>
      <c r="H287" s="232">
        <v>371.5</v>
      </c>
      <c r="I287" s="233"/>
      <c r="J287" s="228"/>
      <c r="K287" s="228"/>
      <c r="L287" s="234"/>
      <c r="M287" s="235"/>
      <c r="N287" s="236"/>
      <c r="O287" s="236"/>
      <c r="P287" s="236"/>
      <c r="Q287" s="236"/>
      <c r="R287" s="236"/>
      <c r="S287" s="236"/>
      <c r="T287" s="23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8" t="s">
        <v>133</v>
      </c>
      <c r="AU287" s="238" t="s">
        <v>82</v>
      </c>
      <c r="AV287" s="13" t="s">
        <v>82</v>
      </c>
      <c r="AW287" s="13" t="s">
        <v>31</v>
      </c>
      <c r="AX287" s="13" t="s">
        <v>80</v>
      </c>
      <c r="AY287" s="238" t="s">
        <v>120</v>
      </c>
    </row>
    <row r="288" spans="1:65" s="2" customFormat="1" ht="21.75" customHeight="1">
      <c r="A288" s="39"/>
      <c r="B288" s="40"/>
      <c r="C288" s="213" t="s">
        <v>389</v>
      </c>
      <c r="D288" s="213" t="s">
        <v>123</v>
      </c>
      <c r="E288" s="214" t="s">
        <v>390</v>
      </c>
      <c r="F288" s="215" t="s">
        <v>391</v>
      </c>
      <c r="G288" s="216" t="s">
        <v>249</v>
      </c>
      <c r="H288" s="217">
        <v>281.4</v>
      </c>
      <c r="I288" s="218"/>
      <c r="J288" s="219">
        <f>ROUND(I288*H288,2)</f>
        <v>0</v>
      </c>
      <c r="K288" s="220"/>
      <c r="L288" s="45"/>
      <c r="M288" s="221" t="s">
        <v>1</v>
      </c>
      <c r="N288" s="222" t="s">
        <v>40</v>
      </c>
      <c r="O288" s="92"/>
      <c r="P288" s="223">
        <f>O288*H288</f>
        <v>0</v>
      </c>
      <c r="Q288" s="223">
        <v>0</v>
      </c>
      <c r="R288" s="223">
        <f>Q288*H288</f>
        <v>0</v>
      </c>
      <c r="S288" s="223">
        <v>0</v>
      </c>
      <c r="T288" s="224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5" t="s">
        <v>213</v>
      </c>
      <c r="AT288" s="225" t="s">
        <v>123</v>
      </c>
      <c r="AU288" s="225" t="s">
        <v>82</v>
      </c>
      <c r="AY288" s="18" t="s">
        <v>120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8" t="s">
        <v>80</v>
      </c>
      <c r="BK288" s="226">
        <f>ROUND(I288*H288,2)</f>
        <v>0</v>
      </c>
      <c r="BL288" s="18" t="s">
        <v>213</v>
      </c>
      <c r="BM288" s="225" t="s">
        <v>392</v>
      </c>
    </row>
    <row r="289" spans="1:51" s="15" customFormat="1" ht="12">
      <c r="A289" s="15"/>
      <c r="B289" s="250"/>
      <c r="C289" s="251"/>
      <c r="D289" s="229" t="s">
        <v>133</v>
      </c>
      <c r="E289" s="252" t="s">
        <v>1</v>
      </c>
      <c r="F289" s="253" t="s">
        <v>393</v>
      </c>
      <c r="G289" s="251"/>
      <c r="H289" s="252" t="s">
        <v>1</v>
      </c>
      <c r="I289" s="254"/>
      <c r="J289" s="251"/>
      <c r="K289" s="251"/>
      <c r="L289" s="255"/>
      <c r="M289" s="256"/>
      <c r="N289" s="257"/>
      <c r="O289" s="257"/>
      <c r="P289" s="257"/>
      <c r="Q289" s="257"/>
      <c r="R289" s="257"/>
      <c r="S289" s="257"/>
      <c r="T289" s="25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59" t="s">
        <v>133</v>
      </c>
      <c r="AU289" s="259" t="s">
        <v>82</v>
      </c>
      <c r="AV289" s="15" t="s">
        <v>80</v>
      </c>
      <c r="AW289" s="15" t="s">
        <v>31</v>
      </c>
      <c r="AX289" s="15" t="s">
        <v>75</v>
      </c>
      <c r="AY289" s="259" t="s">
        <v>120</v>
      </c>
    </row>
    <row r="290" spans="1:51" s="15" customFormat="1" ht="12">
      <c r="A290" s="15"/>
      <c r="B290" s="250"/>
      <c r="C290" s="251"/>
      <c r="D290" s="229" t="s">
        <v>133</v>
      </c>
      <c r="E290" s="252" t="s">
        <v>1</v>
      </c>
      <c r="F290" s="253" t="s">
        <v>146</v>
      </c>
      <c r="G290" s="251"/>
      <c r="H290" s="252" t="s">
        <v>1</v>
      </c>
      <c r="I290" s="254"/>
      <c r="J290" s="251"/>
      <c r="K290" s="251"/>
      <c r="L290" s="255"/>
      <c r="M290" s="256"/>
      <c r="N290" s="257"/>
      <c r="O290" s="257"/>
      <c r="P290" s="257"/>
      <c r="Q290" s="257"/>
      <c r="R290" s="257"/>
      <c r="S290" s="257"/>
      <c r="T290" s="258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9" t="s">
        <v>133</v>
      </c>
      <c r="AU290" s="259" t="s">
        <v>82</v>
      </c>
      <c r="AV290" s="15" t="s">
        <v>80</v>
      </c>
      <c r="AW290" s="15" t="s">
        <v>31</v>
      </c>
      <c r="AX290" s="15" t="s">
        <v>75</v>
      </c>
      <c r="AY290" s="259" t="s">
        <v>120</v>
      </c>
    </row>
    <row r="291" spans="1:51" s="13" customFormat="1" ht="12">
      <c r="A291" s="13"/>
      <c r="B291" s="227"/>
      <c r="C291" s="228"/>
      <c r="D291" s="229" t="s">
        <v>133</v>
      </c>
      <c r="E291" s="230" t="s">
        <v>1</v>
      </c>
      <c r="F291" s="231" t="s">
        <v>394</v>
      </c>
      <c r="G291" s="228"/>
      <c r="H291" s="232">
        <v>91.8</v>
      </c>
      <c r="I291" s="233"/>
      <c r="J291" s="228"/>
      <c r="K291" s="228"/>
      <c r="L291" s="234"/>
      <c r="M291" s="235"/>
      <c r="N291" s="236"/>
      <c r="O291" s="236"/>
      <c r="P291" s="236"/>
      <c r="Q291" s="236"/>
      <c r="R291" s="236"/>
      <c r="S291" s="236"/>
      <c r="T291" s="23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8" t="s">
        <v>133</v>
      </c>
      <c r="AU291" s="238" t="s">
        <v>82</v>
      </c>
      <c r="AV291" s="13" t="s">
        <v>82</v>
      </c>
      <c r="AW291" s="13" t="s">
        <v>31</v>
      </c>
      <c r="AX291" s="13" t="s">
        <v>75</v>
      </c>
      <c r="AY291" s="238" t="s">
        <v>120</v>
      </c>
    </row>
    <row r="292" spans="1:51" s="15" customFormat="1" ht="12">
      <c r="A292" s="15"/>
      <c r="B292" s="250"/>
      <c r="C292" s="251"/>
      <c r="D292" s="229" t="s">
        <v>133</v>
      </c>
      <c r="E292" s="252" t="s">
        <v>1</v>
      </c>
      <c r="F292" s="253" t="s">
        <v>148</v>
      </c>
      <c r="G292" s="251"/>
      <c r="H292" s="252" t="s">
        <v>1</v>
      </c>
      <c r="I292" s="254"/>
      <c r="J292" s="251"/>
      <c r="K292" s="251"/>
      <c r="L292" s="255"/>
      <c r="M292" s="256"/>
      <c r="N292" s="257"/>
      <c r="O292" s="257"/>
      <c r="P292" s="257"/>
      <c r="Q292" s="257"/>
      <c r="R292" s="257"/>
      <c r="S292" s="257"/>
      <c r="T292" s="258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59" t="s">
        <v>133</v>
      </c>
      <c r="AU292" s="259" t="s">
        <v>82</v>
      </c>
      <c r="AV292" s="15" t="s">
        <v>80</v>
      </c>
      <c r="AW292" s="15" t="s">
        <v>31</v>
      </c>
      <c r="AX292" s="15" t="s">
        <v>75</v>
      </c>
      <c r="AY292" s="259" t="s">
        <v>120</v>
      </c>
    </row>
    <row r="293" spans="1:51" s="13" customFormat="1" ht="12">
      <c r="A293" s="13"/>
      <c r="B293" s="227"/>
      <c r="C293" s="228"/>
      <c r="D293" s="229" t="s">
        <v>133</v>
      </c>
      <c r="E293" s="230" t="s">
        <v>1</v>
      </c>
      <c r="F293" s="231" t="s">
        <v>395</v>
      </c>
      <c r="G293" s="228"/>
      <c r="H293" s="232">
        <v>189.6</v>
      </c>
      <c r="I293" s="233"/>
      <c r="J293" s="228"/>
      <c r="K293" s="228"/>
      <c r="L293" s="234"/>
      <c r="M293" s="235"/>
      <c r="N293" s="236"/>
      <c r="O293" s="236"/>
      <c r="P293" s="236"/>
      <c r="Q293" s="236"/>
      <c r="R293" s="236"/>
      <c r="S293" s="236"/>
      <c r="T293" s="23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8" t="s">
        <v>133</v>
      </c>
      <c r="AU293" s="238" t="s">
        <v>82</v>
      </c>
      <c r="AV293" s="13" t="s">
        <v>82</v>
      </c>
      <c r="AW293" s="13" t="s">
        <v>31</v>
      </c>
      <c r="AX293" s="13" t="s">
        <v>75</v>
      </c>
      <c r="AY293" s="238" t="s">
        <v>120</v>
      </c>
    </row>
    <row r="294" spans="1:51" s="14" customFormat="1" ht="12">
      <c r="A294" s="14"/>
      <c r="B294" s="239"/>
      <c r="C294" s="240"/>
      <c r="D294" s="229" t="s">
        <v>133</v>
      </c>
      <c r="E294" s="241" t="s">
        <v>1</v>
      </c>
      <c r="F294" s="242" t="s">
        <v>136</v>
      </c>
      <c r="G294" s="240"/>
      <c r="H294" s="243">
        <v>281.4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49" t="s">
        <v>133</v>
      </c>
      <c r="AU294" s="249" t="s">
        <v>82</v>
      </c>
      <c r="AV294" s="14" t="s">
        <v>127</v>
      </c>
      <c r="AW294" s="14" t="s">
        <v>31</v>
      </c>
      <c r="AX294" s="14" t="s">
        <v>80</v>
      </c>
      <c r="AY294" s="249" t="s">
        <v>120</v>
      </c>
    </row>
    <row r="295" spans="1:65" s="2" customFormat="1" ht="21.75" customHeight="1">
      <c r="A295" s="39"/>
      <c r="B295" s="40"/>
      <c r="C295" s="260" t="s">
        <v>396</v>
      </c>
      <c r="D295" s="260" t="s">
        <v>263</v>
      </c>
      <c r="E295" s="261" t="s">
        <v>397</v>
      </c>
      <c r="F295" s="262" t="s">
        <v>398</v>
      </c>
      <c r="G295" s="263" t="s">
        <v>126</v>
      </c>
      <c r="H295" s="264">
        <v>0.743</v>
      </c>
      <c r="I295" s="265"/>
      <c r="J295" s="266">
        <f>ROUND(I295*H295,2)</f>
        <v>0</v>
      </c>
      <c r="K295" s="267"/>
      <c r="L295" s="268"/>
      <c r="M295" s="269" t="s">
        <v>1</v>
      </c>
      <c r="N295" s="270" t="s">
        <v>40</v>
      </c>
      <c r="O295" s="92"/>
      <c r="P295" s="223">
        <f>O295*H295</f>
        <v>0</v>
      </c>
      <c r="Q295" s="223">
        <v>0.55</v>
      </c>
      <c r="R295" s="223">
        <f>Q295*H295</f>
        <v>0.40865</v>
      </c>
      <c r="S295" s="223">
        <v>0</v>
      </c>
      <c r="T295" s="224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5" t="s">
        <v>266</v>
      </c>
      <c r="AT295" s="225" t="s">
        <v>263</v>
      </c>
      <c r="AU295" s="225" t="s">
        <v>82</v>
      </c>
      <c r="AY295" s="18" t="s">
        <v>120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8" t="s">
        <v>80</v>
      </c>
      <c r="BK295" s="226">
        <f>ROUND(I295*H295,2)</f>
        <v>0</v>
      </c>
      <c r="BL295" s="18" t="s">
        <v>213</v>
      </c>
      <c r="BM295" s="225" t="s">
        <v>399</v>
      </c>
    </row>
    <row r="296" spans="1:51" s="13" customFormat="1" ht="12">
      <c r="A296" s="13"/>
      <c r="B296" s="227"/>
      <c r="C296" s="228"/>
      <c r="D296" s="229" t="s">
        <v>133</v>
      </c>
      <c r="E296" s="230" t="s">
        <v>1</v>
      </c>
      <c r="F296" s="231" t="s">
        <v>400</v>
      </c>
      <c r="G296" s="228"/>
      <c r="H296" s="232">
        <v>0.743</v>
      </c>
      <c r="I296" s="233"/>
      <c r="J296" s="228"/>
      <c r="K296" s="228"/>
      <c r="L296" s="234"/>
      <c r="M296" s="235"/>
      <c r="N296" s="236"/>
      <c r="O296" s="236"/>
      <c r="P296" s="236"/>
      <c r="Q296" s="236"/>
      <c r="R296" s="236"/>
      <c r="S296" s="236"/>
      <c r="T296" s="23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8" t="s">
        <v>133</v>
      </c>
      <c r="AU296" s="238" t="s">
        <v>82</v>
      </c>
      <c r="AV296" s="13" t="s">
        <v>82</v>
      </c>
      <c r="AW296" s="13" t="s">
        <v>31</v>
      </c>
      <c r="AX296" s="13" t="s">
        <v>80</v>
      </c>
      <c r="AY296" s="238" t="s">
        <v>120</v>
      </c>
    </row>
    <row r="297" spans="1:65" s="2" customFormat="1" ht="21.75" customHeight="1">
      <c r="A297" s="39"/>
      <c r="B297" s="40"/>
      <c r="C297" s="213" t="s">
        <v>401</v>
      </c>
      <c r="D297" s="213" t="s">
        <v>123</v>
      </c>
      <c r="E297" s="214" t="s">
        <v>402</v>
      </c>
      <c r="F297" s="215" t="s">
        <v>403</v>
      </c>
      <c r="G297" s="216" t="s">
        <v>131</v>
      </c>
      <c r="H297" s="217">
        <v>85.5</v>
      </c>
      <c r="I297" s="218"/>
      <c r="J297" s="219">
        <f>ROUND(I297*H297,2)</f>
        <v>0</v>
      </c>
      <c r="K297" s="220"/>
      <c r="L297" s="45"/>
      <c r="M297" s="221" t="s">
        <v>1</v>
      </c>
      <c r="N297" s="222" t="s">
        <v>40</v>
      </c>
      <c r="O297" s="92"/>
      <c r="P297" s="223">
        <f>O297*H297</f>
        <v>0</v>
      </c>
      <c r="Q297" s="223">
        <v>0.01621</v>
      </c>
      <c r="R297" s="223">
        <f>Q297*H297</f>
        <v>1.3859549999999998</v>
      </c>
      <c r="S297" s="223">
        <v>0</v>
      </c>
      <c r="T297" s="224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5" t="s">
        <v>213</v>
      </c>
      <c r="AT297" s="225" t="s">
        <v>123</v>
      </c>
      <c r="AU297" s="225" t="s">
        <v>82</v>
      </c>
      <c r="AY297" s="18" t="s">
        <v>120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8" t="s">
        <v>80</v>
      </c>
      <c r="BK297" s="226">
        <f>ROUND(I297*H297,2)</f>
        <v>0</v>
      </c>
      <c r="BL297" s="18" t="s">
        <v>213</v>
      </c>
      <c r="BM297" s="225" t="s">
        <v>404</v>
      </c>
    </row>
    <row r="298" spans="1:51" s="15" customFormat="1" ht="12">
      <c r="A298" s="15"/>
      <c r="B298" s="250"/>
      <c r="C298" s="251"/>
      <c r="D298" s="229" t="s">
        <v>133</v>
      </c>
      <c r="E298" s="252" t="s">
        <v>1</v>
      </c>
      <c r="F298" s="253" t="s">
        <v>405</v>
      </c>
      <c r="G298" s="251"/>
      <c r="H298" s="252" t="s">
        <v>1</v>
      </c>
      <c r="I298" s="254"/>
      <c r="J298" s="251"/>
      <c r="K298" s="251"/>
      <c r="L298" s="255"/>
      <c r="M298" s="256"/>
      <c r="N298" s="257"/>
      <c r="O298" s="257"/>
      <c r="P298" s="257"/>
      <c r="Q298" s="257"/>
      <c r="R298" s="257"/>
      <c r="S298" s="257"/>
      <c r="T298" s="258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9" t="s">
        <v>133</v>
      </c>
      <c r="AU298" s="259" t="s">
        <v>82</v>
      </c>
      <c r="AV298" s="15" t="s">
        <v>80</v>
      </c>
      <c r="AW298" s="15" t="s">
        <v>31</v>
      </c>
      <c r="AX298" s="15" t="s">
        <v>75</v>
      </c>
      <c r="AY298" s="259" t="s">
        <v>120</v>
      </c>
    </row>
    <row r="299" spans="1:51" s="15" customFormat="1" ht="12">
      <c r="A299" s="15"/>
      <c r="B299" s="250"/>
      <c r="C299" s="251"/>
      <c r="D299" s="229" t="s">
        <v>133</v>
      </c>
      <c r="E299" s="252" t="s">
        <v>1</v>
      </c>
      <c r="F299" s="253" t="s">
        <v>146</v>
      </c>
      <c r="G299" s="251"/>
      <c r="H299" s="252" t="s">
        <v>1</v>
      </c>
      <c r="I299" s="254"/>
      <c r="J299" s="251"/>
      <c r="K299" s="251"/>
      <c r="L299" s="255"/>
      <c r="M299" s="256"/>
      <c r="N299" s="257"/>
      <c r="O299" s="257"/>
      <c r="P299" s="257"/>
      <c r="Q299" s="257"/>
      <c r="R299" s="257"/>
      <c r="S299" s="257"/>
      <c r="T299" s="258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9" t="s">
        <v>133</v>
      </c>
      <c r="AU299" s="259" t="s">
        <v>82</v>
      </c>
      <c r="AV299" s="15" t="s">
        <v>80</v>
      </c>
      <c r="AW299" s="15" t="s">
        <v>31</v>
      </c>
      <c r="AX299" s="15" t="s">
        <v>75</v>
      </c>
      <c r="AY299" s="259" t="s">
        <v>120</v>
      </c>
    </row>
    <row r="300" spans="1:51" s="13" customFormat="1" ht="12">
      <c r="A300" s="13"/>
      <c r="B300" s="227"/>
      <c r="C300" s="228"/>
      <c r="D300" s="229" t="s">
        <v>133</v>
      </c>
      <c r="E300" s="230" t="s">
        <v>1</v>
      </c>
      <c r="F300" s="231" t="s">
        <v>406</v>
      </c>
      <c r="G300" s="228"/>
      <c r="H300" s="232">
        <v>38.1</v>
      </c>
      <c r="I300" s="233"/>
      <c r="J300" s="228"/>
      <c r="K300" s="228"/>
      <c r="L300" s="234"/>
      <c r="M300" s="235"/>
      <c r="N300" s="236"/>
      <c r="O300" s="236"/>
      <c r="P300" s="236"/>
      <c r="Q300" s="236"/>
      <c r="R300" s="236"/>
      <c r="S300" s="236"/>
      <c r="T300" s="23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8" t="s">
        <v>133</v>
      </c>
      <c r="AU300" s="238" t="s">
        <v>82</v>
      </c>
      <c r="AV300" s="13" t="s">
        <v>82</v>
      </c>
      <c r="AW300" s="13" t="s">
        <v>31</v>
      </c>
      <c r="AX300" s="13" t="s">
        <v>75</v>
      </c>
      <c r="AY300" s="238" t="s">
        <v>120</v>
      </c>
    </row>
    <row r="301" spans="1:51" s="15" customFormat="1" ht="12">
      <c r="A301" s="15"/>
      <c r="B301" s="250"/>
      <c r="C301" s="251"/>
      <c r="D301" s="229" t="s">
        <v>133</v>
      </c>
      <c r="E301" s="252" t="s">
        <v>1</v>
      </c>
      <c r="F301" s="253" t="s">
        <v>148</v>
      </c>
      <c r="G301" s="251"/>
      <c r="H301" s="252" t="s">
        <v>1</v>
      </c>
      <c r="I301" s="254"/>
      <c r="J301" s="251"/>
      <c r="K301" s="251"/>
      <c r="L301" s="255"/>
      <c r="M301" s="256"/>
      <c r="N301" s="257"/>
      <c r="O301" s="257"/>
      <c r="P301" s="257"/>
      <c r="Q301" s="257"/>
      <c r="R301" s="257"/>
      <c r="S301" s="257"/>
      <c r="T301" s="258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9" t="s">
        <v>133</v>
      </c>
      <c r="AU301" s="259" t="s">
        <v>82</v>
      </c>
      <c r="AV301" s="15" t="s">
        <v>80</v>
      </c>
      <c r="AW301" s="15" t="s">
        <v>31</v>
      </c>
      <c r="AX301" s="15" t="s">
        <v>75</v>
      </c>
      <c r="AY301" s="259" t="s">
        <v>120</v>
      </c>
    </row>
    <row r="302" spans="1:51" s="13" customFormat="1" ht="12">
      <c r="A302" s="13"/>
      <c r="B302" s="227"/>
      <c r="C302" s="228"/>
      <c r="D302" s="229" t="s">
        <v>133</v>
      </c>
      <c r="E302" s="230" t="s">
        <v>1</v>
      </c>
      <c r="F302" s="231" t="s">
        <v>407</v>
      </c>
      <c r="G302" s="228"/>
      <c r="H302" s="232">
        <v>47.4</v>
      </c>
      <c r="I302" s="233"/>
      <c r="J302" s="228"/>
      <c r="K302" s="228"/>
      <c r="L302" s="234"/>
      <c r="M302" s="235"/>
      <c r="N302" s="236"/>
      <c r="O302" s="236"/>
      <c r="P302" s="236"/>
      <c r="Q302" s="236"/>
      <c r="R302" s="236"/>
      <c r="S302" s="236"/>
      <c r="T302" s="23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8" t="s">
        <v>133</v>
      </c>
      <c r="AU302" s="238" t="s">
        <v>82</v>
      </c>
      <c r="AV302" s="13" t="s">
        <v>82</v>
      </c>
      <c r="AW302" s="13" t="s">
        <v>31</v>
      </c>
      <c r="AX302" s="13" t="s">
        <v>75</v>
      </c>
      <c r="AY302" s="238" t="s">
        <v>120</v>
      </c>
    </row>
    <row r="303" spans="1:51" s="14" customFormat="1" ht="12">
      <c r="A303" s="14"/>
      <c r="B303" s="239"/>
      <c r="C303" s="240"/>
      <c r="D303" s="229" t="s">
        <v>133</v>
      </c>
      <c r="E303" s="241" t="s">
        <v>1</v>
      </c>
      <c r="F303" s="242" t="s">
        <v>136</v>
      </c>
      <c r="G303" s="240"/>
      <c r="H303" s="243">
        <v>85.5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9" t="s">
        <v>133</v>
      </c>
      <c r="AU303" s="249" t="s">
        <v>82</v>
      </c>
      <c r="AV303" s="14" t="s">
        <v>127</v>
      </c>
      <c r="AW303" s="14" t="s">
        <v>31</v>
      </c>
      <c r="AX303" s="14" t="s">
        <v>80</v>
      </c>
      <c r="AY303" s="249" t="s">
        <v>120</v>
      </c>
    </row>
    <row r="304" spans="1:65" s="2" customFormat="1" ht="16.5" customHeight="1">
      <c r="A304" s="39"/>
      <c r="B304" s="40"/>
      <c r="C304" s="213" t="s">
        <v>408</v>
      </c>
      <c r="D304" s="213" t="s">
        <v>123</v>
      </c>
      <c r="E304" s="214" t="s">
        <v>409</v>
      </c>
      <c r="F304" s="215" t="s">
        <v>410</v>
      </c>
      <c r="G304" s="216" t="s">
        <v>131</v>
      </c>
      <c r="H304" s="217">
        <v>444.89</v>
      </c>
      <c r="I304" s="218"/>
      <c r="J304" s="219">
        <f>ROUND(I304*H304,2)</f>
        <v>0</v>
      </c>
      <c r="K304" s="220"/>
      <c r="L304" s="45"/>
      <c r="M304" s="221" t="s">
        <v>1</v>
      </c>
      <c r="N304" s="222" t="s">
        <v>40</v>
      </c>
      <c r="O304" s="92"/>
      <c r="P304" s="223">
        <f>O304*H304</f>
        <v>0</v>
      </c>
      <c r="Q304" s="223">
        <v>0</v>
      </c>
      <c r="R304" s="223">
        <f>Q304*H304</f>
        <v>0</v>
      </c>
      <c r="S304" s="223">
        <v>0.015</v>
      </c>
      <c r="T304" s="224">
        <f>S304*H304</f>
        <v>6.673349999999999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5" t="s">
        <v>213</v>
      </c>
      <c r="AT304" s="225" t="s">
        <v>123</v>
      </c>
      <c r="AU304" s="225" t="s">
        <v>82</v>
      </c>
      <c r="AY304" s="18" t="s">
        <v>120</v>
      </c>
      <c r="BE304" s="226">
        <f>IF(N304="základní",J304,0)</f>
        <v>0</v>
      </c>
      <c r="BF304" s="226">
        <f>IF(N304="snížená",J304,0)</f>
        <v>0</v>
      </c>
      <c r="BG304" s="226">
        <f>IF(N304="zákl. přenesená",J304,0)</f>
        <v>0</v>
      </c>
      <c r="BH304" s="226">
        <f>IF(N304="sníž. přenesená",J304,0)</f>
        <v>0</v>
      </c>
      <c r="BI304" s="226">
        <f>IF(N304="nulová",J304,0)</f>
        <v>0</v>
      </c>
      <c r="BJ304" s="18" t="s">
        <v>80</v>
      </c>
      <c r="BK304" s="226">
        <f>ROUND(I304*H304,2)</f>
        <v>0</v>
      </c>
      <c r="BL304" s="18" t="s">
        <v>213</v>
      </c>
      <c r="BM304" s="225" t="s">
        <v>411</v>
      </c>
    </row>
    <row r="305" spans="1:51" s="15" customFormat="1" ht="12">
      <c r="A305" s="15"/>
      <c r="B305" s="250"/>
      <c r="C305" s="251"/>
      <c r="D305" s="229" t="s">
        <v>133</v>
      </c>
      <c r="E305" s="252" t="s">
        <v>1</v>
      </c>
      <c r="F305" s="253" t="s">
        <v>146</v>
      </c>
      <c r="G305" s="251"/>
      <c r="H305" s="252" t="s">
        <v>1</v>
      </c>
      <c r="I305" s="254"/>
      <c r="J305" s="251"/>
      <c r="K305" s="251"/>
      <c r="L305" s="255"/>
      <c r="M305" s="256"/>
      <c r="N305" s="257"/>
      <c r="O305" s="257"/>
      <c r="P305" s="257"/>
      <c r="Q305" s="257"/>
      <c r="R305" s="257"/>
      <c r="S305" s="257"/>
      <c r="T305" s="258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9" t="s">
        <v>133</v>
      </c>
      <c r="AU305" s="259" t="s">
        <v>82</v>
      </c>
      <c r="AV305" s="15" t="s">
        <v>80</v>
      </c>
      <c r="AW305" s="15" t="s">
        <v>31</v>
      </c>
      <c r="AX305" s="15" t="s">
        <v>75</v>
      </c>
      <c r="AY305" s="259" t="s">
        <v>120</v>
      </c>
    </row>
    <row r="306" spans="1:51" s="13" customFormat="1" ht="12">
      <c r="A306" s="13"/>
      <c r="B306" s="227"/>
      <c r="C306" s="228"/>
      <c r="D306" s="229" t="s">
        <v>133</v>
      </c>
      <c r="E306" s="230" t="s">
        <v>1</v>
      </c>
      <c r="F306" s="231" t="s">
        <v>154</v>
      </c>
      <c r="G306" s="228"/>
      <c r="H306" s="232">
        <v>444.89</v>
      </c>
      <c r="I306" s="233"/>
      <c r="J306" s="228"/>
      <c r="K306" s="228"/>
      <c r="L306" s="234"/>
      <c r="M306" s="235"/>
      <c r="N306" s="236"/>
      <c r="O306" s="236"/>
      <c r="P306" s="236"/>
      <c r="Q306" s="236"/>
      <c r="R306" s="236"/>
      <c r="S306" s="236"/>
      <c r="T306" s="23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8" t="s">
        <v>133</v>
      </c>
      <c r="AU306" s="238" t="s">
        <v>82</v>
      </c>
      <c r="AV306" s="13" t="s">
        <v>82</v>
      </c>
      <c r="AW306" s="13" t="s">
        <v>31</v>
      </c>
      <c r="AX306" s="13" t="s">
        <v>80</v>
      </c>
      <c r="AY306" s="238" t="s">
        <v>120</v>
      </c>
    </row>
    <row r="307" spans="1:65" s="2" customFormat="1" ht="21.75" customHeight="1">
      <c r="A307" s="39"/>
      <c r="B307" s="40"/>
      <c r="C307" s="213" t="s">
        <v>412</v>
      </c>
      <c r="D307" s="213" t="s">
        <v>123</v>
      </c>
      <c r="E307" s="214" t="s">
        <v>413</v>
      </c>
      <c r="F307" s="215" t="s">
        <v>414</v>
      </c>
      <c r="G307" s="216" t="s">
        <v>126</v>
      </c>
      <c r="H307" s="217">
        <v>0.919</v>
      </c>
      <c r="I307" s="218"/>
      <c r="J307" s="219">
        <f>ROUND(I307*H307,2)</f>
        <v>0</v>
      </c>
      <c r="K307" s="220"/>
      <c r="L307" s="45"/>
      <c r="M307" s="221" t="s">
        <v>1</v>
      </c>
      <c r="N307" s="222" t="s">
        <v>40</v>
      </c>
      <c r="O307" s="92"/>
      <c r="P307" s="223">
        <f>O307*H307</f>
        <v>0</v>
      </c>
      <c r="Q307" s="223">
        <v>0.02337</v>
      </c>
      <c r="R307" s="223">
        <f>Q307*H307</f>
        <v>0.02147703</v>
      </c>
      <c r="S307" s="223">
        <v>0</v>
      </c>
      <c r="T307" s="224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5" t="s">
        <v>213</v>
      </c>
      <c r="AT307" s="225" t="s">
        <v>123</v>
      </c>
      <c r="AU307" s="225" t="s">
        <v>82</v>
      </c>
      <c r="AY307" s="18" t="s">
        <v>120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8" t="s">
        <v>80</v>
      </c>
      <c r="BK307" s="226">
        <f>ROUND(I307*H307,2)</f>
        <v>0</v>
      </c>
      <c r="BL307" s="18" t="s">
        <v>213</v>
      </c>
      <c r="BM307" s="225" t="s">
        <v>415</v>
      </c>
    </row>
    <row r="308" spans="1:51" s="13" customFormat="1" ht="12">
      <c r="A308" s="13"/>
      <c r="B308" s="227"/>
      <c r="C308" s="228"/>
      <c r="D308" s="229" t="s">
        <v>133</v>
      </c>
      <c r="E308" s="230" t="s">
        <v>1</v>
      </c>
      <c r="F308" s="231" t="s">
        <v>416</v>
      </c>
      <c r="G308" s="228"/>
      <c r="H308" s="232">
        <v>0.743</v>
      </c>
      <c r="I308" s="233"/>
      <c r="J308" s="228"/>
      <c r="K308" s="228"/>
      <c r="L308" s="234"/>
      <c r="M308" s="235"/>
      <c r="N308" s="236"/>
      <c r="O308" s="236"/>
      <c r="P308" s="236"/>
      <c r="Q308" s="236"/>
      <c r="R308" s="236"/>
      <c r="S308" s="236"/>
      <c r="T308" s="23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8" t="s">
        <v>133</v>
      </c>
      <c r="AU308" s="238" t="s">
        <v>82</v>
      </c>
      <c r="AV308" s="13" t="s">
        <v>82</v>
      </c>
      <c r="AW308" s="13" t="s">
        <v>31</v>
      </c>
      <c r="AX308" s="13" t="s">
        <v>75</v>
      </c>
      <c r="AY308" s="238" t="s">
        <v>120</v>
      </c>
    </row>
    <row r="309" spans="1:51" s="13" customFormat="1" ht="12">
      <c r="A309" s="13"/>
      <c r="B309" s="227"/>
      <c r="C309" s="228"/>
      <c r="D309" s="229" t="s">
        <v>133</v>
      </c>
      <c r="E309" s="230" t="s">
        <v>1</v>
      </c>
      <c r="F309" s="231" t="s">
        <v>417</v>
      </c>
      <c r="G309" s="228"/>
      <c r="H309" s="232">
        <v>0.176</v>
      </c>
      <c r="I309" s="233"/>
      <c r="J309" s="228"/>
      <c r="K309" s="228"/>
      <c r="L309" s="234"/>
      <c r="M309" s="235"/>
      <c r="N309" s="236"/>
      <c r="O309" s="236"/>
      <c r="P309" s="236"/>
      <c r="Q309" s="236"/>
      <c r="R309" s="236"/>
      <c r="S309" s="236"/>
      <c r="T309" s="23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8" t="s">
        <v>133</v>
      </c>
      <c r="AU309" s="238" t="s">
        <v>82</v>
      </c>
      <c r="AV309" s="13" t="s">
        <v>82</v>
      </c>
      <c r="AW309" s="13" t="s">
        <v>31</v>
      </c>
      <c r="AX309" s="13" t="s">
        <v>75</v>
      </c>
      <c r="AY309" s="238" t="s">
        <v>120</v>
      </c>
    </row>
    <row r="310" spans="1:51" s="14" customFormat="1" ht="12">
      <c r="A310" s="14"/>
      <c r="B310" s="239"/>
      <c r="C310" s="240"/>
      <c r="D310" s="229" t="s">
        <v>133</v>
      </c>
      <c r="E310" s="241" t="s">
        <v>1</v>
      </c>
      <c r="F310" s="242" t="s">
        <v>136</v>
      </c>
      <c r="G310" s="240"/>
      <c r="H310" s="243">
        <v>0.919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9" t="s">
        <v>133</v>
      </c>
      <c r="AU310" s="249" t="s">
        <v>82</v>
      </c>
      <c r="AV310" s="14" t="s">
        <v>127</v>
      </c>
      <c r="AW310" s="14" t="s">
        <v>31</v>
      </c>
      <c r="AX310" s="14" t="s">
        <v>80</v>
      </c>
      <c r="AY310" s="249" t="s">
        <v>120</v>
      </c>
    </row>
    <row r="311" spans="1:65" s="2" customFormat="1" ht="21.75" customHeight="1">
      <c r="A311" s="39"/>
      <c r="B311" s="40"/>
      <c r="C311" s="213" t="s">
        <v>418</v>
      </c>
      <c r="D311" s="213" t="s">
        <v>123</v>
      </c>
      <c r="E311" s="214" t="s">
        <v>419</v>
      </c>
      <c r="F311" s="215" t="s">
        <v>420</v>
      </c>
      <c r="G311" s="216" t="s">
        <v>203</v>
      </c>
      <c r="H311" s="217">
        <v>1.816</v>
      </c>
      <c r="I311" s="218"/>
      <c r="J311" s="219">
        <f>ROUND(I311*H311,2)</f>
        <v>0</v>
      </c>
      <c r="K311" s="220"/>
      <c r="L311" s="45"/>
      <c r="M311" s="221" t="s">
        <v>1</v>
      </c>
      <c r="N311" s="222" t="s">
        <v>40</v>
      </c>
      <c r="O311" s="92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5" t="s">
        <v>213</v>
      </c>
      <c r="AT311" s="225" t="s">
        <v>123</v>
      </c>
      <c r="AU311" s="225" t="s">
        <v>82</v>
      </c>
      <c r="AY311" s="18" t="s">
        <v>120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8" t="s">
        <v>80</v>
      </c>
      <c r="BK311" s="226">
        <f>ROUND(I311*H311,2)</f>
        <v>0</v>
      </c>
      <c r="BL311" s="18" t="s">
        <v>213</v>
      </c>
      <c r="BM311" s="225" t="s">
        <v>421</v>
      </c>
    </row>
    <row r="312" spans="1:63" s="12" customFormat="1" ht="22.8" customHeight="1">
      <c r="A312" s="12"/>
      <c r="B312" s="197"/>
      <c r="C312" s="198"/>
      <c r="D312" s="199" t="s">
        <v>74</v>
      </c>
      <c r="E312" s="211" t="s">
        <v>422</v>
      </c>
      <c r="F312" s="211" t="s">
        <v>423</v>
      </c>
      <c r="G312" s="198"/>
      <c r="H312" s="198"/>
      <c r="I312" s="201"/>
      <c r="J312" s="212">
        <f>BK312</f>
        <v>0</v>
      </c>
      <c r="K312" s="198"/>
      <c r="L312" s="203"/>
      <c r="M312" s="204"/>
      <c r="N312" s="205"/>
      <c r="O312" s="205"/>
      <c r="P312" s="206">
        <f>SUM(P313:P346)</f>
        <v>0</v>
      </c>
      <c r="Q312" s="205"/>
      <c r="R312" s="206">
        <f>SUM(R313:R346)</f>
        <v>1.27921316</v>
      </c>
      <c r="S312" s="205"/>
      <c r="T312" s="207">
        <f>SUM(T313:T346)</f>
        <v>3.0079702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08" t="s">
        <v>82</v>
      </c>
      <c r="AT312" s="209" t="s">
        <v>74</v>
      </c>
      <c r="AU312" s="209" t="s">
        <v>80</v>
      </c>
      <c r="AY312" s="208" t="s">
        <v>120</v>
      </c>
      <c r="BK312" s="210">
        <f>SUM(BK313:BK346)</f>
        <v>0</v>
      </c>
    </row>
    <row r="313" spans="1:65" s="2" customFormat="1" ht="16.5" customHeight="1">
      <c r="A313" s="39"/>
      <c r="B313" s="40"/>
      <c r="C313" s="213" t="s">
        <v>424</v>
      </c>
      <c r="D313" s="213" t="s">
        <v>123</v>
      </c>
      <c r="E313" s="214" t="s">
        <v>425</v>
      </c>
      <c r="F313" s="215" t="s">
        <v>426</v>
      </c>
      <c r="G313" s="216" t="s">
        <v>131</v>
      </c>
      <c r="H313" s="217">
        <v>444.89</v>
      </c>
      <c r="I313" s="218"/>
      <c r="J313" s="219">
        <f>ROUND(I313*H313,2)</f>
        <v>0</v>
      </c>
      <c r="K313" s="220"/>
      <c r="L313" s="45"/>
      <c r="M313" s="221" t="s">
        <v>1</v>
      </c>
      <c r="N313" s="222" t="s">
        <v>40</v>
      </c>
      <c r="O313" s="92"/>
      <c r="P313" s="223">
        <f>O313*H313</f>
        <v>0</v>
      </c>
      <c r="Q313" s="223">
        <v>0</v>
      </c>
      <c r="R313" s="223">
        <f>Q313*H313</f>
        <v>0</v>
      </c>
      <c r="S313" s="223">
        <v>0.00594</v>
      </c>
      <c r="T313" s="224">
        <f>S313*H313</f>
        <v>2.6426466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5" t="s">
        <v>213</v>
      </c>
      <c r="AT313" s="225" t="s">
        <v>123</v>
      </c>
      <c r="AU313" s="225" t="s">
        <v>82</v>
      </c>
      <c r="AY313" s="18" t="s">
        <v>120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8" t="s">
        <v>80</v>
      </c>
      <c r="BK313" s="226">
        <f>ROUND(I313*H313,2)</f>
        <v>0</v>
      </c>
      <c r="BL313" s="18" t="s">
        <v>213</v>
      </c>
      <c r="BM313" s="225" t="s">
        <v>427</v>
      </c>
    </row>
    <row r="314" spans="1:51" s="15" customFormat="1" ht="12">
      <c r="A314" s="15"/>
      <c r="B314" s="250"/>
      <c r="C314" s="251"/>
      <c r="D314" s="229" t="s">
        <v>133</v>
      </c>
      <c r="E314" s="252" t="s">
        <v>1</v>
      </c>
      <c r="F314" s="253" t="s">
        <v>146</v>
      </c>
      <c r="G314" s="251"/>
      <c r="H314" s="252" t="s">
        <v>1</v>
      </c>
      <c r="I314" s="254"/>
      <c r="J314" s="251"/>
      <c r="K314" s="251"/>
      <c r="L314" s="255"/>
      <c r="M314" s="256"/>
      <c r="N314" s="257"/>
      <c r="O314" s="257"/>
      <c r="P314" s="257"/>
      <c r="Q314" s="257"/>
      <c r="R314" s="257"/>
      <c r="S314" s="257"/>
      <c r="T314" s="258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9" t="s">
        <v>133</v>
      </c>
      <c r="AU314" s="259" t="s">
        <v>82</v>
      </c>
      <c r="AV314" s="15" t="s">
        <v>80</v>
      </c>
      <c r="AW314" s="15" t="s">
        <v>31</v>
      </c>
      <c r="AX314" s="15" t="s">
        <v>75</v>
      </c>
      <c r="AY314" s="259" t="s">
        <v>120</v>
      </c>
    </row>
    <row r="315" spans="1:51" s="13" customFormat="1" ht="12">
      <c r="A315" s="13"/>
      <c r="B315" s="227"/>
      <c r="C315" s="228"/>
      <c r="D315" s="229" t="s">
        <v>133</v>
      </c>
      <c r="E315" s="230" t="s">
        <v>1</v>
      </c>
      <c r="F315" s="231" t="s">
        <v>154</v>
      </c>
      <c r="G315" s="228"/>
      <c r="H315" s="232">
        <v>444.89</v>
      </c>
      <c r="I315" s="233"/>
      <c r="J315" s="228"/>
      <c r="K315" s="228"/>
      <c r="L315" s="234"/>
      <c r="M315" s="235"/>
      <c r="N315" s="236"/>
      <c r="O315" s="236"/>
      <c r="P315" s="236"/>
      <c r="Q315" s="236"/>
      <c r="R315" s="236"/>
      <c r="S315" s="236"/>
      <c r="T315" s="237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8" t="s">
        <v>133</v>
      </c>
      <c r="AU315" s="238" t="s">
        <v>82</v>
      </c>
      <c r="AV315" s="13" t="s">
        <v>82</v>
      </c>
      <c r="AW315" s="13" t="s">
        <v>31</v>
      </c>
      <c r="AX315" s="13" t="s">
        <v>80</v>
      </c>
      <c r="AY315" s="238" t="s">
        <v>120</v>
      </c>
    </row>
    <row r="316" spans="1:65" s="2" customFormat="1" ht="16.5" customHeight="1">
      <c r="A316" s="39"/>
      <c r="B316" s="40"/>
      <c r="C316" s="213" t="s">
        <v>428</v>
      </c>
      <c r="D316" s="213" t="s">
        <v>123</v>
      </c>
      <c r="E316" s="214" t="s">
        <v>429</v>
      </c>
      <c r="F316" s="215" t="s">
        <v>430</v>
      </c>
      <c r="G316" s="216" t="s">
        <v>160</v>
      </c>
      <c r="H316" s="217">
        <v>1</v>
      </c>
      <c r="I316" s="218"/>
      <c r="J316" s="219">
        <f>ROUND(I316*H316,2)</f>
        <v>0</v>
      </c>
      <c r="K316" s="220"/>
      <c r="L316" s="45"/>
      <c r="M316" s="221" t="s">
        <v>1</v>
      </c>
      <c r="N316" s="222" t="s">
        <v>40</v>
      </c>
      <c r="O316" s="92"/>
      <c r="P316" s="223">
        <f>O316*H316</f>
        <v>0</v>
      </c>
      <c r="Q316" s="223">
        <v>0</v>
      </c>
      <c r="R316" s="223">
        <f>Q316*H316</f>
        <v>0</v>
      </c>
      <c r="S316" s="223">
        <v>0.00906</v>
      </c>
      <c r="T316" s="224">
        <f>S316*H316</f>
        <v>0.00906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5" t="s">
        <v>213</v>
      </c>
      <c r="AT316" s="225" t="s">
        <v>123</v>
      </c>
      <c r="AU316" s="225" t="s">
        <v>82</v>
      </c>
      <c r="AY316" s="18" t="s">
        <v>120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8" t="s">
        <v>80</v>
      </c>
      <c r="BK316" s="226">
        <f>ROUND(I316*H316,2)</f>
        <v>0</v>
      </c>
      <c r="BL316" s="18" t="s">
        <v>213</v>
      </c>
      <c r="BM316" s="225" t="s">
        <v>431</v>
      </c>
    </row>
    <row r="317" spans="1:65" s="2" customFormat="1" ht="21.75" customHeight="1">
      <c r="A317" s="39"/>
      <c r="B317" s="40"/>
      <c r="C317" s="213" t="s">
        <v>432</v>
      </c>
      <c r="D317" s="213" t="s">
        <v>123</v>
      </c>
      <c r="E317" s="214" t="s">
        <v>433</v>
      </c>
      <c r="F317" s="215" t="s">
        <v>434</v>
      </c>
      <c r="G317" s="216" t="s">
        <v>249</v>
      </c>
      <c r="H317" s="217">
        <v>171</v>
      </c>
      <c r="I317" s="218"/>
      <c r="J317" s="219">
        <f>ROUND(I317*H317,2)</f>
        <v>0</v>
      </c>
      <c r="K317" s="220"/>
      <c r="L317" s="45"/>
      <c r="M317" s="221" t="s">
        <v>1</v>
      </c>
      <c r="N317" s="222" t="s">
        <v>40</v>
      </c>
      <c r="O317" s="92"/>
      <c r="P317" s="223">
        <f>O317*H317</f>
        <v>0</v>
      </c>
      <c r="Q317" s="223">
        <v>0</v>
      </c>
      <c r="R317" s="223">
        <f>Q317*H317</f>
        <v>0</v>
      </c>
      <c r="S317" s="223">
        <v>0.00191</v>
      </c>
      <c r="T317" s="224">
        <f>S317*H317</f>
        <v>0.32661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5" t="s">
        <v>213</v>
      </c>
      <c r="AT317" s="225" t="s">
        <v>123</v>
      </c>
      <c r="AU317" s="225" t="s">
        <v>82</v>
      </c>
      <c r="AY317" s="18" t="s">
        <v>120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8" t="s">
        <v>80</v>
      </c>
      <c r="BK317" s="226">
        <f>ROUND(I317*H317,2)</f>
        <v>0</v>
      </c>
      <c r="BL317" s="18" t="s">
        <v>213</v>
      </c>
      <c r="BM317" s="225" t="s">
        <v>435</v>
      </c>
    </row>
    <row r="318" spans="1:51" s="15" customFormat="1" ht="12">
      <c r="A318" s="15"/>
      <c r="B318" s="250"/>
      <c r="C318" s="251"/>
      <c r="D318" s="229" t="s">
        <v>133</v>
      </c>
      <c r="E318" s="252" t="s">
        <v>1</v>
      </c>
      <c r="F318" s="253" t="s">
        <v>146</v>
      </c>
      <c r="G318" s="251"/>
      <c r="H318" s="252" t="s">
        <v>1</v>
      </c>
      <c r="I318" s="254"/>
      <c r="J318" s="251"/>
      <c r="K318" s="251"/>
      <c r="L318" s="255"/>
      <c r="M318" s="256"/>
      <c r="N318" s="257"/>
      <c r="O318" s="257"/>
      <c r="P318" s="257"/>
      <c r="Q318" s="257"/>
      <c r="R318" s="257"/>
      <c r="S318" s="257"/>
      <c r="T318" s="258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59" t="s">
        <v>133</v>
      </c>
      <c r="AU318" s="259" t="s">
        <v>82</v>
      </c>
      <c r="AV318" s="15" t="s">
        <v>80</v>
      </c>
      <c r="AW318" s="15" t="s">
        <v>31</v>
      </c>
      <c r="AX318" s="15" t="s">
        <v>75</v>
      </c>
      <c r="AY318" s="259" t="s">
        <v>120</v>
      </c>
    </row>
    <row r="319" spans="1:51" s="13" customFormat="1" ht="12">
      <c r="A319" s="13"/>
      <c r="B319" s="227"/>
      <c r="C319" s="228"/>
      <c r="D319" s="229" t="s">
        <v>133</v>
      </c>
      <c r="E319" s="230" t="s">
        <v>1</v>
      </c>
      <c r="F319" s="231" t="s">
        <v>436</v>
      </c>
      <c r="G319" s="228"/>
      <c r="H319" s="232">
        <v>76.2</v>
      </c>
      <c r="I319" s="233"/>
      <c r="J319" s="228"/>
      <c r="K319" s="228"/>
      <c r="L319" s="234"/>
      <c r="M319" s="235"/>
      <c r="N319" s="236"/>
      <c r="O319" s="236"/>
      <c r="P319" s="236"/>
      <c r="Q319" s="236"/>
      <c r="R319" s="236"/>
      <c r="S319" s="236"/>
      <c r="T319" s="23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8" t="s">
        <v>133</v>
      </c>
      <c r="AU319" s="238" t="s">
        <v>82</v>
      </c>
      <c r="AV319" s="13" t="s">
        <v>82</v>
      </c>
      <c r="AW319" s="13" t="s">
        <v>31</v>
      </c>
      <c r="AX319" s="13" t="s">
        <v>75</v>
      </c>
      <c r="AY319" s="238" t="s">
        <v>120</v>
      </c>
    </row>
    <row r="320" spans="1:51" s="15" customFormat="1" ht="12">
      <c r="A320" s="15"/>
      <c r="B320" s="250"/>
      <c r="C320" s="251"/>
      <c r="D320" s="229" t="s">
        <v>133</v>
      </c>
      <c r="E320" s="252" t="s">
        <v>1</v>
      </c>
      <c r="F320" s="253" t="s">
        <v>148</v>
      </c>
      <c r="G320" s="251"/>
      <c r="H320" s="252" t="s">
        <v>1</v>
      </c>
      <c r="I320" s="254"/>
      <c r="J320" s="251"/>
      <c r="K320" s="251"/>
      <c r="L320" s="255"/>
      <c r="M320" s="256"/>
      <c r="N320" s="257"/>
      <c r="O320" s="257"/>
      <c r="P320" s="257"/>
      <c r="Q320" s="257"/>
      <c r="R320" s="257"/>
      <c r="S320" s="257"/>
      <c r="T320" s="258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9" t="s">
        <v>133</v>
      </c>
      <c r="AU320" s="259" t="s">
        <v>82</v>
      </c>
      <c r="AV320" s="15" t="s">
        <v>80</v>
      </c>
      <c r="AW320" s="15" t="s">
        <v>31</v>
      </c>
      <c r="AX320" s="15" t="s">
        <v>75</v>
      </c>
      <c r="AY320" s="259" t="s">
        <v>120</v>
      </c>
    </row>
    <row r="321" spans="1:51" s="13" customFormat="1" ht="12">
      <c r="A321" s="13"/>
      <c r="B321" s="227"/>
      <c r="C321" s="228"/>
      <c r="D321" s="229" t="s">
        <v>133</v>
      </c>
      <c r="E321" s="230" t="s">
        <v>1</v>
      </c>
      <c r="F321" s="231" t="s">
        <v>437</v>
      </c>
      <c r="G321" s="228"/>
      <c r="H321" s="232">
        <v>94.8</v>
      </c>
      <c r="I321" s="233"/>
      <c r="J321" s="228"/>
      <c r="K321" s="228"/>
      <c r="L321" s="234"/>
      <c r="M321" s="235"/>
      <c r="N321" s="236"/>
      <c r="O321" s="236"/>
      <c r="P321" s="236"/>
      <c r="Q321" s="236"/>
      <c r="R321" s="236"/>
      <c r="S321" s="236"/>
      <c r="T321" s="23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8" t="s">
        <v>133</v>
      </c>
      <c r="AU321" s="238" t="s">
        <v>82</v>
      </c>
      <c r="AV321" s="13" t="s">
        <v>82</v>
      </c>
      <c r="AW321" s="13" t="s">
        <v>31</v>
      </c>
      <c r="AX321" s="13" t="s">
        <v>75</v>
      </c>
      <c r="AY321" s="238" t="s">
        <v>120</v>
      </c>
    </row>
    <row r="322" spans="1:51" s="14" customFormat="1" ht="12">
      <c r="A322" s="14"/>
      <c r="B322" s="239"/>
      <c r="C322" s="240"/>
      <c r="D322" s="229" t="s">
        <v>133</v>
      </c>
      <c r="E322" s="241" t="s">
        <v>1</v>
      </c>
      <c r="F322" s="242" t="s">
        <v>136</v>
      </c>
      <c r="G322" s="240"/>
      <c r="H322" s="243">
        <v>171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9" t="s">
        <v>133</v>
      </c>
      <c r="AU322" s="249" t="s">
        <v>82</v>
      </c>
      <c r="AV322" s="14" t="s">
        <v>127</v>
      </c>
      <c r="AW322" s="14" t="s">
        <v>31</v>
      </c>
      <c r="AX322" s="14" t="s">
        <v>80</v>
      </c>
      <c r="AY322" s="249" t="s">
        <v>120</v>
      </c>
    </row>
    <row r="323" spans="1:65" s="2" customFormat="1" ht="16.5" customHeight="1">
      <c r="A323" s="39"/>
      <c r="B323" s="40"/>
      <c r="C323" s="213" t="s">
        <v>438</v>
      </c>
      <c r="D323" s="213" t="s">
        <v>123</v>
      </c>
      <c r="E323" s="214" t="s">
        <v>439</v>
      </c>
      <c r="F323" s="215" t="s">
        <v>440</v>
      </c>
      <c r="G323" s="216" t="s">
        <v>131</v>
      </c>
      <c r="H323" s="217">
        <v>5.04</v>
      </c>
      <c r="I323" s="218"/>
      <c r="J323" s="219">
        <f>ROUND(I323*H323,2)</f>
        <v>0</v>
      </c>
      <c r="K323" s="220"/>
      <c r="L323" s="45"/>
      <c r="M323" s="221" t="s">
        <v>1</v>
      </c>
      <c r="N323" s="222" t="s">
        <v>40</v>
      </c>
      <c r="O323" s="92"/>
      <c r="P323" s="223">
        <f>O323*H323</f>
        <v>0</v>
      </c>
      <c r="Q323" s="223">
        <v>0</v>
      </c>
      <c r="R323" s="223">
        <f>Q323*H323</f>
        <v>0</v>
      </c>
      <c r="S323" s="223">
        <v>0.00584</v>
      </c>
      <c r="T323" s="224">
        <f>S323*H323</f>
        <v>0.029433599999999997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5" t="s">
        <v>213</v>
      </c>
      <c r="AT323" s="225" t="s">
        <v>123</v>
      </c>
      <c r="AU323" s="225" t="s">
        <v>82</v>
      </c>
      <c r="AY323" s="18" t="s">
        <v>120</v>
      </c>
      <c r="BE323" s="226">
        <f>IF(N323="základní",J323,0)</f>
        <v>0</v>
      </c>
      <c r="BF323" s="226">
        <f>IF(N323="snížená",J323,0)</f>
        <v>0</v>
      </c>
      <c r="BG323" s="226">
        <f>IF(N323="zákl. přenesená",J323,0)</f>
        <v>0</v>
      </c>
      <c r="BH323" s="226">
        <f>IF(N323="sníž. přenesená",J323,0)</f>
        <v>0</v>
      </c>
      <c r="BI323" s="226">
        <f>IF(N323="nulová",J323,0)</f>
        <v>0</v>
      </c>
      <c r="BJ323" s="18" t="s">
        <v>80</v>
      </c>
      <c r="BK323" s="226">
        <f>ROUND(I323*H323,2)</f>
        <v>0</v>
      </c>
      <c r="BL323" s="18" t="s">
        <v>213</v>
      </c>
      <c r="BM323" s="225" t="s">
        <v>441</v>
      </c>
    </row>
    <row r="324" spans="1:51" s="15" customFormat="1" ht="12">
      <c r="A324" s="15"/>
      <c r="B324" s="250"/>
      <c r="C324" s="251"/>
      <c r="D324" s="229" t="s">
        <v>133</v>
      </c>
      <c r="E324" s="252" t="s">
        <v>1</v>
      </c>
      <c r="F324" s="253" t="s">
        <v>146</v>
      </c>
      <c r="G324" s="251"/>
      <c r="H324" s="252" t="s">
        <v>1</v>
      </c>
      <c r="I324" s="254"/>
      <c r="J324" s="251"/>
      <c r="K324" s="251"/>
      <c r="L324" s="255"/>
      <c r="M324" s="256"/>
      <c r="N324" s="257"/>
      <c r="O324" s="257"/>
      <c r="P324" s="257"/>
      <c r="Q324" s="257"/>
      <c r="R324" s="257"/>
      <c r="S324" s="257"/>
      <c r="T324" s="258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9" t="s">
        <v>133</v>
      </c>
      <c r="AU324" s="259" t="s">
        <v>82</v>
      </c>
      <c r="AV324" s="15" t="s">
        <v>80</v>
      </c>
      <c r="AW324" s="15" t="s">
        <v>31</v>
      </c>
      <c r="AX324" s="15" t="s">
        <v>75</v>
      </c>
      <c r="AY324" s="259" t="s">
        <v>120</v>
      </c>
    </row>
    <row r="325" spans="1:51" s="13" customFormat="1" ht="12">
      <c r="A325" s="13"/>
      <c r="B325" s="227"/>
      <c r="C325" s="228"/>
      <c r="D325" s="229" t="s">
        <v>133</v>
      </c>
      <c r="E325" s="230" t="s">
        <v>1</v>
      </c>
      <c r="F325" s="231" t="s">
        <v>442</v>
      </c>
      <c r="G325" s="228"/>
      <c r="H325" s="232">
        <v>1.04</v>
      </c>
      <c r="I325" s="233"/>
      <c r="J325" s="228"/>
      <c r="K325" s="228"/>
      <c r="L325" s="234"/>
      <c r="M325" s="235"/>
      <c r="N325" s="236"/>
      <c r="O325" s="236"/>
      <c r="P325" s="236"/>
      <c r="Q325" s="236"/>
      <c r="R325" s="236"/>
      <c r="S325" s="236"/>
      <c r="T325" s="237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8" t="s">
        <v>133</v>
      </c>
      <c r="AU325" s="238" t="s">
        <v>82</v>
      </c>
      <c r="AV325" s="13" t="s">
        <v>82</v>
      </c>
      <c r="AW325" s="13" t="s">
        <v>31</v>
      </c>
      <c r="AX325" s="13" t="s">
        <v>75</v>
      </c>
      <c r="AY325" s="238" t="s">
        <v>120</v>
      </c>
    </row>
    <row r="326" spans="1:51" s="13" customFormat="1" ht="12">
      <c r="A326" s="13"/>
      <c r="B326" s="227"/>
      <c r="C326" s="228"/>
      <c r="D326" s="229" t="s">
        <v>133</v>
      </c>
      <c r="E326" s="230" t="s">
        <v>1</v>
      </c>
      <c r="F326" s="231" t="s">
        <v>443</v>
      </c>
      <c r="G326" s="228"/>
      <c r="H326" s="232">
        <v>1.28</v>
      </c>
      <c r="I326" s="233"/>
      <c r="J326" s="228"/>
      <c r="K326" s="228"/>
      <c r="L326" s="234"/>
      <c r="M326" s="235"/>
      <c r="N326" s="236"/>
      <c r="O326" s="236"/>
      <c r="P326" s="236"/>
      <c r="Q326" s="236"/>
      <c r="R326" s="236"/>
      <c r="S326" s="236"/>
      <c r="T326" s="23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8" t="s">
        <v>133</v>
      </c>
      <c r="AU326" s="238" t="s">
        <v>82</v>
      </c>
      <c r="AV326" s="13" t="s">
        <v>82</v>
      </c>
      <c r="AW326" s="13" t="s">
        <v>31</v>
      </c>
      <c r="AX326" s="13" t="s">
        <v>75</v>
      </c>
      <c r="AY326" s="238" t="s">
        <v>120</v>
      </c>
    </row>
    <row r="327" spans="1:51" s="13" customFormat="1" ht="12">
      <c r="A327" s="13"/>
      <c r="B327" s="227"/>
      <c r="C327" s="228"/>
      <c r="D327" s="229" t="s">
        <v>133</v>
      </c>
      <c r="E327" s="230" t="s">
        <v>1</v>
      </c>
      <c r="F327" s="231" t="s">
        <v>444</v>
      </c>
      <c r="G327" s="228"/>
      <c r="H327" s="232">
        <v>0.48</v>
      </c>
      <c r="I327" s="233"/>
      <c r="J327" s="228"/>
      <c r="K327" s="228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133</v>
      </c>
      <c r="AU327" s="238" t="s">
        <v>82</v>
      </c>
      <c r="AV327" s="13" t="s">
        <v>82</v>
      </c>
      <c r="AW327" s="13" t="s">
        <v>31</v>
      </c>
      <c r="AX327" s="13" t="s">
        <v>75</v>
      </c>
      <c r="AY327" s="238" t="s">
        <v>120</v>
      </c>
    </row>
    <row r="328" spans="1:51" s="13" customFormat="1" ht="12">
      <c r="A328" s="13"/>
      <c r="B328" s="227"/>
      <c r="C328" s="228"/>
      <c r="D328" s="229" t="s">
        <v>133</v>
      </c>
      <c r="E328" s="230" t="s">
        <v>1</v>
      </c>
      <c r="F328" s="231" t="s">
        <v>445</v>
      </c>
      <c r="G328" s="228"/>
      <c r="H328" s="232">
        <v>1.6</v>
      </c>
      <c r="I328" s="233"/>
      <c r="J328" s="228"/>
      <c r="K328" s="228"/>
      <c r="L328" s="234"/>
      <c r="M328" s="235"/>
      <c r="N328" s="236"/>
      <c r="O328" s="236"/>
      <c r="P328" s="236"/>
      <c r="Q328" s="236"/>
      <c r="R328" s="236"/>
      <c r="S328" s="236"/>
      <c r="T328" s="23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8" t="s">
        <v>133</v>
      </c>
      <c r="AU328" s="238" t="s">
        <v>82</v>
      </c>
      <c r="AV328" s="13" t="s">
        <v>82</v>
      </c>
      <c r="AW328" s="13" t="s">
        <v>31</v>
      </c>
      <c r="AX328" s="13" t="s">
        <v>75</v>
      </c>
      <c r="AY328" s="238" t="s">
        <v>120</v>
      </c>
    </row>
    <row r="329" spans="1:51" s="16" customFormat="1" ht="12">
      <c r="A329" s="16"/>
      <c r="B329" s="271"/>
      <c r="C329" s="272"/>
      <c r="D329" s="229" t="s">
        <v>133</v>
      </c>
      <c r="E329" s="273" t="s">
        <v>1</v>
      </c>
      <c r="F329" s="274" t="s">
        <v>446</v>
      </c>
      <c r="G329" s="272"/>
      <c r="H329" s="275">
        <v>4.4</v>
      </c>
      <c r="I329" s="276"/>
      <c r="J329" s="272"/>
      <c r="K329" s="272"/>
      <c r="L329" s="277"/>
      <c r="M329" s="278"/>
      <c r="N329" s="279"/>
      <c r="O329" s="279"/>
      <c r="P329" s="279"/>
      <c r="Q329" s="279"/>
      <c r="R329" s="279"/>
      <c r="S329" s="279"/>
      <c r="T329" s="280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T329" s="281" t="s">
        <v>133</v>
      </c>
      <c r="AU329" s="281" t="s">
        <v>82</v>
      </c>
      <c r="AV329" s="16" t="s">
        <v>121</v>
      </c>
      <c r="AW329" s="16" t="s">
        <v>31</v>
      </c>
      <c r="AX329" s="16" t="s">
        <v>75</v>
      </c>
      <c r="AY329" s="281" t="s">
        <v>120</v>
      </c>
    </row>
    <row r="330" spans="1:51" s="15" customFormat="1" ht="12">
      <c r="A330" s="15"/>
      <c r="B330" s="250"/>
      <c r="C330" s="251"/>
      <c r="D330" s="229" t="s">
        <v>133</v>
      </c>
      <c r="E330" s="252" t="s">
        <v>1</v>
      </c>
      <c r="F330" s="253" t="s">
        <v>148</v>
      </c>
      <c r="G330" s="251"/>
      <c r="H330" s="252" t="s">
        <v>1</v>
      </c>
      <c r="I330" s="254"/>
      <c r="J330" s="251"/>
      <c r="K330" s="251"/>
      <c r="L330" s="255"/>
      <c r="M330" s="256"/>
      <c r="N330" s="257"/>
      <c r="O330" s="257"/>
      <c r="P330" s="257"/>
      <c r="Q330" s="257"/>
      <c r="R330" s="257"/>
      <c r="S330" s="257"/>
      <c r="T330" s="258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9" t="s">
        <v>133</v>
      </c>
      <c r="AU330" s="259" t="s">
        <v>82</v>
      </c>
      <c r="AV330" s="15" t="s">
        <v>80</v>
      </c>
      <c r="AW330" s="15" t="s">
        <v>31</v>
      </c>
      <c r="AX330" s="15" t="s">
        <v>75</v>
      </c>
      <c r="AY330" s="259" t="s">
        <v>120</v>
      </c>
    </row>
    <row r="331" spans="1:51" s="13" customFormat="1" ht="12">
      <c r="A331" s="13"/>
      <c r="B331" s="227"/>
      <c r="C331" s="228"/>
      <c r="D331" s="229" t="s">
        <v>133</v>
      </c>
      <c r="E331" s="230" t="s">
        <v>1</v>
      </c>
      <c r="F331" s="231" t="s">
        <v>447</v>
      </c>
      <c r="G331" s="228"/>
      <c r="H331" s="232">
        <v>0.64</v>
      </c>
      <c r="I331" s="233"/>
      <c r="J331" s="228"/>
      <c r="K331" s="228"/>
      <c r="L331" s="234"/>
      <c r="M331" s="235"/>
      <c r="N331" s="236"/>
      <c r="O331" s="236"/>
      <c r="P331" s="236"/>
      <c r="Q331" s="236"/>
      <c r="R331" s="236"/>
      <c r="S331" s="236"/>
      <c r="T331" s="23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8" t="s">
        <v>133</v>
      </c>
      <c r="AU331" s="238" t="s">
        <v>82</v>
      </c>
      <c r="AV331" s="13" t="s">
        <v>82</v>
      </c>
      <c r="AW331" s="13" t="s">
        <v>31</v>
      </c>
      <c r="AX331" s="13" t="s">
        <v>75</v>
      </c>
      <c r="AY331" s="238" t="s">
        <v>120</v>
      </c>
    </row>
    <row r="332" spans="1:51" s="14" customFormat="1" ht="12">
      <c r="A332" s="14"/>
      <c r="B332" s="239"/>
      <c r="C332" s="240"/>
      <c r="D332" s="229" t="s">
        <v>133</v>
      </c>
      <c r="E332" s="241" t="s">
        <v>1</v>
      </c>
      <c r="F332" s="242" t="s">
        <v>136</v>
      </c>
      <c r="G332" s="240"/>
      <c r="H332" s="243">
        <v>5.04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9" t="s">
        <v>133</v>
      </c>
      <c r="AU332" s="249" t="s">
        <v>82</v>
      </c>
      <c r="AV332" s="14" t="s">
        <v>127</v>
      </c>
      <c r="AW332" s="14" t="s">
        <v>31</v>
      </c>
      <c r="AX332" s="14" t="s">
        <v>80</v>
      </c>
      <c r="AY332" s="249" t="s">
        <v>120</v>
      </c>
    </row>
    <row r="333" spans="1:65" s="2" customFormat="1" ht="21.75" customHeight="1">
      <c r="A333" s="39"/>
      <c r="B333" s="40"/>
      <c r="C333" s="213" t="s">
        <v>448</v>
      </c>
      <c r="D333" s="213" t="s">
        <v>123</v>
      </c>
      <c r="E333" s="214" t="s">
        <v>449</v>
      </c>
      <c r="F333" s="215" t="s">
        <v>450</v>
      </c>
      <c r="G333" s="216" t="s">
        <v>160</v>
      </c>
      <c r="H333" s="217">
        <v>1</v>
      </c>
      <c r="I333" s="218"/>
      <c r="J333" s="219">
        <f>ROUND(I333*H333,2)</f>
        <v>0</v>
      </c>
      <c r="K333" s="220"/>
      <c r="L333" s="45"/>
      <c r="M333" s="221" t="s">
        <v>1</v>
      </c>
      <c r="N333" s="222" t="s">
        <v>40</v>
      </c>
      <c r="O333" s="92"/>
      <c r="P333" s="223">
        <f>O333*H333</f>
        <v>0</v>
      </c>
      <c r="Q333" s="223">
        <v>0</v>
      </c>
      <c r="R333" s="223">
        <f>Q333*H333</f>
        <v>0</v>
      </c>
      <c r="S333" s="223">
        <v>0.00022</v>
      </c>
      <c r="T333" s="224">
        <f>S333*H333</f>
        <v>0.00022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5" t="s">
        <v>213</v>
      </c>
      <c r="AT333" s="225" t="s">
        <v>123</v>
      </c>
      <c r="AU333" s="225" t="s">
        <v>82</v>
      </c>
      <c r="AY333" s="18" t="s">
        <v>120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8" t="s">
        <v>80</v>
      </c>
      <c r="BK333" s="226">
        <f>ROUND(I333*H333,2)</f>
        <v>0</v>
      </c>
      <c r="BL333" s="18" t="s">
        <v>213</v>
      </c>
      <c r="BM333" s="225" t="s">
        <v>451</v>
      </c>
    </row>
    <row r="334" spans="1:65" s="2" customFormat="1" ht="33" customHeight="1">
      <c r="A334" s="39"/>
      <c r="B334" s="40"/>
      <c r="C334" s="213" t="s">
        <v>452</v>
      </c>
      <c r="D334" s="213" t="s">
        <v>123</v>
      </c>
      <c r="E334" s="214" t="s">
        <v>453</v>
      </c>
      <c r="F334" s="215" t="s">
        <v>454</v>
      </c>
      <c r="G334" s="216" t="s">
        <v>131</v>
      </c>
      <c r="H334" s="217">
        <v>0.989</v>
      </c>
      <c r="I334" s="218"/>
      <c r="J334" s="219">
        <f>ROUND(I334*H334,2)</f>
        <v>0</v>
      </c>
      <c r="K334" s="220"/>
      <c r="L334" s="45"/>
      <c r="M334" s="221" t="s">
        <v>1</v>
      </c>
      <c r="N334" s="222" t="s">
        <v>40</v>
      </c>
      <c r="O334" s="92"/>
      <c r="P334" s="223">
        <f>O334*H334</f>
        <v>0</v>
      </c>
      <c r="Q334" s="223">
        <v>0.00724</v>
      </c>
      <c r="R334" s="223">
        <f>Q334*H334</f>
        <v>0.00716036</v>
      </c>
      <c r="S334" s="223">
        <v>0</v>
      </c>
      <c r="T334" s="224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5" t="s">
        <v>213</v>
      </c>
      <c r="AT334" s="225" t="s">
        <v>123</v>
      </c>
      <c r="AU334" s="225" t="s">
        <v>82</v>
      </c>
      <c r="AY334" s="18" t="s">
        <v>120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8" t="s">
        <v>80</v>
      </c>
      <c r="BK334" s="226">
        <f>ROUND(I334*H334,2)</f>
        <v>0</v>
      </c>
      <c r="BL334" s="18" t="s">
        <v>213</v>
      </c>
      <c r="BM334" s="225" t="s">
        <v>455</v>
      </c>
    </row>
    <row r="335" spans="1:51" s="13" customFormat="1" ht="12">
      <c r="A335" s="13"/>
      <c r="B335" s="227"/>
      <c r="C335" s="228"/>
      <c r="D335" s="229" t="s">
        <v>133</v>
      </c>
      <c r="E335" s="230" t="s">
        <v>1</v>
      </c>
      <c r="F335" s="231" t="s">
        <v>456</v>
      </c>
      <c r="G335" s="228"/>
      <c r="H335" s="232">
        <v>0.386</v>
      </c>
      <c r="I335" s="233"/>
      <c r="J335" s="228"/>
      <c r="K335" s="228"/>
      <c r="L335" s="234"/>
      <c r="M335" s="235"/>
      <c r="N335" s="236"/>
      <c r="O335" s="236"/>
      <c r="P335" s="236"/>
      <c r="Q335" s="236"/>
      <c r="R335" s="236"/>
      <c r="S335" s="236"/>
      <c r="T335" s="23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8" t="s">
        <v>133</v>
      </c>
      <c r="AU335" s="238" t="s">
        <v>82</v>
      </c>
      <c r="AV335" s="13" t="s">
        <v>82</v>
      </c>
      <c r="AW335" s="13" t="s">
        <v>31</v>
      </c>
      <c r="AX335" s="13" t="s">
        <v>75</v>
      </c>
      <c r="AY335" s="238" t="s">
        <v>120</v>
      </c>
    </row>
    <row r="336" spans="1:51" s="13" customFormat="1" ht="12">
      <c r="A336" s="13"/>
      <c r="B336" s="227"/>
      <c r="C336" s="228"/>
      <c r="D336" s="229" t="s">
        <v>133</v>
      </c>
      <c r="E336" s="230" t="s">
        <v>1</v>
      </c>
      <c r="F336" s="231" t="s">
        <v>457</v>
      </c>
      <c r="G336" s="228"/>
      <c r="H336" s="232">
        <v>0.603</v>
      </c>
      <c r="I336" s="233"/>
      <c r="J336" s="228"/>
      <c r="K336" s="228"/>
      <c r="L336" s="234"/>
      <c r="M336" s="235"/>
      <c r="N336" s="236"/>
      <c r="O336" s="236"/>
      <c r="P336" s="236"/>
      <c r="Q336" s="236"/>
      <c r="R336" s="236"/>
      <c r="S336" s="236"/>
      <c r="T336" s="23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8" t="s">
        <v>133</v>
      </c>
      <c r="AU336" s="238" t="s">
        <v>82</v>
      </c>
      <c r="AV336" s="13" t="s">
        <v>82</v>
      </c>
      <c r="AW336" s="13" t="s">
        <v>31</v>
      </c>
      <c r="AX336" s="13" t="s">
        <v>75</v>
      </c>
      <c r="AY336" s="238" t="s">
        <v>120</v>
      </c>
    </row>
    <row r="337" spans="1:51" s="14" customFormat="1" ht="12">
      <c r="A337" s="14"/>
      <c r="B337" s="239"/>
      <c r="C337" s="240"/>
      <c r="D337" s="229" t="s">
        <v>133</v>
      </c>
      <c r="E337" s="241" t="s">
        <v>1</v>
      </c>
      <c r="F337" s="242" t="s">
        <v>136</v>
      </c>
      <c r="G337" s="240"/>
      <c r="H337" s="243">
        <v>0.989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9" t="s">
        <v>133</v>
      </c>
      <c r="AU337" s="249" t="s">
        <v>82</v>
      </c>
      <c r="AV337" s="14" t="s">
        <v>127</v>
      </c>
      <c r="AW337" s="14" t="s">
        <v>31</v>
      </c>
      <c r="AX337" s="14" t="s">
        <v>80</v>
      </c>
      <c r="AY337" s="249" t="s">
        <v>120</v>
      </c>
    </row>
    <row r="338" spans="1:65" s="2" customFormat="1" ht="33" customHeight="1">
      <c r="A338" s="39"/>
      <c r="B338" s="40"/>
      <c r="C338" s="213" t="s">
        <v>458</v>
      </c>
      <c r="D338" s="213" t="s">
        <v>123</v>
      </c>
      <c r="E338" s="214" t="s">
        <v>459</v>
      </c>
      <c r="F338" s="215" t="s">
        <v>460</v>
      </c>
      <c r="G338" s="216" t="s">
        <v>249</v>
      </c>
      <c r="H338" s="217">
        <v>171</v>
      </c>
      <c r="I338" s="218"/>
      <c r="J338" s="219">
        <f>ROUND(I338*H338,2)</f>
        <v>0</v>
      </c>
      <c r="K338" s="220"/>
      <c r="L338" s="45"/>
      <c r="M338" s="221" t="s">
        <v>1</v>
      </c>
      <c r="N338" s="222" t="s">
        <v>40</v>
      </c>
      <c r="O338" s="92"/>
      <c r="P338" s="223">
        <f>O338*H338</f>
        <v>0</v>
      </c>
      <c r="Q338" s="223">
        <v>0.00712</v>
      </c>
      <c r="R338" s="223">
        <f>Q338*H338</f>
        <v>1.21752</v>
      </c>
      <c r="S338" s="223">
        <v>0</v>
      </c>
      <c r="T338" s="224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5" t="s">
        <v>213</v>
      </c>
      <c r="AT338" s="225" t="s">
        <v>123</v>
      </c>
      <c r="AU338" s="225" t="s">
        <v>82</v>
      </c>
      <c r="AY338" s="18" t="s">
        <v>120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8" t="s">
        <v>80</v>
      </c>
      <c r="BK338" s="226">
        <f>ROUND(I338*H338,2)</f>
        <v>0</v>
      </c>
      <c r="BL338" s="18" t="s">
        <v>213</v>
      </c>
      <c r="BM338" s="225" t="s">
        <v>461</v>
      </c>
    </row>
    <row r="339" spans="1:51" s="15" customFormat="1" ht="12">
      <c r="A339" s="15"/>
      <c r="B339" s="250"/>
      <c r="C339" s="251"/>
      <c r="D339" s="229" t="s">
        <v>133</v>
      </c>
      <c r="E339" s="252" t="s">
        <v>1</v>
      </c>
      <c r="F339" s="253" t="s">
        <v>146</v>
      </c>
      <c r="G339" s="251"/>
      <c r="H339" s="252" t="s">
        <v>1</v>
      </c>
      <c r="I339" s="254"/>
      <c r="J339" s="251"/>
      <c r="K339" s="251"/>
      <c r="L339" s="255"/>
      <c r="M339" s="256"/>
      <c r="N339" s="257"/>
      <c r="O339" s="257"/>
      <c r="P339" s="257"/>
      <c r="Q339" s="257"/>
      <c r="R339" s="257"/>
      <c r="S339" s="257"/>
      <c r="T339" s="258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9" t="s">
        <v>133</v>
      </c>
      <c r="AU339" s="259" t="s">
        <v>82</v>
      </c>
      <c r="AV339" s="15" t="s">
        <v>80</v>
      </c>
      <c r="AW339" s="15" t="s">
        <v>31</v>
      </c>
      <c r="AX339" s="15" t="s">
        <v>75</v>
      </c>
      <c r="AY339" s="259" t="s">
        <v>120</v>
      </c>
    </row>
    <row r="340" spans="1:51" s="13" customFormat="1" ht="12">
      <c r="A340" s="13"/>
      <c r="B340" s="227"/>
      <c r="C340" s="228"/>
      <c r="D340" s="229" t="s">
        <v>133</v>
      </c>
      <c r="E340" s="230" t="s">
        <v>1</v>
      </c>
      <c r="F340" s="231" t="s">
        <v>436</v>
      </c>
      <c r="G340" s="228"/>
      <c r="H340" s="232">
        <v>76.2</v>
      </c>
      <c r="I340" s="233"/>
      <c r="J340" s="228"/>
      <c r="K340" s="228"/>
      <c r="L340" s="234"/>
      <c r="M340" s="235"/>
      <c r="N340" s="236"/>
      <c r="O340" s="236"/>
      <c r="P340" s="236"/>
      <c r="Q340" s="236"/>
      <c r="R340" s="236"/>
      <c r="S340" s="236"/>
      <c r="T340" s="23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8" t="s">
        <v>133</v>
      </c>
      <c r="AU340" s="238" t="s">
        <v>82</v>
      </c>
      <c r="AV340" s="13" t="s">
        <v>82</v>
      </c>
      <c r="AW340" s="13" t="s">
        <v>31</v>
      </c>
      <c r="AX340" s="13" t="s">
        <v>75</v>
      </c>
      <c r="AY340" s="238" t="s">
        <v>120</v>
      </c>
    </row>
    <row r="341" spans="1:51" s="15" customFormat="1" ht="12">
      <c r="A341" s="15"/>
      <c r="B341" s="250"/>
      <c r="C341" s="251"/>
      <c r="D341" s="229" t="s">
        <v>133</v>
      </c>
      <c r="E341" s="252" t="s">
        <v>1</v>
      </c>
      <c r="F341" s="253" t="s">
        <v>148</v>
      </c>
      <c r="G341" s="251"/>
      <c r="H341" s="252" t="s">
        <v>1</v>
      </c>
      <c r="I341" s="254"/>
      <c r="J341" s="251"/>
      <c r="K341" s="251"/>
      <c r="L341" s="255"/>
      <c r="M341" s="256"/>
      <c r="N341" s="257"/>
      <c r="O341" s="257"/>
      <c r="P341" s="257"/>
      <c r="Q341" s="257"/>
      <c r="R341" s="257"/>
      <c r="S341" s="257"/>
      <c r="T341" s="258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9" t="s">
        <v>133</v>
      </c>
      <c r="AU341" s="259" t="s">
        <v>82</v>
      </c>
      <c r="AV341" s="15" t="s">
        <v>80</v>
      </c>
      <c r="AW341" s="15" t="s">
        <v>31</v>
      </c>
      <c r="AX341" s="15" t="s">
        <v>75</v>
      </c>
      <c r="AY341" s="259" t="s">
        <v>120</v>
      </c>
    </row>
    <row r="342" spans="1:51" s="13" customFormat="1" ht="12">
      <c r="A342" s="13"/>
      <c r="B342" s="227"/>
      <c r="C342" s="228"/>
      <c r="D342" s="229" t="s">
        <v>133</v>
      </c>
      <c r="E342" s="230" t="s">
        <v>1</v>
      </c>
      <c r="F342" s="231" t="s">
        <v>437</v>
      </c>
      <c r="G342" s="228"/>
      <c r="H342" s="232">
        <v>94.8</v>
      </c>
      <c r="I342" s="233"/>
      <c r="J342" s="228"/>
      <c r="K342" s="228"/>
      <c r="L342" s="234"/>
      <c r="M342" s="235"/>
      <c r="N342" s="236"/>
      <c r="O342" s="236"/>
      <c r="P342" s="236"/>
      <c r="Q342" s="236"/>
      <c r="R342" s="236"/>
      <c r="S342" s="236"/>
      <c r="T342" s="23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8" t="s">
        <v>133</v>
      </c>
      <c r="AU342" s="238" t="s">
        <v>82</v>
      </c>
      <c r="AV342" s="13" t="s">
        <v>82</v>
      </c>
      <c r="AW342" s="13" t="s">
        <v>31</v>
      </c>
      <c r="AX342" s="13" t="s">
        <v>75</v>
      </c>
      <c r="AY342" s="238" t="s">
        <v>120</v>
      </c>
    </row>
    <row r="343" spans="1:51" s="14" customFormat="1" ht="12">
      <c r="A343" s="14"/>
      <c r="B343" s="239"/>
      <c r="C343" s="240"/>
      <c r="D343" s="229" t="s">
        <v>133</v>
      </c>
      <c r="E343" s="241" t="s">
        <v>1</v>
      </c>
      <c r="F343" s="242" t="s">
        <v>136</v>
      </c>
      <c r="G343" s="240"/>
      <c r="H343" s="243">
        <v>171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9" t="s">
        <v>133</v>
      </c>
      <c r="AU343" s="249" t="s">
        <v>82</v>
      </c>
      <c r="AV343" s="14" t="s">
        <v>127</v>
      </c>
      <c r="AW343" s="14" t="s">
        <v>31</v>
      </c>
      <c r="AX343" s="14" t="s">
        <v>80</v>
      </c>
      <c r="AY343" s="249" t="s">
        <v>120</v>
      </c>
    </row>
    <row r="344" spans="1:65" s="2" customFormat="1" ht="33" customHeight="1">
      <c r="A344" s="39"/>
      <c r="B344" s="40"/>
      <c r="C344" s="213" t="s">
        <v>462</v>
      </c>
      <c r="D344" s="213" t="s">
        <v>123</v>
      </c>
      <c r="E344" s="214" t="s">
        <v>463</v>
      </c>
      <c r="F344" s="215" t="s">
        <v>464</v>
      </c>
      <c r="G344" s="216" t="s">
        <v>131</v>
      </c>
      <c r="H344" s="217">
        <v>5.04</v>
      </c>
      <c r="I344" s="218"/>
      <c r="J344" s="219">
        <f>ROUND(I344*H344,2)</f>
        <v>0</v>
      </c>
      <c r="K344" s="220"/>
      <c r="L344" s="45"/>
      <c r="M344" s="221" t="s">
        <v>1</v>
      </c>
      <c r="N344" s="222" t="s">
        <v>40</v>
      </c>
      <c r="O344" s="92"/>
      <c r="P344" s="223">
        <f>O344*H344</f>
        <v>0</v>
      </c>
      <c r="Q344" s="223">
        <v>0.01082</v>
      </c>
      <c r="R344" s="223">
        <f>Q344*H344</f>
        <v>0.0545328</v>
      </c>
      <c r="S344" s="223">
        <v>0</v>
      </c>
      <c r="T344" s="224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5" t="s">
        <v>213</v>
      </c>
      <c r="AT344" s="225" t="s">
        <v>123</v>
      </c>
      <c r="AU344" s="225" t="s">
        <v>82</v>
      </c>
      <c r="AY344" s="18" t="s">
        <v>120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8" t="s">
        <v>80</v>
      </c>
      <c r="BK344" s="226">
        <f>ROUND(I344*H344,2)</f>
        <v>0</v>
      </c>
      <c r="BL344" s="18" t="s">
        <v>213</v>
      </c>
      <c r="BM344" s="225" t="s">
        <v>465</v>
      </c>
    </row>
    <row r="345" spans="1:51" s="13" customFormat="1" ht="12">
      <c r="A345" s="13"/>
      <c r="B345" s="227"/>
      <c r="C345" s="228"/>
      <c r="D345" s="229" t="s">
        <v>133</v>
      </c>
      <c r="E345" s="230" t="s">
        <v>1</v>
      </c>
      <c r="F345" s="231" t="s">
        <v>466</v>
      </c>
      <c r="G345" s="228"/>
      <c r="H345" s="232">
        <v>5.04</v>
      </c>
      <c r="I345" s="233"/>
      <c r="J345" s="228"/>
      <c r="K345" s="228"/>
      <c r="L345" s="234"/>
      <c r="M345" s="235"/>
      <c r="N345" s="236"/>
      <c r="O345" s="236"/>
      <c r="P345" s="236"/>
      <c r="Q345" s="236"/>
      <c r="R345" s="236"/>
      <c r="S345" s="236"/>
      <c r="T345" s="23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8" t="s">
        <v>133</v>
      </c>
      <c r="AU345" s="238" t="s">
        <v>82</v>
      </c>
      <c r="AV345" s="13" t="s">
        <v>82</v>
      </c>
      <c r="AW345" s="13" t="s">
        <v>31</v>
      </c>
      <c r="AX345" s="13" t="s">
        <v>80</v>
      </c>
      <c r="AY345" s="238" t="s">
        <v>120</v>
      </c>
    </row>
    <row r="346" spans="1:65" s="2" customFormat="1" ht="21.75" customHeight="1">
      <c r="A346" s="39"/>
      <c r="B346" s="40"/>
      <c r="C346" s="213" t="s">
        <v>467</v>
      </c>
      <c r="D346" s="213" t="s">
        <v>123</v>
      </c>
      <c r="E346" s="214" t="s">
        <v>468</v>
      </c>
      <c r="F346" s="215" t="s">
        <v>469</v>
      </c>
      <c r="G346" s="216" t="s">
        <v>203</v>
      </c>
      <c r="H346" s="217">
        <v>1.279</v>
      </c>
      <c r="I346" s="218"/>
      <c r="J346" s="219">
        <f>ROUND(I346*H346,2)</f>
        <v>0</v>
      </c>
      <c r="K346" s="220"/>
      <c r="L346" s="45"/>
      <c r="M346" s="221" t="s">
        <v>1</v>
      </c>
      <c r="N346" s="222" t="s">
        <v>40</v>
      </c>
      <c r="O346" s="92"/>
      <c r="P346" s="223">
        <f>O346*H346</f>
        <v>0</v>
      </c>
      <c r="Q346" s="223">
        <v>0</v>
      </c>
      <c r="R346" s="223">
        <f>Q346*H346</f>
        <v>0</v>
      </c>
      <c r="S346" s="223">
        <v>0</v>
      </c>
      <c r="T346" s="224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5" t="s">
        <v>213</v>
      </c>
      <c r="AT346" s="225" t="s">
        <v>123</v>
      </c>
      <c r="AU346" s="225" t="s">
        <v>82</v>
      </c>
      <c r="AY346" s="18" t="s">
        <v>120</v>
      </c>
      <c r="BE346" s="226">
        <f>IF(N346="základní",J346,0)</f>
        <v>0</v>
      </c>
      <c r="BF346" s="226">
        <f>IF(N346="snížená",J346,0)</f>
        <v>0</v>
      </c>
      <c r="BG346" s="226">
        <f>IF(N346="zákl. přenesená",J346,0)</f>
        <v>0</v>
      </c>
      <c r="BH346" s="226">
        <f>IF(N346="sníž. přenesená",J346,0)</f>
        <v>0</v>
      </c>
      <c r="BI346" s="226">
        <f>IF(N346="nulová",J346,0)</f>
        <v>0</v>
      </c>
      <c r="BJ346" s="18" t="s">
        <v>80</v>
      </c>
      <c r="BK346" s="226">
        <f>ROUND(I346*H346,2)</f>
        <v>0</v>
      </c>
      <c r="BL346" s="18" t="s">
        <v>213</v>
      </c>
      <c r="BM346" s="225" t="s">
        <v>470</v>
      </c>
    </row>
    <row r="347" spans="1:63" s="12" customFormat="1" ht="22.8" customHeight="1">
      <c r="A347" s="12"/>
      <c r="B347" s="197"/>
      <c r="C347" s="198"/>
      <c r="D347" s="199" t="s">
        <v>74</v>
      </c>
      <c r="E347" s="211" t="s">
        <v>471</v>
      </c>
      <c r="F347" s="211" t="s">
        <v>472</v>
      </c>
      <c r="G347" s="198"/>
      <c r="H347" s="198"/>
      <c r="I347" s="201"/>
      <c r="J347" s="212">
        <f>BK347</f>
        <v>0</v>
      </c>
      <c r="K347" s="198"/>
      <c r="L347" s="203"/>
      <c r="M347" s="204"/>
      <c r="N347" s="205"/>
      <c r="O347" s="205"/>
      <c r="P347" s="206">
        <f>P348</f>
        <v>0</v>
      </c>
      <c r="Q347" s="205"/>
      <c r="R347" s="206">
        <f>R348</f>
        <v>0.00570672</v>
      </c>
      <c r="S347" s="205"/>
      <c r="T347" s="207">
        <f>T348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8" t="s">
        <v>82</v>
      </c>
      <c r="AT347" s="209" t="s">
        <v>74</v>
      </c>
      <c r="AU347" s="209" t="s">
        <v>80</v>
      </c>
      <c r="AY347" s="208" t="s">
        <v>120</v>
      </c>
      <c r="BK347" s="210">
        <f>BK348</f>
        <v>0</v>
      </c>
    </row>
    <row r="348" spans="1:65" s="2" customFormat="1" ht="21.75" customHeight="1">
      <c r="A348" s="39"/>
      <c r="B348" s="40"/>
      <c r="C348" s="213" t="s">
        <v>473</v>
      </c>
      <c r="D348" s="213" t="s">
        <v>123</v>
      </c>
      <c r="E348" s="214" t="s">
        <v>474</v>
      </c>
      <c r="F348" s="215" t="s">
        <v>475</v>
      </c>
      <c r="G348" s="216" t="s">
        <v>131</v>
      </c>
      <c r="H348" s="217">
        <v>7.926</v>
      </c>
      <c r="I348" s="218"/>
      <c r="J348" s="219">
        <f>ROUND(I348*H348,2)</f>
        <v>0</v>
      </c>
      <c r="K348" s="220"/>
      <c r="L348" s="45"/>
      <c r="M348" s="221" t="s">
        <v>1</v>
      </c>
      <c r="N348" s="222" t="s">
        <v>40</v>
      </c>
      <c r="O348" s="92"/>
      <c r="P348" s="223">
        <f>O348*H348</f>
        <v>0</v>
      </c>
      <c r="Q348" s="223">
        <v>0.00072</v>
      </c>
      <c r="R348" s="223">
        <f>Q348*H348</f>
        <v>0.00570672</v>
      </c>
      <c r="S348" s="223">
        <v>0</v>
      </c>
      <c r="T348" s="224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5" t="s">
        <v>213</v>
      </c>
      <c r="AT348" s="225" t="s">
        <v>123</v>
      </c>
      <c r="AU348" s="225" t="s">
        <v>82</v>
      </c>
      <c r="AY348" s="18" t="s">
        <v>120</v>
      </c>
      <c r="BE348" s="226">
        <f>IF(N348="základní",J348,0)</f>
        <v>0</v>
      </c>
      <c r="BF348" s="226">
        <f>IF(N348="snížená",J348,0)</f>
        <v>0</v>
      </c>
      <c r="BG348" s="226">
        <f>IF(N348="zákl. přenesená",J348,0)</f>
        <v>0</v>
      </c>
      <c r="BH348" s="226">
        <f>IF(N348="sníž. přenesená",J348,0)</f>
        <v>0</v>
      </c>
      <c r="BI348" s="226">
        <f>IF(N348="nulová",J348,0)</f>
        <v>0</v>
      </c>
      <c r="BJ348" s="18" t="s">
        <v>80</v>
      </c>
      <c r="BK348" s="226">
        <f>ROUND(I348*H348,2)</f>
        <v>0</v>
      </c>
      <c r="BL348" s="18" t="s">
        <v>213</v>
      </c>
      <c r="BM348" s="225" t="s">
        <v>476</v>
      </c>
    </row>
    <row r="349" spans="1:63" s="12" customFormat="1" ht="25.9" customHeight="1">
      <c r="A349" s="12"/>
      <c r="B349" s="197"/>
      <c r="C349" s="198"/>
      <c r="D349" s="199" t="s">
        <v>74</v>
      </c>
      <c r="E349" s="200" t="s">
        <v>477</v>
      </c>
      <c r="F349" s="200" t="s">
        <v>478</v>
      </c>
      <c r="G349" s="198"/>
      <c r="H349" s="198"/>
      <c r="I349" s="201"/>
      <c r="J349" s="202">
        <f>BK349</f>
        <v>0</v>
      </c>
      <c r="K349" s="198"/>
      <c r="L349" s="203"/>
      <c r="M349" s="204"/>
      <c r="N349" s="205"/>
      <c r="O349" s="205"/>
      <c r="P349" s="206">
        <f>P350+P352</f>
        <v>0</v>
      </c>
      <c r="Q349" s="205"/>
      <c r="R349" s="206">
        <f>R350+R352</f>
        <v>0</v>
      </c>
      <c r="S349" s="205"/>
      <c r="T349" s="207">
        <f>T350+T352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8" t="s">
        <v>150</v>
      </c>
      <c r="AT349" s="209" t="s">
        <v>74</v>
      </c>
      <c r="AU349" s="209" t="s">
        <v>75</v>
      </c>
      <c r="AY349" s="208" t="s">
        <v>120</v>
      </c>
      <c r="BK349" s="210">
        <f>BK350+BK352</f>
        <v>0</v>
      </c>
    </row>
    <row r="350" spans="1:63" s="12" customFormat="1" ht="22.8" customHeight="1">
      <c r="A350" s="12"/>
      <c r="B350" s="197"/>
      <c r="C350" s="198"/>
      <c r="D350" s="199" t="s">
        <v>74</v>
      </c>
      <c r="E350" s="211" t="s">
        <v>479</v>
      </c>
      <c r="F350" s="211" t="s">
        <v>480</v>
      </c>
      <c r="G350" s="198"/>
      <c r="H350" s="198"/>
      <c r="I350" s="201"/>
      <c r="J350" s="212">
        <f>BK350</f>
        <v>0</v>
      </c>
      <c r="K350" s="198"/>
      <c r="L350" s="203"/>
      <c r="M350" s="204"/>
      <c r="N350" s="205"/>
      <c r="O350" s="205"/>
      <c r="P350" s="206">
        <f>P351</f>
        <v>0</v>
      </c>
      <c r="Q350" s="205"/>
      <c r="R350" s="206">
        <f>R351</f>
        <v>0</v>
      </c>
      <c r="S350" s="205"/>
      <c r="T350" s="207">
        <f>T351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8" t="s">
        <v>150</v>
      </c>
      <c r="AT350" s="209" t="s">
        <v>74</v>
      </c>
      <c r="AU350" s="209" t="s">
        <v>80</v>
      </c>
      <c r="AY350" s="208" t="s">
        <v>120</v>
      </c>
      <c r="BK350" s="210">
        <f>BK351</f>
        <v>0</v>
      </c>
    </row>
    <row r="351" spans="1:65" s="2" customFormat="1" ht="16.5" customHeight="1">
      <c r="A351" s="39"/>
      <c r="B351" s="40"/>
      <c r="C351" s="213" t="s">
        <v>481</v>
      </c>
      <c r="D351" s="213" t="s">
        <v>123</v>
      </c>
      <c r="E351" s="214" t="s">
        <v>482</v>
      </c>
      <c r="F351" s="215" t="s">
        <v>480</v>
      </c>
      <c r="G351" s="216" t="s">
        <v>376</v>
      </c>
      <c r="H351" s="217">
        <v>1</v>
      </c>
      <c r="I351" s="218"/>
      <c r="J351" s="219">
        <f>ROUND(I351*H351,2)</f>
        <v>0</v>
      </c>
      <c r="K351" s="220"/>
      <c r="L351" s="45"/>
      <c r="M351" s="221" t="s">
        <v>1</v>
      </c>
      <c r="N351" s="222" t="s">
        <v>40</v>
      </c>
      <c r="O351" s="92"/>
      <c r="P351" s="223">
        <f>O351*H351</f>
        <v>0</v>
      </c>
      <c r="Q351" s="223">
        <v>0</v>
      </c>
      <c r="R351" s="223">
        <f>Q351*H351</f>
        <v>0</v>
      </c>
      <c r="S351" s="223">
        <v>0</v>
      </c>
      <c r="T351" s="224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5" t="s">
        <v>483</v>
      </c>
      <c r="AT351" s="225" t="s">
        <v>123</v>
      </c>
      <c r="AU351" s="225" t="s">
        <v>82</v>
      </c>
      <c r="AY351" s="18" t="s">
        <v>120</v>
      </c>
      <c r="BE351" s="226">
        <f>IF(N351="základní",J351,0)</f>
        <v>0</v>
      </c>
      <c r="BF351" s="226">
        <f>IF(N351="snížená",J351,0)</f>
        <v>0</v>
      </c>
      <c r="BG351" s="226">
        <f>IF(N351="zákl. přenesená",J351,0)</f>
        <v>0</v>
      </c>
      <c r="BH351" s="226">
        <f>IF(N351="sníž. přenesená",J351,0)</f>
        <v>0</v>
      </c>
      <c r="BI351" s="226">
        <f>IF(N351="nulová",J351,0)</f>
        <v>0</v>
      </c>
      <c r="BJ351" s="18" t="s">
        <v>80</v>
      </c>
      <c r="BK351" s="226">
        <f>ROUND(I351*H351,2)</f>
        <v>0</v>
      </c>
      <c r="BL351" s="18" t="s">
        <v>483</v>
      </c>
      <c r="BM351" s="225" t="s">
        <v>484</v>
      </c>
    </row>
    <row r="352" spans="1:63" s="12" customFormat="1" ht="22.8" customHeight="1">
      <c r="A352" s="12"/>
      <c r="B352" s="197"/>
      <c r="C352" s="198"/>
      <c r="D352" s="199" t="s">
        <v>74</v>
      </c>
      <c r="E352" s="211" t="s">
        <v>485</v>
      </c>
      <c r="F352" s="211" t="s">
        <v>486</v>
      </c>
      <c r="G352" s="198"/>
      <c r="H352" s="198"/>
      <c r="I352" s="201"/>
      <c r="J352" s="212">
        <f>BK352</f>
        <v>0</v>
      </c>
      <c r="K352" s="198"/>
      <c r="L352" s="203"/>
      <c r="M352" s="204"/>
      <c r="N352" s="205"/>
      <c r="O352" s="205"/>
      <c r="P352" s="206">
        <f>SUM(P353:P355)</f>
        <v>0</v>
      </c>
      <c r="Q352" s="205"/>
      <c r="R352" s="206">
        <f>SUM(R353:R355)</f>
        <v>0</v>
      </c>
      <c r="S352" s="205"/>
      <c r="T352" s="207">
        <f>SUM(T353:T355)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8" t="s">
        <v>150</v>
      </c>
      <c r="AT352" s="209" t="s">
        <v>74</v>
      </c>
      <c r="AU352" s="209" t="s">
        <v>80</v>
      </c>
      <c r="AY352" s="208" t="s">
        <v>120</v>
      </c>
      <c r="BK352" s="210">
        <f>SUM(BK353:BK355)</f>
        <v>0</v>
      </c>
    </row>
    <row r="353" spans="1:65" s="2" customFormat="1" ht="33" customHeight="1">
      <c r="A353" s="39"/>
      <c r="B353" s="40"/>
      <c r="C353" s="213" t="s">
        <v>487</v>
      </c>
      <c r="D353" s="213" t="s">
        <v>123</v>
      </c>
      <c r="E353" s="214" t="s">
        <v>488</v>
      </c>
      <c r="F353" s="215" t="s">
        <v>489</v>
      </c>
      <c r="G353" s="216" t="s">
        <v>376</v>
      </c>
      <c r="H353" s="217">
        <v>1</v>
      </c>
      <c r="I353" s="218"/>
      <c r="J353" s="219">
        <f>ROUND(I353*H353,2)</f>
        <v>0</v>
      </c>
      <c r="K353" s="220"/>
      <c r="L353" s="45"/>
      <c r="M353" s="221" t="s">
        <v>1</v>
      </c>
      <c r="N353" s="222" t="s">
        <v>40</v>
      </c>
      <c r="O353" s="92"/>
      <c r="P353" s="223">
        <f>O353*H353</f>
        <v>0</v>
      </c>
      <c r="Q353" s="223">
        <v>0</v>
      </c>
      <c r="R353" s="223">
        <f>Q353*H353</f>
        <v>0</v>
      </c>
      <c r="S353" s="223">
        <v>0</v>
      </c>
      <c r="T353" s="224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5" t="s">
        <v>483</v>
      </c>
      <c r="AT353" s="225" t="s">
        <v>123</v>
      </c>
      <c r="AU353" s="225" t="s">
        <v>82</v>
      </c>
      <c r="AY353" s="18" t="s">
        <v>120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8" t="s">
        <v>80</v>
      </c>
      <c r="BK353" s="226">
        <f>ROUND(I353*H353,2)</f>
        <v>0</v>
      </c>
      <c r="BL353" s="18" t="s">
        <v>483</v>
      </c>
      <c r="BM353" s="225" t="s">
        <v>490</v>
      </c>
    </row>
    <row r="354" spans="1:65" s="2" customFormat="1" ht="21.75" customHeight="1">
      <c r="A354" s="39"/>
      <c r="B354" s="40"/>
      <c r="C354" s="213" t="s">
        <v>491</v>
      </c>
      <c r="D354" s="213" t="s">
        <v>123</v>
      </c>
      <c r="E354" s="214" t="s">
        <v>492</v>
      </c>
      <c r="F354" s="215" t="s">
        <v>493</v>
      </c>
      <c r="G354" s="216" t="s">
        <v>376</v>
      </c>
      <c r="H354" s="217">
        <v>1</v>
      </c>
      <c r="I354" s="218"/>
      <c r="J354" s="219">
        <f>ROUND(I354*H354,2)</f>
        <v>0</v>
      </c>
      <c r="K354" s="220"/>
      <c r="L354" s="45"/>
      <c r="M354" s="221" t="s">
        <v>1</v>
      </c>
      <c r="N354" s="222" t="s">
        <v>40</v>
      </c>
      <c r="O354" s="92"/>
      <c r="P354" s="223">
        <f>O354*H354</f>
        <v>0</v>
      </c>
      <c r="Q354" s="223">
        <v>0</v>
      </c>
      <c r="R354" s="223">
        <f>Q354*H354</f>
        <v>0</v>
      </c>
      <c r="S354" s="223">
        <v>0</v>
      </c>
      <c r="T354" s="224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5" t="s">
        <v>483</v>
      </c>
      <c r="AT354" s="225" t="s">
        <v>123</v>
      </c>
      <c r="AU354" s="225" t="s">
        <v>82</v>
      </c>
      <c r="AY354" s="18" t="s">
        <v>120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8" t="s">
        <v>80</v>
      </c>
      <c r="BK354" s="226">
        <f>ROUND(I354*H354,2)</f>
        <v>0</v>
      </c>
      <c r="BL354" s="18" t="s">
        <v>483</v>
      </c>
      <c r="BM354" s="225" t="s">
        <v>494</v>
      </c>
    </row>
    <row r="355" spans="1:65" s="2" customFormat="1" ht="16.5" customHeight="1">
      <c r="A355" s="39"/>
      <c r="B355" s="40"/>
      <c r="C355" s="213" t="s">
        <v>495</v>
      </c>
      <c r="D355" s="213" t="s">
        <v>123</v>
      </c>
      <c r="E355" s="214" t="s">
        <v>496</v>
      </c>
      <c r="F355" s="215" t="s">
        <v>497</v>
      </c>
      <c r="G355" s="216" t="s">
        <v>376</v>
      </c>
      <c r="H355" s="217">
        <v>1</v>
      </c>
      <c r="I355" s="218"/>
      <c r="J355" s="219">
        <f>ROUND(I355*H355,2)</f>
        <v>0</v>
      </c>
      <c r="K355" s="220"/>
      <c r="L355" s="45"/>
      <c r="M355" s="282" t="s">
        <v>1</v>
      </c>
      <c r="N355" s="283" t="s">
        <v>40</v>
      </c>
      <c r="O355" s="284"/>
      <c r="P355" s="285">
        <f>O355*H355</f>
        <v>0</v>
      </c>
      <c r="Q355" s="285">
        <v>0</v>
      </c>
      <c r="R355" s="285">
        <f>Q355*H355</f>
        <v>0</v>
      </c>
      <c r="S355" s="285">
        <v>0</v>
      </c>
      <c r="T355" s="28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5" t="s">
        <v>483</v>
      </c>
      <c r="AT355" s="225" t="s">
        <v>123</v>
      </c>
      <c r="AU355" s="225" t="s">
        <v>82</v>
      </c>
      <c r="AY355" s="18" t="s">
        <v>120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8" t="s">
        <v>80</v>
      </c>
      <c r="BK355" s="226">
        <f>ROUND(I355*H355,2)</f>
        <v>0</v>
      </c>
      <c r="BL355" s="18" t="s">
        <v>483</v>
      </c>
      <c r="BM355" s="225" t="s">
        <v>498</v>
      </c>
    </row>
    <row r="356" spans="1:31" s="2" customFormat="1" ht="6.95" customHeight="1">
      <c r="A356" s="39"/>
      <c r="B356" s="67"/>
      <c r="C356" s="68"/>
      <c r="D356" s="68"/>
      <c r="E356" s="68"/>
      <c r="F356" s="68"/>
      <c r="G356" s="68"/>
      <c r="H356" s="68"/>
      <c r="I356" s="68"/>
      <c r="J356" s="68"/>
      <c r="K356" s="68"/>
      <c r="L356" s="45"/>
      <c r="M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</row>
  </sheetData>
  <sheetProtection password="CC35" sheet="1" objects="1" scenarios="1" formatColumns="0" formatRows="0" autoFilter="0"/>
  <autoFilter ref="C127:K355"/>
  <mergeCells count="6">
    <mergeCell ref="E7:H7"/>
    <mergeCell ref="E16:H16"/>
    <mergeCell ref="E25:H25"/>
    <mergeCell ref="E85:H85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2021-05-18T07:38:46Z</dcterms:created>
  <dcterms:modified xsi:type="dcterms:W3CDTF">2021-05-18T07:38:52Z</dcterms:modified>
  <cp:category/>
  <cp:version/>
  <cp:contentType/>
  <cp:contentStatus/>
</cp:coreProperties>
</file>