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il Uhlíř\Desktop\Muzeum MB VZMR 2\Výzva\"/>
    </mc:Choice>
  </mc:AlternateContent>
  <xr:revisionPtr revIDLastSave="0" documentId="13_ncr:1_{01B81EA4-4E33-4668-B3CC-36B27E5DD805}" xr6:coauthVersionLast="46" xr6:coauthVersionMax="46" xr10:uidLastSave="{00000000-0000-0000-0000-000000000000}"/>
  <bookViews>
    <workbookView xWindow="2010" yWindow="-120" windowWidth="26910" windowHeight="164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M12" i="12" s="1"/>
  <c r="G13" i="12"/>
  <c r="G14" i="12"/>
  <c r="G15" i="12"/>
  <c r="G9" i="12"/>
  <c r="M9" i="12" s="1"/>
  <c r="G10" i="12"/>
  <c r="M10" i="12" s="1"/>
  <c r="G11" i="12"/>
  <c r="M11" i="12" s="1"/>
  <c r="I9" i="12"/>
  <c r="K9" i="12"/>
  <c r="O9" i="12"/>
  <c r="Q9" i="12"/>
  <c r="U9" i="12"/>
  <c r="I10" i="12"/>
  <c r="K10" i="12"/>
  <c r="O10" i="12"/>
  <c r="Q10" i="12"/>
  <c r="U10" i="12"/>
  <c r="I11" i="12"/>
  <c r="K11" i="12"/>
  <c r="O11" i="12"/>
  <c r="Q11" i="12"/>
  <c r="U11" i="12"/>
  <c r="I12" i="12"/>
  <c r="K12" i="12"/>
  <c r="O12" i="12"/>
  <c r="Q12" i="12"/>
  <c r="U12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8" i="12" l="1"/>
  <c r="M8" i="12"/>
  <c r="Q8" i="12"/>
  <c r="I8" i="12"/>
  <c r="O8" i="12"/>
  <c r="U8" i="12"/>
  <c r="K8" i="12"/>
  <c r="I47" i="1" l="1"/>
  <c r="I48" i="1" s="1"/>
  <c r="I17" i="1"/>
  <c r="I21" i="1" s="1"/>
  <c r="G25" i="1" l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Ulice, čp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Obec/Město</t>
        </r>
      </text>
    </comment>
  </commentList>
</comments>
</file>

<file path=xl/sharedStrings.xml><?xml version="1.0" encoding="utf-8"?>
<sst xmlns="http://schemas.openxmlformats.org/spreadsheetml/2006/main" count="144" uniqueCount="108">
  <si>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</si>
  <si>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</si>
  <si>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</si>
  <si>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</si>
  <si>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</si>
  <si>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</si>
  <si>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</si>
  <si>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</si>
  <si>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</si>
  <si>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</si>
  <si>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</si>
  <si>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</si>
  <si>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</si>
  <si>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</si>
  <si>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</si>
  <si>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</si>
  <si>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</si>
  <si>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</si>
  <si>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</si>
  <si>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</si>
  <si>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</si>
  <si>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</si>
  <si>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</si>
  <si>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</si>
  <si>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</si>
  <si>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</si>
  <si>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</si>
  <si>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</si>
  <si>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</si>
  <si>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</si>
  <si>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</si>
  <si>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</si>
  <si>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</si>
  <si>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</si>
  <si>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</si>
  <si>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</si>
  <si>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</si>
  <si>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</si>
  <si>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</si>
  <si>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</si>
  <si>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</si>
  <si>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</si>
  <si>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</si>
  <si>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Staroměstské nám. 1, Mladá Boleslav</t>
  </si>
  <si>
    <t>Rozpočet:</t>
  </si>
  <si>
    <t>Misto</t>
  </si>
  <si>
    <t>Údržba oken JV strany Mladoboleslavského hradu</t>
  </si>
  <si>
    <t>Muzeum Mladoboleslavska, příspěvková organizace</t>
  </si>
  <si>
    <t>Staroměstské náměstí 1/55</t>
  </si>
  <si>
    <t>Mladá Boleslav-Mladá Boleslav I</t>
  </si>
  <si>
    <t>29301</t>
  </si>
  <si>
    <t>00353639</t>
  </si>
  <si>
    <t>Rozpočet</t>
  </si>
  <si>
    <t>Celkem za stavbu</t>
  </si>
  <si>
    <t>CZK</t>
  </si>
  <si>
    <t>Rekapitulace dílů</t>
  </si>
  <si>
    <t>Typ dílu</t>
  </si>
  <si>
    <t>766.1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</si>
  <si>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</si>
  <si>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</si>
  <si>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</si>
  <si>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</si>
  <si>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</si>
  <si>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</si>
  <si>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</si>
  <si>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</si>
  <si>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</si>
  <si>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</si>
  <si>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</si>
  <si>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</si>
  <si>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</si>
  <si>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</si>
  <si>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</si>
  <si>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</si>
  <si>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</si>
  <si>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</si>
  <si>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</si>
  <si>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</si>
  <si>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</si>
  <si>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</si>
  <si>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</si>
  <si>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</si>
  <si>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</si>
  <si>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</si>
  <si>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</si>
  <si>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</si>
  <si>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</si>
  <si>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76662.R01</t>
  </si>
  <si>
    <t>kus</t>
  </si>
  <si>
    <t>POL1_0</t>
  </si>
  <si>
    <t>76662.R02</t>
  </si>
  <si>
    <t>76662.R03</t>
  </si>
  <si>
    <t>76662.R04</t>
  </si>
  <si>
    <t>Oprava oken dvoukřídlých 1,0x1,15 m</t>
  </si>
  <si>
    <t>76662.R05</t>
  </si>
  <si>
    <t>76662.R06</t>
  </si>
  <si>
    <t>END</t>
  </si>
  <si>
    <t>Oprava oken čtyřkřídlých 1,75 x 1</t>
  </si>
  <si>
    <t>Oprava oken čtyřkřídlých 1,51 x1 m</t>
  </si>
  <si>
    <t>Oprava oken čtyřkřídlých1,18 x1,5 m</t>
  </si>
  <si>
    <t>Oprava oken dvoukřídlých 1,0x1,22 m</t>
  </si>
  <si>
    <t>Oprava oken dvoukřídlých 1 x 1,2 m</t>
  </si>
  <si>
    <t>76662.R07</t>
  </si>
  <si>
    <t>Oprava oken jednokřídlých 0,8 x 0,6 m</t>
  </si>
  <si>
    <t>Přesný postup a rozsah opravy je popsán v příloze "Podklady k plánované údržbě oken na vnějším plášti palácového křídla mladoboleslavského hradu v roce 2021" ze dne 1.3.2021</t>
  </si>
  <si>
    <t>-</t>
  </si>
  <si>
    <t>Konstrukce truhlářské</t>
  </si>
  <si>
    <t>Údržba oken na vnějším plášti palácového křídla mladoboleslavského hradu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</si>
</sst>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7" xfId="0" applyFill="1" applyBorder="1" applyAlignment="1">
      <alignment vertical="top"/>
    </xf>
    <xf numFmtId="0" fontId="0" fillId="3" borderId="48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49" xfId="0" applyFill="1" applyBorder="1" applyAlignment="1">
      <alignment wrapText="1"/>
    </xf>
    <xf numFmtId="0" fontId="0" fillId="3" borderId="50" xfId="0" applyFill="1" applyBorder="1" applyAlignment="1">
      <alignment vertical="top"/>
    </xf>
    <xf numFmtId="4" fontId="0" fillId="3" borderId="47" xfId="0" applyNumberForma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4" xfId="0" applyNumberFormat="1" applyFont="1" applyBorder="1" applyAlignment="1">
      <alignment vertical="top" shrinkToFit="1"/>
    </xf>
    <xf numFmtId="0" fontId="0" fillId="3" borderId="51" xfId="0" applyFill="1" applyBorder="1" applyAlignment="1">
      <alignment wrapText="1"/>
    </xf>
    <xf numFmtId="4" fontId="0" fillId="3" borderId="52" xfId="0" applyNumberForma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vertical="top"/>
    </xf>
    <xf numFmtId="0" fontId="16" fillId="0" borderId="6" xfId="0" applyFon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/>
    <xf numFmtId="0" fontId="16" fillId="0" borderId="37" xfId="0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" fontId="16" fillId="0" borderId="37" xfId="0" applyNumberFormat="1" applyFont="1" applyBorder="1" applyAlignment="1">
      <alignment vertical="top" shrinkToFit="1"/>
    </xf>
    <xf numFmtId="0" fontId="17" fillId="0" borderId="50" xfId="0" applyNumberFormat="1" applyFont="1" applyBorder="1" applyAlignment="1">
      <alignment horizontal="center" vertical="center" wrapText="1"/>
    </xf>
    <xf numFmtId="0" fontId="17" fillId="0" borderId="41" xfId="0" applyNumberFormat="1" applyFont="1" applyBorder="1" applyAlignment="1">
      <alignment horizontal="center" vertical="center" wrapText="1"/>
    </xf>
    <xf numFmtId="0" fontId="17" fillId="0" borderId="52" xfId="0" applyNumberFormat="1" applyFont="1" applyBorder="1" applyAlignment="1">
      <alignment horizontal="center" vertical="center" wrapText="1"/>
    </xf>
    <xf numFmtId="4" fontId="16" fillId="5" borderId="33" xfId="0" applyNumberFormat="1" applyFont="1" applyFill="1" applyBorder="1" applyAlignment="1">
      <alignment vertical="top" shrinkToFit="1"/>
    </xf>
    <xf numFmtId="0" fontId="8" fillId="3" borderId="50" xfId="0" applyFont="1" applyFill="1" applyBorder="1" applyAlignment="1">
      <alignment horizontal="left" vertical="center"/>
    </xf>
    <xf numFmtId="49" fontId="8" fillId="3" borderId="50" xfId="0" applyNumberFormat="1" applyFont="1" applyFill="1" applyBorder="1" applyAlignment="1">
      <alignment horizontal="left" vertical="center"/>
    </xf>
    <xf numFmtId="49" fontId="8" fillId="3" borderId="50" xfId="0" applyNumberFormat="1" applyFont="1" applyFill="1" applyBorder="1" applyAlignment="1">
      <alignment vertical="center" wrapText="1"/>
    </xf>
    <xf numFmtId="49" fontId="8" fillId="3" borderId="47" xfId="0" applyNumberFormat="1" applyFont="1" applyFill="1" applyBorder="1" applyAlignment="1">
      <alignment vertical="center" wrapText="1"/>
    </xf>
    <xf numFmtId="4" fontId="8" fillId="3" borderId="47" xfId="0" applyNumberFormat="1" applyFont="1" applyFill="1" applyBorder="1" applyAlignment="1">
      <alignment vertical="center"/>
    </xf>
    <xf numFmtId="166" fontId="16" fillId="0" borderId="33" xfId="0" applyNumberFormat="1" applyFont="1" applyBorder="1" applyAlignment="1">
      <alignment vertical="top" shrinkToFit="1"/>
    </xf>
    <xf numFmtId="166" fontId="16" fillId="0" borderId="37" xfId="0" applyNumberFormat="1" applyFont="1" applyFill="1" applyBorder="1" applyAlignment="1">
      <alignment vertical="top" shrinkToFit="1"/>
    </xf>
    <xf numFmtId="49" fontId="8" fillId="5" borderId="18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right" vertical="center"/>
    </xf>
    <xf numFmtId="49" fontId="8" fillId="5" borderId="0" xfId="0" applyNumberFormat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vertical="top"/>
    </xf>
    <xf numFmtId="14" fontId="8" fillId="5" borderId="6" xfId="0" applyNumberFormat="1" applyFont="1" applyFill="1" applyBorder="1" applyAlignment="1">
      <alignment horizontal="center" vertical="top"/>
    </xf>
    <xf numFmtId="0" fontId="15" fillId="4" borderId="47" xfId="0" applyFont="1" applyFill="1" applyBorder="1"/>
    <xf numFmtId="0" fontId="15" fillId="4" borderId="50" xfId="0" applyFont="1" applyFill="1" applyBorder="1"/>
    <xf numFmtId="0" fontId="15" fillId="4" borderId="41" xfId="0" applyFont="1" applyFill="1" applyBorder="1"/>
    <xf numFmtId="4" fontId="15" fillId="4" borderId="41" xfId="0" applyNumberFormat="1" applyFont="1" applyFill="1" applyBorder="1" applyAlignment="1">
      <alignment horizontal="center"/>
    </xf>
    <xf numFmtId="4" fontId="15" fillId="4" borderId="41" xfId="0" applyNumberFormat="1" applyFont="1" applyFill="1" applyBorder="1" applyAlignment="1"/>
    <xf numFmtId="4" fontId="15" fillId="4" borderId="52" xfId="0" applyNumberFormat="1" applyFont="1" applyFill="1" applyBorder="1" applyAlignment="1"/>
    <xf numFmtId="4" fontId="15" fillId="4" borderId="47" xfId="0" applyNumberFormat="1" applyFont="1" applyFill="1" applyBorder="1" applyAlignment="1"/>
    <xf numFmtId="2" fontId="16" fillId="5" borderId="37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65" t="s">
        <v>39</v>
      </c>
      <c r="B2" s="165"/>
      <c r="C2" s="165"/>
      <c r="D2" s="165"/>
      <c r="E2" s="165"/>
      <c r="F2" s="165"/>
      <c r="G2" s="1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189" t="s">
        <v>42</v>
      </c>
      <c r="C1" s="190"/>
      <c r="D1" s="190"/>
      <c r="E1" s="190"/>
      <c r="F1" s="190"/>
      <c r="G1" s="190"/>
      <c r="H1" s="190"/>
      <c r="I1" s="190"/>
      <c r="J1" s="191"/>
    </row>
    <row r="2" spans="1:15" ht="23.25" customHeight="1" x14ac:dyDescent="0.2">
      <c r="A2" s="4"/>
      <c r="B2" s="79" t="s">
        <v>40</v>
      </c>
      <c r="C2" s="80"/>
      <c r="D2" s="175" t="s">
        <v>107</v>
      </c>
      <c r="E2" s="176"/>
      <c r="F2" s="176"/>
      <c r="G2" s="176"/>
      <c r="H2" s="176"/>
      <c r="I2" s="176"/>
      <c r="J2" s="177"/>
      <c r="O2" s="2"/>
    </row>
    <row r="3" spans="1:15" ht="23.25" customHeight="1" x14ac:dyDescent="0.2">
      <c r="A3" s="4"/>
      <c r="B3" s="81" t="s">
        <v>45</v>
      </c>
      <c r="C3" s="82"/>
      <c r="D3" s="200" t="s">
        <v>43</v>
      </c>
      <c r="E3" s="201"/>
      <c r="F3" s="201"/>
      <c r="G3" s="201"/>
      <c r="H3" s="201"/>
      <c r="I3" s="201"/>
      <c r="J3" s="202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6"/>
      <c r="F5" s="26"/>
      <c r="G5" s="26"/>
      <c r="H5" s="28" t="s">
        <v>33</v>
      </c>
      <c r="I5" s="89" t="s">
        <v>51</v>
      </c>
      <c r="J5" s="11"/>
    </row>
    <row r="6" spans="1:15" ht="15.75" customHeight="1" x14ac:dyDescent="0.2">
      <c r="A6" s="4"/>
      <c r="B6" s="39"/>
      <c r="C6" s="26"/>
      <c r="D6" s="89" t="s">
        <v>48</v>
      </c>
      <c r="E6" s="26"/>
      <c r="F6" s="26"/>
      <c r="G6" s="26"/>
      <c r="H6" s="28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4"/>
      <c r="F7" s="34"/>
      <c r="G7" s="34"/>
      <c r="H7" s="36"/>
      <c r="I7" s="34"/>
      <c r="J7" s="49"/>
    </row>
    <row r="8" spans="1:15" ht="24" hidden="1" customHeight="1" x14ac:dyDescent="0.2">
      <c r="A8" s="4"/>
      <c r="B8" s="45" t="s">
        <v>19</v>
      </c>
      <c r="C8" s="5"/>
      <c r="D8" s="35"/>
      <c r="E8" s="5"/>
      <c r="F8" s="5"/>
      <c r="G8" s="43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3"/>
      <c r="H9" s="28" t="s">
        <v>34</v>
      </c>
      <c r="I9" s="33"/>
      <c r="J9" s="11"/>
    </row>
    <row r="10" spans="1:15" ht="15.75" hidden="1" customHeight="1" x14ac:dyDescent="0.2">
      <c r="A10" s="4"/>
      <c r="B10" s="50"/>
      <c r="C10" s="27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6"/>
      <c r="E11" s="226"/>
      <c r="F11" s="226"/>
      <c r="G11" s="226"/>
      <c r="H11" s="28" t="s">
        <v>33</v>
      </c>
      <c r="I11" s="230"/>
      <c r="J11" s="11"/>
    </row>
    <row r="12" spans="1:15" ht="15.75" customHeight="1" x14ac:dyDescent="0.2">
      <c r="A12" s="4"/>
      <c r="B12" s="39"/>
      <c r="C12" s="26"/>
      <c r="D12" s="227"/>
      <c r="E12" s="227"/>
      <c r="F12" s="227"/>
      <c r="G12" s="227"/>
      <c r="H12" s="28" t="s">
        <v>34</v>
      </c>
      <c r="I12" s="230"/>
      <c r="J12" s="11"/>
    </row>
    <row r="13" spans="1:15" ht="15.75" customHeight="1" x14ac:dyDescent="0.2">
      <c r="A13" s="4"/>
      <c r="B13" s="40"/>
      <c r="C13" s="229"/>
      <c r="D13" s="228"/>
      <c r="E13" s="228"/>
      <c r="F13" s="228"/>
      <c r="G13" s="228"/>
      <c r="H13" s="29"/>
      <c r="I13" s="34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181"/>
      <c r="F15" s="181"/>
      <c r="G15" s="198"/>
      <c r="H15" s="198"/>
      <c r="I15" s="198" t="s">
        <v>28</v>
      </c>
      <c r="J15" s="199"/>
    </row>
    <row r="16" spans="1:15" ht="23.25" customHeight="1" x14ac:dyDescent="0.2">
      <c r="A16" s="127" t="s">
        <v>23</v>
      </c>
      <c r="B16" s="128" t="s">
        <v>23</v>
      </c>
      <c r="C16" s="56"/>
      <c r="D16" s="57"/>
      <c r="E16" s="178"/>
      <c r="F16" s="179"/>
      <c r="G16" s="178"/>
      <c r="H16" s="179"/>
      <c r="I16" s="178">
        <v>0</v>
      </c>
      <c r="J16" s="180"/>
    </row>
    <row r="17" spans="1:10" ht="23.25" customHeight="1" x14ac:dyDescent="0.2">
      <c r="A17" s="127" t="s">
        <v>24</v>
      </c>
      <c r="B17" s="128" t="s">
        <v>24</v>
      </c>
      <c r="C17" s="56"/>
      <c r="D17" s="57"/>
      <c r="E17" s="178"/>
      <c r="F17" s="179"/>
      <c r="G17" s="178"/>
      <c r="H17" s="179"/>
      <c r="I17" s="178">
        <f>'Rozpočet Pol'!G8</f>
        <v>0</v>
      </c>
      <c r="J17" s="180"/>
    </row>
    <row r="18" spans="1:10" ht="23.25" customHeight="1" x14ac:dyDescent="0.2">
      <c r="A18" s="127" t="s">
        <v>25</v>
      </c>
      <c r="B18" s="128" t="s">
        <v>25</v>
      </c>
      <c r="C18" s="56"/>
      <c r="D18" s="57"/>
      <c r="E18" s="178"/>
      <c r="F18" s="179"/>
      <c r="G18" s="178"/>
      <c r="H18" s="179"/>
      <c r="I18" s="178">
        <v>0</v>
      </c>
      <c r="J18" s="180"/>
    </row>
    <row r="19" spans="1:10" ht="23.25" customHeight="1" x14ac:dyDescent="0.2">
      <c r="A19" s="127" t="s">
        <v>58</v>
      </c>
      <c r="B19" s="128" t="s">
        <v>26</v>
      </c>
      <c r="C19" s="56"/>
      <c r="D19" s="57"/>
      <c r="E19" s="178"/>
      <c r="F19" s="179"/>
      <c r="G19" s="178"/>
      <c r="H19" s="179"/>
      <c r="I19" s="178">
        <v>0</v>
      </c>
      <c r="J19" s="180"/>
    </row>
    <row r="20" spans="1:10" ht="23.25" customHeight="1" x14ac:dyDescent="0.2">
      <c r="A20" s="127" t="s">
        <v>59</v>
      </c>
      <c r="B20" s="128" t="s">
        <v>27</v>
      </c>
      <c r="C20" s="56"/>
      <c r="D20" s="57"/>
      <c r="E20" s="178"/>
      <c r="F20" s="179"/>
      <c r="G20" s="178"/>
      <c r="H20" s="179"/>
      <c r="I20" s="178">
        <v>0</v>
      </c>
      <c r="J20" s="180"/>
    </row>
    <row r="21" spans="1:10" ht="23.25" customHeight="1" x14ac:dyDescent="0.2">
      <c r="A21" s="4"/>
      <c r="B21" s="72" t="s">
        <v>28</v>
      </c>
      <c r="C21" s="73"/>
      <c r="D21" s="74"/>
      <c r="E21" s="187"/>
      <c r="F21" s="196"/>
      <c r="G21" s="187"/>
      <c r="H21" s="196"/>
      <c r="I21" s="187">
        <f>SUM(I17:J20)</f>
        <v>0</v>
      </c>
      <c r="J21" s="18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185">
        <v>0</v>
      </c>
      <c r="H23" s="186"/>
      <c r="I23" s="186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183">
        <v>0</v>
      </c>
      <c r="H24" s="184"/>
      <c r="I24" s="184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185">
        <f>I21</f>
        <v>0</v>
      </c>
      <c r="H25" s="186"/>
      <c r="I25" s="186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192">
        <f>ZakladDPHZakl*E26/100</f>
        <v>0</v>
      </c>
      <c r="H26" s="193"/>
      <c r="I26" s="193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194">
        <v>0</v>
      </c>
      <c r="H27" s="194"/>
      <c r="I27" s="194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195">
        <v>578000</v>
      </c>
      <c r="H28" s="197"/>
      <c r="I28" s="197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195">
        <f>SUM(G23:I27)</f>
        <v>0</v>
      </c>
      <c r="H29" s="195"/>
      <c r="I29" s="195"/>
      <c r="J29" s="11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231"/>
      <c r="E32" s="231"/>
      <c r="F32" s="19" t="s">
        <v>9</v>
      </c>
      <c r="G32" s="231"/>
      <c r="H32" s="232"/>
      <c r="I32" s="231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182" t="s">
        <v>2</v>
      </c>
      <c r="E35" s="182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52</v>
      </c>
      <c r="C39" s="166" t="s">
        <v>46</v>
      </c>
      <c r="D39" s="167"/>
      <c r="E39" s="167"/>
      <c r="F39" s="105">
        <v>0</v>
      </c>
      <c r="G39" s="106">
        <v>578000</v>
      </c>
      <c r="H39" s="107">
        <v>121380</v>
      </c>
      <c r="I39" s="107">
        <v>699380</v>
      </c>
      <c r="J39" s="101">
        <f>IF(CenaCelkemVypocet=0,"",I39/CenaCelkemVypocet*100)</f>
        <v>100</v>
      </c>
    </row>
    <row r="40" spans="1:10" ht="25.5" hidden="1" customHeight="1" x14ac:dyDescent="0.2">
      <c r="A40" s="94"/>
      <c r="B40" s="168" t="s">
        <v>53</v>
      </c>
      <c r="C40" s="169"/>
      <c r="D40" s="169"/>
      <c r="E40" s="170"/>
      <c r="F40" s="108">
        <f>SUMIF(A39:A39,"=1",F39:F39)</f>
        <v>0</v>
      </c>
      <c r="G40" s="109">
        <f>SUMIF(A39:A39,"=1",G39:G39)</f>
        <v>578000</v>
      </c>
      <c r="H40" s="109">
        <f>SUMIF(A39:A39,"=1",H39:H39)</f>
        <v>121380</v>
      </c>
      <c r="I40" s="109">
        <f>SUMIF(A39:A39,"=1",I39:I39)</f>
        <v>699380</v>
      </c>
      <c r="J40" s="95">
        <f>SUMIF(A39:A39,"=1",J39:J39)</f>
        <v>100</v>
      </c>
    </row>
    <row r="44" spans="1:10" ht="15.75" x14ac:dyDescent="0.25">
      <c r="B44" s="117" t="s">
        <v>55</v>
      </c>
    </row>
    <row r="46" spans="1:10" ht="25.5" customHeight="1" x14ac:dyDescent="0.2">
      <c r="A46" s="118"/>
      <c r="B46" s="121" t="s">
        <v>16</v>
      </c>
      <c r="C46" s="121" t="s">
        <v>5</v>
      </c>
      <c r="D46" s="122"/>
      <c r="E46" s="122"/>
      <c r="F46" s="123" t="s">
        <v>56</v>
      </c>
      <c r="G46" s="123"/>
      <c r="H46" s="123"/>
      <c r="I46" s="171" t="s">
        <v>28</v>
      </c>
      <c r="J46" s="171"/>
    </row>
    <row r="47" spans="1:10" ht="25.5" customHeight="1" x14ac:dyDescent="0.2">
      <c r="A47" s="119"/>
      <c r="B47" s="124" t="s">
        <v>57</v>
      </c>
      <c r="C47" s="173" t="s">
        <v>106</v>
      </c>
      <c r="D47" s="174"/>
      <c r="E47" s="174"/>
      <c r="F47" s="125" t="s">
        <v>24</v>
      </c>
      <c r="G47" s="126"/>
      <c r="H47" s="126"/>
      <c r="I47" s="172">
        <f>'Rozpočet Pol'!G8</f>
        <v>0</v>
      </c>
      <c r="J47" s="172"/>
    </row>
    <row r="48" spans="1:10" ht="25.5" customHeight="1" x14ac:dyDescent="0.2">
      <c r="A48" s="120"/>
      <c r="B48" s="233"/>
      <c r="C48" s="233" t="s">
        <v>1</v>
      </c>
      <c r="D48" s="234"/>
      <c r="E48" s="235"/>
      <c r="F48" s="236"/>
      <c r="G48" s="237"/>
      <c r="H48" s="238"/>
      <c r="I48" s="239">
        <f>SUM(I47:I47)</f>
        <v>0</v>
      </c>
      <c r="J48" s="239"/>
    </row>
    <row r="49" spans="6:10" x14ac:dyDescent="0.2">
      <c r="F49" s="92"/>
      <c r="G49" s="93"/>
      <c r="H49" s="92"/>
      <c r="I49" s="93"/>
      <c r="J49" s="93"/>
    </row>
    <row r="50" spans="6:10" x14ac:dyDescent="0.2">
      <c r="F50" s="92"/>
      <c r="G50" s="93"/>
      <c r="H50" s="92"/>
      <c r="I50" s="93"/>
      <c r="J50" s="93"/>
    </row>
    <row r="51" spans="6:10" x14ac:dyDescent="0.2">
      <c r="F51" s="92"/>
      <c r="G51" s="93"/>
      <c r="H51" s="92"/>
      <c r="I51" s="93"/>
      <c r="J51" s="93"/>
    </row>
  </sheetData>
  <sheetProtection algorithmName="SHA-512" hashValue="8QbpCkB9qxt4eCgl0QNxPUo9FZ/ZDl1bAWoX4aDAv9z6JgFIYefzFSSgWLKV2Zi627jM/scRkFQ+xoDnl9OvlQ==" saltValue="e0p1ltqiAZhlrSCnrMfTkA==" spinCount="100000" sheet="1" objects="1" scenarios="1"/>
  <protectedRanges>
    <protectedRange sqref="D11:G13 C13 I11:I12 D32:E32 G32:I3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29:I29"/>
    <mergeCell ref="G25:I25"/>
    <mergeCell ref="I17:J17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8:J18"/>
    <mergeCell ref="E18:F18"/>
    <mergeCell ref="E15:F15"/>
    <mergeCell ref="D11:G11"/>
    <mergeCell ref="I16:J16"/>
    <mergeCell ref="I48:J48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03" t="s">
        <v>6</v>
      </c>
      <c r="B1" s="203"/>
      <c r="C1" s="204"/>
      <c r="D1" s="203"/>
      <c r="E1" s="203"/>
      <c r="F1" s="203"/>
      <c r="G1" s="203"/>
    </row>
    <row r="2" spans="1:7" ht="24.95" customHeight="1" x14ac:dyDescent="0.2">
      <c r="A2" s="77" t="s">
        <v>41</v>
      </c>
      <c r="B2" s="76"/>
      <c r="C2" s="205"/>
      <c r="D2" s="205"/>
      <c r="E2" s="205"/>
      <c r="F2" s="205"/>
      <c r="G2" s="206"/>
    </row>
    <row r="3" spans="1:7" ht="24.95" hidden="1" customHeight="1" x14ac:dyDescent="0.2">
      <c r="A3" s="77" t="s">
        <v>7</v>
      </c>
      <c r="B3" s="76"/>
      <c r="C3" s="205"/>
      <c r="D3" s="205"/>
      <c r="E3" s="205"/>
      <c r="F3" s="205"/>
      <c r="G3" s="206"/>
    </row>
    <row r="4" spans="1:7" ht="24.95" hidden="1" customHeight="1" x14ac:dyDescent="0.2">
      <c r="A4" s="77" t="s">
        <v>8</v>
      </c>
      <c r="B4" s="76"/>
      <c r="C4" s="205"/>
      <c r="D4" s="205"/>
      <c r="E4" s="205"/>
      <c r="F4" s="205"/>
      <c r="G4" s="20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7"/>
  <sheetViews>
    <sheetView workbookViewId="0">
      <selection sqref="A1:G1"/>
    </sheetView>
  </sheetViews>
  <sheetFormatPr defaultRowHeight="12.75" x14ac:dyDescent="0.2"/>
  <cols>
    <col min="1" max="1" width="4.28515625" customWidth="1"/>
    <col min="2" max="2" width="14.42578125" style="91" customWidth="1"/>
    <col min="3" max="3" width="38.28515625" style="9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07" t="s">
        <v>6</v>
      </c>
      <c r="B1" s="207"/>
      <c r="C1" s="207"/>
      <c r="D1" s="207"/>
      <c r="E1" s="207"/>
      <c r="F1" s="207"/>
      <c r="G1" s="207"/>
      <c r="AE1" t="s">
        <v>61</v>
      </c>
    </row>
    <row r="2" spans="1:60" ht="24.95" customHeight="1" x14ac:dyDescent="0.2">
      <c r="A2" s="131" t="s">
        <v>60</v>
      </c>
      <c r="B2" s="129"/>
      <c r="C2" s="208" t="s">
        <v>107</v>
      </c>
      <c r="D2" s="209"/>
      <c r="E2" s="209"/>
      <c r="F2" s="209"/>
      <c r="G2" s="210"/>
      <c r="AE2" t="s">
        <v>62</v>
      </c>
    </row>
    <row r="3" spans="1:60" ht="24.95" customHeight="1" x14ac:dyDescent="0.2">
      <c r="A3" s="132" t="s">
        <v>7</v>
      </c>
      <c r="B3" s="130"/>
      <c r="C3" s="211" t="s">
        <v>43</v>
      </c>
      <c r="D3" s="212"/>
      <c r="E3" s="212"/>
      <c r="F3" s="212"/>
      <c r="G3" s="213"/>
      <c r="AE3" t="s">
        <v>63</v>
      </c>
    </row>
    <row r="4" spans="1:60" ht="24.95" hidden="1" customHeight="1" x14ac:dyDescent="0.2">
      <c r="A4" s="132" t="s">
        <v>8</v>
      </c>
      <c r="B4" s="130"/>
      <c r="C4" s="211"/>
      <c r="D4" s="212"/>
      <c r="E4" s="212"/>
      <c r="F4" s="212"/>
      <c r="G4" s="213"/>
      <c r="AE4" t="s">
        <v>64</v>
      </c>
    </row>
    <row r="5" spans="1:60" hidden="1" x14ac:dyDescent="0.2">
      <c r="A5" s="133" t="s">
        <v>65</v>
      </c>
      <c r="B5" s="134"/>
      <c r="C5" s="135"/>
      <c r="D5" s="136"/>
      <c r="E5" s="136"/>
      <c r="F5" s="136"/>
      <c r="G5" s="137"/>
      <c r="AE5" t="s">
        <v>66</v>
      </c>
    </row>
    <row r="7" spans="1:60" ht="38.25" x14ac:dyDescent="0.2">
      <c r="A7" s="141" t="s">
        <v>67</v>
      </c>
      <c r="B7" s="142" t="s">
        <v>68</v>
      </c>
      <c r="C7" s="142" t="s">
        <v>69</v>
      </c>
      <c r="D7" s="141" t="s">
        <v>70</v>
      </c>
      <c r="E7" s="141" t="s">
        <v>71</v>
      </c>
      <c r="F7" s="138" t="s">
        <v>72</v>
      </c>
      <c r="G7" s="141" t="s">
        <v>28</v>
      </c>
      <c r="H7" s="155" t="s">
        <v>29</v>
      </c>
      <c r="I7" s="149" t="s">
        <v>73</v>
      </c>
      <c r="J7" s="149" t="s">
        <v>30</v>
      </c>
      <c r="K7" s="149" t="s">
        <v>74</v>
      </c>
      <c r="L7" s="149" t="s">
        <v>75</v>
      </c>
      <c r="M7" s="149" t="s">
        <v>76</v>
      </c>
      <c r="N7" s="149" t="s">
        <v>77</v>
      </c>
      <c r="O7" s="149" t="s">
        <v>78</v>
      </c>
      <c r="P7" s="149" t="s">
        <v>79</v>
      </c>
      <c r="Q7" s="149" t="s">
        <v>80</v>
      </c>
      <c r="R7" s="149" t="s">
        <v>81</v>
      </c>
      <c r="S7" s="149" t="s">
        <v>82</v>
      </c>
      <c r="T7" s="149" t="s">
        <v>83</v>
      </c>
      <c r="U7" s="144" t="s">
        <v>84</v>
      </c>
    </row>
    <row r="8" spans="1:60" x14ac:dyDescent="0.2">
      <c r="A8" s="219" t="s">
        <v>85</v>
      </c>
      <c r="B8" s="220" t="s">
        <v>57</v>
      </c>
      <c r="C8" s="221" t="s">
        <v>106</v>
      </c>
      <c r="D8" s="221" t="s">
        <v>105</v>
      </c>
      <c r="E8" s="222" t="s">
        <v>105</v>
      </c>
      <c r="F8" s="222" t="s">
        <v>105</v>
      </c>
      <c r="G8" s="223">
        <f>SUM(G9:G15)</f>
        <v>0</v>
      </c>
      <c r="H8" s="156"/>
      <c r="I8" s="151">
        <f>SUM(I9:I12)</f>
        <v>396.00000000000006</v>
      </c>
      <c r="J8" s="151"/>
      <c r="K8" s="151">
        <f>SUM(K9:K12)</f>
        <v>479604</v>
      </c>
      <c r="L8" s="151"/>
      <c r="M8" s="151">
        <f>SUM(M9:M12)</f>
        <v>0</v>
      </c>
      <c r="N8" s="143"/>
      <c r="O8" s="143">
        <f>SUM(O9:O12)</f>
        <v>2.8680000000000001E-2</v>
      </c>
      <c r="P8" s="143"/>
      <c r="Q8" s="143">
        <f>SUM(Q9:Q12)</f>
        <v>0</v>
      </c>
      <c r="R8" s="143"/>
      <c r="S8" s="143"/>
      <c r="T8" s="150"/>
      <c r="U8" s="143">
        <f>SUM(U9:U12)</f>
        <v>31.85</v>
      </c>
      <c r="AE8" t="s">
        <v>86</v>
      </c>
    </row>
    <row r="9" spans="1:60" x14ac:dyDescent="0.2">
      <c r="A9" s="140">
        <v>1</v>
      </c>
      <c r="B9" s="145" t="s">
        <v>87</v>
      </c>
      <c r="C9" s="152" t="s">
        <v>97</v>
      </c>
      <c r="D9" s="146" t="s">
        <v>88</v>
      </c>
      <c r="E9" s="224">
        <v>34</v>
      </c>
      <c r="F9" s="218"/>
      <c r="G9" s="148">
        <f t="shared" ref="G9:G15" si="0">E9*F9</f>
        <v>0</v>
      </c>
      <c r="H9" s="154">
        <v>6.6</v>
      </c>
      <c r="I9" s="148">
        <f>ROUND(E9*H9,2)</f>
        <v>224.4</v>
      </c>
      <c r="J9" s="148">
        <v>7993.4</v>
      </c>
      <c r="K9" s="148">
        <f>ROUND(E9*J9,2)</f>
        <v>271775.59999999998</v>
      </c>
      <c r="L9" s="148">
        <v>21</v>
      </c>
      <c r="M9" s="148">
        <f>G9*(1+L9/100)</f>
        <v>0</v>
      </c>
      <c r="N9" s="146">
        <v>5.1999999999999995E-4</v>
      </c>
      <c r="O9" s="146">
        <f>ROUND(E9*N9,5)</f>
        <v>1.7680000000000001E-2</v>
      </c>
      <c r="P9" s="146">
        <v>0</v>
      </c>
      <c r="Q9" s="146">
        <f>ROUND(E9*P9,5)</f>
        <v>0</v>
      </c>
      <c r="R9" s="146"/>
      <c r="S9" s="146"/>
      <c r="T9" s="147">
        <v>0.53100000000000003</v>
      </c>
      <c r="U9" s="146">
        <f>ROUND(E9*T9,2)</f>
        <v>18.05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89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x14ac:dyDescent="0.2">
      <c r="A10" s="140">
        <v>2</v>
      </c>
      <c r="B10" s="145" t="s">
        <v>90</v>
      </c>
      <c r="C10" s="152" t="s">
        <v>98</v>
      </c>
      <c r="D10" s="146" t="s">
        <v>88</v>
      </c>
      <c r="E10" s="224">
        <v>22</v>
      </c>
      <c r="F10" s="218"/>
      <c r="G10" s="148">
        <f t="shared" si="0"/>
        <v>0</v>
      </c>
      <c r="H10" s="154">
        <v>6.6</v>
      </c>
      <c r="I10" s="148">
        <f>ROUND(E10*H10,2)</f>
        <v>145.19999999999999</v>
      </c>
      <c r="J10" s="148">
        <v>7993.4</v>
      </c>
      <c r="K10" s="148">
        <f>ROUND(E10*J10,2)</f>
        <v>175854.8</v>
      </c>
      <c r="L10" s="148">
        <v>21</v>
      </c>
      <c r="M10" s="148">
        <f>G10*(1+L10/100)</f>
        <v>0</v>
      </c>
      <c r="N10" s="146">
        <v>4.4000000000000002E-4</v>
      </c>
      <c r="O10" s="146">
        <f>ROUND(E10*N10,5)</f>
        <v>9.6799999999999994E-3</v>
      </c>
      <c r="P10" s="146">
        <v>0</v>
      </c>
      <c r="Q10" s="146">
        <f>ROUND(E10*P10,5)</f>
        <v>0</v>
      </c>
      <c r="R10" s="146"/>
      <c r="S10" s="146"/>
      <c r="T10" s="147">
        <v>0.53100000000000003</v>
      </c>
      <c r="U10" s="146">
        <f>ROUND(E10*T10,2)</f>
        <v>11.68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89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x14ac:dyDescent="0.2">
      <c r="A11" s="140">
        <v>3</v>
      </c>
      <c r="B11" s="145" t="s">
        <v>91</v>
      </c>
      <c r="C11" s="152" t="s">
        <v>99</v>
      </c>
      <c r="D11" s="146" t="s">
        <v>88</v>
      </c>
      <c r="E11" s="224">
        <v>1</v>
      </c>
      <c r="F11" s="218"/>
      <c r="G11" s="148">
        <f t="shared" si="0"/>
        <v>0</v>
      </c>
      <c r="H11" s="154">
        <v>6.6</v>
      </c>
      <c r="I11" s="148">
        <f>ROUND(E11*H11,2)</f>
        <v>6.6</v>
      </c>
      <c r="J11" s="148">
        <v>7993.4</v>
      </c>
      <c r="K11" s="148">
        <f>ROUND(E11*J11,2)</f>
        <v>7993.4</v>
      </c>
      <c r="L11" s="148">
        <v>21</v>
      </c>
      <c r="M11" s="148">
        <f>G11*(1+L11/100)</f>
        <v>0</v>
      </c>
      <c r="N11" s="146">
        <v>3.6000000000000002E-4</v>
      </c>
      <c r="O11" s="146">
        <f>ROUND(E11*N11,5)</f>
        <v>3.6000000000000002E-4</v>
      </c>
      <c r="P11" s="146">
        <v>0</v>
      </c>
      <c r="Q11" s="146">
        <f>ROUND(E11*P11,5)</f>
        <v>0</v>
      </c>
      <c r="R11" s="146"/>
      <c r="S11" s="146"/>
      <c r="T11" s="147">
        <v>0.53100000000000003</v>
      </c>
      <c r="U11" s="146">
        <f>ROUND(E11*T11,2)</f>
        <v>0.53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89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x14ac:dyDescent="0.2">
      <c r="A12" s="140">
        <v>4</v>
      </c>
      <c r="B12" s="145" t="s">
        <v>92</v>
      </c>
      <c r="C12" s="152" t="s">
        <v>93</v>
      </c>
      <c r="D12" s="146" t="s">
        <v>88</v>
      </c>
      <c r="E12" s="224">
        <v>3</v>
      </c>
      <c r="F12" s="218"/>
      <c r="G12" s="148">
        <f t="shared" si="0"/>
        <v>0</v>
      </c>
      <c r="H12" s="154">
        <v>6.6</v>
      </c>
      <c r="I12" s="148">
        <f>ROUND(E12*H12,2)</f>
        <v>19.8</v>
      </c>
      <c r="J12" s="148">
        <v>7993.4</v>
      </c>
      <c r="K12" s="148">
        <f>ROUND(E12*J12,2)</f>
        <v>23980.2</v>
      </c>
      <c r="L12" s="148">
        <v>21</v>
      </c>
      <c r="M12" s="148">
        <f>G12*(1+L12/100)</f>
        <v>0</v>
      </c>
      <c r="N12" s="146">
        <v>3.2000000000000003E-4</v>
      </c>
      <c r="O12" s="146">
        <f>ROUND(E12*N12,5)</f>
        <v>9.6000000000000002E-4</v>
      </c>
      <c r="P12" s="146">
        <v>0</v>
      </c>
      <c r="Q12" s="146">
        <f>ROUND(E12*P12,5)</f>
        <v>0</v>
      </c>
      <c r="R12" s="146"/>
      <c r="S12" s="146"/>
      <c r="T12" s="147">
        <v>0.53100000000000003</v>
      </c>
      <c r="U12" s="146">
        <f>ROUND(E12*T12,2)</f>
        <v>1.59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89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x14ac:dyDescent="0.2">
      <c r="A13" s="157">
        <v>5</v>
      </c>
      <c r="B13" s="145" t="s">
        <v>94</v>
      </c>
      <c r="C13" s="152" t="s">
        <v>100</v>
      </c>
      <c r="D13" s="146" t="s">
        <v>88</v>
      </c>
      <c r="E13" s="224">
        <v>1</v>
      </c>
      <c r="F13" s="218"/>
      <c r="G13" s="148">
        <f t="shared" si="0"/>
        <v>0</v>
      </c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8"/>
      <c r="S13" s="158"/>
      <c r="T13" s="158"/>
      <c r="U13" s="158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x14ac:dyDescent="0.2">
      <c r="A14" s="157">
        <v>6</v>
      </c>
      <c r="B14" s="160" t="s">
        <v>95</v>
      </c>
      <c r="C14" s="152" t="s">
        <v>101</v>
      </c>
      <c r="D14" s="146" t="s">
        <v>88</v>
      </c>
      <c r="E14" s="224">
        <v>2</v>
      </c>
      <c r="F14" s="218"/>
      <c r="G14" s="148">
        <f t="shared" si="0"/>
        <v>0</v>
      </c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8"/>
      <c r="S14" s="158"/>
      <c r="T14" s="158"/>
      <c r="U14" s="158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61">
        <v>7</v>
      </c>
      <c r="B15" s="162" t="s">
        <v>102</v>
      </c>
      <c r="C15" s="163" t="s">
        <v>103</v>
      </c>
      <c r="D15" s="164" t="s">
        <v>88</v>
      </c>
      <c r="E15" s="225">
        <v>1</v>
      </c>
      <c r="F15" s="240"/>
      <c r="G15" s="214">
        <f t="shared" si="0"/>
        <v>0</v>
      </c>
    </row>
    <row r="16" spans="1:60" ht="25.5" customHeight="1" x14ac:dyDescent="0.2">
      <c r="A16" s="215" t="s">
        <v>104</v>
      </c>
      <c r="B16" s="216"/>
      <c r="C16" s="216"/>
      <c r="D16" s="216"/>
      <c r="E16" s="216"/>
      <c r="F16" s="216"/>
      <c r="G16" s="21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AC16">
        <v>15</v>
      </c>
      <c r="AD16">
        <v>21</v>
      </c>
    </row>
    <row r="17" spans="3:31" x14ac:dyDescent="0.2">
      <c r="C17" s="153"/>
      <c r="AE17" t="s">
        <v>96</v>
      </c>
    </row>
  </sheetData>
  <sheetProtection algorithmName="SHA-512" hashValue="OHM+W3RMwxmahS1Te3ZBDFmgyMRhiC5oMafYc3+vi3sx06c6L9UsUJuZqLm7JuqxwC17N+sLP8znOydqIOP2Rw==" saltValue="8tnMrOdRojl8REJxRpkO4w==" spinCount="100000" sheet="1" objects="1" scenarios="1"/>
  <protectedRanges>
    <protectedRange sqref="F9:F15" name="Oblast1"/>
  </protectedRanges>
  <mergeCells count="5">
    <mergeCell ref="A16:G16"/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</dc:creator>
  <cp:lastModifiedBy>Kamil Uhlíř</cp:lastModifiedBy>
  <cp:lastPrinted>2014-02-28T09:52:57Z</cp:lastPrinted>
  <dcterms:created xsi:type="dcterms:W3CDTF">2009-04-08T07:15:50Z</dcterms:created>
  <dcterms:modified xsi:type="dcterms:W3CDTF">2021-03-05T08:37:19Z</dcterms:modified>
</cp:coreProperties>
</file>