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195" yWindow="555" windowWidth="18885" windowHeight="6735" activeTab="0"/>
  </bookViews>
  <sheets>
    <sheet name="Rekapitulace stavby" sheetId="1" r:id="rId1"/>
    <sheet name="001 - Fotbalové hřiště" sheetId="2" r:id="rId2"/>
    <sheet name="002 - Zázemí hřiště" sheetId="3" r:id="rId3"/>
  </sheets>
  <definedNames>
    <definedName name="_xlnm._FilterDatabase" localSheetId="1" hidden="1">'001 - Fotbalové hřiště'!$C$133:$K$235</definedName>
    <definedName name="_xlnm._FilterDatabase" localSheetId="2" hidden="1">'002 - Zázemí hřiště'!$C$138:$K$267</definedName>
    <definedName name="_xlnm.Print_Area" localSheetId="1">'001 - Fotbalové hřiště'!$C$4:$J$76,'001 - Fotbalové hřiště'!$C$82:$J$115,'001 - Fotbalové hřiště'!$C$121:$K$235</definedName>
    <definedName name="_xlnm.Print_Area" localSheetId="2">'002 - Zázemí hřiště'!$C$4:$J$76,'002 - Zázemí hřiště'!$C$82:$J$120,'002 - Zázemí hřiště'!$C$126:$K$267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'001 - Fotbalové hřiště'!$133:$133</definedName>
    <definedName name="_xlnm.Print_Titles" localSheetId="2">'002 - Zázemí hřiště'!$138:$138</definedName>
  </definedNames>
  <calcPr calcId="162913"/>
</workbook>
</file>

<file path=xl/sharedStrings.xml><?xml version="1.0" encoding="utf-8"?>
<sst xmlns="http://schemas.openxmlformats.org/spreadsheetml/2006/main" count="3493" uniqueCount="897">
  <si>
    <t>Export Komplet</t>
  </si>
  <si>
    <t/>
  </si>
  <si>
    <t>2.0</t>
  </si>
  <si>
    <t>False</t>
  </si>
  <si>
    <t>{0a6add78-236c-4d0f-9c1a-057f13db332a}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</si>
  <si>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</si>
  <si>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</si>
  <si>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</si>
  <si>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</si>
  <si>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</si>
  <si>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</si>
  <si>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</si>
  <si>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</si>
  <si>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2020-014</t>
  </si>
  <si>
    <t>Stavba:</t>
  </si>
  <si>
    <t>REKONSTRUKCE HŘIŠTĚ</t>
  </si>
  <si>
    <t>KSO:</t>
  </si>
  <si>
    <t>CC-CZ:</t>
  </si>
  <si>
    <t>Místo:</t>
  </si>
  <si>
    <t>Vlašim</t>
  </si>
  <si>
    <t>Datum:</t>
  </si>
  <si>
    <t>Zadavatel: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</si>
  <si>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</si>
  <si>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</si>
  <si>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</si>
  <si>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</si>
  <si>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</si>
  <si>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</si>
  <si>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</si>
  <si>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</si>
  <si>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</si>
  <si>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</si>
  <si>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</si>
  <si>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</si>
  <si>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</si>
  <si>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</si>
  <si>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</si>
  <si>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</si>
  <si>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</si>
  <si>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</si>
  <si>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</si>
  <si>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</si>
  <si>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</si>
  <si>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</si>
  <si>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</si>
  <si>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</si>
  <si>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</si>
  <si>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</si>
  <si>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</si>
  <si>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</si>
  <si>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</si>
  <si>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</si>
  <si>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</si>
  <si>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</si>
  <si>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</si>
  <si>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</si>
  <si>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</si>
  <si>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</si>
  <si>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</si>
  <si>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</si>
  <si>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</si>
  <si>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</si>
  <si>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</si>
  <si>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</si>
  <si>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</si>
  <si>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</si>
  <si>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</si>
  <si>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</si>
  <si>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</si>
  <si>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</si>
  <si>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</si>
  <si>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</si>
  <si>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</si>
  <si>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</si>
  <si>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</si>
  <si>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</si>
  <si>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</si>
  <si>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Fotbalové hřiště</t>
  </si>
  <si>
    <t>STA</t>
  </si>
  <si>
    <t>1</t>
  </si>
  <si>
    <t>{f5e65c6d-5caa-4d4b-9a94-c017bc744319}</t>
  </si>
  <si>
    <t>2</t>
  </si>
  <si>
    <t>002</t>
  </si>
  <si>
    <t>Zázemí hřiště</t>
  </si>
  <si>
    <t>{2c5357d6-7b39-4a3b-931d-5b18bf86dad9}</t>
  </si>
  <si>
    <t>KRYCÍ LIST SOUPISU PRACÍ</t>
  </si>
  <si>
    <t>Objekt:</t>
  </si>
  <si>
    <t>001 - Fotbalové hřiště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</si>
  <si>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</si>
  <si>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</si>
  <si>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</si>
  <si>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</si>
  <si>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</si>
  <si>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</si>
  <si>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</si>
  <si>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</si>
  <si>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</si>
  <si>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</si>
  <si>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</si>
  <si>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</si>
  <si>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</si>
  <si>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</si>
  <si>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</si>
  <si>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741 - Elektroinstalace 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</si>
  <si>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</si>
  <si>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</si>
  <si>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</si>
  <si>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</si>
  <si>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</si>
  <si>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</si>
  <si>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</si>
  <si>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</si>
  <si>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</si>
  <si>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</si>
  <si>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</si>
  <si>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</si>
  <si>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</si>
  <si>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</si>
  <si>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</si>
  <si>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</si>
  <si>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</si>
  <si>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</si>
  <si>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</si>
  <si>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</si>
  <si>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</si>
  <si>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</si>
  <si>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</si>
  <si>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</si>
  <si>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Zemní práce</t>
  </si>
  <si>
    <t>50</t>
  </si>
  <si>
    <t>K</t>
  </si>
  <si>
    <t>113106121</t>
  </si>
  <si>
    <t>Rozebrání odvodňovacích žlabů z betonuí ručně</t>
  </si>
  <si>
    <t>m2</t>
  </si>
  <si>
    <t>4</t>
  </si>
  <si>
    <t>-1799760314</t>
  </si>
  <si>
    <t>55</t>
  </si>
  <si>
    <t>119003211</t>
  </si>
  <si>
    <t>Mobilní plotová zábrana s reflexním pásem výšky do 1,5 m pro zabezpečení výkopu zřízení</t>
  </si>
  <si>
    <t>m</t>
  </si>
  <si>
    <t>-2085936273</t>
  </si>
  <si>
    <t>56</t>
  </si>
  <si>
    <t>119003212</t>
  </si>
  <si>
    <t>Mobilní plotová zábrana s reflexním pásem výšky do 1,5 m pro zabezpečení výkopu odstranění</t>
  </si>
  <si>
    <t>-1007560662</t>
  </si>
  <si>
    <t>122251104</t>
  </si>
  <si>
    <t>Odkopávky a prokopávky nezapažené v hornině třídy těžitelnosti I, skupiny 3 objem do 500 m3 strojně</t>
  </si>
  <si>
    <t>m3</t>
  </si>
  <si>
    <t>1200840971</t>
  </si>
  <si>
    <t>57</t>
  </si>
  <si>
    <t>131111333</t>
  </si>
  <si>
    <t>Vrtání jamek pro plotové sloupky D do 300 mm - ručně s motorovým vrtákem</t>
  </si>
  <si>
    <t>-863919695</t>
  </si>
  <si>
    <t>13</t>
  </si>
  <si>
    <t>131251100</t>
  </si>
  <si>
    <t>Hloubení jam nezapažených v hornině třídy těžitelnosti I, skupiny 3 objem do 20 m3 strojně</t>
  </si>
  <si>
    <t>-889023380</t>
  </si>
  <si>
    <t>132153301</t>
  </si>
  <si>
    <t>Hloubení rýh pro sběrné a svodné drény rýhovačem hl do 1,0 m v hornině třídy těžitelnosti I a II, skupiny 1 až 4</t>
  </si>
  <si>
    <t>426298988</t>
  </si>
  <si>
    <t>58</t>
  </si>
  <si>
    <t>132201101</t>
  </si>
  <si>
    <t>Hloubení rýh š do 600 mm v hornině tř. 3 objemu do 100 m3</t>
  </si>
  <si>
    <t>1365021833</t>
  </si>
  <si>
    <t>59</t>
  </si>
  <si>
    <t>132201109</t>
  </si>
  <si>
    <t>Příplatek za lepivost k hloubení rýh š do 600 mm v hornině tř. 3</t>
  </si>
  <si>
    <t>-1480457348</t>
  </si>
  <si>
    <t>3</t>
  </si>
  <si>
    <t>132251102</t>
  </si>
  <si>
    <t>Hloubení rýh nezapažených  š do 800 mm v hornině třídy těžitelnosti I, skupiny 3 objem do 50 m3 strojně</t>
  </si>
  <si>
    <t>14570928</t>
  </si>
  <si>
    <t>83</t>
  </si>
  <si>
    <t>162601102</t>
  </si>
  <si>
    <t>Vodorovné přemístění výkopu, sypaniny z hornin tř. 1 až 4 do 5000 m</t>
  </si>
  <si>
    <t>-1357116121</t>
  </si>
  <si>
    <t>85</t>
  </si>
  <si>
    <t>171201221</t>
  </si>
  <si>
    <t>Poplatek za uložení na skládce (skládkovné) zeminy a kamení kód odpadu 17 05 04</t>
  </si>
  <si>
    <t>t</t>
  </si>
  <si>
    <t>-742182803</t>
  </si>
  <si>
    <t>84</t>
  </si>
  <si>
    <t>171251201</t>
  </si>
  <si>
    <t>Uložení sypaniny na skládky nebo meziskládky</t>
  </si>
  <si>
    <t>945312091</t>
  </si>
  <si>
    <t>174151101</t>
  </si>
  <si>
    <t>Zásyp jam, šachet rýh nebo kolem objektů sypaninou se zhutněním</t>
  </si>
  <si>
    <t>-372518312</t>
  </si>
  <si>
    <t>5</t>
  </si>
  <si>
    <t>181951112</t>
  </si>
  <si>
    <t>Úprava pláně v hornině třídy těžitelnosti I, skupiny 1 až 3 se zhutněním v příčném spádu 1%, Eef min 45 MPa</t>
  </si>
  <si>
    <t>-387070699</t>
  </si>
  <si>
    <t>Zakládání</t>
  </si>
  <si>
    <t>6</t>
  </si>
  <si>
    <t>211561111</t>
  </si>
  <si>
    <t>Výplň odvodňovacích žeber nebo trativodů kamenivem hrubým drceným frakce 4 až 16 mm</t>
  </si>
  <si>
    <t>841811337</t>
  </si>
  <si>
    <t>7</t>
  </si>
  <si>
    <t>211971121</t>
  </si>
  <si>
    <t>Zřízení opláštění žeber nebo trativodů geotextilií v rýze nebo zářezu sklonu přes 1:2 š do 2,5 m</t>
  </si>
  <si>
    <t>235810351</t>
  </si>
  <si>
    <t>8</t>
  </si>
  <si>
    <t>M</t>
  </si>
  <si>
    <t>69311035</t>
  </si>
  <si>
    <t>geotextilie tkaná separační, filtrační, výztužná PP pevnost v tahu 30kN/m</t>
  </si>
  <si>
    <t>1748758267</t>
  </si>
  <si>
    <t>9</t>
  </si>
  <si>
    <t>212572111</t>
  </si>
  <si>
    <t>Lože pro trativody ze štěrkopísku tříděného</t>
  </si>
  <si>
    <t>-879740344</t>
  </si>
  <si>
    <t>10</t>
  </si>
  <si>
    <t>212755214</t>
  </si>
  <si>
    <t>Trativod z drenážních trubek plastových flexibilních D 100mm bez lože</t>
  </si>
  <si>
    <t>1910549408</t>
  </si>
  <si>
    <t>72</t>
  </si>
  <si>
    <t>271532212</t>
  </si>
  <si>
    <t>Podsyp pod základové konstrukce se zhutněním z hrubého kameniva frakce 16 až 32 mm</t>
  </si>
  <si>
    <t>581170530</t>
  </si>
  <si>
    <t>11</t>
  </si>
  <si>
    <t>271572211</t>
  </si>
  <si>
    <t>Podsyp pod základové konstrukce se zhutněním z netříděného štěrkopísku</t>
  </si>
  <si>
    <t>-672560104</t>
  </si>
  <si>
    <t>78</t>
  </si>
  <si>
    <t>272321411</t>
  </si>
  <si>
    <t>Základové klenby ze ŽB bez zvýšených nároků na prostředí tř. C 20/25</t>
  </si>
  <si>
    <t>-1436504092</t>
  </si>
  <si>
    <t>14</t>
  </si>
  <si>
    <t>275313511</t>
  </si>
  <si>
    <t>Základové patky z betonu tř. C 12/15</t>
  </si>
  <si>
    <t>-1746720649</t>
  </si>
  <si>
    <t>275351121</t>
  </si>
  <si>
    <t>Zřízení bednění základových patek</t>
  </si>
  <si>
    <t>-1075374423</t>
  </si>
  <si>
    <t>16</t>
  </si>
  <si>
    <t>275351122</t>
  </si>
  <si>
    <t>Odstranění bednění základových patek</t>
  </si>
  <si>
    <t>-907293355</t>
  </si>
  <si>
    <t>77</t>
  </si>
  <si>
    <t>279322511</t>
  </si>
  <si>
    <t>Základová zeď ze ŽB se zvýšenými nároky na prostředí tř. C 25/30 bez výztuže</t>
  </si>
  <si>
    <t>-290907960</t>
  </si>
  <si>
    <t>73</t>
  </si>
  <si>
    <t>279351121</t>
  </si>
  <si>
    <t>Zřízení oboustranného bednění základových zdí</t>
  </si>
  <si>
    <t>-1116641285</t>
  </si>
  <si>
    <t>74</t>
  </si>
  <si>
    <t>279351122</t>
  </si>
  <si>
    <t>Odstranění oboustranného bednění základových zdí</t>
  </si>
  <si>
    <t>-1918095407</t>
  </si>
  <si>
    <t>75</t>
  </si>
  <si>
    <t>279361821</t>
  </si>
  <si>
    <t>Výztuž základových zdí nosných betonářskou ocelí 10 505</t>
  </si>
  <si>
    <t>-575306884</t>
  </si>
  <si>
    <t>Svislé a kompletní konstrukce</t>
  </si>
  <si>
    <t>62</t>
  </si>
  <si>
    <t>338171113</t>
  </si>
  <si>
    <t>Osazování sloupků a vzpěr plotových ocelových  do výšky 2,00 m se zabetonováním</t>
  </si>
  <si>
    <t>kus</t>
  </si>
  <si>
    <t>1923518539</t>
  </si>
  <si>
    <t>80</t>
  </si>
  <si>
    <t>3413R001</t>
  </si>
  <si>
    <t xml:space="preserve">Dotávka a montáž schodiště z betonu tř. C 16/20 </t>
  </si>
  <si>
    <t>1797824095</t>
  </si>
  <si>
    <t>63</t>
  </si>
  <si>
    <t>348121221</t>
  </si>
  <si>
    <t>Osazení podhrabových desek délky do 3 m na ocelové plotové sloupky</t>
  </si>
  <si>
    <t>-1129418663</t>
  </si>
  <si>
    <t>64</t>
  </si>
  <si>
    <t>3481711R</t>
  </si>
  <si>
    <t>Montáž panelů 3D oplocení výšky přes 1,5 do 2 m</t>
  </si>
  <si>
    <t>2079883546</t>
  </si>
  <si>
    <t>65</t>
  </si>
  <si>
    <t>338211M</t>
  </si>
  <si>
    <t xml:space="preserve">svařované  plotové panely pozink  1800x2500, sloupky. podhrab.panely 2450x200x50 </t>
  </si>
  <si>
    <t>komplet</t>
  </si>
  <si>
    <t>711543020</t>
  </si>
  <si>
    <t>Komunikace pozemní</t>
  </si>
  <si>
    <t>18</t>
  </si>
  <si>
    <t>56421111R</t>
  </si>
  <si>
    <t>Podklad štěrk lomový 8/16 tl 50 mm</t>
  </si>
  <si>
    <t>1847759857</t>
  </si>
  <si>
    <t>20</t>
  </si>
  <si>
    <t>56428111R</t>
  </si>
  <si>
    <t>Podklad štěrk lomový 16/32  do tl 500 mm</t>
  </si>
  <si>
    <t>-2070048590</t>
  </si>
  <si>
    <t>19</t>
  </si>
  <si>
    <t>571904100</t>
  </si>
  <si>
    <t>Vyrovnání podkladu kamenivem drceným tř. frakce 0-4 tl. 40 mm ( maximální odchylka 5 mm na 4m lať )</t>
  </si>
  <si>
    <t>-1102742528</t>
  </si>
  <si>
    <t>42</t>
  </si>
  <si>
    <t>589161112</t>
  </si>
  <si>
    <t>Umělý trávník pro fotbal výška vlasu do 40 mm hmotnost přes 2,5 kg/m2 zásyp písek a EPDM granulát</t>
  </si>
  <si>
    <t>865277547</t>
  </si>
  <si>
    <t>43</t>
  </si>
  <si>
    <t>5892R001</t>
  </si>
  <si>
    <t>Dodávka a montáž pružné polyuretanové vodorovné podložky tl.10mm</t>
  </si>
  <si>
    <t>-1765555085</t>
  </si>
  <si>
    <t>44</t>
  </si>
  <si>
    <t>5892R002</t>
  </si>
  <si>
    <t>Dodávka a motáž hliníkového kotvícího profilu umělého koberce</t>
  </si>
  <si>
    <t>-2027181050</t>
  </si>
  <si>
    <t>45</t>
  </si>
  <si>
    <t>5892R003</t>
  </si>
  <si>
    <t>Dodávka a movtáž lajnování</t>
  </si>
  <si>
    <t>1947089118</t>
  </si>
  <si>
    <t>Ostatní konstrukce a práce, bourání</t>
  </si>
  <si>
    <t>916331112</t>
  </si>
  <si>
    <t>Osazení zahradního obrubníku betonového do lože z betonu s boční opěrou</t>
  </si>
  <si>
    <t>-1446596381</t>
  </si>
  <si>
    <t>22</t>
  </si>
  <si>
    <t>59217011</t>
  </si>
  <si>
    <t>obrubník betonový zahradní 500x50x200mm</t>
  </si>
  <si>
    <t>-812172728</t>
  </si>
  <si>
    <t>23</t>
  </si>
  <si>
    <t>916991121</t>
  </si>
  <si>
    <t>Lože pod obrubníky, krajníky nebo obruby z dlažebních kostek z betonu prostého</t>
  </si>
  <si>
    <t>-805569194</t>
  </si>
  <si>
    <t>90</t>
  </si>
  <si>
    <t>936124112</t>
  </si>
  <si>
    <t>Montáž lavičky stabilní parkové se zabetonováním noh</t>
  </si>
  <si>
    <t>-814621508</t>
  </si>
  <si>
    <t>91</t>
  </si>
  <si>
    <t>74910100</t>
  </si>
  <si>
    <t>lavička bez opěradla nekotvená 1500x450x420mm konstrukce-kov, sedák-dřevo</t>
  </si>
  <si>
    <t>50101270</t>
  </si>
  <si>
    <t>24</t>
  </si>
  <si>
    <t>944511111</t>
  </si>
  <si>
    <t>Montáž ochranné sítě z textilie z umělých vláken</t>
  </si>
  <si>
    <t>1061091874</t>
  </si>
  <si>
    <t>25</t>
  </si>
  <si>
    <t>31680000</t>
  </si>
  <si>
    <t xml:space="preserve">nylová síť vč. montážního příslušenství </t>
  </si>
  <si>
    <t>-1687287649</t>
  </si>
  <si>
    <t>26</t>
  </si>
  <si>
    <t>946111112</t>
  </si>
  <si>
    <t>Montáž pojízdných věží trubkových/dílcových š do 0,9 m dl do 3,2 m v do 2,5 m</t>
  </si>
  <si>
    <t>-2065413822</t>
  </si>
  <si>
    <t>27</t>
  </si>
  <si>
    <t>946111211</t>
  </si>
  <si>
    <t>Příplatek k pojízdným věžím š do 0,9 m dl do 3,2 m v do 1,5 m za první a ZKD den použití</t>
  </si>
  <si>
    <t>-1033918916</t>
  </si>
  <si>
    <t>28</t>
  </si>
  <si>
    <t>946111812</t>
  </si>
  <si>
    <t>Demontáž pojízdných věží trubkových/dílcových š do 0,9 m dl do 3,2 m v do 2,5 m</t>
  </si>
  <si>
    <t>1813166758</t>
  </si>
  <si>
    <t>66</t>
  </si>
  <si>
    <t>961044111</t>
  </si>
  <si>
    <t>Bourání základů z betonu prostého</t>
  </si>
  <si>
    <t>189933181</t>
  </si>
  <si>
    <t>79</t>
  </si>
  <si>
    <t>962042320</t>
  </si>
  <si>
    <t>Bourání zdiva nadzákladového z betonu prostého do 1 m3</t>
  </si>
  <si>
    <t>-1426436514</t>
  </si>
  <si>
    <t>71</t>
  </si>
  <si>
    <t>962042321</t>
  </si>
  <si>
    <t>Bourání zdiva nadzákladového z betonu prostého přes 1 m3</t>
  </si>
  <si>
    <t>1239229827</t>
  </si>
  <si>
    <t>67</t>
  </si>
  <si>
    <t>966052121</t>
  </si>
  <si>
    <t>Bourání sloupků a vzpěr plotových ocelových s betonovou patkou do 4 m</t>
  </si>
  <si>
    <t>-679869655</t>
  </si>
  <si>
    <t>68</t>
  </si>
  <si>
    <t>966071711</t>
  </si>
  <si>
    <t>Bourání sloupků a vzpěr plotových ocelových do 2,5 m zabetonovaných</t>
  </si>
  <si>
    <t>-1142521170</t>
  </si>
  <si>
    <t>69</t>
  </si>
  <si>
    <t>966071822</t>
  </si>
  <si>
    <t>Rozebrání oplocení z drátěného pletiva se čtvercovými oky výšky do 2,0 m</t>
  </si>
  <si>
    <t>-460127067</t>
  </si>
  <si>
    <t>70</t>
  </si>
  <si>
    <t>966071823</t>
  </si>
  <si>
    <t>Rozebrání oplocení z drátěného pletiva se čtvercovými oky výšky přes 2,0 m</t>
  </si>
  <si>
    <t>1807254434</t>
  </si>
  <si>
    <t>997</t>
  </si>
  <si>
    <t>Přesun sutě</t>
  </si>
  <si>
    <t>86</t>
  </si>
  <si>
    <t>997221551</t>
  </si>
  <si>
    <t>Vodorovná doprava suti ze sypkých materiálů do 1 km</t>
  </si>
  <si>
    <t>1730764534</t>
  </si>
  <si>
    <t>87</t>
  </si>
  <si>
    <t>997221559</t>
  </si>
  <si>
    <t>Příplatek ZKD 1 km u vodorovné dopravy suti ze sypkých materiálů</t>
  </si>
  <si>
    <t>543137172</t>
  </si>
  <si>
    <t>998</t>
  </si>
  <si>
    <t>Přesun hmot</t>
  </si>
  <si>
    <t>88</t>
  </si>
  <si>
    <t>998222012</t>
  </si>
  <si>
    <t>Přesun hmot pro tělovýchovné plochy</t>
  </si>
  <si>
    <t>-1492157383</t>
  </si>
  <si>
    <t>89</t>
  </si>
  <si>
    <t>998222198</t>
  </si>
  <si>
    <t>Příplatek k přesunu hmot na tělovýchovných plochách za zvětšený přesun do 1000 m</t>
  </si>
  <si>
    <t>2046687280</t>
  </si>
  <si>
    <t>PSV</t>
  </si>
  <si>
    <t>Práce a dodávky PSV</t>
  </si>
  <si>
    <t>711</t>
  </si>
  <si>
    <t>Izolace proti vodě, vlhkosti a plynům</t>
  </si>
  <si>
    <t>53</t>
  </si>
  <si>
    <t>711161212</t>
  </si>
  <si>
    <t>Izolace proti zemní vlhkosti nopovou fólií svislá, nopek v 8,0 mm, tl do 0,6 mm</t>
  </si>
  <si>
    <t>-238334370</t>
  </si>
  <si>
    <t>54</t>
  </si>
  <si>
    <t>2640222020</t>
  </si>
  <si>
    <t>Profilovaná (nopová) fólie, výška nopu 8mm</t>
  </si>
  <si>
    <t>32</t>
  </si>
  <si>
    <t>92266827</t>
  </si>
  <si>
    <t>741</t>
  </si>
  <si>
    <t xml:space="preserve">Elektroinstalace </t>
  </si>
  <si>
    <t>81</t>
  </si>
  <si>
    <t>740R0015</t>
  </si>
  <si>
    <t xml:space="preserve">Dodávka a montáž pouličního svítidla </t>
  </si>
  <si>
    <t>ks</t>
  </si>
  <si>
    <t>622716589</t>
  </si>
  <si>
    <t>82</t>
  </si>
  <si>
    <t>740R0016</t>
  </si>
  <si>
    <t>Demontáž pouličního osvětlení</t>
  </si>
  <si>
    <t>492003107</t>
  </si>
  <si>
    <t>766</t>
  </si>
  <si>
    <t>Konstrukce truhlářské</t>
  </si>
  <si>
    <t>29</t>
  </si>
  <si>
    <t>7662000R</t>
  </si>
  <si>
    <t xml:space="preserve">Montáž dřevěných prken vč. spojovacího materiálu </t>
  </si>
  <si>
    <t>77956317</t>
  </si>
  <si>
    <t>30</t>
  </si>
  <si>
    <t>60556100R</t>
  </si>
  <si>
    <t>dřevěná prkna 125 x 25 mm</t>
  </si>
  <si>
    <t>406918413</t>
  </si>
  <si>
    <t>767</t>
  </si>
  <si>
    <t>Konstrukce zámečnické</t>
  </si>
  <si>
    <t>31</t>
  </si>
  <si>
    <t>767995112</t>
  </si>
  <si>
    <t>Montáž atypických zámečnických konstrukcí hmotnosti do 10 kg</t>
  </si>
  <si>
    <t>kg</t>
  </si>
  <si>
    <t>1489157620</t>
  </si>
  <si>
    <t>13611228</t>
  </si>
  <si>
    <t>plech ocelový hladký jakost S235JR tl 10mm tabule</t>
  </si>
  <si>
    <t>2076016717</t>
  </si>
  <si>
    <t>33</t>
  </si>
  <si>
    <t>13010432</t>
  </si>
  <si>
    <t>úhelník ocelový rovnostranný jakost 11 375 80x80x6mm</t>
  </si>
  <si>
    <t>-611138451</t>
  </si>
  <si>
    <t>34</t>
  </si>
  <si>
    <t>13611218</t>
  </si>
  <si>
    <t>plech ocelový hladký jakost S235JR tl 5mm tabule</t>
  </si>
  <si>
    <t>160992698</t>
  </si>
  <si>
    <t>35</t>
  </si>
  <si>
    <t>767995113</t>
  </si>
  <si>
    <t>Montáž atypických zámečnických konstrukcí hmotnosti do 20 kg</t>
  </si>
  <si>
    <t>249335915</t>
  </si>
  <si>
    <t>36</t>
  </si>
  <si>
    <t>14011055</t>
  </si>
  <si>
    <t>trubka ocelová 82,5 x 5 mm</t>
  </si>
  <si>
    <t>1088583587</t>
  </si>
  <si>
    <t>783</t>
  </si>
  <si>
    <t>Dokončovací práce - nátěry</t>
  </si>
  <si>
    <t>37</t>
  </si>
  <si>
    <t>783118211</t>
  </si>
  <si>
    <t>Lakovací dvojnásobný syntetický nátěr truhlářských konstrukcí s mezibroušením</t>
  </si>
  <si>
    <t>363311393</t>
  </si>
  <si>
    <t>38</t>
  </si>
  <si>
    <t>783314201</t>
  </si>
  <si>
    <t>Základní antikorozní jednonásobný syntetický standardní nátěr zámečnických konstrukcí</t>
  </si>
  <si>
    <t>1730447646</t>
  </si>
  <si>
    <t>39</t>
  </si>
  <si>
    <t>783315101</t>
  </si>
  <si>
    <t>Mezinátěr jednonásobný syntetický standardní zámečnických konstrukcí</t>
  </si>
  <si>
    <t>1645724167</t>
  </si>
  <si>
    <t>40</t>
  </si>
  <si>
    <t>783317101</t>
  </si>
  <si>
    <t>Krycí jednonásobný syntetický standardní nátěr zámečnických konstrukcí</t>
  </si>
  <si>
    <t>1915219862</t>
  </si>
  <si>
    <t>VRN</t>
  </si>
  <si>
    <t>Vedlejší rozpočtové náklady</t>
  </si>
  <si>
    <t>VRN1</t>
  </si>
  <si>
    <t>Průzkumné, geodetické a projektové práce</t>
  </si>
  <si>
    <t>48</t>
  </si>
  <si>
    <t>011002000</t>
  </si>
  <si>
    <t>Průzkumné práce</t>
  </si>
  <si>
    <t>…</t>
  </si>
  <si>
    <t>1024</t>
  </si>
  <si>
    <t>1192780671</t>
  </si>
  <si>
    <t>49</t>
  </si>
  <si>
    <t>012002000</t>
  </si>
  <si>
    <t>Geodetické práce</t>
  </si>
  <si>
    <t>22982209</t>
  </si>
  <si>
    <t>VRN3</t>
  </si>
  <si>
    <t>Zařízení staveniště</t>
  </si>
  <si>
    <t>46</t>
  </si>
  <si>
    <t>030001000</t>
  </si>
  <si>
    <t>soub.</t>
  </si>
  <si>
    <t>810504220</t>
  </si>
  <si>
    <t>VRN4</t>
  </si>
  <si>
    <t>Inženýrská činnost</t>
  </si>
  <si>
    <t>47</t>
  </si>
  <si>
    <t>040001000</t>
  </si>
  <si>
    <t>21915925</t>
  </si>
  <si>
    <t>002 - Zázemí hřiště</t>
  </si>
  <si>
    <t xml:space="preserve">    6 - Úpravy povrchů, podlahy a osazování výplní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</si>
  <si>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</si>
  <si>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</si>
  <si>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</si>
  <si>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</si>
  <si>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</si>
  <si>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</si>
  <si>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</si>
  <si>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</si>
  <si>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</si>
  <si>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</si>
  <si>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 xml:space="preserve">    VRN2 - Příprava staveniště</t>
  </si>
  <si>
    <t xml:space="preserve">    VRN9 - Ostatní náklady</t>
  </si>
  <si>
    <t>342272225.XLA</t>
  </si>
  <si>
    <t>Příčka z tvárnic Ytong Klasik 100 na tenkovrstvou maltu tl 100 mm</t>
  </si>
  <si>
    <t>-774769210</t>
  </si>
  <si>
    <t>342291121</t>
  </si>
  <si>
    <t>Ukotvení příček k cihelným konstrukcím plochými kotvami</t>
  </si>
  <si>
    <t>-394738396</t>
  </si>
  <si>
    <t>Úpravy povrchů, podlahy a osazování výplní</t>
  </si>
  <si>
    <t>136</t>
  </si>
  <si>
    <t>612113R008</t>
  </si>
  <si>
    <t xml:space="preserve">Oprava stávajících podlah a povrchu </t>
  </si>
  <si>
    <t>soub</t>
  </si>
  <si>
    <t>-1207753583</t>
  </si>
  <si>
    <t>612131101</t>
  </si>
  <si>
    <t>Cementový postřik vnitřních stěn nanášený celoplošně ručně</t>
  </si>
  <si>
    <t>-1811745879</t>
  </si>
  <si>
    <t>612315101</t>
  </si>
  <si>
    <t>Vápenná hrubá omítka rýh ve stěnách šířky do 150 mm</t>
  </si>
  <si>
    <t>-1734414834</t>
  </si>
  <si>
    <t>612321111</t>
  </si>
  <si>
    <t>Vápenocementová omítka hrubá jednovrstvá zatřená vnitřních stěn nanášená ručně</t>
  </si>
  <si>
    <t>105995053</t>
  </si>
  <si>
    <t>612321141</t>
  </si>
  <si>
    <t>Vápenocementová omítka štuková dvouvrstvá vnitřních stěn nanášená ručně</t>
  </si>
  <si>
    <t>-594253235</t>
  </si>
  <si>
    <t>631312141</t>
  </si>
  <si>
    <t>Doplnění rýh v dosavadních mazaninách betonem prostým</t>
  </si>
  <si>
    <t>1236598412</t>
  </si>
  <si>
    <t>632451101</t>
  </si>
  <si>
    <t>Cementový samonivelační potěr ze suchých směsí tloušťky do 5 mm</t>
  </si>
  <si>
    <t>-122525537</t>
  </si>
  <si>
    <t>642942611</t>
  </si>
  <si>
    <t>Osazování zárubní nebo rámů dveřních kovových do 2,5 m2 na montážní pěnu</t>
  </si>
  <si>
    <t>1682181928</t>
  </si>
  <si>
    <t>55331348</t>
  </si>
  <si>
    <t>zárubeň ocelová pro běžné zdění a pórobeton 100 levá/pravá 700</t>
  </si>
  <si>
    <t>800008107</t>
  </si>
  <si>
    <t>108</t>
  </si>
  <si>
    <t>55331350</t>
  </si>
  <si>
    <t>zárubeň ocelová pro běžné zdění a pórobeton 100 levá/pravá 800</t>
  </si>
  <si>
    <t>1793544609</t>
  </si>
  <si>
    <t>12</t>
  </si>
  <si>
    <t>949101112</t>
  </si>
  <si>
    <t>Lešení pomocné pro objekty pozemních staveb s lešeňovou podlahou v do 3,5 m zatížení do 150 kg/m2</t>
  </si>
  <si>
    <t>1668566061</t>
  </si>
  <si>
    <t>952901111</t>
  </si>
  <si>
    <t>Vyčištění budov bytové a občanské výstavby při výšce podlaží do 4 m</t>
  </si>
  <si>
    <t>750243012</t>
  </si>
  <si>
    <t>962031133</t>
  </si>
  <si>
    <t>Oprava příčky z cihel pálených na MVC ti do 150 mm</t>
  </si>
  <si>
    <t>1974615848</t>
  </si>
  <si>
    <t>110</t>
  </si>
  <si>
    <t>968062357</t>
  </si>
  <si>
    <t>Vybourání dřevěných rámů oken dvojitých včetně křídel pl přes 4 m2</t>
  </si>
  <si>
    <t>1502765122</t>
  </si>
  <si>
    <t>968072455</t>
  </si>
  <si>
    <t>Vybourání kovových dveřních zárubní pl do 2 m2</t>
  </si>
  <si>
    <t>-39021618</t>
  </si>
  <si>
    <t>17</t>
  </si>
  <si>
    <t>971033641</t>
  </si>
  <si>
    <t>Vybourání otvorů ve zdivu cihelném pl do 4 m2 na MVC nebo MV tl do 300 mm</t>
  </si>
  <si>
    <t>-5019802</t>
  </si>
  <si>
    <t>974031121</t>
  </si>
  <si>
    <t>Vysekání rýh ve zdivu cihelném hl do 30 mm š do 30 mm</t>
  </si>
  <si>
    <t>-1069342990</t>
  </si>
  <si>
    <t>974031164</t>
  </si>
  <si>
    <t>Vysekání rýh ve zdivu cihelném hl do 150 mm š do 150 mm</t>
  </si>
  <si>
    <t>725389957</t>
  </si>
  <si>
    <t>974042577</t>
  </si>
  <si>
    <t>Vysekání rýh v dlažbě betonové nebo jiné monolitické hl do 200 mm š do 300 mm</t>
  </si>
  <si>
    <t>-1854304186</t>
  </si>
  <si>
    <t>119</t>
  </si>
  <si>
    <t>997013151</t>
  </si>
  <si>
    <t>Vnitrostaveništní doprava suti a vybouraných hmot pro budovy v do 6 m s omezením mechanizace</t>
  </si>
  <si>
    <t>1673949270</t>
  </si>
  <si>
    <t>116</t>
  </si>
  <si>
    <t>997013501</t>
  </si>
  <si>
    <t>Odvoz suti a vybouraných hmot na skládku nebo meziskládku do 1 km se složením</t>
  </si>
  <si>
    <t>1476002700</t>
  </si>
  <si>
    <t>117</t>
  </si>
  <si>
    <t>997013609</t>
  </si>
  <si>
    <t>Poplatek za uložení na skládce (skládkovné) stavebního odpadu ze směsí nebo oddělených frakcí betonu, cihel a keramických výrobků kód odpadu 17 01 07</t>
  </si>
  <si>
    <t>-1478395084</t>
  </si>
  <si>
    <t>118</t>
  </si>
  <si>
    <t>997013631</t>
  </si>
  <si>
    <t>Poplatek za uložení na skládce (skládkovné) stavebního odpadu směsného kód odpadu 17 09 04</t>
  </si>
  <si>
    <t>-1493992191</t>
  </si>
  <si>
    <t>120</t>
  </si>
  <si>
    <t>998011001</t>
  </si>
  <si>
    <t>Přesun hmot pro budovy zděné v do 6 m</t>
  </si>
  <si>
    <t>-1598337720</t>
  </si>
  <si>
    <t>721</t>
  </si>
  <si>
    <t>Zdravotechnika - vnitřní kanalizace</t>
  </si>
  <si>
    <t>721171808</t>
  </si>
  <si>
    <t>Demontáž potrubí z PVC do D 114</t>
  </si>
  <si>
    <t>305472403</t>
  </si>
  <si>
    <t>721173706</t>
  </si>
  <si>
    <t>Potrubí kanalizační z PE odpadní DN 100</t>
  </si>
  <si>
    <t>-1925093977</t>
  </si>
  <si>
    <t>721290111</t>
  </si>
  <si>
    <t>Zkouška těsnosti potrubí kanalizace vodou do DN 125</t>
  </si>
  <si>
    <t>46455254</t>
  </si>
  <si>
    <t>121</t>
  </si>
  <si>
    <t>721290821</t>
  </si>
  <si>
    <t>Přemístění vnitrostaveništní demontovaných hmot vnitřní kanalizace v objektech výšky do 6 m</t>
  </si>
  <si>
    <t>536990382</t>
  </si>
  <si>
    <t>122</t>
  </si>
  <si>
    <t>-374429965</t>
  </si>
  <si>
    <t>123</t>
  </si>
  <si>
    <t>998721101</t>
  </si>
  <si>
    <t>Přesun hmot tonážní pro vnitřní kanalizace v objektech v do 6 m</t>
  </si>
  <si>
    <t>1658692030</t>
  </si>
  <si>
    <t>998721181</t>
  </si>
  <si>
    <t>Příplatek k přesunu hmot tonážní 721 prováděný bez použití mechanizace</t>
  </si>
  <si>
    <t>1162936423</t>
  </si>
  <si>
    <t>722</t>
  </si>
  <si>
    <t>Zdravotechnika - vnitřní vodovod</t>
  </si>
  <si>
    <t>722170804</t>
  </si>
  <si>
    <t>Demontáž rozvodů vody z plastů do D 50</t>
  </si>
  <si>
    <t>-1443294547</t>
  </si>
  <si>
    <t>722173103</t>
  </si>
  <si>
    <t>Potrubí vodovodní plastové PE-Xa spoj násuvnou objímkou plastovou D 20x2,8 mm</t>
  </si>
  <si>
    <t>184187540</t>
  </si>
  <si>
    <t>722181222</t>
  </si>
  <si>
    <t>Ochrana vodovodního potrubí přilepenými termoizolačními trubicemi z PE tl do 9 mm DN do 45 mm</t>
  </si>
  <si>
    <t>658802741</t>
  </si>
  <si>
    <t>722290226</t>
  </si>
  <si>
    <t>Zkouška těsnosti vodovodního potrubí závitového do DN 50</t>
  </si>
  <si>
    <t>-525639802</t>
  </si>
  <si>
    <t>722290234</t>
  </si>
  <si>
    <t>Proplach a dezinfekce vodovodního potrubí do DN 80</t>
  </si>
  <si>
    <t>-1506257379</t>
  </si>
  <si>
    <t>124</t>
  </si>
  <si>
    <t>998722101</t>
  </si>
  <si>
    <t>Přesun hmot tonážní pro vnitřní vodovod v objektech v do 6 m</t>
  </si>
  <si>
    <t>-2085053867</t>
  </si>
  <si>
    <t>998722181</t>
  </si>
  <si>
    <t>Příplatek k přesunu hmot tonážní 722 prováděný bez použití mechanizace</t>
  </si>
  <si>
    <t>1655727095</t>
  </si>
  <si>
    <t>725</t>
  </si>
  <si>
    <t>Zdravotechnika - zařizovací předměty</t>
  </si>
  <si>
    <t>725112022</t>
  </si>
  <si>
    <t>Klozet keramický závěsný na nosné stěny s hlubokým splachováním odpad vodorovný</t>
  </si>
  <si>
    <t>soubor</t>
  </si>
  <si>
    <t>-1655352199</t>
  </si>
  <si>
    <t>725211603</t>
  </si>
  <si>
    <t>Umyvadlo keramické bílé šířky 600 mm bez krytu na sifon připevněné na stěnu šrouby</t>
  </si>
  <si>
    <t>-1490737076</t>
  </si>
  <si>
    <t>131</t>
  </si>
  <si>
    <t>725244907</t>
  </si>
  <si>
    <t>Montáž zástěny sprchové rohové (sprchový kout)</t>
  </si>
  <si>
    <t>-2083883232</t>
  </si>
  <si>
    <t>132</t>
  </si>
  <si>
    <t>55495006</t>
  </si>
  <si>
    <t>zástěna sprchová rámová dvoudílná skleněná tl 4 a 5mm s jedním posuvným dílem do niky/čelní na vaničku š 1600mm</t>
  </si>
  <si>
    <t>-1923067770</t>
  </si>
  <si>
    <t>725590812</t>
  </si>
  <si>
    <t>Přemístění vnitrostaveništní demontovaných zařizovacích předmětů v objektech výšky do 12 m</t>
  </si>
  <si>
    <t>-1214805886</t>
  </si>
  <si>
    <t>725820801</t>
  </si>
  <si>
    <t>Demontáž baterie nástěnné do G 3 / 4</t>
  </si>
  <si>
    <t>1418024817</t>
  </si>
  <si>
    <t>725822613</t>
  </si>
  <si>
    <t>Baterie umyvadlová stojánková páková s výpustí</t>
  </si>
  <si>
    <t>1424323096</t>
  </si>
  <si>
    <t>133</t>
  </si>
  <si>
    <t>725841312</t>
  </si>
  <si>
    <t>Baterie sprchová nástěnná páková</t>
  </si>
  <si>
    <t>-967621333</t>
  </si>
  <si>
    <t>725859102</t>
  </si>
  <si>
    <t>Montáž ventilů odpadních do DN 50 pro zařizovací předměty</t>
  </si>
  <si>
    <t>-2080547864</t>
  </si>
  <si>
    <t>51</t>
  </si>
  <si>
    <t>55160241</t>
  </si>
  <si>
    <t>ventil odpadní umyvadlový bez přepadu DN 32 s řetízkem</t>
  </si>
  <si>
    <t>-32087245</t>
  </si>
  <si>
    <t>52</t>
  </si>
  <si>
    <t>725861101</t>
  </si>
  <si>
    <t>Zápachová uzávěrka pro umyvadla DN 32</t>
  </si>
  <si>
    <t>277066767</t>
  </si>
  <si>
    <t>134</t>
  </si>
  <si>
    <t>725865312</t>
  </si>
  <si>
    <t>Zápachová uzávěrka sprchových van DN 40/50 s kulovým kloubem na odtoku a odpadním ventilem</t>
  </si>
  <si>
    <t>-800290262</t>
  </si>
  <si>
    <t>125</t>
  </si>
  <si>
    <t>998725101</t>
  </si>
  <si>
    <t>Přesun hmot tonážní pro zařizovací předměty v objektech v do 6 m</t>
  </si>
  <si>
    <t>1113819412</t>
  </si>
  <si>
    <t>998725181</t>
  </si>
  <si>
    <t>Příplatek k přesunu hmot tonážní 725 prováděný bez použití mechanizace</t>
  </si>
  <si>
    <t>-986353453</t>
  </si>
  <si>
    <t>726</t>
  </si>
  <si>
    <t>Zdravotechnika - předstěnové instalace</t>
  </si>
  <si>
    <t>726111204</t>
  </si>
  <si>
    <t>Instalační předstěna - montáž klozetu do masivní zděné kce</t>
  </si>
  <si>
    <t>-1972199619</t>
  </si>
  <si>
    <t>55281700</t>
  </si>
  <si>
    <t>montážní prvek pro závěsné WC do zděných konstrukcí ovládání zepředu hl 120mm stavební v 1080mm</t>
  </si>
  <si>
    <t>-301919889</t>
  </si>
  <si>
    <t>726191002</t>
  </si>
  <si>
    <t>Souprava pro předstěnovou montáž</t>
  </si>
  <si>
    <t>-549855247</t>
  </si>
  <si>
    <t>126</t>
  </si>
  <si>
    <t>998726111</t>
  </si>
  <si>
    <t>Přesun hmot tonážní pro instalační prefabrikáty v objektech v do 6 m</t>
  </si>
  <si>
    <t>-163962436</t>
  </si>
  <si>
    <t>998726181</t>
  </si>
  <si>
    <t>Příplatek k přesunu hmot tonážní 726 prováděný bez použití mechanizace</t>
  </si>
  <si>
    <t>644922522</t>
  </si>
  <si>
    <t>735</t>
  </si>
  <si>
    <t>Ústřední vytápění - otopná tělesa</t>
  </si>
  <si>
    <t>60</t>
  </si>
  <si>
    <t>735151821</t>
  </si>
  <si>
    <t>Demontáž otopného tělesa panelového dvouřadého délka do 1500 mm</t>
  </si>
  <si>
    <t>676359826</t>
  </si>
  <si>
    <t>61</t>
  </si>
  <si>
    <t>735152361</t>
  </si>
  <si>
    <t>Otopné těleso panel VK dvoudeskové bez přídavné přestupní plochy výška/délka 500/1600 mm výkon 1341W</t>
  </si>
  <si>
    <t>1707395228</t>
  </si>
  <si>
    <t>735890802</t>
  </si>
  <si>
    <t>Přemístění demontovaného otopného tělesa vodorovně 100 m v objektech výšky přes 6 do 12 m</t>
  </si>
  <si>
    <t>1391165716</t>
  </si>
  <si>
    <t>127</t>
  </si>
  <si>
    <t>998735101</t>
  </si>
  <si>
    <t>Přesun hmot tonážní pro otopná tělesa v objektech v do 6 m</t>
  </si>
  <si>
    <t>676310189</t>
  </si>
  <si>
    <t>998735181</t>
  </si>
  <si>
    <t>Příplatek k přesunu hmot tonážní 735 prováděný bez použití mechanizace</t>
  </si>
  <si>
    <t>-935530448</t>
  </si>
  <si>
    <t>Elektroinstalace - silnoproud</t>
  </si>
  <si>
    <t>741D001R</t>
  </si>
  <si>
    <t xml:space="preserve">Elektroinstalace VZT a osvětlení </t>
  </si>
  <si>
    <t>kpl</t>
  </si>
  <si>
    <t>128537563</t>
  </si>
  <si>
    <t>751</t>
  </si>
  <si>
    <t>Vzduchotechnika</t>
  </si>
  <si>
    <t>751D001R</t>
  </si>
  <si>
    <t>kp</t>
  </si>
  <si>
    <t>1560355788</t>
  </si>
  <si>
    <t>111</t>
  </si>
  <si>
    <t>766621013</t>
  </si>
  <si>
    <t>Montáž dřevěných oken plochy přes 1 m2 pevných výšky přes 2,5 m s rámem do zdiva</t>
  </si>
  <si>
    <t>-1270909296</t>
  </si>
  <si>
    <t>112</t>
  </si>
  <si>
    <t>61110006</t>
  </si>
  <si>
    <t>okno dřevěné s fixním zasklením dvojsklo přes plochu 1m2 přes v 2,5m</t>
  </si>
  <si>
    <t>-690958104</t>
  </si>
  <si>
    <t>766660001</t>
  </si>
  <si>
    <t>Montáž dveřních křídel otvíravých jednokřídlových š do 0,8 m do ocelové zárubně</t>
  </si>
  <si>
    <t>150427956</t>
  </si>
  <si>
    <t>61161001</t>
  </si>
  <si>
    <t>dveře jednokřídlé voštinové povrch lakovaný plné 700x1970/2100mm</t>
  </si>
  <si>
    <t>1246247334</t>
  </si>
  <si>
    <t>109</t>
  </si>
  <si>
    <t>61161002</t>
  </si>
  <si>
    <t>dveře jednokřídlé voštinové povrch lakovaný plné 800x1970/2100mm</t>
  </si>
  <si>
    <t>-532521990</t>
  </si>
  <si>
    <t>113</t>
  </si>
  <si>
    <t>766660082R001</t>
  </si>
  <si>
    <t>Montáž dveřních křídel se zárubní otvíravých dvoukřídlových š přes 1,45 m masivní dřevo do ocelové zárubně</t>
  </si>
  <si>
    <t>-1652105205</t>
  </si>
  <si>
    <t>114</t>
  </si>
  <si>
    <t>61173131R002</t>
  </si>
  <si>
    <t>dveře se zárubní dřevěné vchodovédvoukřídlové palubkové 1500x2500mm</t>
  </si>
  <si>
    <t>447587209</t>
  </si>
  <si>
    <t>129</t>
  </si>
  <si>
    <t>998766101</t>
  </si>
  <si>
    <t>Přesun hmot tonážní pro konstrukce truhlářské v objektech v do 6 m</t>
  </si>
  <si>
    <t>-919348022</t>
  </si>
  <si>
    <t>998766181</t>
  </si>
  <si>
    <t>Příplatek k přesunu hmot tonážní 766 prováděný bez použití mechanizace</t>
  </si>
  <si>
    <t>-165749068</t>
  </si>
  <si>
    <t>771</t>
  </si>
  <si>
    <t>Podlahy z dlaždic</t>
  </si>
  <si>
    <t>771111011.1</t>
  </si>
  <si>
    <t>Vysátí podkladu před pokládkou dlažby</t>
  </si>
  <si>
    <t>1061151860</t>
  </si>
  <si>
    <t>76</t>
  </si>
  <si>
    <t>771574262</t>
  </si>
  <si>
    <t>Montáž podlah keramických velkoformát pro mechanické zatížení protiskluzných lepených flexibilním lepidlem do 6 ks/ m2</t>
  </si>
  <si>
    <t>599718137</t>
  </si>
  <si>
    <t>59761420</t>
  </si>
  <si>
    <t>dlažba velkoformátová keramická slinutá protiskluzná do interiéru i exteriéru pro vysoké mechanické namáhání přes 4 do 6ks/m2</t>
  </si>
  <si>
    <t>-1257763448</t>
  </si>
  <si>
    <t>771591112</t>
  </si>
  <si>
    <t>Izolace pod dlažbu nátěrem nebo stěrkou ve dvou vrstvách</t>
  </si>
  <si>
    <t>-2075490791</t>
  </si>
  <si>
    <t>771591115</t>
  </si>
  <si>
    <t>Podlahy spárování silikonem</t>
  </si>
  <si>
    <t>938966617</t>
  </si>
  <si>
    <t>771591241</t>
  </si>
  <si>
    <t>Izolace těsnícími pásy vnitřní kout</t>
  </si>
  <si>
    <t>1576125082</t>
  </si>
  <si>
    <t>771591264</t>
  </si>
  <si>
    <t>Izolace těsnícími pásy mezi podlahou a stěnou</t>
  </si>
  <si>
    <t>711640936</t>
  </si>
  <si>
    <t>998771102</t>
  </si>
  <si>
    <t>Přesun hmot tonážní pro podlahy z dlaždic v objektech v do 12 m</t>
  </si>
  <si>
    <t>-1780069349</t>
  </si>
  <si>
    <t>998771181</t>
  </si>
  <si>
    <t>Příplatek k přesunu hmot tonážní 771 prováděný bez použití mechanizace</t>
  </si>
  <si>
    <t>24610055</t>
  </si>
  <si>
    <t>781</t>
  </si>
  <si>
    <t>Dokončovací práce - obklady</t>
  </si>
  <si>
    <t>781111011.1</t>
  </si>
  <si>
    <t>Ometení (oprášení) stěny při přípravě podkladu</t>
  </si>
  <si>
    <t>-907839878</t>
  </si>
  <si>
    <t>781121011.1</t>
  </si>
  <si>
    <t>Nátěr penetrační na stěnu</t>
  </si>
  <si>
    <t>-254818504</t>
  </si>
  <si>
    <t>781131112</t>
  </si>
  <si>
    <t>Izolace pod obklad nátěrem nebo stěrkou ve dvou vrstvách</t>
  </si>
  <si>
    <t>420527326</t>
  </si>
  <si>
    <t>135</t>
  </si>
  <si>
    <t>781161021</t>
  </si>
  <si>
    <t>Montáž profilu ukončujícího rohového nebo vanového</t>
  </si>
  <si>
    <t>478334980</t>
  </si>
  <si>
    <t>59054132</t>
  </si>
  <si>
    <t>profil ukončovací pro vnější hrany obkladů hliník leskle eloxovaný chromem 6x2500mm</t>
  </si>
  <si>
    <t>1643674424</t>
  </si>
  <si>
    <t>92</t>
  </si>
  <si>
    <t>781474111</t>
  </si>
  <si>
    <t>Montáž obkladů vnitřních keramických hladkých do 9 ks/m2 lepených flexibilním lepidlem</t>
  </si>
  <si>
    <t>-353148700</t>
  </si>
  <si>
    <t>93</t>
  </si>
  <si>
    <t>LSS.WAA1B350</t>
  </si>
  <si>
    <t>obklad keramícký hladký do 9 ks/m2</t>
  </si>
  <si>
    <t>1615761640</t>
  </si>
  <si>
    <t>94</t>
  </si>
  <si>
    <t>781495115</t>
  </si>
  <si>
    <t>Spárování vnitřních obkladů silikonem</t>
  </si>
  <si>
    <t>-369727543</t>
  </si>
  <si>
    <t>95</t>
  </si>
  <si>
    <t>781495117</t>
  </si>
  <si>
    <t>Spárování vnitřních obkladů akrylem</t>
  </si>
  <si>
    <t>-56442106</t>
  </si>
  <si>
    <t>96</t>
  </si>
  <si>
    <t>781495141</t>
  </si>
  <si>
    <t>Průnik obkladem kruhový do DN 30</t>
  </si>
  <si>
    <t>-1607294139</t>
  </si>
  <si>
    <t>130</t>
  </si>
  <si>
    <t>998781101</t>
  </si>
  <si>
    <t>Přesun hmot tonážní pro obklady keramické v objektech v do 6 m</t>
  </si>
  <si>
    <t>152718955</t>
  </si>
  <si>
    <t>98</t>
  </si>
  <si>
    <t>998781181</t>
  </si>
  <si>
    <t>Příplatek k přesunu hmot tonážní 781 prováděný bez použití mechanizace</t>
  </si>
  <si>
    <t>212730794</t>
  </si>
  <si>
    <t>99</t>
  </si>
  <si>
    <t>783923161</t>
  </si>
  <si>
    <t>Penetrační akrylátový nátěr pórovitých betonových podlah</t>
  </si>
  <si>
    <t>1179720803</t>
  </si>
  <si>
    <t>784</t>
  </si>
  <si>
    <t>Dokončovací práce - malby a tapety</t>
  </si>
  <si>
    <t>100</t>
  </si>
  <si>
    <t>784181101</t>
  </si>
  <si>
    <t>Základní akrylátová jednonásobná penetrace podkladu v místnostech výšky do 3,80m</t>
  </si>
  <si>
    <t>181523075</t>
  </si>
  <si>
    <t>101</t>
  </si>
  <si>
    <t>784191001</t>
  </si>
  <si>
    <t>Čištění vnitřních ploch oken nebo balkonových dveří jednoduchých po provedení malířských prací</t>
  </si>
  <si>
    <t>-2081219177</t>
  </si>
  <si>
    <t>102</t>
  </si>
  <si>
    <t>784191005</t>
  </si>
  <si>
    <t>Čištění vnitřních ploch dveří nebo vrat po provedení malířských prací</t>
  </si>
  <si>
    <t>177616630</t>
  </si>
  <si>
    <t>103</t>
  </si>
  <si>
    <t>784191007</t>
  </si>
  <si>
    <t>Čištění vnitřních ploch podlah po provedení malířských prací</t>
  </si>
  <si>
    <t>945097690</t>
  </si>
  <si>
    <t>104</t>
  </si>
  <si>
    <t>784211001</t>
  </si>
  <si>
    <t>Jednonásobné bílé malby ze směsí za mokra výborně otěruvzdorných v místnostech výšky do 3,80 m</t>
  </si>
  <si>
    <t>622580282</t>
  </si>
  <si>
    <t>VRN2</t>
  </si>
  <si>
    <t>Příprava staveniště</t>
  </si>
  <si>
    <t>105</t>
  </si>
  <si>
    <t>020001000</t>
  </si>
  <si>
    <t>…kpl</t>
  </si>
  <si>
    <t>-69158377</t>
  </si>
  <si>
    <t>106</t>
  </si>
  <si>
    <t>kpl…</t>
  </si>
  <si>
    <t>1459355012</t>
  </si>
  <si>
    <t>VRN9</t>
  </si>
  <si>
    <t>Ostatní náklady</t>
  </si>
  <si>
    <t>107</t>
  </si>
  <si>
    <t>090001000</t>
  </si>
  <si>
    <t>-784570635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</si>
</sst>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7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0" fontId="19" fillId="0" borderId="12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7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0" fontId="19" fillId="0" borderId="20" xfId="0" applyFont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0" fillId="0" borderId="0" xfId="0"/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1">
      <selection activeCell="AN10" sqref="AN1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66" t="s">
        <v>5</v>
      </c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2:71" s="1" customFormat="1" ht="12" customHeight="1">
      <c r="B5" s="17"/>
      <c r="D5" s="20" t="s">
        <v>12</v>
      </c>
      <c r="K5" s="194" t="s">
        <v>13</v>
      </c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R5" s="17"/>
      <c r="BS5" s="14" t="s">
        <v>6</v>
      </c>
    </row>
    <row r="6" spans="2:71" s="1" customFormat="1" ht="36.95" customHeight="1">
      <c r="B6" s="17"/>
      <c r="D6" s="22" t="s">
        <v>14</v>
      </c>
      <c r="K6" s="195" t="s">
        <v>15</v>
      </c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R6" s="17"/>
      <c r="BS6" s="14" t="s">
        <v>6</v>
      </c>
    </row>
    <row r="7" spans="2:71" s="1" customFormat="1" ht="12" customHeight="1">
      <c r="B7" s="17"/>
      <c r="D7" s="23" t="s">
        <v>16</v>
      </c>
      <c r="K7" s="21" t="s">
        <v>1</v>
      </c>
      <c r="AK7" s="23" t="s">
        <v>17</v>
      </c>
      <c r="AN7" s="21" t="s">
        <v>1</v>
      </c>
      <c r="AR7" s="17"/>
      <c r="BS7" s="14" t="s">
        <v>6</v>
      </c>
    </row>
    <row r="8" spans="2:71" s="1" customFormat="1" ht="12" customHeight="1">
      <c r="B8" s="17"/>
      <c r="D8" s="23" t="s">
        <v>18</v>
      </c>
      <c r="K8" s="21" t="s">
        <v>19</v>
      </c>
      <c r="AK8" s="23" t="s">
        <v>20</v>
      </c>
      <c r="AN8" s="165">
        <v>44106</v>
      </c>
      <c r="AR8" s="17"/>
      <c r="BS8" s="14" t="s">
        <v>6</v>
      </c>
    </row>
    <row r="9" spans="2:71" s="1" customFormat="1" ht="14.45" customHeight="1">
      <c r="B9" s="17"/>
      <c r="AR9" s="17"/>
      <c r="BS9" s="14" t="s">
        <v>6</v>
      </c>
    </row>
    <row r="10" spans="2:71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2:71" s="1" customFormat="1" ht="18.6" customHeight="1">
      <c r="B11" s="17"/>
      <c r="E11" s="21" t="s">
        <v>23</v>
      </c>
      <c r="AK11" s="23" t="s">
        <v>24</v>
      </c>
      <c r="AN11" s="21" t="s">
        <v>1</v>
      </c>
      <c r="AR11" s="17"/>
      <c r="BS11" s="14" t="s">
        <v>6</v>
      </c>
    </row>
    <row r="12" spans="2:71" s="1" customFormat="1" ht="6.95" customHeight="1">
      <c r="B12" s="17"/>
      <c r="AR12" s="17"/>
      <c r="BS12" s="14" t="s">
        <v>6</v>
      </c>
    </row>
    <row r="13" spans="2:71" s="1" customFormat="1" ht="12" customHeight="1">
      <c r="B13" s="17"/>
      <c r="D13" s="23" t="s">
        <v>25</v>
      </c>
      <c r="AK13" s="23" t="s">
        <v>22</v>
      </c>
      <c r="AN13" s="21" t="s">
        <v>1</v>
      </c>
      <c r="AR13" s="17"/>
      <c r="BS13" s="14" t="s">
        <v>6</v>
      </c>
    </row>
    <row r="14" spans="2:71" ht="12.75">
      <c r="B14" s="17"/>
      <c r="E14" s="21" t="s">
        <v>23</v>
      </c>
      <c r="AK14" s="23" t="s">
        <v>24</v>
      </c>
      <c r="AN14" s="21" t="s">
        <v>1</v>
      </c>
      <c r="AR14" s="17"/>
      <c r="BS14" s="14" t="s">
        <v>6</v>
      </c>
    </row>
    <row r="15" spans="2:71" s="1" customFormat="1" ht="6.95" customHeight="1">
      <c r="B15" s="17"/>
      <c r="AR15" s="17"/>
      <c r="BS15" s="14" t="s">
        <v>3</v>
      </c>
    </row>
    <row r="16" spans="2:71" s="1" customFormat="1" ht="12" customHeight="1">
      <c r="B16" s="17"/>
      <c r="D16" s="23" t="s">
        <v>26</v>
      </c>
      <c r="AK16" s="23" t="s">
        <v>22</v>
      </c>
      <c r="AN16" s="21" t="s">
        <v>1</v>
      </c>
      <c r="AR16" s="17"/>
      <c r="BS16" s="14" t="s">
        <v>3</v>
      </c>
    </row>
    <row r="17" spans="2:71" s="1" customFormat="1" ht="18.6" customHeight="1">
      <c r="B17" s="17"/>
      <c r="E17" s="21" t="s">
        <v>23</v>
      </c>
      <c r="AK17" s="23" t="s">
        <v>24</v>
      </c>
      <c r="AN17" s="21" t="s">
        <v>1</v>
      </c>
      <c r="AR17" s="17"/>
      <c r="BS17" s="14" t="s">
        <v>27</v>
      </c>
    </row>
    <row r="18" spans="2:71" s="1" customFormat="1" ht="6.95" customHeight="1">
      <c r="B18" s="17"/>
      <c r="AR18" s="17"/>
      <c r="BS18" s="14" t="s">
        <v>6</v>
      </c>
    </row>
    <row r="19" spans="2:71" s="1" customFormat="1" ht="12" customHeight="1">
      <c r="B19" s="17"/>
      <c r="D19" s="23" t="s">
        <v>28</v>
      </c>
      <c r="AK19" s="23" t="s">
        <v>22</v>
      </c>
      <c r="AN19" s="21" t="s">
        <v>1</v>
      </c>
      <c r="AR19" s="17"/>
      <c r="BS19" s="14" t="s">
        <v>6</v>
      </c>
    </row>
    <row r="20" spans="2:71" s="1" customFormat="1" ht="18.6" customHeight="1">
      <c r="B20" s="17"/>
      <c r="E20" s="21" t="s">
        <v>23</v>
      </c>
      <c r="AK20" s="23" t="s">
        <v>24</v>
      </c>
      <c r="AN20" s="21" t="s">
        <v>1</v>
      </c>
      <c r="AR20" s="17"/>
      <c r="BS20" s="14" t="s">
        <v>27</v>
      </c>
    </row>
    <row r="21" spans="2:44" s="1" customFormat="1" ht="6.95" customHeight="1">
      <c r="B21" s="17"/>
      <c r="AR21" s="17"/>
    </row>
    <row r="22" spans="2:44" s="1" customFormat="1" ht="12" customHeight="1">
      <c r="B22" s="17"/>
      <c r="D22" s="23" t="s">
        <v>29</v>
      </c>
      <c r="AR22" s="17"/>
    </row>
    <row r="23" spans="2:44" s="1" customFormat="1" ht="47.25" customHeight="1">
      <c r="B23" s="17"/>
      <c r="E23" s="196" t="s">
        <v>30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R23" s="17"/>
    </row>
    <row r="24" spans="2:44" s="1" customFormat="1" ht="6.95" customHeight="1">
      <c r="B24" s="17"/>
      <c r="AR24" s="17"/>
    </row>
    <row r="25" spans="2:44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57" s="2" customFormat="1" ht="25.9" customHeight="1">
      <c r="A26" s="26"/>
      <c r="B26" s="27"/>
      <c r="C26" s="26"/>
      <c r="D26" s="28" t="s">
        <v>31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7">
        <f>ROUND(AG94,2)</f>
        <v>0</v>
      </c>
      <c r="AL26" s="198"/>
      <c r="AM26" s="198"/>
      <c r="AN26" s="198"/>
      <c r="AO26" s="198"/>
      <c r="AP26" s="26"/>
      <c r="AQ26" s="26"/>
      <c r="AR26" s="27"/>
      <c r="BE26" s="26"/>
    </row>
    <row r="27" spans="1:57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57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99" t="s">
        <v>32</v>
      </c>
      <c r="M28" s="199"/>
      <c r="N28" s="199"/>
      <c r="O28" s="199"/>
      <c r="P28" s="199"/>
      <c r="Q28" s="26"/>
      <c r="R28" s="26"/>
      <c r="S28" s="26"/>
      <c r="T28" s="26"/>
      <c r="U28" s="26"/>
      <c r="V28" s="26"/>
      <c r="W28" s="199" t="s">
        <v>33</v>
      </c>
      <c r="X28" s="199"/>
      <c r="Y28" s="199"/>
      <c r="Z28" s="199"/>
      <c r="AA28" s="199"/>
      <c r="AB28" s="199"/>
      <c r="AC28" s="199"/>
      <c r="AD28" s="199"/>
      <c r="AE28" s="199"/>
      <c r="AF28" s="26"/>
      <c r="AG28" s="26"/>
      <c r="AH28" s="26"/>
      <c r="AI28" s="26"/>
      <c r="AJ28" s="26"/>
      <c r="AK28" s="199" t="s">
        <v>34</v>
      </c>
      <c r="AL28" s="199"/>
      <c r="AM28" s="199"/>
      <c r="AN28" s="199"/>
      <c r="AO28" s="199"/>
      <c r="AP28" s="26"/>
      <c r="AQ28" s="26"/>
      <c r="AR28" s="27"/>
      <c r="BE28" s="26"/>
    </row>
    <row r="29" spans="2:44" s="3" customFormat="1" ht="14.45" customHeight="1">
      <c r="B29" s="31"/>
      <c r="D29" s="23" t="s">
        <v>35</v>
      </c>
      <c r="F29" s="23" t="s">
        <v>36</v>
      </c>
      <c r="L29" s="189">
        <v>0.21</v>
      </c>
      <c r="M29" s="188"/>
      <c r="N29" s="188"/>
      <c r="O29" s="188"/>
      <c r="P29" s="188"/>
      <c r="W29" s="187">
        <f>ROUND(AZ94,2)</f>
        <v>0</v>
      </c>
      <c r="X29" s="188"/>
      <c r="Y29" s="188"/>
      <c r="Z29" s="188"/>
      <c r="AA29" s="188"/>
      <c r="AB29" s="188"/>
      <c r="AC29" s="188"/>
      <c r="AD29" s="188"/>
      <c r="AE29" s="188"/>
      <c r="AK29" s="187">
        <f>ROUND(AV94,2)</f>
        <v>0</v>
      </c>
      <c r="AL29" s="188"/>
      <c r="AM29" s="188"/>
      <c r="AN29" s="188"/>
      <c r="AO29" s="188"/>
      <c r="AR29" s="31"/>
    </row>
    <row r="30" spans="2:44" s="3" customFormat="1" ht="14.45" customHeight="1">
      <c r="B30" s="31"/>
      <c r="F30" s="23" t="s">
        <v>37</v>
      </c>
      <c r="L30" s="189">
        <v>0.15</v>
      </c>
      <c r="M30" s="188"/>
      <c r="N30" s="188"/>
      <c r="O30" s="188"/>
      <c r="P30" s="188"/>
      <c r="W30" s="187">
        <f>ROUND(BA94,2)</f>
        <v>0</v>
      </c>
      <c r="X30" s="188"/>
      <c r="Y30" s="188"/>
      <c r="Z30" s="188"/>
      <c r="AA30" s="188"/>
      <c r="AB30" s="188"/>
      <c r="AC30" s="188"/>
      <c r="AD30" s="188"/>
      <c r="AE30" s="188"/>
      <c r="AK30" s="187">
        <f>ROUND(AW94,2)</f>
        <v>0</v>
      </c>
      <c r="AL30" s="188"/>
      <c r="AM30" s="188"/>
      <c r="AN30" s="188"/>
      <c r="AO30" s="188"/>
      <c r="AR30" s="31"/>
    </row>
    <row r="31" spans="2:44" s="3" customFormat="1" ht="14.45" customHeight="1" hidden="1">
      <c r="B31" s="31"/>
      <c r="F31" s="23" t="s">
        <v>38</v>
      </c>
      <c r="L31" s="189">
        <v>0.21</v>
      </c>
      <c r="M31" s="188"/>
      <c r="N31" s="188"/>
      <c r="O31" s="188"/>
      <c r="P31" s="188"/>
      <c r="W31" s="187">
        <f>ROUND(BB94,2)</f>
        <v>0</v>
      </c>
      <c r="X31" s="188"/>
      <c r="Y31" s="188"/>
      <c r="Z31" s="188"/>
      <c r="AA31" s="188"/>
      <c r="AB31" s="188"/>
      <c r="AC31" s="188"/>
      <c r="AD31" s="188"/>
      <c r="AE31" s="188"/>
      <c r="AK31" s="187">
        <v>0</v>
      </c>
      <c r="AL31" s="188"/>
      <c r="AM31" s="188"/>
      <c r="AN31" s="188"/>
      <c r="AO31" s="188"/>
      <c r="AR31" s="31"/>
    </row>
    <row r="32" spans="2:44" s="3" customFormat="1" ht="14.45" customHeight="1" hidden="1">
      <c r="B32" s="31"/>
      <c r="F32" s="23" t="s">
        <v>39</v>
      </c>
      <c r="L32" s="189">
        <v>0.15</v>
      </c>
      <c r="M32" s="188"/>
      <c r="N32" s="188"/>
      <c r="O32" s="188"/>
      <c r="P32" s="188"/>
      <c r="W32" s="187">
        <f>ROUND(BC94,2)</f>
        <v>0</v>
      </c>
      <c r="X32" s="188"/>
      <c r="Y32" s="188"/>
      <c r="Z32" s="188"/>
      <c r="AA32" s="188"/>
      <c r="AB32" s="188"/>
      <c r="AC32" s="188"/>
      <c r="AD32" s="188"/>
      <c r="AE32" s="188"/>
      <c r="AK32" s="187">
        <v>0</v>
      </c>
      <c r="AL32" s="188"/>
      <c r="AM32" s="188"/>
      <c r="AN32" s="188"/>
      <c r="AO32" s="188"/>
      <c r="AR32" s="31"/>
    </row>
    <row r="33" spans="2:44" s="3" customFormat="1" ht="14.45" customHeight="1" hidden="1">
      <c r="B33" s="31"/>
      <c r="F33" s="23" t="s">
        <v>40</v>
      </c>
      <c r="L33" s="189">
        <v>0</v>
      </c>
      <c r="M33" s="188"/>
      <c r="N33" s="188"/>
      <c r="O33" s="188"/>
      <c r="P33" s="188"/>
      <c r="W33" s="187">
        <f>ROUND(BD94,2)</f>
        <v>0</v>
      </c>
      <c r="X33" s="188"/>
      <c r="Y33" s="188"/>
      <c r="Z33" s="188"/>
      <c r="AA33" s="188"/>
      <c r="AB33" s="188"/>
      <c r="AC33" s="188"/>
      <c r="AD33" s="188"/>
      <c r="AE33" s="188"/>
      <c r="AK33" s="187">
        <v>0</v>
      </c>
      <c r="AL33" s="188"/>
      <c r="AM33" s="188"/>
      <c r="AN33" s="188"/>
      <c r="AO33" s="188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41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42</v>
      </c>
      <c r="U35" s="34"/>
      <c r="V35" s="34"/>
      <c r="W35" s="34"/>
      <c r="X35" s="190" t="s">
        <v>43</v>
      </c>
      <c r="Y35" s="191"/>
      <c r="Z35" s="191"/>
      <c r="AA35" s="191"/>
      <c r="AB35" s="191"/>
      <c r="AC35" s="34"/>
      <c r="AD35" s="34"/>
      <c r="AE35" s="34"/>
      <c r="AF35" s="34"/>
      <c r="AG35" s="34"/>
      <c r="AH35" s="34"/>
      <c r="AI35" s="34"/>
      <c r="AJ35" s="34"/>
      <c r="AK35" s="192">
        <f>SUM(AK26:AK33)</f>
        <v>0</v>
      </c>
      <c r="AL35" s="191"/>
      <c r="AM35" s="191"/>
      <c r="AN35" s="191"/>
      <c r="AO35" s="193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s="1" customFormat="1" ht="14.45" customHeight="1">
      <c r="B40" s="17"/>
      <c r="AR40" s="1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6"/>
      <c r="D49" s="37" t="s">
        <v>44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45</v>
      </c>
      <c r="AI49" s="38"/>
      <c r="AJ49" s="38"/>
      <c r="AK49" s="38"/>
      <c r="AL49" s="38"/>
      <c r="AM49" s="38"/>
      <c r="AN49" s="38"/>
      <c r="AO49" s="38"/>
      <c r="AR49" s="36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75">
      <c r="A60" s="26"/>
      <c r="B60" s="27"/>
      <c r="C60" s="26"/>
      <c r="D60" s="39" t="s">
        <v>46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47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46</v>
      </c>
      <c r="AI60" s="29"/>
      <c r="AJ60" s="29"/>
      <c r="AK60" s="29"/>
      <c r="AL60" s="29"/>
      <c r="AM60" s="39" t="s">
        <v>47</v>
      </c>
      <c r="AN60" s="29"/>
      <c r="AO60" s="29"/>
      <c r="AP60" s="26"/>
      <c r="AQ60" s="26"/>
      <c r="AR60" s="27"/>
      <c r="BE60" s="26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.75">
      <c r="A64" s="26"/>
      <c r="B64" s="27"/>
      <c r="C64" s="26"/>
      <c r="D64" s="37" t="s">
        <v>48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49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75">
      <c r="A75" s="26"/>
      <c r="B75" s="27"/>
      <c r="C75" s="26"/>
      <c r="D75" s="39" t="s">
        <v>46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47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46</v>
      </c>
      <c r="AI75" s="29"/>
      <c r="AJ75" s="29"/>
      <c r="AK75" s="29"/>
      <c r="AL75" s="29"/>
      <c r="AM75" s="39" t="s">
        <v>47</v>
      </c>
      <c r="AN75" s="29"/>
      <c r="AO75" s="29"/>
      <c r="AP75" s="26"/>
      <c r="AQ75" s="26"/>
      <c r="AR75" s="27"/>
      <c r="BE75" s="26"/>
    </row>
    <row r="76" spans="1:57" s="2" customFormat="1" ht="1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5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57" s="2" customFormat="1" ht="24.95" customHeight="1">
      <c r="A82" s="26"/>
      <c r="B82" s="27"/>
      <c r="C82" s="18" t="s">
        <v>50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5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2:44" s="4" customFormat="1" ht="12" customHeight="1">
      <c r="B84" s="45"/>
      <c r="C84" s="23" t="s">
        <v>12</v>
      </c>
      <c r="L84" s="4" t="str">
        <f>K5</f>
        <v>2020-014</v>
      </c>
      <c r="AR84" s="45"/>
    </row>
    <row r="85" spans="2:44" s="5" customFormat="1" ht="36.95" customHeight="1">
      <c r="B85" s="46"/>
      <c r="C85" s="47" t="s">
        <v>14</v>
      </c>
      <c r="L85" s="178" t="str">
        <f>K6</f>
        <v>REKONSTRUKCE HŘIŠTĚ</v>
      </c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R85" s="46"/>
    </row>
    <row r="86" spans="1:5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57" s="2" customFormat="1" ht="12" customHeight="1">
      <c r="A87" s="26"/>
      <c r="B87" s="27"/>
      <c r="C87" s="23" t="s">
        <v>18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Vlašim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20</v>
      </c>
      <c r="AJ87" s="26"/>
      <c r="AK87" s="26"/>
      <c r="AL87" s="26"/>
      <c r="AM87" s="180">
        <f>IF(AN8="","",AN8)</f>
        <v>44106</v>
      </c>
      <c r="AN87" s="180"/>
      <c r="AO87" s="26"/>
      <c r="AP87" s="26"/>
      <c r="AQ87" s="26"/>
      <c r="AR87" s="27"/>
      <c r="BE87" s="26"/>
    </row>
    <row r="88" spans="1:5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57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26</v>
      </c>
      <c r="AJ89" s="26"/>
      <c r="AK89" s="26"/>
      <c r="AL89" s="26"/>
      <c r="AM89" s="181" t="str">
        <f>IF(E17="","",E17)</f>
        <v xml:space="preserve"> </v>
      </c>
      <c r="AN89" s="182"/>
      <c r="AO89" s="182"/>
      <c r="AP89" s="182"/>
      <c r="AQ89" s="26"/>
      <c r="AR89" s="27"/>
      <c r="AS89" s="183" t="s">
        <v>51</v>
      </c>
      <c r="AT89" s="184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57" s="2" customFormat="1" ht="15.2" customHeight="1">
      <c r="A90" s="26"/>
      <c r="B90" s="27"/>
      <c r="C90" s="23" t="s">
        <v>25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28</v>
      </c>
      <c r="AJ90" s="26"/>
      <c r="AK90" s="26"/>
      <c r="AL90" s="26"/>
      <c r="AM90" s="181" t="str">
        <f>IF(E20="","",E20)</f>
        <v xml:space="preserve"> </v>
      </c>
      <c r="AN90" s="182"/>
      <c r="AO90" s="182"/>
      <c r="AP90" s="182"/>
      <c r="AQ90" s="26"/>
      <c r="AR90" s="27"/>
      <c r="AS90" s="185"/>
      <c r="AT90" s="186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57" s="2" customFormat="1" ht="10.7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5"/>
      <c r="AT91" s="186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57" s="2" customFormat="1" ht="29.25" customHeight="1">
      <c r="A92" s="26"/>
      <c r="B92" s="27"/>
      <c r="C92" s="173" t="s">
        <v>52</v>
      </c>
      <c r="D92" s="174"/>
      <c r="E92" s="174"/>
      <c r="F92" s="174"/>
      <c r="G92" s="174"/>
      <c r="H92" s="54"/>
      <c r="I92" s="175" t="s">
        <v>53</v>
      </c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6" t="s">
        <v>54</v>
      </c>
      <c r="AH92" s="174"/>
      <c r="AI92" s="174"/>
      <c r="AJ92" s="174"/>
      <c r="AK92" s="174"/>
      <c r="AL92" s="174"/>
      <c r="AM92" s="174"/>
      <c r="AN92" s="175" t="s">
        <v>55</v>
      </c>
      <c r="AO92" s="174"/>
      <c r="AP92" s="177"/>
      <c r="AQ92" s="55" t="s">
        <v>56</v>
      </c>
      <c r="AR92" s="27"/>
      <c r="AS92" s="56" t="s">
        <v>57</v>
      </c>
      <c r="AT92" s="57" t="s">
        <v>58</v>
      </c>
      <c r="AU92" s="57" t="s">
        <v>59</v>
      </c>
      <c r="AV92" s="57" t="s">
        <v>60</v>
      </c>
      <c r="AW92" s="57" t="s">
        <v>61</v>
      </c>
      <c r="AX92" s="57" t="s">
        <v>62</v>
      </c>
      <c r="AY92" s="57" t="s">
        <v>63</v>
      </c>
      <c r="AZ92" s="57" t="s">
        <v>64</v>
      </c>
      <c r="BA92" s="57" t="s">
        <v>65</v>
      </c>
      <c r="BB92" s="57" t="s">
        <v>66</v>
      </c>
      <c r="BC92" s="57" t="s">
        <v>67</v>
      </c>
      <c r="BD92" s="58" t="s">
        <v>68</v>
      </c>
      <c r="BE92" s="26"/>
    </row>
    <row r="93" spans="1:57" s="2" customFormat="1" ht="10.7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2:90" s="6" customFormat="1" ht="32.45" customHeight="1">
      <c r="B94" s="62"/>
      <c r="C94" s="63" t="s">
        <v>69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71">
        <f>ROUND(SUM(AG95:AG96),2)</f>
        <v>0</v>
      </c>
      <c r="AH94" s="171"/>
      <c r="AI94" s="171"/>
      <c r="AJ94" s="171"/>
      <c r="AK94" s="171"/>
      <c r="AL94" s="171"/>
      <c r="AM94" s="171"/>
      <c r="AN94" s="172">
        <f>SUM(AG94,AT94)</f>
        <v>0</v>
      </c>
      <c r="AO94" s="172"/>
      <c r="AP94" s="172"/>
      <c r="AQ94" s="66" t="s">
        <v>1</v>
      </c>
      <c r="AR94" s="62"/>
      <c r="AS94" s="67">
        <f>ROUND(SUM(AS95:AS96),2)</f>
        <v>0</v>
      </c>
      <c r="AT94" s="68">
        <f>ROUND(SUM(AV94:AW94),2)</f>
        <v>0</v>
      </c>
      <c r="AU94" s="69">
        <f>ROUND(SUM(AU95:AU96),5)</f>
        <v>2453.63177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ROUND(SUM(AZ95:AZ96),2)</f>
        <v>0</v>
      </c>
      <c r="BA94" s="68">
        <f>ROUND(SUM(BA95:BA96),2)</f>
        <v>0</v>
      </c>
      <c r="BB94" s="68">
        <f>ROUND(SUM(BB95:BB96),2)</f>
        <v>0</v>
      </c>
      <c r="BC94" s="68">
        <f>ROUND(SUM(BC95:BC96),2)</f>
        <v>0</v>
      </c>
      <c r="BD94" s="70">
        <f>ROUND(SUM(BD95:BD96),2)</f>
        <v>0</v>
      </c>
      <c r="BS94" s="71" t="s">
        <v>70</v>
      </c>
      <c r="BT94" s="71" t="s">
        <v>71</v>
      </c>
      <c r="BU94" s="72" t="s">
        <v>72</v>
      </c>
      <c r="BV94" s="71" t="s">
        <v>73</v>
      </c>
      <c r="BW94" s="71" t="s">
        <v>4</v>
      </c>
      <c r="BX94" s="71" t="s">
        <v>74</v>
      </c>
      <c r="CL94" s="71" t="s">
        <v>1</v>
      </c>
    </row>
    <row r="95" spans="1:91" s="7" customFormat="1" ht="16.5" customHeight="1">
      <c r="A95" s="73" t="s">
        <v>75</v>
      </c>
      <c r="B95" s="74"/>
      <c r="C95" s="75"/>
      <c r="D95" s="170" t="s">
        <v>76</v>
      </c>
      <c r="E95" s="170"/>
      <c r="F95" s="170"/>
      <c r="G95" s="170"/>
      <c r="H95" s="170"/>
      <c r="I95" s="76"/>
      <c r="J95" s="170" t="s">
        <v>77</v>
      </c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68">
        <f>'001 - Fotbalové hřiště'!J30</f>
        <v>0</v>
      </c>
      <c r="AH95" s="169"/>
      <c r="AI95" s="169"/>
      <c r="AJ95" s="169"/>
      <c r="AK95" s="169"/>
      <c r="AL95" s="169"/>
      <c r="AM95" s="169"/>
      <c r="AN95" s="168">
        <f>SUM(AG95,AT95)</f>
        <v>0</v>
      </c>
      <c r="AO95" s="169"/>
      <c r="AP95" s="169"/>
      <c r="AQ95" s="77" t="s">
        <v>78</v>
      </c>
      <c r="AR95" s="74"/>
      <c r="AS95" s="78">
        <v>0</v>
      </c>
      <c r="AT95" s="79">
        <f>ROUND(SUM(AV95:AW95),2)</f>
        <v>0</v>
      </c>
      <c r="AU95" s="80">
        <f>'001 - Fotbalové hřiště'!P134</f>
        <v>2407.47647</v>
      </c>
      <c r="AV95" s="79">
        <f>'001 - Fotbalové hřiště'!J33</f>
        <v>0</v>
      </c>
      <c r="AW95" s="79">
        <f>'001 - Fotbalové hřiště'!J34</f>
        <v>0</v>
      </c>
      <c r="AX95" s="79">
        <f>'001 - Fotbalové hřiště'!J35</f>
        <v>0</v>
      </c>
      <c r="AY95" s="79">
        <f>'001 - Fotbalové hřiště'!J36</f>
        <v>0</v>
      </c>
      <c r="AZ95" s="79">
        <f>'001 - Fotbalové hřiště'!F33</f>
        <v>0</v>
      </c>
      <c r="BA95" s="79">
        <f>'001 - Fotbalové hřiště'!F34</f>
        <v>0</v>
      </c>
      <c r="BB95" s="79">
        <f>'001 - Fotbalové hřiště'!F35</f>
        <v>0</v>
      </c>
      <c r="BC95" s="79">
        <f>'001 - Fotbalové hřiště'!F36</f>
        <v>0</v>
      </c>
      <c r="BD95" s="81">
        <f>'001 - Fotbalové hřiště'!F37</f>
        <v>0</v>
      </c>
      <c r="BT95" s="82" t="s">
        <v>79</v>
      </c>
      <c r="BV95" s="82" t="s">
        <v>73</v>
      </c>
      <c r="BW95" s="82" t="s">
        <v>80</v>
      </c>
      <c r="BX95" s="82" t="s">
        <v>4</v>
      </c>
      <c r="CL95" s="82" t="s">
        <v>1</v>
      </c>
      <c r="CM95" s="82" t="s">
        <v>81</v>
      </c>
    </row>
    <row r="96" spans="1:91" s="7" customFormat="1" ht="16.5" customHeight="1">
      <c r="A96" s="73" t="s">
        <v>75</v>
      </c>
      <c r="B96" s="74"/>
      <c r="C96" s="75"/>
      <c r="D96" s="170" t="s">
        <v>82</v>
      </c>
      <c r="E96" s="170"/>
      <c r="F96" s="170"/>
      <c r="G96" s="170"/>
      <c r="H96" s="170"/>
      <c r="I96" s="76"/>
      <c r="J96" s="170" t="s">
        <v>83</v>
      </c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68">
        <f>'002 - Zázemí hřiště'!J30</f>
        <v>0</v>
      </c>
      <c r="AH96" s="169"/>
      <c r="AI96" s="169"/>
      <c r="AJ96" s="169"/>
      <c r="AK96" s="169"/>
      <c r="AL96" s="169"/>
      <c r="AM96" s="169"/>
      <c r="AN96" s="168">
        <f>SUM(AG96,AT96)</f>
        <v>0</v>
      </c>
      <c r="AO96" s="169"/>
      <c r="AP96" s="169"/>
      <c r="AQ96" s="77" t="s">
        <v>78</v>
      </c>
      <c r="AR96" s="74"/>
      <c r="AS96" s="83">
        <v>0</v>
      </c>
      <c r="AT96" s="84">
        <f>ROUND(SUM(AV96:AW96),2)</f>
        <v>0</v>
      </c>
      <c r="AU96" s="85">
        <f>'002 - Zázemí hřiště'!P139</f>
        <v>46.155299</v>
      </c>
      <c r="AV96" s="84">
        <f>'002 - Zázemí hřiště'!J33</f>
        <v>0</v>
      </c>
      <c r="AW96" s="84">
        <f>'002 - Zázemí hřiště'!J34</f>
        <v>0</v>
      </c>
      <c r="AX96" s="84">
        <f>'002 - Zázemí hřiště'!J35</f>
        <v>0</v>
      </c>
      <c r="AY96" s="84">
        <f>'002 - Zázemí hřiště'!J36</f>
        <v>0</v>
      </c>
      <c r="AZ96" s="84">
        <f>'002 - Zázemí hřiště'!F33</f>
        <v>0</v>
      </c>
      <c r="BA96" s="84">
        <f>'002 - Zázemí hřiště'!F34</f>
        <v>0</v>
      </c>
      <c r="BB96" s="84">
        <f>'002 - Zázemí hřiště'!F35</f>
        <v>0</v>
      </c>
      <c r="BC96" s="84">
        <f>'002 - Zázemí hřiště'!F36</f>
        <v>0</v>
      </c>
      <c r="BD96" s="86">
        <f>'002 - Zázemí hřiště'!F37</f>
        <v>0</v>
      </c>
      <c r="BT96" s="82" t="s">
        <v>79</v>
      </c>
      <c r="BV96" s="82" t="s">
        <v>73</v>
      </c>
      <c r="BW96" s="82" t="s">
        <v>84</v>
      </c>
      <c r="BX96" s="82" t="s">
        <v>4</v>
      </c>
      <c r="CL96" s="82" t="s">
        <v>1</v>
      </c>
      <c r="CM96" s="82" t="s">
        <v>81</v>
      </c>
    </row>
    <row r="97" spans="1:57" s="2" customFormat="1" ht="30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s="2" customFormat="1" ht="6.95" customHeight="1">
      <c r="A98" s="26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27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</sheetData>
  <mergeCells count="44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001 - Fotbalové hřiště'!C2" display="/"/>
    <hyperlink ref="A96" location="'002 - Zázemí hřiště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36"/>
  <sheetViews>
    <sheetView showGridLines="0" workbookViewId="0" topLeftCell="A172">
      <selection activeCell="J131" sqref="J13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7"/>
    </row>
    <row r="2" spans="12:46" s="1" customFormat="1" ht="36.95" customHeight="1">
      <c r="L2" s="166" t="s">
        <v>5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14" t="s">
        <v>80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81</v>
      </c>
    </row>
    <row r="4" spans="2:46" s="1" customFormat="1" ht="24.95" customHeight="1">
      <c r="B4" s="17"/>
      <c r="D4" s="18" t="s">
        <v>85</v>
      </c>
      <c r="L4" s="17"/>
      <c r="M4" s="88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14</v>
      </c>
      <c r="L6" s="17"/>
    </row>
    <row r="7" spans="2:12" s="1" customFormat="1" ht="16.5" customHeight="1">
      <c r="B7" s="17"/>
      <c r="E7" s="201" t="str">
        <f>'Rekapitulace stavby'!K6</f>
        <v>REKONSTRUKCE HŘIŠTĚ</v>
      </c>
      <c r="F7" s="202"/>
      <c r="G7" s="202"/>
      <c r="H7" s="202"/>
      <c r="L7" s="17"/>
    </row>
    <row r="8" spans="1:31" s="2" customFormat="1" ht="12" customHeight="1">
      <c r="A8" s="26"/>
      <c r="B8" s="27"/>
      <c r="C8" s="26"/>
      <c r="D8" s="23" t="s">
        <v>86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16.5" customHeight="1">
      <c r="A9" s="26"/>
      <c r="B9" s="27"/>
      <c r="C9" s="26"/>
      <c r="D9" s="26"/>
      <c r="E9" s="178" t="s">
        <v>87</v>
      </c>
      <c r="F9" s="200"/>
      <c r="G9" s="200"/>
      <c r="H9" s="200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26"/>
      <c r="B11" s="27"/>
      <c r="C11" s="26"/>
      <c r="D11" s="23" t="s">
        <v>16</v>
      </c>
      <c r="E11" s="26"/>
      <c r="F11" s="21" t="s">
        <v>1</v>
      </c>
      <c r="G11" s="26"/>
      <c r="H11" s="26"/>
      <c r="I11" s="23" t="s">
        <v>17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3" t="s">
        <v>18</v>
      </c>
      <c r="E12" s="26"/>
      <c r="F12" s="21" t="s">
        <v>19</v>
      </c>
      <c r="G12" s="26"/>
      <c r="H12" s="26"/>
      <c r="I12" s="23" t="s">
        <v>20</v>
      </c>
      <c r="J12" s="49">
        <f>'Rekapitulace stavby'!AN8</f>
        <v>44106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7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IF('Rekapitulace stavby'!AN10="","",'Rekapitulace stavby'!AN10)</f>
        <v/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26"/>
      <c r="B15" s="27"/>
      <c r="C15" s="26"/>
      <c r="D15" s="26"/>
      <c r="E15" s="21" t="str">
        <f>IF('Rekapitulace stavby'!E11="","",'Rekapitulace stavby'!E11)</f>
        <v xml:space="preserve"> </v>
      </c>
      <c r="F15" s="26"/>
      <c r="G15" s="26"/>
      <c r="H15" s="26"/>
      <c r="I15" s="23" t="s">
        <v>24</v>
      </c>
      <c r="J15" s="21" t="str">
        <f>IF('Rekapitulace stavby'!AN11="","",'Rekapitulace stavby'!AN11)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25</v>
      </c>
      <c r="E17" s="26"/>
      <c r="F17" s="26"/>
      <c r="G17" s="26"/>
      <c r="H17" s="26"/>
      <c r="I17" s="23" t="s">
        <v>22</v>
      </c>
      <c r="J17" s="21" t="str">
        <f>'Rekapitulace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4" t="str">
        <f>'Rekapitulace stavby'!E14</f>
        <v xml:space="preserve"> </v>
      </c>
      <c r="F18" s="194"/>
      <c r="G18" s="194"/>
      <c r="H18" s="194"/>
      <c r="I18" s="23" t="s">
        <v>24</v>
      </c>
      <c r="J18" s="21" t="str">
        <f>'Rekapitulace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22</v>
      </c>
      <c r="J20" s="21" t="str">
        <f>IF('Rekapitulace stavby'!AN16="","",'Rekapitulace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IF('Rekapitulace stavby'!E17="","",'Rekapitulace stavby'!E17)</f>
        <v xml:space="preserve"> </v>
      </c>
      <c r="F21" s="26"/>
      <c r="G21" s="26"/>
      <c r="H21" s="26"/>
      <c r="I21" s="23" t="s">
        <v>24</v>
      </c>
      <c r="J21" s="21" t="str">
        <f>IF('Rekapitulace stavby'!AN17="","",'Rekapitulace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22</v>
      </c>
      <c r="J23" s="21" t="str">
        <f>IF('Rekapitulace stavby'!AN19="","",'Rekapitulace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IF('Rekapitulace stavby'!E20="","",'Rekapitulace stavby'!E20)</f>
        <v xml:space="preserve"> </v>
      </c>
      <c r="F24" s="26"/>
      <c r="G24" s="26"/>
      <c r="H24" s="26"/>
      <c r="I24" s="23" t="s">
        <v>24</v>
      </c>
      <c r="J24" s="21" t="str">
        <f>IF('Rekapitulace stavby'!AN20="","",'Rekapitulace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96" t="s">
        <v>1</v>
      </c>
      <c r="F27" s="196"/>
      <c r="G27" s="196"/>
      <c r="H27" s="196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31</v>
      </c>
      <c r="E30" s="26"/>
      <c r="F30" s="26"/>
      <c r="G30" s="26"/>
      <c r="H30" s="26"/>
      <c r="I30" s="26"/>
      <c r="J30" s="65">
        <f>ROUND(J134,2)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33</v>
      </c>
      <c r="G32" s="26"/>
      <c r="H32" s="26"/>
      <c r="I32" s="30" t="s">
        <v>32</v>
      </c>
      <c r="J32" s="30" t="s">
        <v>34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35</v>
      </c>
      <c r="E33" s="23" t="s">
        <v>36</v>
      </c>
      <c r="F33" s="94">
        <f>ROUND((SUM(BE134:BE235)),2)</f>
        <v>0</v>
      </c>
      <c r="G33" s="26"/>
      <c r="H33" s="26"/>
      <c r="I33" s="95">
        <v>0.21</v>
      </c>
      <c r="J33" s="94">
        <f>ROUND(((SUM(BE134:BE235))*I33),2)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37</v>
      </c>
      <c r="F34" s="94">
        <f>ROUND((SUM(BF134:BF235)),2)</f>
        <v>0</v>
      </c>
      <c r="G34" s="26"/>
      <c r="H34" s="26"/>
      <c r="I34" s="95">
        <v>0.15</v>
      </c>
      <c r="J34" s="94">
        <f>ROUND(((SUM(BF134:BF235))*I34),2)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3" t="s">
        <v>38</v>
      </c>
      <c r="F35" s="94">
        <f>ROUND((SUM(BG134:BG235)),2)</f>
        <v>0</v>
      </c>
      <c r="G35" s="26"/>
      <c r="H35" s="26"/>
      <c r="I35" s="95">
        <v>0.21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26"/>
      <c r="B36" s="27"/>
      <c r="C36" s="26"/>
      <c r="D36" s="26"/>
      <c r="E36" s="23" t="s">
        <v>39</v>
      </c>
      <c r="F36" s="94">
        <f>ROUND((SUM(BH134:BH235)),2)</f>
        <v>0</v>
      </c>
      <c r="G36" s="26"/>
      <c r="H36" s="26"/>
      <c r="I36" s="95">
        <v>0.15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3" t="s">
        <v>40</v>
      </c>
      <c r="F37" s="94">
        <f>ROUND((SUM(BI134:BI235)),2)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41</v>
      </c>
      <c r="E39" s="54"/>
      <c r="F39" s="54"/>
      <c r="G39" s="98" t="s">
        <v>42</v>
      </c>
      <c r="H39" s="99" t="s">
        <v>43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6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3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6"/>
      <c r="B61" s="27"/>
      <c r="C61" s="26"/>
      <c r="D61" s="39" t="s">
        <v>46</v>
      </c>
      <c r="E61" s="29"/>
      <c r="F61" s="102" t="s">
        <v>47</v>
      </c>
      <c r="G61" s="39" t="s">
        <v>46</v>
      </c>
      <c r="H61" s="29"/>
      <c r="I61" s="29"/>
      <c r="J61" s="103" t="s">
        <v>47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6"/>
      <c r="B65" s="27"/>
      <c r="C65" s="26"/>
      <c r="D65" s="37" t="s">
        <v>48</v>
      </c>
      <c r="E65" s="40"/>
      <c r="F65" s="40"/>
      <c r="G65" s="37" t="s">
        <v>49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6"/>
      <c r="B76" s="27"/>
      <c r="C76" s="26"/>
      <c r="D76" s="39" t="s">
        <v>46</v>
      </c>
      <c r="E76" s="29"/>
      <c r="F76" s="102" t="s">
        <v>47</v>
      </c>
      <c r="G76" s="39" t="s">
        <v>46</v>
      </c>
      <c r="H76" s="29"/>
      <c r="I76" s="29"/>
      <c r="J76" s="103" t="s">
        <v>47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88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01" t="str">
        <f>E7</f>
        <v>REKONSTRUKCE HŘIŠTĚ</v>
      </c>
      <c r="F85" s="202"/>
      <c r="G85" s="202"/>
      <c r="H85" s="202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26"/>
      <c r="B86" s="27"/>
      <c r="C86" s="23" t="s">
        <v>86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6.5" customHeight="1">
      <c r="A87" s="26"/>
      <c r="B87" s="27"/>
      <c r="C87" s="26"/>
      <c r="D87" s="26"/>
      <c r="E87" s="178" t="str">
        <f>E9</f>
        <v>001 - Fotbalové hřiště</v>
      </c>
      <c r="F87" s="200"/>
      <c r="G87" s="200"/>
      <c r="H87" s="200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26"/>
      <c r="B89" s="27"/>
      <c r="C89" s="23" t="s">
        <v>18</v>
      </c>
      <c r="D89" s="26"/>
      <c r="E89" s="26"/>
      <c r="F89" s="21" t="str">
        <f>F12</f>
        <v>Vlašim</v>
      </c>
      <c r="G89" s="26"/>
      <c r="H89" s="26"/>
      <c r="I89" s="23" t="s">
        <v>20</v>
      </c>
      <c r="J89" s="49">
        <f>IF(J12="","",J12)</f>
        <v>44106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5.2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26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26"/>
      <c r="B92" s="27"/>
      <c r="C92" s="23" t="s">
        <v>25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26"/>
      <c r="B94" s="27"/>
      <c r="C94" s="104" t="s">
        <v>89</v>
      </c>
      <c r="D94" s="96"/>
      <c r="E94" s="96"/>
      <c r="F94" s="96"/>
      <c r="G94" s="96"/>
      <c r="H94" s="96"/>
      <c r="I94" s="96"/>
      <c r="J94" s="105" t="s">
        <v>90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7" customHeight="1">
      <c r="A96" s="26"/>
      <c r="B96" s="27"/>
      <c r="C96" s="106" t="s">
        <v>91</v>
      </c>
      <c r="D96" s="26"/>
      <c r="E96" s="26"/>
      <c r="F96" s="26"/>
      <c r="G96" s="26"/>
      <c r="H96" s="26"/>
      <c r="I96" s="26"/>
      <c r="J96" s="65">
        <f>J134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92</v>
      </c>
    </row>
    <row r="97" spans="2:12" s="9" customFormat="1" ht="24.95" customHeight="1">
      <c r="B97" s="107"/>
      <c r="D97" s="108" t="s">
        <v>93</v>
      </c>
      <c r="E97" s="109"/>
      <c r="F97" s="109"/>
      <c r="G97" s="109"/>
      <c r="H97" s="109"/>
      <c r="I97" s="109"/>
      <c r="J97" s="110">
        <f>J135</f>
        <v>0</v>
      </c>
      <c r="L97" s="107"/>
    </row>
    <row r="98" spans="2:12" s="10" customFormat="1" ht="19.9" customHeight="1">
      <c r="B98" s="111"/>
      <c r="D98" s="112" t="s">
        <v>94</v>
      </c>
      <c r="E98" s="113"/>
      <c r="F98" s="113"/>
      <c r="G98" s="113"/>
      <c r="H98" s="113"/>
      <c r="I98" s="113"/>
      <c r="J98" s="114">
        <f>J136</f>
        <v>0</v>
      </c>
      <c r="L98" s="111"/>
    </row>
    <row r="99" spans="2:12" s="10" customFormat="1" ht="19.9" customHeight="1">
      <c r="B99" s="111"/>
      <c r="D99" s="112" t="s">
        <v>95</v>
      </c>
      <c r="E99" s="113"/>
      <c r="F99" s="113"/>
      <c r="G99" s="113"/>
      <c r="H99" s="113"/>
      <c r="I99" s="113"/>
      <c r="J99" s="114">
        <f>J152</f>
        <v>0</v>
      </c>
      <c r="L99" s="111"/>
    </row>
    <row r="100" spans="2:12" s="10" customFormat="1" ht="19.9" customHeight="1">
      <c r="B100" s="111"/>
      <c r="D100" s="112" t="s">
        <v>96</v>
      </c>
      <c r="E100" s="113"/>
      <c r="F100" s="113"/>
      <c r="G100" s="113"/>
      <c r="H100" s="113"/>
      <c r="I100" s="113"/>
      <c r="J100" s="114">
        <f>J168</f>
        <v>0</v>
      </c>
      <c r="L100" s="111"/>
    </row>
    <row r="101" spans="2:12" s="10" customFormat="1" ht="19.9" customHeight="1">
      <c r="B101" s="111"/>
      <c r="D101" s="112" t="s">
        <v>97</v>
      </c>
      <c r="E101" s="113"/>
      <c r="F101" s="113"/>
      <c r="G101" s="113"/>
      <c r="H101" s="113"/>
      <c r="I101" s="113"/>
      <c r="J101" s="114">
        <f>J174</f>
        <v>0</v>
      </c>
      <c r="L101" s="111"/>
    </row>
    <row r="102" spans="2:12" s="10" customFormat="1" ht="19.9" customHeight="1">
      <c r="B102" s="111"/>
      <c r="D102" s="112" t="s">
        <v>98</v>
      </c>
      <c r="E102" s="113"/>
      <c r="F102" s="113"/>
      <c r="G102" s="113"/>
      <c r="H102" s="113"/>
      <c r="I102" s="113"/>
      <c r="J102" s="114">
        <f>J182</f>
        <v>0</v>
      </c>
      <c r="L102" s="111"/>
    </row>
    <row r="103" spans="2:12" s="10" customFormat="1" ht="19.9" customHeight="1">
      <c r="B103" s="111"/>
      <c r="D103" s="112" t="s">
        <v>99</v>
      </c>
      <c r="E103" s="113"/>
      <c r="F103" s="113"/>
      <c r="G103" s="113"/>
      <c r="H103" s="113"/>
      <c r="I103" s="113"/>
      <c r="J103" s="114">
        <f>J200</f>
        <v>0</v>
      </c>
      <c r="L103" s="111"/>
    </row>
    <row r="104" spans="2:12" s="10" customFormat="1" ht="19.9" customHeight="1">
      <c r="B104" s="111"/>
      <c r="D104" s="112" t="s">
        <v>100</v>
      </c>
      <c r="E104" s="113"/>
      <c r="F104" s="113"/>
      <c r="G104" s="113"/>
      <c r="H104" s="113"/>
      <c r="I104" s="113"/>
      <c r="J104" s="114">
        <f>J203</f>
        <v>0</v>
      </c>
      <c r="L104" s="111"/>
    </row>
    <row r="105" spans="2:12" s="9" customFormat="1" ht="24.95" customHeight="1">
      <c r="B105" s="107"/>
      <c r="D105" s="108" t="s">
        <v>101</v>
      </c>
      <c r="E105" s="109"/>
      <c r="F105" s="109"/>
      <c r="G105" s="109"/>
      <c r="H105" s="109"/>
      <c r="I105" s="109"/>
      <c r="J105" s="110">
        <f>J206</f>
        <v>0</v>
      </c>
      <c r="L105" s="107"/>
    </row>
    <row r="106" spans="2:12" s="10" customFormat="1" ht="19.9" customHeight="1">
      <c r="B106" s="111"/>
      <c r="D106" s="112" t="s">
        <v>102</v>
      </c>
      <c r="E106" s="113"/>
      <c r="F106" s="113"/>
      <c r="G106" s="113"/>
      <c r="H106" s="113"/>
      <c r="I106" s="113"/>
      <c r="J106" s="114">
        <f>J207</f>
        <v>0</v>
      </c>
      <c r="L106" s="111"/>
    </row>
    <row r="107" spans="2:12" s="10" customFormat="1" ht="19.9" customHeight="1">
      <c r="B107" s="111"/>
      <c r="D107" s="112" t="s">
        <v>103</v>
      </c>
      <c r="E107" s="113"/>
      <c r="F107" s="113"/>
      <c r="G107" s="113"/>
      <c r="H107" s="113"/>
      <c r="I107" s="113"/>
      <c r="J107" s="114">
        <f>J210</f>
        <v>0</v>
      </c>
      <c r="L107" s="111"/>
    </row>
    <row r="108" spans="2:12" s="10" customFormat="1" ht="19.9" customHeight="1">
      <c r="B108" s="111"/>
      <c r="D108" s="112" t="s">
        <v>104</v>
      </c>
      <c r="E108" s="113"/>
      <c r="F108" s="113"/>
      <c r="G108" s="113"/>
      <c r="H108" s="113"/>
      <c r="I108" s="113"/>
      <c r="J108" s="114">
        <f>J213</f>
        <v>0</v>
      </c>
      <c r="L108" s="111"/>
    </row>
    <row r="109" spans="2:12" s="10" customFormat="1" ht="19.9" customHeight="1">
      <c r="B109" s="111"/>
      <c r="D109" s="112" t="s">
        <v>105</v>
      </c>
      <c r="E109" s="113"/>
      <c r="F109" s="113"/>
      <c r="G109" s="113"/>
      <c r="H109" s="113"/>
      <c r="I109" s="113"/>
      <c r="J109" s="114">
        <f>J216</f>
        <v>0</v>
      </c>
      <c r="L109" s="111"/>
    </row>
    <row r="110" spans="2:12" s="10" customFormat="1" ht="19.9" customHeight="1">
      <c r="B110" s="111"/>
      <c r="D110" s="112" t="s">
        <v>106</v>
      </c>
      <c r="E110" s="113"/>
      <c r="F110" s="113"/>
      <c r="G110" s="113"/>
      <c r="H110" s="113"/>
      <c r="I110" s="113"/>
      <c r="J110" s="114">
        <f>J223</f>
        <v>0</v>
      </c>
      <c r="L110" s="111"/>
    </row>
    <row r="111" spans="2:12" s="9" customFormat="1" ht="24.95" customHeight="1">
      <c r="B111" s="107"/>
      <c r="D111" s="108" t="s">
        <v>107</v>
      </c>
      <c r="E111" s="109"/>
      <c r="F111" s="109"/>
      <c r="G111" s="109"/>
      <c r="H111" s="109"/>
      <c r="I111" s="109"/>
      <c r="J111" s="110">
        <f>J228</f>
        <v>0</v>
      </c>
      <c r="L111" s="107"/>
    </row>
    <row r="112" spans="2:12" s="10" customFormat="1" ht="19.9" customHeight="1">
      <c r="B112" s="111"/>
      <c r="D112" s="112" t="s">
        <v>108</v>
      </c>
      <c r="E112" s="113"/>
      <c r="F112" s="113"/>
      <c r="G112" s="113"/>
      <c r="H112" s="113"/>
      <c r="I112" s="113"/>
      <c r="J112" s="114">
        <f>J229</f>
        <v>0</v>
      </c>
      <c r="L112" s="111"/>
    </row>
    <row r="113" spans="2:12" s="10" customFormat="1" ht="19.9" customHeight="1">
      <c r="B113" s="111"/>
      <c r="D113" s="112" t="s">
        <v>109</v>
      </c>
      <c r="E113" s="113"/>
      <c r="F113" s="113"/>
      <c r="G113" s="113"/>
      <c r="H113" s="113"/>
      <c r="I113" s="113"/>
      <c r="J113" s="114">
        <f>J232</f>
        <v>0</v>
      </c>
      <c r="L113" s="111"/>
    </row>
    <row r="114" spans="2:12" s="10" customFormat="1" ht="19.9" customHeight="1">
      <c r="B114" s="111"/>
      <c r="D114" s="112" t="s">
        <v>110</v>
      </c>
      <c r="E114" s="113"/>
      <c r="F114" s="113"/>
      <c r="G114" s="113"/>
      <c r="H114" s="113"/>
      <c r="I114" s="113"/>
      <c r="J114" s="114">
        <f>J234</f>
        <v>0</v>
      </c>
      <c r="L114" s="111"/>
    </row>
    <row r="115" spans="1:31" s="2" customFormat="1" ht="21.7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6.95" customHeight="1">
      <c r="A116" s="26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20" spans="1:31" s="2" customFormat="1" ht="6.95" customHeight="1">
      <c r="A120" s="26"/>
      <c r="B120" s="43"/>
      <c r="C120" s="44"/>
      <c r="D120" s="44"/>
      <c r="E120" s="44"/>
      <c r="F120" s="44"/>
      <c r="G120" s="44"/>
      <c r="H120" s="44"/>
      <c r="I120" s="44"/>
      <c r="J120" s="44"/>
      <c r="K120" s="44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24.95" customHeight="1">
      <c r="A121" s="26"/>
      <c r="B121" s="27"/>
      <c r="C121" s="18" t="s">
        <v>111</v>
      </c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>
      <c r="A123" s="26"/>
      <c r="B123" s="27"/>
      <c r="C123" s="23" t="s">
        <v>14</v>
      </c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6.5" customHeight="1">
      <c r="A124" s="26"/>
      <c r="B124" s="27"/>
      <c r="C124" s="26"/>
      <c r="D124" s="26"/>
      <c r="E124" s="201" t="str">
        <f>E7</f>
        <v>REKONSTRUKCE HŘIŠTĚ</v>
      </c>
      <c r="F124" s="202"/>
      <c r="G124" s="202"/>
      <c r="H124" s="202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2" customHeight="1">
      <c r="A125" s="26"/>
      <c r="B125" s="27"/>
      <c r="C125" s="23" t="s">
        <v>86</v>
      </c>
      <c r="D125" s="26"/>
      <c r="E125" s="26"/>
      <c r="F125" s="26"/>
      <c r="G125" s="26"/>
      <c r="H125" s="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6.5" customHeight="1">
      <c r="A126" s="26"/>
      <c r="B126" s="27"/>
      <c r="C126" s="26"/>
      <c r="D126" s="26"/>
      <c r="E126" s="178" t="str">
        <f>E9</f>
        <v>001 - Fotbalové hřiště</v>
      </c>
      <c r="F126" s="200"/>
      <c r="G126" s="200"/>
      <c r="H126" s="200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6.9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2" customHeight="1">
      <c r="A128" s="26"/>
      <c r="B128" s="27"/>
      <c r="C128" s="23" t="s">
        <v>18</v>
      </c>
      <c r="D128" s="26"/>
      <c r="E128" s="26"/>
      <c r="F128" s="21" t="str">
        <f>F12</f>
        <v>Vlašim</v>
      </c>
      <c r="G128" s="26"/>
      <c r="H128" s="26"/>
      <c r="I128" s="23" t="s">
        <v>20</v>
      </c>
      <c r="J128" s="49">
        <v>44106</v>
      </c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31" s="2" customFormat="1" ht="6.95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31" s="2" customFormat="1" ht="15.2" customHeight="1">
      <c r="A130" s="26"/>
      <c r="B130" s="27"/>
      <c r="C130" s="23" t="s">
        <v>21</v>
      </c>
      <c r="D130" s="26"/>
      <c r="E130" s="26"/>
      <c r="F130" s="21" t="str">
        <f>E15</f>
        <v xml:space="preserve"> </v>
      </c>
      <c r="G130" s="26"/>
      <c r="H130" s="26"/>
      <c r="I130" s="23" t="s">
        <v>26</v>
      </c>
      <c r="J130" s="24" t="str">
        <f>E21</f>
        <v xml:space="preserve"> </v>
      </c>
      <c r="K130" s="26"/>
      <c r="L130" s="3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31" s="2" customFormat="1" ht="15.2" customHeight="1">
      <c r="A131" s="26"/>
      <c r="B131" s="27"/>
      <c r="C131" s="23" t="s">
        <v>25</v>
      </c>
      <c r="D131" s="26"/>
      <c r="E131" s="26"/>
      <c r="F131" s="21" t="str">
        <f>IF(E18="","",E18)</f>
        <v xml:space="preserve"> </v>
      </c>
      <c r="G131" s="26"/>
      <c r="H131" s="26"/>
      <c r="I131" s="23" t="s">
        <v>28</v>
      </c>
      <c r="J131" s="24" t="str">
        <f>E24</f>
        <v xml:space="preserve"> </v>
      </c>
      <c r="K131" s="26"/>
      <c r="L131" s="3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31" s="2" customFormat="1" ht="10.35" customHeight="1">
      <c r="A132" s="26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3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31" s="11" customFormat="1" ht="29.25" customHeight="1">
      <c r="A133" s="115"/>
      <c r="B133" s="116"/>
      <c r="C133" s="117" t="s">
        <v>112</v>
      </c>
      <c r="D133" s="118" t="s">
        <v>56</v>
      </c>
      <c r="E133" s="118" t="s">
        <v>52</v>
      </c>
      <c r="F133" s="118" t="s">
        <v>53</v>
      </c>
      <c r="G133" s="118" t="s">
        <v>113</v>
      </c>
      <c r="H133" s="118" t="s">
        <v>114</v>
      </c>
      <c r="I133" s="118" t="s">
        <v>115</v>
      </c>
      <c r="J133" s="119" t="s">
        <v>90</v>
      </c>
      <c r="K133" s="120" t="s">
        <v>116</v>
      </c>
      <c r="L133" s="121"/>
      <c r="M133" s="56" t="s">
        <v>1</v>
      </c>
      <c r="N133" s="57" t="s">
        <v>35</v>
      </c>
      <c r="O133" s="57" t="s">
        <v>117</v>
      </c>
      <c r="P133" s="57" t="s">
        <v>118</v>
      </c>
      <c r="Q133" s="57" t="s">
        <v>119</v>
      </c>
      <c r="R133" s="57" t="s">
        <v>120</v>
      </c>
      <c r="S133" s="57" t="s">
        <v>121</v>
      </c>
      <c r="T133" s="57" t="s">
        <v>122</v>
      </c>
      <c r="U133" s="58" t="s">
        <v>123</v>
      </c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</row>
    <row r="134" spans="1:63" s="2" customFormat="1" ht="22.7" customHeight="1">
      <c r="A134" s="26"/>
      <c r="B134" s="27"/>
      <c r="C134" s="63" t="s">
        <v>124</v>
      </c>
      <c r="D134" s="26"/>
      <c r="E134" s="26"/>
      <c r="F134" s="26"/>
      <c r="G134" s="26"/>
      <c r="H134" s="26"/>
      <c r="I134" s="26"/>
      <c r="J134" s="122">
        <f>BK134</f>
        <v>0</v>
      </c>
      <c r="K134" s="26"/>
      <c r="L134" s="27"/>
      <c r="M134" s="59"/>
      <c r="N134" s="50"/>
      <c r="O134" s="60"/>
      <c r="P134" s="123">
        <f>P135+P206+P228</f>
        <v>2407.47647</v>
      </c>
      <c r="Q134" s="60"/>
      <c r="R134" s="123">
        <f>R135+R206+R228</f>
        <v>227.57657174000002</v>
      </c>
      <c r="S134" s="60"/>
      <c r="T134" s="123">
        <f>T135+T206+T228</f>
        <v>71.11457000000001</v>
      </c>
      <c r="U134" s="61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T134" s="14" t="s">
        <v>70</v>
      </c>
      <c r="AU134" s="14" t="s">
        <v>92</v>
      </c>
      <c r="BK134" s="124">
        <f>BK135+BK206+BK228</f>
        <v>0</v>
      </c>
    </row>
    <row r="135" spans="2:63" s="12" customFormat="1" ht="25.9" customHeight="1">
      <c r="B135" s="125"/>
      <c r="D135" s="126" t="s">
        <v>70</v>
      </c>
      <c r="E135" s="127" t="s">
        <v>125</v>
      </c>
      <c r="F135" s="127" t="s">
        <v>126</v>
      </c>
      <c r="J135" s="128">
        <f>BK135</f>
        <v>0</v>
      </c>
      <c r="L135" s="125"/>
      <c r="M135" s="129"/>
      <c r="N135" s="130"/>
      <c r="O135" s="130"/>
      <c r="P135" s="131">
        <f>P136+P152+P168+P174+P182+P200+P203</f>
        <v>1501.4029980000003</v>
      </c>
      <c r="Q135" s="130"/>
      <c r="R135" s="131">
        <f>R136+R152+R168+R174+R182+R200+R203</f>
        <v>225.41832128000001</v>
      </c>
      <c r="S135" s="130"/>
      <c r="T135" s="131">
        <f>T136+T152+T168+T174+T182+T200+T203</f>
        <v>71.11457000000001</v>
      </c>
      <c r="U135" s="132"/>
      <c r="AR135" s="126" t="s">
        <v>79</v>
      </c>
      <c r="AT135" s="133" t="s">
        <v>70</v>
      </c>
      <c r="AU135" s="133" t="s">
        <v>71</v>
      </c>
      <c r="AY135" s="126" t="s">
        <v>127</v>
      </c>
      <c r="BK135" s="134">
        <f>BK136+BK152+BK168+BK174+BK182+BK200+BK203</f>
        <v>0</v>
      </c>
    </row>
    <row r="136" spans="2:63" s="12" customFormat="1" ht="22.7" customHeight="1">
      <c r="B136" s="125"/>
      <c r="D136" s="126" t="s">
        <v>70</v>
      </c>
      <c r="E136" s="135" t="s">
        <v>79</v>
      </c>
      <c r="F136" s="135" t="s">
        <v>128</v>
      </c>
      <c r="J136" s="136">
        <f>BK136</f>
        <v>0</v>
      </c>
      <c r="L136" s="125"/>
      <c r="M136" s="129"/>
      <c r="N136" s="130"/>
      <c r="O136" s="130"/>
      <c r="P136" s="131">
        <f>SUM(P137:P151)</f>
        <v>356.529576</v>
      </c>
      <c r="Q136" s="130"/>
      <c r="R136" s="131">
        <f>SUM(R137:R151)</f>
        <v>0.006999999999999999</v>
      </c>
      <c r="S136" s="130"/>
      <c r="T136" s="131">
        <f>SUM(T137:T151)</f>
        <v>5.26269</v>
      </c>
      <c r="U136" s="132"/>
      <c r="AR136" s="126" t="s">
        <v>79</v>
      </c>
      <c r="AT136" s="133" t="s">
        <v>70</v>
      </c>
      <c r="AU136" s="133" t="s">
        <v>79</v>
      </c>
      <c r="AY136" s="126" t="s">
        <v>127</v>
      </c>
      <c r="BK136" s="134">
        <f>SUM(BK137:BK151)</f>
        <v>0</v>
      </c>
    </row>
    <row r="137" spans="1:65" s="2" customFormat="1" ht="16.5" customHeight="1">
      <c r="A137" s="26"/>
      <c r="B137" s="137"/>
      <c r="C137" s="138" t="s">
        <v>129</v>
      </c>
      <c r="D137" s="138" t="s">
        <v>130</v>
      </c>
      <c r="E137" s="139" t="s">
        <v>131</v>
      </c>
      <c r="F137" s="140" t="s">
        <v>132</v>
      </c>
      <c r="G137" s="141" t="s">
        <v>133</v>
      </c>
      <c r="H137" s="142">
        <v>20.638</v>
      </c>
      <c r="I137" s="143"/>
      <c r="J137" s="143">
        <f aca="true" t="shared" si="0" ref="J137:J151">ROUND(I137*H137,2)</f>
        <v>0</v>
      </c>
      <c r="K137" s="144"/>
      <c r="L137" s="27"/>
      <c r="M137" s="145" t="s">
        <v>1</v>
      </c>
      <c r="N137" s="146" t="s">
        <v>36</v>
      </c>
      <c r="O137" s="147">
        <v>0.208</v>
      </c>
      <c r="P137" s="147">
        <f aca="true" t="shared" si="1" ref="P137:P151">O137*H137</f>
        <v>4.2927040000000005</v>
      </c>
      <c r="Q137" s="147">
        <v>0</v>
      </c>
      <c r="R137" s="147">
        <f aca="true" t="shared" si="2" ref="R137:R151">Q137*H137</f>
        <v>0</v>
      </c>
      <c r="S137" s="147">
        <v>0.255</v>
      </c>
      <c r="T137" s="147">
        <f aca="true" t="shared" si="3" ref="T137:T151">S137*H137</f>
        <v>5.26269</v>
      </c>
      <c r="U137" s="148" t="s">
        <v>1</v>
      </c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9" t="s">
        <v>134</v>
      </c>
      <c r="AT137" s="149" t="s">
        <v>130</v>
      </c>
      <c r="AU137" s="149" t="s">
        <v>81</v>
      </c>
      <c r="AY137" s="14" t="s">
        <v>127</v>
      </c>
      <c r="BE137" s="150">
        <f aca="true" t="shared" si="4" ref="BE137:BE151">IF(N137="základní",J137,0)</f>
        <v>0</v>
      </c>
      <c r="BF137" s="150">
        <f aca="true" t="shared" si="5" ref="BF137:BF151">IF(N137="snížená",J137,0)</f>
        <v>0</v>
      </c>
      <c r="BG137" s="150">
        <f aca="true" t="shared" si="6" ref="BG137:BG151">IF(N137="zákl. přenesená",J137,0)</f>
        <v>0</v>
      </c>
      <c r="BH137" s="150">
        <f aca="true" t="shared" si="7" ref="BH137:BH151">IF(N137="sníž. přenesená",J137,0)</f>
        <v>0</v>
      </c>
      <c r="BI137" s="150">
        <f aca="true" t="shared" si="8" ref="BI137:BI151">IF(N137="nulová",J137,0)</f>
        <v>0</v>
      </c>
      <c r="BJ137" s="14" t="s">
        <v>79</v>
      </c>
      <c r="BK137" s="150">
        <f aca="true" t="shared" si="9" ref="BK137:BK151">ROUND(I137*H137,2)</f>
        <v>0</v>
      </c>
      <c r="BL137" s="14" t="s">
        <v>134</v>
      </c>
      <c r="BM137" s="149" t="s">
        <v>135</v>
      </c>
    </row>
    <row r="138" spans="1:65" s="2" customFormat="1" ht="21.75" customHeight="1">
      <c r="A138" s="26"/>
      <c r="B138" s="137"/>
      <c r="C138" s="138" t="s">
        <v>136</v>
      </c>
      <c r="D138" s="138" t="s">
        <v>130</v>
      </c>
      <c r="E138" s="139" t="s">
        <v>137</v>
      </c>
      <c r="F138" s="140" t="s">
        <v>138</v>
      </c>
      <c r="G138" s="141" t="s">
        <v>139</v>
      </c>
      <c r="H138" s="142">
        <v>50</v>
      </c>
      <c r="I138" s="143"/>
      <c r="J138" s="143">
        <f t="shared" si="0"/>
        <v>0</v>
      </c>
      <c r="K138" s="144"/>
      <c r="L138" s="27"/>
      <c r="M138" s="145" t="s">
        <v>1</v>
      </c>
      <c r="N138" s="146" t="s">
        <v>36</v>
      </c>
      <c r="O138" s="147">
        <v>0.115</v>
      </c>
      <c r="P138" s="147">
        <f t="shared" si="1"/>
        <v>5.75</v>
      </c>
      <c r="Q138" s="147">
        <v>0.00014</v>
      </c>
      <c r="R138" s="147">
        <f t="shared" si="2"/>
        <v>0.006999999999999999</v>
      </c>
      <c r="S138" s="147">
        <v>0</v>
      </c>
      <c r="T138" s="147">
        <f t="shared" si="3"/>
        <v>0</v>
      </c>
      <c r="U138" s="148" t="s">
        <v>1</v>
      </c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9" t="s">
        <v>134</v>
      </c>
      <c r="AT138" s="149" t="s">
        <v>130</v>
      </c>
      <c r="AU138" s="149" t="s">
        <v>81</v>
      </c>
      <c r="AY138" s="14" t="s">
        <v>127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4" t="s">
        <v>79</v>
      </c>
      <c r="BK138" s="150">
        <f t="shared" si="9"/>
        <v>0</v>
      </c>
      <c r="BL138" s="14" t="s">
        <v>134</v>
      </c>
      <c r="BM138" s="149" t="s">
        <v>140</v>
      </c>
    </row>
    <row r="139" spans="1:65" s="2" customFormat="1" ht="21.75" customHeight="1">
      <c r="A139" s="26"/>
      <c r="B139" s="137"/>
      <c r="C139" s="138" t="s">
        <v>141</v>
      </c>
      <c r="D139" s="138" t="s">
        <v>130</v>
      </c>
      <c r="E139" s="139" t="s">
        <v>142</v>
      </c>
      <c r="F139" s="140" t="s">
        <v>143</v>
      </c>
      <c r="G139" s="141" t="s">
        <v>139</v>
      </c>
      <c r="H139" s="142">
        <v>50</v>
      </c>
      <c r="I139" s="143"/>
      <c r="J139" s="143">
        <f t="shared" si="0"/>
        <v>0</v>
      </c>
      <c r="K139" s="144"/>
      <c r="L139" s="27"/>
      <c r="M139" s="145" t="s">
        <v>1</v>
      </c>
      <c r="N139" s="146" t="s">
        <v>36</v>
      </c>
      <c r="O139" s="147">
        <v>0.08</v>
      </c>
      <c r="P139" s="147">
        <f t="shared" si="1"/>
        <v>4</v>
      </c>
      <c r="Q139" s="147">
        <v>0</v>
      </c>
      <c r="R139" s="147">
        <f t="shared" si="2"/>
        <v>0</v>
      </c>
      <c r="S139" s="147">
        <v>0</v>
      </c>
      <c r="T139" s="147">
        <f t="shared" si="3"/>
        <v>0</v>
      </c>
      <c r="U139" s="148" t="s">
        <v>1</v>
      </c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9" t="s">
        <v>134</v>
      </c>
      <c r="AT139" s="149" t="s">
        <v>130</v>
      </c>
      <c r="AU139" s="149" t="s">
        <v>81</v>
      </c>
      <c r="AY139" s="14" t="s">
        <v>127</v>
      </c>
      <c r="BE139" s="150">
        <f t="shared" si="4"/>
        <v>0</v>
      </c>
      <c r="BF139" s="150">
        <f t="shared" si="5"/>
        <v>0</v>
      </c>
      <c r="BG139" s="150">
        <f t="shared" si="6"/>
        <v>0</v>
      </c>
      <c r="BH139" s="150">
        <f t="shared" si="7"/>
        <v>0</v>
      </c>
      <c r="BI139" s="150">
        <f t="shared" si="8"/>
        <v>0</v>
      </c>
      <c r="BJ139" s="14" t="s">
        <v>79</v>
      </c>
      <c r="BK139" s="150">
        <f t="shared" si="9"/>
        <v>0</v>
      </c>
      <c r="BL139" s="14" t="s">
        <v>134</v>
      </c>
      <c r="BM139" s="149" t="s">
        <v>144</v>
      </c>
    </row>
    <row r="140" spans="1:65" s="2" customFormat="1" ht="21.75" customHeight="1">
      <c r="A140" s="26"/>
      <c r="B140" s="137"/>
      <c r="C140" s="138" t="s">
        <v>79</v>
      </c>
      <c r="D140" s="138" t="s">
        <v>130</v>
      </c>
      <c r="E140" s="139" t="s">
        <v>145</v>
      </c>
      <c r="F140" s="140" t="s">
        <v>146</v>
      </c>
      <c r="G140" s="141" t="s">
        <v>147</v>
      </c>
      <c r="H140" s="142">
        <v>467.4</v>
      </c>
      <c r="I140" s="143"/>
      <c r="J140" s="143">
        <f t="shared" si="0"/>
        <v>0</v>
      </c>
      <c r="K140" s="144"/>
      <c r="L140" s="27"/>
      <c r="M140" s="145" t="s">
        <v>1</v>
      </c>
      <c r="N140" s="146" t="s">
        <v>36</v>
      </c>
      <c r="O140" s="147">
        <v>0.212</v>
      </c>
      <c r="P140" s="147">
        <f t="shared" si="1"/>
        <v>99.08879999999999</v>
      </c>
      <c r="Q140" s="147">
        <v>0</v>
      </c>
      <c r="R140" s="147">
        <f t="shared" si="2"/>
        <v>0</v>
      </c>
      <c r="S140" s="147">
        <v>0</v>
      </c>
      <c r="T140" s="147">
        <f t="shared" si="3"/>
        <v>0</v>
      </c>
      <c r="U140" s="148" t="s">
        <v>1</v>
      </c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9" t="s">
        <v>134</v>
      </c>
      <c r="AT140" s="149" t="s">
        <v>130</v>
      </c>
      <c r="AU140" s="149" t="s">
        <v>81</v>
      </c>
      <c r="AY140" s="14" t="s">
        <v>127</v>
      </c>
      <c r="BE140" s="150">
        <f t="shared" si="4"/>
        <v>0</v>
      </c>
      <c r="BF140" s="150">
        <f t="shared" si="5"/>
        <v>0</v>
      </c>
      <c r="BG140" s="150">
        <f t="shared" si="6"/>
        <v>0</v>
      </c>
      <c r="BH140" s="150">
        <f t="shared" si="7"/>
        <v>0</v>
      </c>
      <c r="BI140" s="150">
        <f t="shared" si="8"/>
        <v>0</v>
      </c>
      <c r="BJ140" s="14" t="s">
        <v>79</v>
      </c>
      <c r="BK140" s="150">
        <f t="shared" si="9"/>
        <v>0</v>
      </c>
      <c r="BL140" s="14" t="s">
        <v>134</v>
      </c>
      <c r="BM140" s="149" t="s">
        <v>148</v>
      </c>
    </row>
    <row r="141" spans="1:65" s="2" customFormat="1" ht="21.75" customHeight="1">
      <c r="A141" s="26"/>
      <c r="B141" s="137"/>
      <c r="C141" s="138" t="s">
        <v>149</v>
      </c>
      <c r="D141" s="138" t="s">
        <v>130</v>
      </c>
      <c r="E141" s="139" t="s">
        <v>150</v>
      </c>
      <c r="F141" s="140" t="s">
        <v>151</v>
      </c>
      <c r="G141" s="141" t="s">
        <v>139</v>
      </c>
      <c r="H141" s="142">
        <v>50</v>
      </c>
      <c r="I141" s="143"/>
      <c r="J141" s="143">
        <f t="shared" si="0"/>
        <v>0</v>
      </c>
      <c r="K141" s="144"/>
      <c r="L141" s="27"/>
      <c r="M141" s="145" t="s">
        <v>1</v>
      </c>
      <c r="N141" s="146" t="s">
        <v>36</v>
      </c>
      <c r="O141" s="147">
        <v>0.678</v>
      </c>
      <c r="P141" s="147">
        <f t="shared" si="1"/>
        <v>33.900000000000006</v>
      </c>
      <c r="Q141" s="147">
        <v>0</v>
      </c>
      <c r="R141" s="147">
        <f t="shared" si="2"/>
        <v>0</v>
      </c>
      <c r="S141" s="147">
        <v>0</v>
      </c>
      <c r="T141" s="147">
        <f t="shared" si="3"/>
        <v>0</v>
      </c>
      <c r="U141" s="148" t="s">
        <v>1</v>
      </c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9" t="s">
        <v>134</v>
      </c>
      <c r="AT141" s="149" t="s">
        <v>130</v>
      </c>
      <c r="AU141" s="149" t="s">
        <v>81</v>
      </c>
      <c r="AY141" s="14" t="s">
        <v>127</v>
      </c>
      <c r="BE141" s="150">
        <f t="shared" si="4"/>
        <v>0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14" t="s">
        <v>79</v>
      </c>
      <c r="BK141" s="150">
        <f t="shared" si="9"/>
        <v>0</v>
      </c>
      <c r="BL141" s="14" t="s">
        <v>134</v>
      </c>
      <c r="BM141" s="149" t="s">
        <v>152</v>
      </c>
    </row>
    <row r="142" spans="1:65" s="2" customFormat="1" ht="21.75" customHeight="1">
      <c r="A142" s="26"/>
      <c r="B142" s="137"/>
      <c r="C142" s="138" t="s">
        <v>153</v>
      </c>
      <c r="D142" s="138" t="s">
        <v>130</v>
      </c>
      <c r="E142" s="139" t="s">
        <v>154</v>
      </c>
      <c r="F142" s="140" t="s">
        <v>155</v>
      </c>
      <c r="G142" s="141" t="s">
        <v>147</v>
      </c>
      <c r="H142" s="142">
        <v>5.53</v>
      </c>
      <c r="I142" s="143"/>
      <c r="J142" s="143">
        <f t="shared" si="0"/>
        <v>0</v>
      </c>
      <c r="K142" s="144"/>
      <c r="L142" s="27"/>
      <c r="M142" s="145" t="s">
        <v>1</v>
      </c>
      <c r="N142" s="146" t="s">
        <v>36</v>
      </c>
      <c r="O142" s="147">
        <v>0.975</v>
      </c>
      <c r="P142" s="147">
        <f t="shared" si="1"/>
        <v>5.39175</v>
      </c>
      <c r="Q142" s="147">
        <v>0</v>
      </c>
      <c r="R142" s="147">
        <f t="shared" si="2"/>
        <v>0</v>
      </c>
      <c r="S142" s="147">
        <v>0</v>
      </c>
      <c r="T142" s="147">
        <f t="shared" si="3"/>
        <v>0</v>
      </c>
      <c r="U142" s="148" t="s">
        <v>1</v>
      </c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9" t="s">
        <v>134</v>
      </c>
      <c r="AT142" s="149" t="s">
        <v>130</v>
      </c>
      <c r="AU142" s="149" t="s">
        <v>81</v>
      </c>
      <c r="AY142" s="14" t="s">
        <v>127</v>
      </c>
      <c r="BE142" s="150">
        <f t="shared" si="4"/>
        <v>0</v>
      </c>
      <c r="BF142" s="150">
        <f t="shared" si="5"/>
        <v>0</v>
      </c>
      <c r="BG142" s="150">
        <f t="shared" si="6"/>
        <v>0</v>
      </c>
      <c r="BH142" s="150">
        <f t="shared" si="7"/>
        <v>0</v>
      </c>
      <c r="BI142" s="150">
        <f t="shared" si="8"/>
        <v>0</v>
      </c>
      <c r="BJ142" s="14" t="s">
        <v>79</v>
      </c>
      <c r="BK142" s="150">
        <f t="shared" si="9"/>
        <v>0</v>
      </c>
      <c r="BL142" s="14" t="s">
        <v>134</v>
      </c>
      <c r="BM142" s="149" t="s">
        <v>156</v>
      </c>
    </row>
    <row r="143" spans="1:65" s="2" customFormat="1" ht="21.75" customHeight="1">
      <c r="A143" s="26"/>
      <c r="B143" s="137"/>
      <c r="C143" s="138" t="s">
        <v>81</v>
      </c>
      <c r="D143" s="138" t="s">
        <v>130</v>
      </c>
      <c r="E143" s="139" t="s">
        <v>157</v>
      </c>
      <c r="F143" s="140" t="s">
        <v>158</v>
      </c>
      <c r="G143" s="141" t="s">
        <v>139</v>
      </c>
      <c r="H143" s="142">
        <v>128</v>
      </c>
      <c r="I143" s="143"/>
      <c r="J143" s="143">
        <f t="shared" si="0"/>
        <v>0</v>
      </c>
      <c r="K143" s="144"/>
      <c r="L143" s="27"/>
      <c r="M143" s="145" t="s">
        <v>1</v>
      </c>
      <c r="N143" s="146" t="s">
        <v>36</v>
      </c>
      <c r="O143" s="147">
        <v>0.07</v>
      </c>
      <c r="P143" s="147">
        <f t="shared" si="1"/>
        <v>8.96</v>
      </c>
      <c r="Q143" s="147">
        <v>0</v>
      </c>
      <c r="R143" s="147">
        <f t="shared" si="2"/>
        <v>0</v>
      </c>
      <c r="S143" s="147">
        <v>0</v>
      </c>
      <c r="T143" s="147">
        <f t="shared" si="3"/>
        <v>0</v>
      </c>
      <c r="U143" s="148" t="s">
        <v>1</v>
      </c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9" t="s">
        <v>134</v>
      </c>
      <c r="AT143" s="149" t="s">
        <v>130</v>
      </c>
      <c r="AU143" s="149" t="s">
        <v>81</v>
      </c>
      <c r="AY143" s="14" t="s">
        <v>127</v>
      </c>
      <c r="BE143" s="150">
        <f t="shared" si="4"/>
        <v>0</v>
      </c>
      <c r="BF143" s="150">
        <f t="shared" si="5"/>
        <v>0</v>
      </c>
      <c r="BG143" s="150">
        <f t="shared" si="6"/>
        <v>0</v>
      </c>
      <c r="BH143" s="150">
        <f t="shared" si="7"/>
        <v>0</v>
      </c>
      <c r="BI143" s="150">
        <f t="shared" si="8"/>
        <v>0</v>
      </c>
      <c r="BJ143" s="14" t="s">
        <v>79</v>
      </c>
      <c r="BK143" s="150">
        <f t="shared" si="9"/>
        <v>0</v>
      </c>
      <c r="BL143" s="14" t="s">
        <v>134</v>
      </c>
      <c r="BM143" s="149" t="s">
        <v>159</v>
      </c>
    </row>
    <row r="144" spans="1:65" s="2" customFormat="1" ht="21.75" customHeight="1">
      <c r="A144" s="26"/>
      <c r="B144" s="137"/>
      <c r="C144" s="138" t="s">
        <v>160</v>
      </c>
      <c r="D144" s="138" t="s">
        <v>130</v>
      </c>
      <c r="E144" s="139" t="s">
        <v>161</v>
      </c>
      <c r="F144" s="140" t="s">
        <v>162</v>
      </c>
      <c r="G144" s="141" t="s">
        <v>147</v>
      </c>
      <c r="H144" s="142">
        <v>30</v>
      </c>
      <c r="I144" s="143"/>
      <c r="J144" s="143">
        <f t="shared" si="0"/>
        <v>0</v>
      </c>
      <c r="K144" s="144"/>
      <c r="L144" s="27"/>
      <c r="M144" s="145" t="s">
        <v>1</v>
      </c>
      <c r="N144" s="146" t="s">
        <v>36</v>
      </c>
      <c r="O144" s="147">
        <v>2.32</v>
      </c>
      <c r="P144" s="147">
        <f t="shared" si="1"/>
        <v>69.6</v>
      </c>
      <c r="Q144" s="147">
        <v>0</v>
      </c>
      <c r="R144" s="147">
        <f t="shared" si="2"/>
        <v>0</v>
      </c>
      <c r="S144" s="147">
        <v>0</v>
      </c>
      <c r="T144" s="147">
        <f t="shared" si="3"/>
        <v>0</v>
      </c>
      <c r="U144" s="148" t="s">
        <v>1</v>
      </c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9" t="s">
        <v>134</v>
      </c>
      <c r="AT144" s="149" t="s">
        <v>130</v>
      </c>
      <c r="AU144" s="149" t="s">
        <v>81</v>
      </c>
      <c r="AY144" s="14" t="s">
        <v>127</v>
      </c>
      <c r="BE144" s="150">
        <f t="shared" si="4"/>
        <v>0</v>
      </c>
      <c r="BF144" s="150">
        <f t="shared" si="5"/>
        <v>0</v>
      </c>
      <c r="BG144" s="150">
        <f t="shared" si="6"/>
        <v>0</v>
      </c>
      <c r="BH144" s="150">
        <f t="shared" si="7"/>
        <v>0</v>
      </c>
      <c r="BI144" s="150">
        <f t="shared" si="8"/>
        <v>0</v>
      </c>
      <c r="BJ144" s="14" t="s">
        <v>79</v>
      </c>
      <c r="BK144" s="150">
        <f t="shared" si="9"/>
        <v>0</v>
      </c>
      <c r="BL144" s="14" t="s">
        <v>134</v>
      </c>
      <c r="BM144" s="149" t="s">
        <v>163</v>
      </c>
    </row>
    <row r="145" spans="1:65" s="2" customFormat="1" ht="21.75" customHeight="1">
      <c r="A145" s="26"/>
      <c r="B145" s="137"/>
      <c r="C145" s="138" t="s">
        <v>164</v>
      </c>
      <c r="D145" s="138" t="s">
        <v>130</v>
      </c>
      <c r="E145" s="139" t="s">
        <v>165</v>
      </c>
      <c r="F145" s="140" t="s">
        <v>166</v>
      </c>
      <c r="G145" s="141" t="s">
        <v>147</v>
      </c>
      <c r="H145" s="142">
        <v>30</v>
      </c>
      <c r="I145" s="143"/>
      <c r="J145" s="143">
        <f t="shared" si="0"/>
        <v>0</v>
      </c>
      <c r="K145" s="144"/>
      <c r="L145" s="27"/>
      <c r="M145" s="145" t="s">
        <v>1</v>
      </c>
      <c r="N145" s="146" t="s">
        <v>36</v>
      </c>
      <c r="O145" s="147">
        <v>0.654</v>
      </c>
      <c r="P145" s="147">
        <f t="shared" si="1"/>
        <v>19.62</v>
      </c>
      <c r="Q145" s="147">
        <v>0</v>
      </c>
      <c r="R145" s="147">
        <f t="shared" si="2"/>
        <v>0</v>
      </c>
      <c r="S145" s="147">
        <v>0</v>
      </c>
      <c r="T145" s="147">
        <f t="shared" si="3"/>
        <v>0</v>
      </c>
      <c r="U145" s="148" t="s">
        <v>1</v>
      </c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9" t="s">
        <v>134</v>
      </c>
      <c r="AT145" s="149" t="s">
        <v>130</v>
      </c>
      <c r="AU145" s="149" t="s">
        <v>81</v>
      </c>
      <c r="AY145" s="14" t="s">
        <v>127</v>
      </c>
      <c r="BE145" s="150">
        <f t="shared" si="4"/>
        <v>0</v>
      </c>
      <c r="BF145" s="150">
        <f t="shared" si="5"/>
        <v>0</v>
      </c>
      <c r="BG145" s="150">
        <f t="shared" si="6"/>
        <v>0</v>
      </c>
      <c r="BH145" s="150">
        <f t="shared" si="7"/>
        <v>0</v>
      </c>
      <c r="BI145" s="150">
        <f t="shared" si="8"/>
        <v>0</v>
      </c>
      <c r="BJ145" s="14" t="s">
        <v>79</v>
      </c>
      <c r="BK145" s="150">
        <f t="shared" si="9"/>
        <v>0</v>
      </c>
      <c r="BL145" s="14" t="s">
        <v>134</v>
      </c>
      <c r="BM145" s="149" t="s">
        <v>167</v>
      </c>
    </row>
    <row r="146" spans="1:65" s="2" customFormat="1" ht="21.75" customHeight="1">
      <c r="A146" s="26"/>
      <c r="B146" s="137"/>
      <c r="C146" s="138" t="s">
        <v>168</v>
      </c>
      <c r="D146" s="138" t="s">
        <v>130</v>
      </c>
      <c r="E146" s="139" t="s">
        <v>169</v>
      </c>
      <c r="F146" s="140" t="s">
        <v>170</v>
      </c>
      <c r="G146" s="141" t="s">
        <v>147</v>
      </c>
      <c r="H146" s="142">
        <v>30.72</v>
      </c>
      <c r="I146" s="143"/>
      <c r="J146" s="143">
        <f t="shared" si="0"/>
        <v>0</v>
      </c>
      <c r="K146" s="144"/>
      <c r="L146" s="27"/>
      <c r="M146" s="145" t="s">
        <v>1</v>
      </c>
      <c r="N146" s="146" t="s">
        <v>36</v>
      </c>
      <c r="O146" s="147">
        <v>1.122</v>
      </c>
      <c r="P146" s="147">
        <f t="shared" si="1"/>
        <v>34.46784</v>
      </c>
      <c r="Q146" s="147">
        <v>0</v>
      </c>
      <c r="R146" s="147">
        <f t="shared" si="2"/>
        <v>0</v>
      </c>
      <c r="S146" s="147">
        <v>0</v>
      </c>
      <c r="T146" s="147">
        <f t="shared" si="3"/>
        <v>0</v>
      </c>
      <c r="U146" s="148" t="s">
        <v>1</v>
      </c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9" t="s">
        <v>134</v>
      </c>
      <c r="AT146" s="149" t="s">
        <v>130</v>
      </c>
      <c r="AU146" s="149" t="s">
        <v>81</v>
      </c>
      <c r="AY146" s="14" t="s">
        <v>127</v>
      </c>
      <c r="BE146" s="150">
        <f t="shared" si="4"/>
        <v>0</v>
      </c>
      <c r="BF146" s="150">
        <f t="shared" si="5"/>
        <v>0</v>
      </c>
      <c r="BG146" s="150">
        <f t="shared" si="6"/>
        <v>0</v>
      </c>
      <c r="BH146" s="150">
        <f t="shared" si="7"/>
        <v>0</v>
      </c>
      <c r="BI146" s="150">
        <f t="shared" si="8"/>
        <v>0</v>
      </c>
      <c r="BJ146" s="14" t="s">
        <v>79</v>
      </c>
      <c r="BK146" s="150">
        <f t="shared" si="9"/>
        <v>0</v>
      </c>
      <c r="BL146" s="14" t="s">
        <v>134</v>
      </c>
      <c r="BM146" s="149" t="s">
        <v>171</v>
      </c>
    </row>
    <row r="147" spans="1:65" s="2" customFormat="1" ht="21.75" customHeight="1">
      <c r="A147" s="26"/>
      <c r="B147" s="137"/>
      <c r="C147" s="138" t="s">
        <v>172</v>
      </c>
      <c r="D147" s="138" t="s">
        <v>130</v>
      </c>
      <c r="E147" s="139" t="s">
        <v>173</v>
      </c>
      <c r="F147" s="140" t="s">
        <v>174</v>
      </c>
      <c r="G147" s="141" t="s">
        <v>133</v>
      </c>
      <c r="H147" s="142">
        <v>503.39</v>
      </c>
      <c r="I147" s="143"/>
      <c r="J147" s="143">
        <f t="shared" si="0"/>
        <v>0</v>
      </c>
      <c r="K147" s="144"/>
      <c r="L147" s="27"/>
      <c r="M147" s="145" t="s">
        <v>1</v>
      </c>
      <c r="N147" s="146" t="s">
        <v>36</v>
      </c>
      <c r="O147" s="147">
        <v>0.074</v>
      </c>
      <c r="P147" s="147">
        <f t="shared" si="1"/>
        <v>37.250859999999996</v>
      </c>
      <c r="Q147" s="147">
        <v>0</v>
      </c>
      <c r="R147" s="147">
        <f t="shared" si="2"/>
        <v>0</v>
      </c>
      <c r="S147" s="147">
        <v>0</v>
      </c>
      <c r="T147" s="147">
        <f t="shared" si="3"/>
        <v>0</v>
      </c>
      <c r="U147" s="148" t="s">
        <v>1</v>
      </c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9" t="s">
        <v>134</v>
      </c>
      <c r="AT147" s="149" t="s">
        <v>130</v>
      </c>
      <c r="AU147" s="149" t="s">
        <v>81</v>
      </c>
      <c r="AY147" s="14" t="s">
        <v>127</v>
      </c>
      <c r="BE147" s="150">
        <f t="shared" si="4"/>
        <v>0</v>
      </c>
      <c r="BF147" s="150">
        <f t="shared" si="5"/>
        <v>0</v>
      </c>
      <c r="BG147" s="150">
        <f t="shared" si="6"/>
        <v>0</v>
      </c>
      <c r="BH147" s="150">
        <f t="shared" si="7"/>
        <v>0</v>
      </c>
      <c r="BI147" s="150">
        <f t="shared" si="8"/>
        <v>0</v>
      </c>
      <c r="BJ147" s="14" t="s">
        <v>79</v>
      </c>
      <c r="BK147" s="150">
        <f t="shared" si="9"/>
        <v>0</v>
      </c>
      <c r="BL147" s="14" t="s">
        <v>134</v>
      </c>
      <c r="BM147" s="149" t="s">
        <v>175</v>
      </c>
    </row>
    <row r="148" spans="1:65" s="2" customFormat="1" ht="21.75" customHeight="1">
      <c r="A148" s="26"/>
      <c r="B148" s="137"/>
      <c r="C148" s="138" t="s">
        <v>176</v>
      </c>
      <c r="D148" s="138" t="s">
        <v>130</v>
      </c>
      <c r="E148" s="139" t="s">
        <v>177</v>
      </c>
      <c r="F148" s="140" t="s">
        <v>178</v>
      </c>
      <c r="G148" s="141" t="s">
        <v>179</v>
      </c>
      <c r="H148" s="142">
        <v>503.39</v>
      </c>
      <c r="I148" s="143"/>
      <c r="J148" s="143">
        <f t="shared" si="0"/>
        <v>0</v>
      </c>
      <c r="K148" s="144"/>
      <c r="L148" s="27"/>
      <c r="M148" s="145" t="s">
        <v>1</v>
      </c>
      <c r="N148" s="146" t="s">
        <v>36</v>
      </c>
      <c r="O148" s="147">
        <v>0</v>
      </c>
      <c r="P148" s="147">
        <f t="shared" si="1"/>
        <v>0</v>
      </c>
      <c r="Q148" s="147">
        <v>0</v>
      </c>
      <c r="R148" s="147">
        <f t="shared" si="2"/>
        <v>0</v>
      </c>
      <c r="S148" s="147">
        <v>0</v>
      </c>
      <c r="T148" s="147">
        <f t="shared" si="3"/>
        <v>0</v>
      </c>
      <c r="U148" s="148" t="s">
        <v>1</v>
      </c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9" t="s">
        <v>134</v>
      </c>
      <c r="AT148" s="149" t="s">
        <v>130</v>
      </c>
      <c r="AU148" s="149" t="s">
        <v>81</v>
      </c>
      <c r="AY148" s="14" t="s">
        <v>127</v>
      </c>
      <c r="BE148" s="150">
        <f t="shared" si="4"/>
        <v>0</v>
      </c>
      <c r="BF148" s="150">
        <f t="shared" si="5"/>
        <v>0</v>
      </c>
      <c r="BG148" s="150">
        <f t="shared" si="6"/>
        <v>0</v>
      </c>
      <c r="BH148" s="150">
        <f t="shared" si="7"/>
        <v>0</v>
      </c>
      <c r="BI148" s="150">
        <f t="shared" si="8"/>
        <v>0</v>
      </c>
      <c r="BJ148" s="14" t="s">
        <v>79</v>
      </c>
      <c r="BK148" s="150">
        <f t="shared" si="9"/>
        <v>0</v>
      </c>
      <c r="BL148" s="14" t="s">
        <v>134</v>
      </c>
      <c r="BM148" s="149" t="s">
        <v>180</v>
      </c>
    </row>
    <row r="149" spans="1:65" s="2" customFormat="1" ht="16.5" customHeight="1">
      <c r="A149" s="26"/>
      <c r="B149" s="137"/>
      <c r="C149" s="138" t="s">
        <v>181</v>
      </c>
      <c r="D149" s="138" t="s">
        <v>130</v>
      </c>
      <c r="E149" s="139" t="s">
        <v>182</v>
      </c>
      <c r="F149" s="140" t="s">
        <v>183</v>
      </c>
      <c r="G149" s="141" t="s">
        <v>147</v>
      </c>
      <c r="H149" s="142">
        <v>503.39</v>
      </c>
      <c r="I149" s="143"/>
      <c r="J149" s="143">
        <f t="shared" si="0"/>
        <v>0</v>
      </c>
      <c r="K149" s="144"/>
      <c r="L149" s="27"/>
      <c r="M149" s="145" t="s">
        <v>1</v>
      </c>
      <c r="N149" s="146" t="s">
        <v>36</v>
      </c>
      <c r="O149" s="147">
        <v>0.009</v>
      </c>
      <c r="P149" s="147">
        <f t="shared" si="1"/>
        <v>4.53051</v>
      </c>
      <c r="Q149" s="147">
        <v>0</v>
      </c>
      <c r="R149" s="147">
        <f t="shared" si="2"/>
        <v>0</v>
      </c>
      <c r="S149" s="147">
        <v>0</v>
      </c>
      <c r="T149" s="147">
        <f t="shared" si="3"/>
        <v>0</v>
      </c>
      <c r="U149" s="148" t="s">
        <v>1</v>
      </c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9" t="s">
        <v>134</v>
      </c>
      <c r="AT149" s="149" t="s">
        <v>130</v>
      </c>
      <c r="AU149" s="149" t="s">
        <v>81</v>
      </c>
      <c r="AY149" s="14" t="s">
        <v>127</v>
      </c>
      <c r="BE149" s="150">
        <f t="shared" si="4"/>
        <v>0</v>
      </c>
      <c r="BF149" s="150">
        <f t="shared" si="5"/>
        <v>0</v>
      </c>
      <c r="BG149" s="150">
        <f t="shared" si="6"/>
        <v>0</v>
      </c>
      <c r="BH149" s="150">
        <f t="shared" si="7"/>
        <v>0</v>
      </c>
      <c r="BI149" s="150">
        <f t="shared" si="8"/>
        <v>0</v>
      </c>
      <c r="BJ149" s="14" t="s">
        <v>79</v>
      </c>
      <c r="BK149" s="150">
        <f t="shared" si="9"/>
        <v>0</v>
      </c>
      <c r="BL149" s="14" t="s">
        <v>134</v>
      </c>
      <c r="BM149" s="149" t="s">
        <v>184</v>
      </c>
    </row>
    <row r="150" spans="1:65" s="2" customFormat="1" ht="21.75" customHeight="1">
      <c r="A150" s="26"/>
      <c r="B150" s="137"/>
      <c r="C150" s="138" t="s">
        <v>134</v>
      </c>
      <c r="D150" s="138" t="s">
        <v>130</v>
      </c>
      <c r="E150" s="139" t="s">
        <v>185</v>
      </c>
      <c r="F150" s="140" t="s">
        <v>186</v>
      </c>
      <c r="G150" s="141" t="s">
        <v>147</v>
      </c>
      <c r="H150" s="142">
        <v>31.104</v>
      </c>
      <c r="I150" s="143"/>
      <c r="J150" s="143">
        <f t="shared" si="0"/>
        <v>0</v>
      </c>
      <c r="K150" s="144"/>
      <c r="L150" s="27"/>
      <c r="M150" s="145" t="s">
        <v>1</v>
      </c>
      <c r="N150" s="146" t="s">
        <v>36</v>
      </c>
      <c r="O150" s="147">
        <v>0.328</v>
      </c>
      <c r="P150" s="147">
        <f t="shared" si="1"/>
        <v>10.202112</v>
      </c>
      <c r="Q150" s="147">
        <v>0</v>
      </c>
      <c r="R150" s="147">
        <f t="shared" si="2"/>
        <v>0</v>
      </c>
      <c r="S150" s="147">
        <v>0</v>
      </c>
      <c r="T150" s="147">
        <f t="shared" si="3"/>
        <v>0</v>
      </c>
      <c r="U150" s="148" t="s">
        <v>1</v>
      </c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9" t="s">
        <v>134</v>
      </c>
      <c r="AT150" s="149" t="s">
        <v>130</v>
      </c>
      <c r="AU150" s="149" t="s">
        <v>81</v>
      </c>
      <c r="AY150" s="14" t="s">
        <v>127</v>
      </c>
      <c r="BE150" s="150">
        <f t="shared" si="4"/>
        <v>0</v>
      </c>
      <c r="BF150" s="150">
        <f t="shared" si="5"/>
        <v>0</v>
      </c>
      <c r="BG150" s="150">
        <f t="shared" si="6"/>
        <v>0</v>
      </c>
      <c r="BH150" s="150">
        <f t="shared" si="7"/>
        <v>0</v>
      </c>
      <c r="BI150" s="150">
        <f t="shared" si="8"/>
        <v>0</v>
      </c>
      <c r="BJ150" s="14" t="s">
        <v>79</v>
      </c>
      <c r="BK150" s="150">
        <f t="shared" si="9"/>
        <v>0</v>
      </c>
      <c r="BL150" s="14" t="s">
        <v>134</v>
      </c>
      <c r="BM150" s="149" t="s">
        <v>187</v>
      </c>
    </row>
    <row r="151" spans="1:65" s="2" customFormat="1" ht="21.75" customHeight="1">
      <c r="A151" s="26"/>
      <c r="B151" s="137"/>
      <c r="C151" s="138" t="s">
        <v>188</v>
      </c>
      <c r="D151" s="138" t="s">
        <v>130</v>
      </c>
      <c r="E151" s="139" t="s">
        <v>189</v>
      </c>
      <c r="F151" s="140" t="s">
        <v>190</v>
      </c>
      <c r="G151" s="141" t="s">
        <v>133</v>
      </c>
      <c r="H151" s="142">
        <v>779</v>
      </c>
      <c r="I151" s="143"/>
      <c r="J151" s="143">
        <f t="shared" si="0"/>
        <v>0</v>
      </c>
      <c r="K151" s="144"/>
      <c r="L151" s="27"/>
      <c r="M151" s="145" t="s">
        <v>1</v>
      </c>
      <c r="N151" s="146" t="s">
        <v>36</v>
      </c>
      <c r="O151" s="147">
        <v>0.025</v>
      </c>
      <c r="P151" s="147">
        <f t="shared" si="1"/>
        <v>19.475</v>
      </c>
      <c r="Q151" s="147">
        <v>0</v>
      </c>
      <c r="R151" s="147">
        <f t="shared" si="2"/>
        <v>0</v>
      </c>
      <c r="S151" s="147">
        <v>0</v>
      </c>
      <c r="T151" s="147">
        <f t="shared" si="3"/>
        <v>0</v>
      </c>
      <c r="U151" s="148" t="s">
        <v>1</v>
      </c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9" t="s">
        <v>134</v>
      </c>
      <c r="AT151" s="149" t="s">
        <v>130</v>
      </c>
      <c r="AU151" s="149" t="s">
        <v>81</v>
      </c>
      <c r="AY151" s="14" t="s">
        <v>127</v>
      </c>
      <c r="BE151" s="150">
        <f t="shared" si="4"/>
        <v>0</v>
      </c>
      <c r="BF151" s="150">
        <f t="shared" si="5"/>
        <v>0</v>
      </c>
      <c r="BG151" s="150">
        <f t="shared" si="6"/>
        <v>0</v>
      </c>
      <c r="BH151" s="150">
        <f t="shared" si="7"/>
        <v>0</v>
      </c>
      <c r="BI151" s="150">
        <f t="shared" si="8"/>
        <v>0</v>
      </c>
      <c r="BJ151" s="14" t="s">
        <v>79</v>
      </c>
      <c r="BK151" s="150">
        <f t="shared" si="9"/>
        <v>0</v>
      </c>
      <c r="BL151" s="14" t="s">
        <v>134</v>
      </c>
      <c r="BM151" s="149" t="s">
        <v>191</v>
      </c>
    </row>
    <row r="152" spans="2:63" s="12" customFormat="1" ht="22.7" customHeight="1">
      <c r="B152" s="125"/>
      <c r="D152" s="126" t="s">
        <v>70</v>
      </c>
      <c r="E152" s="135" t="s">
        <v>81</v>
      </c>
      <c r="F152" s="135" t="s">
        <v>192</v>
      </c>
      <c r="J152" s="136">
        <f>BK152</f>
        <v>0</v>
      </c>
      <c r="L152" s="125"/>
      <c r="M152" s="129"/>
      <c r="N152" s="130"/>
      <c r="O152" s="130"/>
      <c r="P152" s="131">
        <f>SUM(P153:P167)</f>
        <v>138.76507200000003</v>
      </c>
      <c r="Q152" s="130"/>
      <c r="R152" s="131">
        <f>SUM(R153:R167)</f>
        <v>116.40040647999999</v>
      </c>
      <c r="S152" s="130"/>
      <c r="T152" s="131">
        <f>SUM(T153:T167)</f>
        <v>0</v>
      </c>
      <c r="U152" s="132"/>
      <c r="AR152" s="126" t="s">
        <v>79</v>
      </c>
      <c r="AT152" s="133" t="s">
        <v>70</v>
      </c>
      <c r="AU152" s="133" t="s">
        <v>79</v>
      </c>
      <c r="AY152" s="126" t="s">
        <v>127</v>
      </c>
      <c r="BK152" s="134">
        <f>SUM(BK153:BK167)</f>
        <v>0</v>
      </c>
    </row>
    <row r="153" spans="1:65" s="2" customFormat="1" ht="21.75" customHeight="1">
      <c r="A153" s="26"/>
      <c r="B153" s="137"/>
      <c r="C153" s="138" t="s">
        <v>193</v>
      </c>
      <c r="D153" s="138" t="s">
        <v>130</v>
      </c>
      <c r="E153" s="139" t="s">
        <v>194</v>
      </c>
      <c r="F153" s="140" t="s">
        <v>195</v>
      </c>
      <c r="G153" s="141" t="s">
        <v>147</v>
      </c>
      <c r="H153" s="142">
        <v>28.16</v>
      </c>
      <c r="I153" s="143"/>
      <c r="J153" s="143">
        <f aca="true" t="shared" si="10" ref="J153:J167">ROUND(I153*H153,2)</f>
        <v>0</v>
      </c>
      <c r="K153" s="144"/>
      <c r="L153" s="27"/>
      <c r="M153" s="145" t="s">
        <v>1</v>
      </c>
      <c r="N153" s="146" t="s">
        <v>36</v>
      </c>
      <c r="O153" s="147">
        <v>0.92</v>
      </c>
      <c r="P153" s="147">
        <f aca="true" t="shared" si="11" ref="P153:P167">O153*H153</f>
        <v>25.9072</v>
      </c>
      <c r="Q153" s="147">
        <v>0</v>
      </c>
      <c r="R153" s="147">
        <f aca="true" t="shared" si="12" ref="R153:R167">Q153*H153</f>
        <v>0</v>
      </c>
      <c r="S153" s="147">
        <v>0</v>
      </c>
      <c r="T153" s="147">
        <f aca="true" t="shared" si="13" ref="T153:T167">S153*H153</f>
        <v>0</v>
      </c>
      <c r="U153" s="148" t="s">
        <v>1</v>
      </c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9" t="s">
        <v>134</v>
      </c>
      <c r="AT153" s="149" t="s">
        <v>130</v>
      </c>
      <c r="AU153" s="149" t="s">
        <v>81</v>
      </c>
      <c r="AY153" s="14" t="s">
        <v>127</v>
      </c>
      <c r="BE153" s="150">
        <f aca="true" t="shared" si="14" ref="BE153:BE167">IF(N153="základní",J153,0)</f>
        <v>0</v>
      </c>
      <c r="BF153" s="150">
        <f aca="true" t="shared" si="15" ref="BF153:BF167">IF(N153="snížená",J153,0)</f>
        <v>0</v>
      </c>
      <c r="BG153" s="150">
        <f aca="true" t="shared" si="16" ref="BG153:BG167">IF(N153="zákl. přenesená",J153,0)</f>
        <v>0</v>
      </c>
      <c r="BH153" s="150">
        <f aca="true" t="shared" si="17" ref="BH153:BH167">IF(N153="sníž. přenesená",J153,0)</f>
        <v>0</v>
      </c>
      <c r="BI153" s="150">
        <f aca="true" t="shared" si="18" ref="BI153:BI167">IF(N153="nulová",J153,0)</f>
        <v>0</v>
      </c>
      <c r="BJ153" s="14" t="s">
        <v>79</v>
      </c>
      <c r="BK153" s="150">
        <f aca="true" t="shared" si="19" ref="BK153:BK167">ROUND(I153*H153,2)</f>
        <v>0</v>
      </c>
      <c r="BL153" s="14" t="s">
        <v>134</v>
      </c>
      <c r="BM153" s="149" t="s">
        <v>196</v>
      </c>
    </row>
    <row r="154" spans="1:65" s="2" customFormat="1" ht="21.75" customHeight="1">
      <c r="A154" s="26"/>
      <c r="B154" s="137"/>
      <c r="C154" s="138" t="s">
        <v>197</v>
      </c>
      <c r="D154" s="138" t="s">
        <v>130</v>
      </c>
      <c r="E154" s="139" t="s">
        <v>198</v>
      </c>
      <c r="F154" s="140" t="s">
        <v>199</v>
      </c>
      <c r="G154" s="141" t="s">
        <v>133</v>
      </c>
      <c r="H154" s="142">
        <v>220.8</v>
      </c>
      <c r="I154" s="143"/>
      <c r="J154" s="143">
        <f t="shared" si="10"/>
        <v>0</v>
      </c>
      <c r="K154" s="144"/>
      <c r="L154" s="27"/>
      <c r="M154" s="145" t="s">
        <v>1</v>
      </c>
      <c r="N154" s="146" t="s">
        <v>36</v>
      </c>
      <c r="O154" s="147">
        <v>0.089</v>
      </c>
      <c r="P154" s="147">
        <f t="shared" si="11"/>
        <v>19.6512</v>
      </c>
      <c r="Q154" s="147">
        <v>0.00031</v>
      </c>
      <c r="R154" s="147">
        <f t="shared" si="12"/>
        <v>0.06844800000000001</v>
      </c>
      <c r="S154" s="147">
        <v>0</v>
      </c>
      <c r="T154" s="147">
        <f t="shared" si="13"/>
        <v>0</v>
      </c>
      <c r="U154" s="148" t="s">
        <v>1</v>
      </c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9" t="s">
        <v>134</v>
      </c>
      <c r="AT154" s="149" t="s">
        <v>130</v>
      </c>
      <c r="AU154" s="149" t="s">
        <v>81</v>
      </c>
      <c r="AY154" s="14" t="s">
        <v>127</v>
      </c>
      <c r="BE154" s="150">
        <f t="shared" si="14"/>
        <v>0</v>
      </c>
      <c r="BF154" s="150">
        <f t="shared" si="15"/>
        <v>0</v>
      </c>
      <c r="BG154" s="150">
        <f t="shared" si="16"/>
        <v>0</v>
      </c>
      <c r="BH154" s="150">
        <f t="shared" si="17"/>
        <v>0</v>
      </c>
      <c r="BI154" s="150">
        <f t="shared" si="18"/>
        <v>0</v>
      </c>
      <c r="BJ154" s="14" t="s">
        <v>79</v>
      </c>
      <c r="BK154" s="150">
        <f t="shared" si="19"/>
        <v>0</v>
      </c>
      <c r="BL154" s="14" t="s">
        <v>134</v>
      </c>
      <c r="BM154" s="149" t="s">
        <v>200</v>
      </c>
    </row>
    <row r="155" spans="1:65" s="2" customFormat="1" ht="21.75" customHeight="1">
      <c r="A155" s="26"/>
      <c r="B155" s="137"/>
      <c r="C155" s="151" t="s">
        <v>201</v>
      </c>
      <c r="D155" s="151" t="s">
        <v>202</v>
      </c>
      <c r="E155" s="152" t="s">
        <v>203</v>
      </c>
      <c r="F155" s="153" t="s">
        <v>204</v>
      </c>
      <c r="G155" s="154" t="s">
        <v>133</v>
      </c>
      <c r="H155" s="155">
        <v>264.96</v>
      </c>
      <c r="I155" s="156"/>
      <c r="J155" s="156">
        <f t="shared" si="10"/>
        <v>0</v>
      </c>
      <c r="K155" s="157"/>
      <c r="L155" s="158"/>
      <c r="M155" s="159" t="s">
        <v>1</v>
      </c>
      <c r="N155" s="160" t="s">
        <v>36</v>
      </c>
      <c r="O155" s="147">
        <v>0</v>
      </c>
      <c r="P155" s="147">
        <f t="shared" si="11"/>
        <v>0</v>
      </c>
      <c r="Q155" s="147">
        <v>0.00018</v>
      </c>
      <c r="R155" s="147">
        <f t="shared" si="12"/>
        <v>0.0476928</v>
      </c>
      <c r="S155" s="147">
        <v>0</v>
      </c>
      <c r="T155" s="147">
        <f t="shared" si="13"/>
        <v>0</v>
      </c>
      <c r="U155" s="148" t="s">
        <v>1</v>
      </c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9" t="s">
        <v>201</v>
      </c>
      <c r="AT155" s="149" t="s">
        <v>202</v>
      </c>
      <c r="AU155" s="149" t="s">
        <v>81</v>
      </c>
      <c r="AY155" s="14" t="s">
        <v>127</v>
      </c>
      <c r="BE155" s="150">
        <f t="shared" si="14"/>
        <v>0</v>
      </c>
      <c r="BF155" s="150">
        <f t="shared" si="15"/>
        <v>0</v>
      </c>
      <c r="BG155" s="150">
        <f t="shared" si="16"/>
        <v>0</v>
      </c>
      <c r="BH155" s="150">
        <f t="shared" si="17"/>
        <v>0</v>
      </c>
      <c r="BI155" s="150">
        <f t="shared" si="18"/>
        <v>0</v>
      </c>
      <c r="BJ155" s="14" t="s">
        <v>79</v>
      </c>
      <c r="BK155" s="150">
        <f t="shared" si="19"/>
        <v>0</v>
      </c>
      <c r="BL155" s="14" t="s">
        <v>134</v>
      </c>
      <c r="BM155" s="149" t="s">
        <v>205</v>
      </c>
    </row>
    <row r="156" spans="1:65" s="2" customFormat="1" ht="16.5" customHeight="1">
      <c r="A156" s="26"/>
      <c r="B156" s="137"/>
      <c r="C156" s="138" t="s">
        <v>206</v>
      </c>
      <c r="D156" s="138" t="s">
        <v>130</v>
      </c>
      <c r="E156" s="139" t="s">
        <v>207</v>
      </c>
      <c r="F156" s="140" t="s">
        <v>208</v>
      </c>
      <c r="G156" s="141" t="s">
        <v>147</v>
      </c>
      <c r="H156" s="142">
        <v>2.76</v>
      </c>
      <c r="I156" s="143"/>
      <c r="J156" s="143">
        <f t="shared" si="10"/>
        <v>0</v>
      </c>
      <c r="K156" s="144"/>
      <c r="L156" s="27"/>
      <c r="M156" s="145" t="s">
        <v>1</v>
      </c>
      <c r="N156" s="146" t="s">
        <v>36</v>
      </c>
      <c r="O156" s="147">
        <v>0</v>
      </c>
      <c r="P156" s="147">
        <f t="shared" si="11"/>
        <v>0</v>
      </c>
      <c r="Q156" s="147">
        <v>0</v>
      </c>
      <c r="R156" s="147">
        <f t="shared" si="12"/>
        <v>0</v>
      </c>
      <c r="S156" s="147">
        <v>0</v>
      </c>
      <c r="T156" s="147">
        <f t="shared" si="13"/>
        <v>0</v>
      </c>
      <c r="U156" s="148" t="s">
        <v>1</v>
      </c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9" t="s">
        <v>134</v>
      </c>
      <c r="AT156" s="149" t="s">
        <v>130</v>
      </c>
      <c r="AU156" s="149" t="s">
        <v>81</v>
      </c>
      <c r="AY156" s="14" t="s">
        <v>127</v>
      </c>
      <c r="BE156" s="150">
        <f t="shared" si="14"/>
        <v>0</v>
      </c>
      <c r="BF156" s="150">
        <f t="shared" si="15"/>
        <v>0</v>
      </c>
      <c r="BG156" s="150">
        <f t="shared" si="16"/>
        <v>0</v>
      </c>
      <c r="BH156" s="150">
        <f t="shared" si="17"/>
        <v>0</v>
      </c>
      <c r="BI156" s="150">
        <f t="shared" si="18"/>
        <v>0</v>
      </c>
      <c r="BJ156" s="14" t="s">
        <v>79</v>
      </c>
      <c r="BK156" s="150">
        <f t="shared" si="19"/>
        <v>0</v>
      </c>
      <c r="BL156" s="14" t="s">
        <v>134</v>
      </c>
      <c r="BM156" s="149" t="s">
        <v>209</v>
      </c>
    </row>
    <row r="157" spans="1:65" s="2" customFormat="1" ht="21.75" customHeight="1">
      <c r="A157" s="26"/>
      <c r="B157" s="137"/>
      <c r="C157" s="138" t="s">
        <v>210</v>
      </c>
      <c r="D157" s="138" t="s">
        <v>130</v>
      </c>
      <c r="E157" s="139" t="s">
        <v>211</v>
      </c>
      <c r="F157" s="140" t="s">
        <v>212</v>
      </c>
      <c r="G157" s="141" t="s">
        <v>139</v>
      </c>
      <c r="H157" s="142">
        <v>138</v>
      </c>
      <c r="I157" s="143"/>
      <c r="J157" s="143">
        <f t="shared" si="10"/>
        <v>0</v>
      </c>
      <c r="K157" s="144"/>
      <c r="L157" s="27"/>
      <c r="M157" s="145" t="s">
        <v>1</v>
      </c>
      <c r="N157" s="146" t="s">
        <v>36</v>
      </c>
      <c r="O157" s="147">
        <v>0</v>
      </c>
      <c r="P157" s="147">
        <f t="shared" si="11"/>
        <v>0</v>
      </c>
      <c r="Q157" s="147">
        <v>0</v>
      </c>
      <c r="R157" s="147">
        <f t="shared" si="12"/>
        <v>0</v>
      </c>
      <c r="S157" s="147">
        <v>0</v>
      </c>
      <c r="T157" s="147">
        <f t="shared" si="13"/>
        <v>0</v>
      </c>
      <c r="U157" s="148" t="s">
        <v>1</v>
      </c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9" t="s">
        <v>134</v>
      </c>
      <c r="AT157" s="149" t="s">
        <v>130</v>
      </c>
      <c r="AU157" s="149" t="s">
        <v>81</v>
      </c>
      <c r="AY157" s="14" t="s">
        <v>127</v>
      </c>
      <c r="BE157" s="150">
        <f t="shared" si="14"/>
        <v>0</v>
      </c>
      <c r="BF157" s="150">
        <f t="shared" si="15"/>
        <v>0</v>
      </c>
      <c r="BG157" s="150">
        <f t="shared" si="16"/>
        <v>0</v>
      </c>
      <c r="BH157" s="150">
        <f t="shared" si="17"/>
        <v>0</v>
      </c>
      <c r="BI157" s="150">
        <f t="shared" si="18"/>
        <v>0</v>
      </c>
      <c r="BJ157" s="14" t="s">
        <v>79</v>
      </c>
      <c r="BK157" s="150">
        <f t="shared" si="19"/>
        <v>0</v>
      </c>
      <c r="BL157" s="14" t="s">
        <v>134</v>
      </c>
      <c r="BM157" s="149" t="s">
        <v>213</v>
      </c>
    </row>
    <row r="158" spans="1:65" s="2" customFormat="1" ht="21.75" customHeight="1">
      <c r="A158" s="26"/>
      <c r="B158" s="137"/>
      <c r="C158" s="138" t="s">
        <v>214</v>
      </c>
      <c r="D158" s="138" t="s">
        <v>130</v>
      </c>
      <c r="E158" s="139" t="s">
        <v>215</v>
      </c>
      <c r="F158" s="140" t="s">
        <v>216</v>
      </c>
      <c r="G158" s="141" t="s">
        <v>147</v>
      </c>
      <c r="H158" s="142">
        <v>2.4</v>
      </c>
      <c r="I158" s="143"/>
      <c r="J158" s="143">
        <f t="shared" si="10"/>
        <v>0</v>
      </c>
      <c r="K158" s="144"/>
      <c r="L158" s="27"/>
      <c r="M158" s="145" t="s">
        <v>1</v>
      </c>
      <c r="N158" s="146" t="s">
        <v>36</v>
      </c>
      <c r="O158" s="147">
        <v>1.025</v>
      </c>
      <c r="P158" s="147">
        <f t="shared" si="11"/>
        <v>2.4599999999999995</v>
      </c>
      <c r="Q158" s="147">
        <v>2.16</v>
      </c>
      <c r="R158" s="147">
        <f t="shared" si="12"/>
        <v>5.184</v>
      </c>
      <c r="S158" s="147">
        <v>0</v>
      </c>
      <c r="T158" s="147">
        <f t="shared" si="13"/>
        <v>0</v>
      </c>
      <c r="U158" s="148" t="s">
        <v>1</v>
      </c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9" t="s">
        <v>134</v>
      </c>
      <c r="AT158" s="149" t="s">
        <v>130</v>
      </c>
      <c r="AU158" s="149" t="s">
        <v>81</v>
      </c>
      <c r="AY158" s="14" t="s">
        <v>127</v>
      </c>
      <c r="BE158" s="150">
        <f t="shared" si="14"/>
        <v>0</v>
      </c>
      <c r="BF158" s="150">
        <f t="shared" si="15"/>
        <v>0</v>
      </c>
      <c r="BG158" s="150">
        <f t="shared" si="16"/>
        <v>0</v>
      </c>
      <c r="BH158" s="150">
        <f t="shared" si="17"/>
        <v>0</v>
      </c>
      <c r="BI158" s="150">
        <f t="shared" si="18"/>
        <v>0</v>
      </c>
      <c r="BJ158" s="14" t="s">
        <v>79</v>
      </c>
      <c r="BK158" s="150">
        <f t="shared" si="19"/>
        <v>0</v>
      </c>
      <c r="BL158" s="14" t="s">
        <v>134</v>
      </c>
      <c r="BM158" s="149" t="s">
        <v>217</v>
      </c>
    </row>
    <row r="159" spans="1:65" s="2" customFormat="1" ht="21.75" customHeight="1">
      <c r="A159" s="26"/>
      <c r="B159" s="137"/>
      <c r="C159" s="138" t="s">
        <v>218</v>
      </c>
      <c r="D159" s="138" t="s">
        <v>130</v>
      </c>
      <c r="E159" s="139" t="s">
        <v>219</v>
      </c>
      <c r="F159" s="140" t="s">
        <v>220</v>
      </c>
      <c r="G159" s="141" t="s">
        <v>147</v>
      </c>
      <c r="H159" s="142">
        <v>6.084</v>
      </c>
      <c r="I159" s="143"/>
      <c r="J159" s="143">
        <f t="shared" si="10"/>
        <v>0</v>
      </c>
      <c r="K159" s="144"/>
      <c r="L159" s="27"/>
      <c r="M159" s="145" t="s">
        <v>1</v>
      </c>
      <c r="N159" s="146" t="s">
        <v>36</v>
      </c>
      <c r="O159" s="147">
        <v>0.985</v>
      </c>
      <c r="P159" s="147">
        <f t="shared" si="11"/>
        <v>5.9927399999999995</v>
      </c>
      <c r="Q159" s="147">
        <v>1.98</v>
      </c>
      <c r="R159" s="147">
        <f t="shared" si="12"/>
        <v>12.04632</v>
      </c>
      <c r="S159" s="147">
        <v>0</v>
      </c>
      <c r="T159" s="147">
        <f t="shared" si="13"/>
        <v>0</v>
      </c>
      <c r="U159" s="148" t="s">
        <v>1</v>
      </c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9" t="s">
        <v>134</v>
      </c>
      <c r="AT159" s="149" t="s">
        <v>130</v>
      </c>
      <c r="AU159" s="149" t="s">
        <v>81</v>
      </c>
      <c r="AY159" s="14" t="s">
        <v>127</v>
      </c>
      <c r="BE159" s="150">
        <f t="shared" si="14"/>
        <v>0</v>
      </c>
      <c r="BF159" s="150">
        <f t="shared" si="15"/>
        <v>0</v>
      </c>
      <c r="BG159" s="150">
        <f t="shared" si="16"/>
        <v>0</v>
      </c>
      <c r="BH159" s="150">
        <f t="shared" si="17"/>
        <v>0</v>
      </c>
      <c r="BI159" s="150">
        <f t="shared" si="18"/>
        <v>0</v>
      </c>
      <c r="BJ159" s="14" t="s">
        <v>79</v>
      </c>
      <c r="BK159" s="150">
        <f t="shared" si="19"/>
        <v>0</v>
      </c>
      <c r="BL159" s="14" t="s">
        <v>134</v>
      </c>
      <c r="BM159" s="149" t="s">
        <v>221</v>
      </c>
    </row>
    <row r="160" spans="1:65" s="2" customFormat="1" ht="21.75" customHeight="1">
      <c r="A160" s="26"/>
      <c r="B160" s="137"/>
      <c r="C160" s="138" t="s">
        <v>222</v>
      </c>
      <c r="D160" s="138" t="s">
        <v>130</v>
      </c>
      <c r="E160" s="139" t="s">
        <v>223</v>
      </c>
      <c r="F160" s="140" t="s">
        <v>224</v>
      </c>
      <c r="G160" s="141" t="s">
        <v>147</v>
      </c>
      <c r="H160" s="142">
        <v>18</v>
      </c>
      <c r="I160" s="143"/>
      <c r="J160" s="143">
        <f t="shared" si="10"/>
        <v>0</v>
      </c>
      <c r="K160" s="144"/>
      <c r="L160" s="27"/>
      <c r="M160" s="145" t="s">
        <v>1</v>
      </c>
      <c r="N160" s="146" t="s">
        <v>36</v>
      </c>
      <c r="O160" s="147">
        <v>0.629</v>
      </c>
      <c r="P160" s="147">
        <f t="shared" si="11"/>
        <v>11.322</v>
      </c>
      <c r="Q160" s="147">
        <v>2.45329</v>
      </c>
      <c r="R160" s="147">
        <f t="shared" si="12"/>
        <v>44.15922</v>
      </c>
      <c r="S160" s="147">
        <v>0</v>
      </c>
      <c r="T160" s="147">
        <f t="shared" si="13"/>
        <v>0</v>
      </c>
      <c r="U160" s="148" t="s">
        <v>1</v>
      </c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9" t="s">
        <v>134</v>
      </c>
      <c r="AT160" s="149" t="s">
        <v>130</v>
      </c>
      <c r="AU160" s="149" t="s">
        <v>81</v>
      </c>
      <c r="AY160" s="14" t="s">
        <v>127</v>
      </c>
      <c r="BE160" s="150">
        <f t="shared" si="14"/>
        <v>0</v>
      </c>
      <c r="BF160" s="150">
        <f t="shared" si="15"/>
        <v>0</v>
      </c>
      <c r="BG160" s="150">
        <f t="shared" si="16"/>
        <v>0</v>
      </c>
      <c r="BH160" s="150">
        <f t="shared" si="17"/>
        <v>0</v>
      </c>
      <c r="BI160" s="150">
        <f t="shared" si="18"/>
        <v>0</v>
      </c>
      <c r="BJ160" s="14" t="s">
        <v>79</v>
      </c>
      <c r="BK160" s="150">
        <f t="shared" si="19"/>
        <v>0</v>
      </c>
      <c r="BL160" s="14" t="s">
        <v>134</v>
      </c>
      <c r="BM160" s="149" t="s">
        <v>225</v>
      </c>
    </row>
    <row r="161" spans="1:65" s="2" customFormat="1" ht="16.5" customHeight="1">
      <c r="A161" s="26"/>
      <c r="B161" s="137"/>
      <c r="C161" s="138" t="s">
        <v>226</v>
      </c>
      <c r="D161" s="138" t="s">
        <v>130</v>
      </c>
      <c r="E161" s="139" t="s">
        <v>227</v>
      </c>
      <c r="F161" s="140" t="s">
        <v>228</v>
      </c>
      <c r="G161" s="141" t="s">
        <v>147</v>
      </c>
      <c r="H161" s="142">
        <v>4.608</v>
      </c>
      <c r="I161" s="143"/>
      <c r="J161" s="143">
        <f t="shared" si="10"/>
        <v>0</v>
      </c>
      <c r="K161" s="144"/>
      <c r="L161" s="27"/>
      <c r="M161" s="145" t="s">
        <v>1</v>
      </c>
      <c r="N161" s="146" t="s">
        <v>36</v>
      </c>
      <c r="O161" s="147">
        <v>0.584</v>
      </c>
      <c r="P161" s="147">
        <f t="shared" si="11"/>
        <v>2.6910719999999997</v>
      </c>
      <c r="Q161" s="147">
        <v>2.25634</v>
      </c>
      <c r="R161" s="147">
        <f t="shared" si="12"/>
        <v>10.39721472</v>
      </c>
      <c r="S161" s="147">
        <v>0</v>
      </c>
      <c r="T161" s="147">
        <f t="shared" si="13"/>
        <v>0</v>
      </c>
      <c r="U161" s="148" t="s">
        <v>1</v>
      </c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9" t="s">
        <v>134</v>
      </c>
      <c r="AT161" s="149" t="s">
        <v>130</v>
      </c>
      <c r="AU161" s="149" t="s">
        <v>81</v>
      </c>
      <c r="AY161" s="14" t="s">
        <v>127</v>
      </c>
      <c r="BE161" s="150">
        <f t="shared" si="14"/>
        <v>0</v>
      </c>
      <c r="BF161" s="150">
        <f t="shared" si="15"/>
        <v>0</v>
      </c>
      <c r="BG161" s="150">
        <f t="shared" si="16"/>
        <v>0</v>
      </c>
      <c r="BH161" s="150">
        <f t="shared" si="17"/>
        <v>0</v>
      </c>
      <c r="BI161" s="150">
        <f t="shared" si="18"/>
        <v>0</v>
      </c>
      <c r="BJ161" s="14" t="s">
        <v>79</v>
      </c>
      <c r="BK161" s="150">
        <f t="shared" si="19"/>
        <v>0</v>
      </c>
      <c r="BL161" s="14" t="s">
        <v>134</v>
      </c>
      <c r="BM161" s="149" t="s">
        <v>229</v>
      </c>
    </row>
    <row r="162" spans="1:65" s="2" customFormat="1" ht="16.5" customHeight="1">
      <c r="A162" s="26"/>
      <c r="B162" s="137"/>
      <c r="C162" s="138" t="s">
        <v>8</v>
      </c>
      <c r="D162" s="138" t="s">
        <v>130</v>
      </c>
      <c r="E162" s="139" t="s">
        <v>230</v>
      </c>
      <c r="F162" s="140" t="s">
        <v>231</v>
      </c>
      <c r="G162" s="141" t="s">
        <v>133</v>
      </c>
      <c r="H162" s="142">
        <v>33.6</v>
      </c>
      <c r="I162" s="143"/>
      <c r="J162" s="143">
        <f t="shared" si="10"/>
        <v>0</v>
      </c>
      <c r="K162" s="144"/>
      <c r="L162" s="27"/>
      <c r="M162" s="145" t="s">
        <v>1</v>
      </c>
      <c r="N162" s="146" t="s">
        <v>36</v>
      </c>
      <c r="O162" s="147">
        <v>0.274</v>
      </c>
      <c r="P162" s="147">
        <f t="shared" si="11"/>
        <v>9.2064</v>
      </c>
      <c r="Q162" s="147">
        <v>0.00264</v>
      </c>
      <c r="R162" s="147">
        <f t="shared" si="12"/>
        <v>0.088704</v>
      </c>
      <c r="S162" s="147">
        <v>0</v>
      </c>
      <c r="T162" s="147">
        <f t="shared" si="13"/>
        <v>0</v>
      </c>
      <c r="U162" s="148" t="s">
        <v>1</v>
      </c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9" t="s">
        <v>134</v>
      </c>
      <c r="AT162" s="149" t="s">
        <v>130</v>
      </c>
      <c r="AU162" s="149" t="s">
        <v>81</v>
      </c>
      <c r="AY162" s="14" t="s">
        <v>127</v>
      </c>
      <c r="BE162" s="150">
        <f t="shared" si="14"/>
        <v>0</v>
      </c>
      <c r="BF162" s="150">
        <f t="shared" si="15"/>
        <v>0</v>
      </c>
      <c r="BG162" s="150">
        <f t="shared" si="16"/>
        <v>0</v>
      </c>
      <c r="BH162" s="150">
        <f t="shared" si="17"/>
        <v>0</v>
      </c>
      <c r="BI162" s="150">
        <f t="shared" si="18"/>
        <v>0</v>
      </c>
      <c r="BJ162" s="14" t="s">
        <v>79</v>
      </c>
      <c r="BK162" s="150">
        <f t="shared" si="19"/>
        <v>0</v>
      </c>
      <c r="BL162" s="14" t="s">
        <v>134</v>
      </c>
      <c r="BM162" s="149" t="s">
        <v>232</v>
      </c>
    </row>
    <row r="163" spans="1:65" s="2" customFormat="1" ht="16.5" customHeight="1">
      <c r="A163" s="26"/>
      <c r="B163" s="137"/>
      <c r="C163" s="138" t="s">
        <v>233</v>
      </c>
      <c r="D163" s="138" t="s">
        <v>130</v>
      </c>
      <c r="E163" s="139" t="s">
        <v>234</v>
      </c>
      <c r="F163" s="140" t="s">
        <v>235</v>
      </c>
      <c r="G163" s="141" t="s">
        <v>133</v>
      </c>
      <c r="H163" s="142">
        <v>33.6</v>
      </c>
      <c r="I163" s="143"/>
      <c r="J163" s="143">
        <f t="shared" si="10"/>
        <v>0</v>
      </c>
      <c r="K163" s="144"/>
      <c r="L163" s="27"/>
      <c r="M163" s="145" t="s">
        <v>1</v>
      </c>
      <c r="N163" s="146" t="s">
        <v>36</v>
      </c>
      <c r="O163" s="147">
        <v>0.092</v>
      </c>
      <c r="P163" s="147">
        <f t="shared" si="11"/>
        <v>3.0912</v>
      </c>
      <c r="Q163" s="147">
        <v>0</v>
      </c>
      <c r="R163" s="147">
        <f t="shared" si="12"/>
        <v>0</v>
      </c>
      <c r="S163" s="147">
        <v>0</v>
      </c>
      <c r="T163" s="147">
        <f t="shared" si="13"/>
        <v>0</v>
      </c>
      <c r="U163" s="148" t="s">
        <v>1</v>
      </c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9" t="s">
        <v>134</v>
      </c>
      <c r="AT163" s="149" t="s">
        <v>130</v>
      </c>
      <c r="AU163" s="149" t="s">
        <v>81</v>
      </c>
      <c r="AY163" s="14" t="s">
        <v>127</v>
      </c>
      <c r="BE163" s="150">
        <f t="shared" si="14"/>
        <v>0</v>
      </c>
      <c r="BF163" s="150">
        <f t="shared" si="15"/>
        <v>0</v>
      </c>
      <c r="BG163" s="150">
        <f t="shared" si="16"/>
        <v>0</v>
      </c>
      <c r="BH163" s="150">
        <f t="shared" si="17"/>
        <v>0</v>
      </c>
      <c r="BI163" s="150">
        <f t="shared" si="18"/>
        <v>0</v>
      </c>
      <c r="BJ163" s="14" t="s">
        <v>79</v>
      </c>
      <c r="BK163" s="150">
        <f t="shared" si="19"/>
        <v>0</v>
      </c>
      <c r="BL163" s="14" t="s">
        <v>134</v>
      </c>
      <c r="BM163" s="149" t="s">
        <v>236</v>
      </c>
    </row>
    <row r="164" spans="1:65" s="2" customFormat="1" ht="21.75" customHeight="1">
      <c r="A164" s="26"/>
      <c r="B164" s="137"/>
      <c r="C164" s="138" t="s">
        <v>237</v>
      </c>
      <c r="D164" s="138" t="s">
        <v>130</v>
      </c>
      <c r="E164" s="139" t="s">
        <v>238</v>
      </c>
      <c r="F164" s="140" t="s">
        <v>239</v>
      </c>
      <c r="G164" s="141" t="s">
        <v>147</v>
      </c>
      <c r="H164" s="142">
        <v>18</v>
      </c>
      <c r="I164" s="143"/>
      <c r="J164" s="143">
        <f t="shared" si="10"/>
        <v>0</v>
      </c>
      <c r="K164" s="144"/>
      <c r="L164" s="27"/>
      <c r="M164" s="145" t="s">
        <v>1</v>
      </c>
      <c r="N164" s="146" t="s">
        <v>36</v>
      </c>
      <c r="O164" s="147">
        <v>0.735</v>
      </c>
      <c r="P164" s="147">
        <f t="shared" si="11"/>
        <v>13.23</v>
      </c>
      <c r="Q164" s="147">
        <v>2.45329</v>
      </c>
      <c r="R164" s="147">
        <f t="shared" si="12"/>
        <v>44.15922</v>
      </c>
      <c r="S164" s="147">
        <v>0</v>
      </c>
      <c r="T164" s="147">
        <f t="shared" si="13"/>
        <v>0</v>
      </c>
      <c r="U164" s="148" t="s">
        <v>1</v>
      </c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49" t="s">
        <v>134</v>
      </c>
      <c r="AT164" s="149" t="s">
        <v>130</v>
      </c>
      <c r="AU164" s="149" t="s">
        <v>81</v>
      </c>
      <c r="AY164" s="14" t="s">
        <v>127</v>
      </c>
      <c r="BE164" s="150">
        <f t="shared" si="14"/>
        <v>0</v>
      </c>
      <c r="BF164" s="150">
        <f t="shared" si="15"/>
        <v>0</v>
      </c>
      <c r="BG164" s="150">
        <f t="shared" si="16"/>
        <v>0</v>
      </c>
      <c r="BH164" s="150">
        <f t="shared" si="17"/>
        <v>0</v>
      </c>
      <c r="BI164" s="150">
        <f t="shared" si="18"/>
        <v>0</v>
      </c>
      <c r="BJ164" s="14" t="s">
        <v>79</v>
      </c>
      <c r="BK164" s="150">
        <f t="shared" si="19"/>
        <v>0</v>
      </c>
      <c r="BL164" s="14" t="s">
        <v>134</v>
      </c>
      <c r="BM164" s="149" t="s">
        <v>240</v>
      </c>
    </row>
    <row r="165" spans="1:65" s="2" customFormat="1" ht="16.5" customHeight="1">
      <c r="A165" s="26"/>
      <c r="B165" s="137"/>
      <c r="C165" s="138" t="s">
        <v>241</v>
      </c>
      <c r="D165" s="138" t="s">
        <v>130</v>
      </c>
      <c r="E165" s="139" t="s">
        <v>242</v>
      </c>
      <c r="F165" s="140" t="s">
        <v>243</v>
      </c>
      <c r="G165" s="141" t="s">
        <v>133</v>
      </c>
      <c r="H165" s="142">
        <v>61.5</v>
      </c>
      <c r="I165" s="143"/>
      <c r="J165" s="143">
        <f t="shared" si="10"/>
        <v>0</v>
      </c>
      <c r="K165" s="144"/>
      <c r="L165" s="27"/>
      <c r="M165" s="145" t="s">
        <v>1</v>
      </c>
      <c r="N165" s="146" t="s">
        <v>36</v>
      </c>
      <c r="O165" s="147">
        <v>0.518</v>
      </c>
      <c r="P165" s="147">
        <f t="shared" si="11"/>
        <v>31.857</v>
      </c>
      <c r="Q165" s="147">
        <v>0.00275</v>
      </c>
      <c r="R165" s="147">
        <f t="shared" si="12"/>
        <v>0.169125</v>
      </c>
      <c r="S165" s="147">
        <v>0</v>
      </c>
      <c r="T165" s="147">
        <f t="shared" si="13"/>
        <v>0</v>
      </c>
      <c r="U165" s="148" t="s">
        <v>1</v>
      </c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9" t="s">
        <v>134</v>
      </c>
      <c r="AT165" s="149" t="s">
        <v>130</v>
      </c>
      <c r="AU165" s="149" t="s">
        <v>81</v>
      </c>
      <c r="AY165" s="14" t="s">
        <v>127</v>
      </c>
      <c r="BE165" s="150">
        <f t="shared" si="14"/>
        <v>0</v>
      </c>
      <c r="BF165" s="150">
        <f t="shared" si="15"/>
        <v>0</v>
      </c>
      <c r="BG165" s="150">
        <f t="shared" si="16"/>
        <v>0</v>
      </c>
      <c r="BH165" s="150">
        <f t="shared" si="17"/>
        <v>0</v>
      </c>
      <c r="BI165" s="150">
        <f t="shared" si="18"/>
        <v>0</v>
      </c>
      <c r="BJ165" s="14" t="s">
        <v>79</v>
      </c>
      <c r="BK165" s="150">
        <f t="shared" si="19"/>
        <v>0</v>
      </c>
      <c r="BL165" s="14" t="s">
        <v>134</v>
      </c>
      <c r="BM165" s="149" t="s">
        <v>244</v>
      </c>
    </row>
    <row r="166" spans="1:65" s="2" customFormat="1" ht="16.5" customHeight="1">
      <c r="A166" s="26"/>
      <c r="B166" s="137"/>
      <c r="C166" s="138" t="s">
        <v>245</v>
      </c>
      <c r="D166" s="138" t="s">
        <v>130</v>
      </c>
      <c r="E166" s="139" t="s">
        <v>246</v>
      </c>
      <c r="F166" s="140" t="s">
        <v>247</v>
      </c>
      <c r="G166" s="141" t="s">
        <v>133</v>
      </c>
      <c r="H166" s="142">
        <v>61.5</v>
      </c>
      <c r="I166" s="143"/>
      <c r="J166" s="143">
        <f t="shared" si="10"/>
        <v>0</v>
      </c>
      <c r="K166" s="144"/>
      <c r="L166" s="27"/>
      <c r="M166" s="145" t="s">
        <v>1</v>
      </c>
      <c r="N166" s="146" t="s">
        <v>36</v>
      </c>
      <c r="O166" s="147">
        <v>0.177</v>
      </c>
      <c r="P166" s="147">
        <f t="shared" si="11"/>
        <v>10.885499999999999</v>
      </c>
      <c r="Q166" s="147">
        <v>0</v>
      </c>
      <c r="R166" s="147">
        <f t="shared" si="12"/>
        <v>0</v>
      </c>
      <c r="S166" s="147">
        <v>0</v>
      </c>
      <c r="T166" s="147">
        <f t="shared" si="13"/>
        <v>0</v>
      </c>
      <c r="U166" s="148" t="s">
        <v>1</v>
      </c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49" t="s">
        <v>134</v>
      </c>
      <c r="AT166" s="149" t="s">
        <v>130</v>
      </c>
      <c r="AU166" s="149" t="s">
        <v>81</v>
      </c>
      <c r="AY166" s="14" t="s">
        <v>127</v>
      </c>
      <c r="BE166" s="150">
        <f t="shared" si="14"/>
        <v>0</v>
      </c>
      <c r="BF166" s="150">
        <f t="shared" si="15"/>
        <v>0</v>
      </c>
      <c r="BG166" s="150">
        <f t="shared" si="16"/>
        <v>0</v>
      </c>
      <c r="BH166" s="150">
        <f t="shared" si="17"/>
        <v>0</v>
      </c>
      <c r="BI166" s="150">
        <f t="shared" si="18"/>
        <v>0</v>
      </c>
      <c r="BJ166" s="14" t="s">
        <v>79</v>
      </c>
      <c r="BK166" s="150">
        <f t="shared" si="19"/>
        <v>0</v>
      </c>
      <c r="BL166" s="14" t="s">
        <v>134</v>
      </c>
      <c r="BM166" s="149" t="s">
        <v>248</v>
      </c>
    </row>
    <row r="167" spans="1:65" s="2" customFormat="1" ht="21.75" customHeight="1">
      <c r="A167" s="26"/>
      <c r="B167" s="137"/>
      <c r="C167" s="138" t="s">
        <v>249</v>
      </c>
      <c r="D167" s="138" t="s">
        <v>130</v>
      </c>
      <c r="E167" s="139" t="s">
        <v>250</v>
      </c>
      <c r="F167" s="140" t="s">
        <v>251</v>
      </c>
      <c r="G167" s="141" t="s">
        <v>179</v>
      </c>
      <c r="H167" s="142">
        <v>0.076</v>
      </c>
      <c r="I167" s="143"/>
      <c r="J167" s="143">
        <f t="shared" si="10"/>
        <v>0</v>
      </c>
      <c r="K167" s="144"/>
      <c r="L167" s="27"/>
      <c r="M167" s="145" t="s">
        <v>1</v>
      </c>
      <c r="N167" s="146" t="s">
        <v>36</v>
      </c>
      <c r="O167" s="147">
        <v>32.51</v>
      </c>
      <c r="P167" s="147">
        <f t="shared" si="11"/>
        <v>2.47076</v>
      </c>
      <c r="Q167" s="147">
        <v>1.05871</v>
      </c>
      <c r="R167" s="147">
        <f t="shared" si="12"/>
        <v>0.08046196</v>
      </c>
      <c r="S167" s="147">
        <v>0</v>
      </c>
      <c r="T167" s="147">
        <f t="shared" si="13"/>
        <v>0</v>
      </c>
      <c r="U167" s="148" t="s">
        <v>1</v>
      </c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9" t="s">
        <v>134</v>
      </c>
      <c r="AT167" s="149" t="s">
        <v>130</v>
      </c>
      <c r="AU167" s="149" t="s">
        <v>81</v>
      </c>
      <c r="AY167" s="14" t="s">
        <v>127</v>
      </c>
      <c r="BE167" s="150">
        <f t="shared" si="14"/>
        <v>0</v>
      </c>
      <c r="BF167" s="150">
        <f t="shared" si="15"/>
        <v>0</v>
      </c>
      <c r="BG167" s="150">
        <f t="shared" si="16"/>
        <v>0</v>
      </c>
      <c r="BH167" s="150">
        <f t="shared" si="17"/>
        <v>0</v>
      </c>
      <c r="BI167" s="150">
        <f t="shared" si="18"/>
        <v>0</v>
      </c>
      <c r="BJ167" s="14" t="s">
        <v>79</v>
      </c>
      <c r="BK167" s="150">
        <f t="shared" si="19"/>
        <v>0</v>
      </c>
      <c r="BL167" s="14" t="s">
        <v>134</v>
      </c>
      <c r="BM167" s="149" t="s">
        <v>252</v>
      </c>
    </row>
    <row r="168" spans="2:63" s="12" customFormat="1" ht="22.7" customHeight="1">
      <c r="B168" s="125"/>
      <c r="D168" s="126" t="s">
        <v>70</v>
      </c>
      <c r="E168" s="135" t="s">
        <v>168</v>
      </c>
      <c r="F168" s="135" t="s">
        <v>253</v>
      </c>
      <c r="J168" s="136">
        <f>BK168</f>
        <v>0</v>
      </c>
      <c r="L168" s="125"/>
      <c r="M168" s="129"/>
      <c r="N168" s="130"/>
      <c r="O168" s="130"/>
      <c r="P168" s="131">
        <f>SUM(P169:P173)</f>
        <v>67.196</v>
      </c>
      <c r="Q168" s="130"/>
      <c r="R168" s="131">
        <f>SUM(R169:R173)</f>
        <v>12.381739999999999</v>
      </c>
      <c r="S168" s="130"/>
      <c r="T168" s="131">
        <f>SUM(T169:T173)</f>
        <v>0</v>
      </c>
      <c r="U168" s="132"/>
      <c r="AR168" s="126" t="s">
        <v>79</v>
      </c>
      <c r="AT168" s="133" t="s">
        <v>70</v>
      </c>
      <c r="AU168" s="133" t="s">
        <v>79</v>
      </c>
      <c r="AY168" s="126" t="s">
        <v>127</v>
      </c>
      <c r="BK168" s="134">
        <f>SUM(BK169:BK173)</f>
        <v>0</v>
      </c>
    </row>
    <row r="169" spans="1:65" s="2" customFormat="1" ht="21.75" customHeight="1">
      <c r="A169" s="26"/>
      <c r="B169" s="137"/>
      <c r="C169" s="138" t="s">
        <v>254</v>
      </c>
      <c r="D169" s="138" t="s">
        <v>130</v>
      </c>
      <c r="E169" s="139" t="s">
        <v>255</v>
      </c>
      <c r="F169" s="140" t="s">
        <v>256</v>
      </c>
      <c r="G169" s="141" t="s">
        <v>257</v>
      </c>
      <c r="H169" s="142">
        <v>50</v>
      </c>
      <c r="I169" s="143"/>
      <c r="J169" s="143">
        <f>ROUND(I169*H169,2)</f>
        <v>0</v>
      </c>
      <c r="K169" s="144"/>
      <c r="L169" s="27"/>
      <c r="M169" s="145" t="s">
        <v>1</v>
      </c>
      <c r="N169" s="146" t="s">
        <v>36</v>
      </c>
      <c r="O169" s="147">
        <v>0.34</v>
      </c>
      <c r="P169" s="147">
        <f>O169*H169</f>
        <v>17</v>
      </c>
      <c r="Q169" s="147">
        <v>0.17489</v>
      </c>
      <c r="R169" s="147">
        <f>Q169*H169</f>
        <v>8.744499999999999</v>
      </c>
      <c r="S169" s="147">
        <v>0</v>
      </c>
      <c r="T169" s="147">
        <f>S169*H169</f>
        <v>0</v>
      </c>
      <c r="U169" s="148" t="s">
        <v>1</v>
      </c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49" t="s">
        <v>134</v>
      </c>
      <c r="AT169" s="149" t="s">
        <v>130</v>
      </c>
      <c r="AU169" s="149" t="s">
        <v>81</v>
      </c>
      <c r="AY169" s="14" t="s">
        <v>127</v>
      </c>
      <c r="BE169" s="150">
        <f>IF(N169="základní",J169,0)</f>
        <v>0</v>
      </c>
      <c r="BF169" s="150">
        <f>IF(N169="snížená",J169,0)</f>
        <v>0</v>
      </c>
      <c r="BG169" s="150">
        <f>IF(N169="zákl. přenesená",J169,0)</f>
        <v>0</v>
      </c>
      <c r="BH169" s="150">
        <f>IF(N169="sníž. přenesená",J169,0)</f>
        <v>0</v>
      </c>
      <c r="BI169" s="150">
        <f>IF(N169="nulová",J169,0)</f>
        <v>0</v>
      </c>
      <c r="BJ169" s="14" t="s">
        <v>79</v>
      </c>
      <c r="BK169" s="150">
        <f>ROUND(I169*H169,2)</f>
        <v>0</v>
      </c>
      <c r="BL169" s="14" t="s">
        <v>134</v>
      </c>
      <c r="BM169" s="149" t="s">
        <v>258</v>
      </c>
    </row>
    <row r="170" spans="1:65" s="2" customFormat="1" ht="16.5" customHeight="1">
      <c r="A170" s="26"/>
      <c r="B170" s="137"/>
      <c r="C170" s="138" t="s">
        <v>259</v>
      </c>
      <c r="D170" s="138" t="s">
        <v>130</v>
      </c>
      <c r="E170" s="139" t="s">
        <v>260</v>
      </c>
      <c r="F170" s="140" t="s">
        <v>261</v>
      </c>
      <c r="G170" s="141" t="s">
        <v>147</v>
      </c>
      <c r="H170" s="142">
        <v>1.5</v>
      </c>
      <c r="I170" s="143"/>
      <c r="J170" s="143">
        <f>ROUND(I170*H170,2)</f>
        <v>0</v>
      </c>
      <c r="K170" s="144"/>
      <c r="L170" s="27"/>
      <c r="M170" s="145" t="s">
        <v>1</v>
      </c>
      <c r="N170" s="146" t="s">
        <v>36</v>
      </c>
      <c r="O170" s="147">
        <v>1.964</v>
      </c>
      <c r="P170" s="147">
        <f>O170*H170</f>
        <v>2.9459999999999997</v>
      </c>
      <c r="Q170" s="147">
        <v>2.41976</v>
      </c>
      <c r="R170" s="147">
        <f>Q170*H170</f>
        <v>3.62964</v>
      </c>
      <c r="S170" s="147">
        <v>0</v>
      </c>
      <c r="T170" s="147">
        <f>S170*H170</f>
        <v>0</v>
      </c>
      <c r="U170" s="148" t="s">
        <v>1</v>
      </c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9" t="s">
        <v>134</v>
      </c>
      <c r="AT170" s="149" t="s">
        <v>130</v>
      </c>
      <c r="AU170" s="149" t="s">
        <v>81</v>
      </c>
      <c r="AY170" s="14" t="s">
        <v>127</v>
      </c>
      <c r="BE170" s="150">
        <f>IF(N170="základní",J170,0)</f>
        <v>0</v>
      </c>
      <c r="BF170" s="150">
        <f>IF(N170="snížená",J170,0)</f>
        <v>0</v>
      </c>
      <c r="BG170" s="150">
        <f>IF(N170="zákl. přenesená",J170,0)</f>
        <v>0</v>
      </c>
      <c r="BH170" s="150">
        <f>IF(N170="sníž. přenesená",J170,0)</f>
        <v>0</v>
      </c>
      <c r="BI170" s="150">
        <f>IF(N170="nulová",J170,0)</f>
        <v>0</v>
      </c>
      <c r="BJ170" s="14" t="s">
        <v>79</v>
      </c>
      <c r="BK170" s="150">
        <f>ROUND(I170*H170,2)</f>
        <v>0</v>
      </c>
      <c r="BL170" s="14" t="s">
        <v>134</v>
      </c>
      <c r="BM170" s="149" t="s">
        <v>262</v>
      </c>
    </row>
    <row r="171" spans="1:65" s="2" customFormat="1" ht="21.75" customHeight="1">
      <c r="A171" s="26"/>
      <c r="B171" s="137"/>
      <c r="C171" s="138" t="s">
        <v>263</v>
      </c>
      <c r="D171" s="138" t="s">
        <v>130</v>
      </c>
      <c r="E171" s="139" t="s">
        <v>264</v>
      </c>
      <c r="F171" s="140" t="s">
        <v>265</v>
      </c>
      <c r="G171" s="141" t="s">
        <v>257</v>
      </c>
      <c r="H171" s="142">
        <v>19</v>
      </c>
      <c r="I171" s="143"/>
      <c r="J171" s="143">
        <f>ROUND(I171*H171,2)</f>
        <v>0</v>
      </c>
      <c r="K171" s="144"/>
      <c r="L171" s="27"/>
      <c r="M171" s="145" t="s">
        <v>1</v>
      </c>
      <c r="N171" s="146" t="s">
        <v>36</v>
      </c>
      <c r="O171" s="147">
        <v>1.25</v>
      </c>
      <c r="P171" s="147">
        <f>O171*H171</f>
        <v>23.75</v>
      </c>
      <c r="Q171" s="147">
        <v>0.0004</v>
      </c>
      <c r="R171" s="147">
        <f>Q171*H171</f>
        <v>0.0076</v>
      </c>
      <c r="S171" s="147">
        <v>0</v>
      </c>
      <c r="T171" s="147">
        <f>S171*H171</f>
        <v>0</v>
      </c>
      <c r="U171" s="148" t="s">
        <v>1</v>
      </c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49" t="s">
        <v>134</v>
      </c>
      <c r="AT171" s="149" t="s">
        <v>130</v>
      </c>
      <c r="AU171" s="149" t="s">
        <v>81</v>
      </c>
      <c r="AY171" s="14" t="s">
        <v>127</v>
      </c>
      <c r="BE171" s="150">
        <f>IF(N171="základní",J171,0)</f>
        <v>0</v>
      </c>
      <c r="BF171" s="150">
        <f>IF(N171="snížená",J171,0)</f>
        <v>0</v>
      </c>
      <c r="BG171" s="150">
        <f>IF(N171="zákl. přenesená",J171,0)</f>
        <v>0</v>
      </c>
      <c r="BH171" s="150">
        <f>IF(N171="sníž. přenesená",J171,0)</f>
        <v>0</v>
      </c>
      <c r="BI171" s="150">
        <f>IF(N171="nulová",J171,0)</f>
        <v>0</v>
      </c>
      <c r="BJ171" s="14" t="s">
        <v>79</v>
      </c>
      <c r="BK171" s="150">
        <f>ROUND(I171*H171,2)</f>
        <v>0</v>
      </c>
      <c r="BL171" s="14" t="s">
        <v>134</v>
      </c>
      <c r="BM171" s="149" t="s">
        <v>266</v>
      </c>
    </row>
    <row r="172" spans="1:65" s="2" customFormat="1" ht="16.5" customHeight="1">
      <c r="A172" s="26"/>
      <c r="B172" s="137"/>
      <c r="C172" s="138" t="s">
        <v>267</v>
      </c>
      <c r="D172" s="138" t="s">
        <v>130</v>
      </c>
      <c r="E172" s="139" t="s">
        <v>268</v>
      </c>
      <c r="F172" s="140" t="s">
        <v>269</v>
      </c>
      <c r="G172" s="141" t="s">
        <v>139</v>
      </c>
      <c r="H172" s="142">
        <v>50</v>
      </c>
      <c r="I172" s="143"/>
      <c r="J172" s="143">
        <f>ROUND(I172*H172,2)</f>
        <v>0</v>
      </c>
      <c r="K172" s="144"/>
      <c r="L172" s="27"/>
      <c r="M172" s="145" t="s">
        <v>1</v>
      </c>
      <c r="N172" s="146" t="s">
        <v>36</v>
      </c>
      <c r="O172" s="147">
        <v>0.47</v>
      </c>
      <c r="P172" s="147">
        <f>O172*H172</f>
        <v>23.5</v>
      </c>
      <c r="Q172" s="147">
        <v>0</v>
      </c>
      <c r="R172" s="147">
        <f>Q172*H172</f>
        <v>0</v>
      </c>
      <c r="S172" s="147">
        <v>0</v>
      </c>
      <c r="T172" s="147">
        <f>S172*H172</f>
        <v>0</v>
      </c>
      <c r="U172" s="148" t="s">
        <v>1</v>
      </c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49" t="s">
        <v>134</v>
      </c>
      <c r="AT172" s="149" t="s">
        <v>130</v>
      </c>
      <c r="AU172" s="149" t="s">
        <v>81</v>
      </c>
      <c r="AY172" s="14" t="s">
        <v>127</v>
      </c>
      <c r="BE172" s="150">
        <f>IF(N172="základní",J172,0)</f>
        <v>0</v>
      </c>
      <c r="BF172" s="150">
        <f>IF(N172="snížená",J172,0)</f>
        <v>0</v>
      </c>
      <c r="BG172" s="150">
        <f>IF(N172="zákl. přenesená",J172,0)</f>
        <v>0</v>
      </c>
      <c r="BH172" s="150">
        <f>IF(N172="sníž. přenesená",J172,0)</f>
        <v>0</v>
      </c>
      <c r="BI172" s="150">
        <f>IF(N172="nulová",J172,0)</f>
        <v>0</v>
      </c>
      <c r="BJ172" s="14" t="s">
        <v>79</v>
      </c>
      <c r="BK172" s="150">
        <f>ROUND(I172*H172,2)</f>
        <v>0</v>
      </c>
      <c r="BL172" s="14" t="s">
        <v>134</v>
      </c>
      <c r="BM172" s="149" t="s">
        <v>270</v>
      </c>
    </row>
    <row r="173" spans="1:65" s="2" customFormat="1" ht="21.75" customHeight="1">
      <c r="A173" s="26"/>
      <c r="B173" s="137"/>
      <c r="C173" s="151" t="s">
        <v>271</v>
      </c>
      <c r="D173" s="151" t="s">
        <v>202</v>
      </c>
      <c r="E173" s="152" t="s">
        <v>272</v>
      </c>
      <c r="F173" s="153" t="s">
        <v>273</v>
      </c>
      <c r="G173" s="154" t="s">
        <v>274</v>
      </c>
      <c r="H173" s="155">
        <v>1</v>
      </c>
      <c r="I173" s="156"/>
      <c r="J173" s="156">
        <f>ROUND(I173*H173,2)</f>
        <v>0</v>
      </c>
      <c r="K173" s="157"/>
      <c r="L173" s="158"/>
      <c r="M173" s="159" t="s">
        <v>1</v>
      </c>
      <c r="N173" s="160" t="s">
        <v>36</v>
      </c>
      <c r="O173" s="147">
        <v>0</v>
      </c>
      <c r="P173" s="147">
        <f>O173*H173</f>
        <v>0</v>
      </c>
      <c r="Q173" s="147">
        <v>0</v>
      </c>
      <c r="R173" s="147">
        <f>Q173*H173</f>
        <v>0</v>
      </c>
      <c r="S173" s="147">
        <v>0</v>
      </c>
      <c r="T173" s="147">
        <f>S173*H173</f>
        <v>0</v>
      </c>
      <c r="U173" s="148" t="s">
        <v>1</v>
      </c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49" t="s">
        <v>201</v>
      </c>
      <c r="AT173" s="149" t="s">
        <v>202</v>
      </c>
      <c r="AU173" s="149" t="s">
        <v>81</v>
      </c>
      <c r="AY173" s="14" t="s">
        <v>127</v>
      </c>
      <c r="BE173" s="150">
        <f>IF(N173="základní",J173,0)</f>
        <v>0</v>
      </c>
      <c r="BF173" s="150">
        <f>IF(N173="snížená",J173,0)</f>
        <v>0</v>
      </c>
      <c r="BG173" s="150">
        <f>IF(N173="zákl. přenesená",J173,0)</f>
        <v>0</v>
      </c>
      <c r="BH173" s="150">
        <f>IF(N173="sníž. přenesená",J173,0)</f>
        <v>0</v>
      </c>
      <c r="BI173" s="150">
        <f>IF(N173="nulová",J173,0)</f>
        <v>0</v>
      </c>
      <c r="BJ173" s="14" t="s">
        <v>79</v>
      </c>
      <c r="BK173" s="150">
        <f>ROUND(I173*H173,2)</f>
        <v>0</v>
      </c>
      <c r="BL173" s="14" t="s">
        <v>134</v>
      </c>
      <c r="BM173" s="149" t="s">
        <v>275</v>
      </c>
    </row>
    <row r="174" spans="2:63" s="12" customFormat="1" ht="22.7" customHeight="1">
      <c r="B174" s="125"/>
      <c r="D174" s="126" t="s">
        <v>70</v>
      </c>
      <c r="E174" s="135" t="s">
        <v>188</v>
      </c>
      <c r="F174" s="135" t="s">
        <v>276</v>
      </c>
      <c r="J174" s="136">
        <f>BK174</f>
        <v>0</v>
      </c>
      <c r="L174" s="125"/>
      <c r="M174" s="129"/>
      <c r="N174" s="130"/>
      <c r="O174" s="130"/>
      <c r="P174" s="131">
        <f>SUM(P175:P181)</f>
        <v>614.88</v>
      </c>
      <c r="Q174" s="130"/>
      <c r="R174" s="131">
        <f>SUM(R175:R181)</f>
        <v>69.7608</v>
      </c>
      <c r="S174" s="130"/>
      <c r="T174" s="131">
        <f>SUM(T175:T181)</f>
        <v>0</v>
      </c>
      <c r="U174" s="132"/>
      <c r="AR174" s="126" t="s">
        <v>79</v>
      </c>
      <c r="AT174" s="133" t="s">
        <v>70</v>
      </c>
      <c r="AU174" s="133" t="s">
        <v>79</v>
      </c>
      <c r="AY174" s="126" t="s">
        <v>127</v>
      </c>
      <c r="BK174" s="134">
        <f>SUM(BK175:BK181)</f>
        <v>0</v>
      </c>
    </row>
    <row r="175" spans="1:65" s="2" customFormat="1" ht="16.5" customHeight="1">
      <c r="A175" s="26"/>
      <c r="B175" s="137"/>
      <c r="C175" s="138" t="s">
        <v>277</v>
      </c>
      <c r="D175" s="138" t="s">
        <v>130</v>
      </c>
      <c r="E175" s="139" t="s">
        <v>278</v>
      </c>
      <c r="F175" s="140" t="s">
        <v>279</v>
      </c>
      <c r="G175" s="141" t="s">
        <v>133</v>
      </c>
      <c r="H175" s="142">
        <v>720</v>
      </c>
      <c r="I175" s="143"/>
      <c r="J175" s="143">
        <f aca="true" t="shared" si="20" ref="J175:J181">ROUND(I175*H175,2)</f>
        <v>0</v>
      </c>
      <c r="K175" s="144"/>
      <c r="L175" s="27"/>
      <c r="M175" s="145" t="s">
        <v>1</v>
      </c>
      <c r="N175" s="146" t="s">
        <v>36</v>
      </c>
      <c r="O175" s="147">
        <v>0.029</v>
      </c>
      <c r="P175" s="147">
        <f aca="true" t="shared" si="21" ref="P175:P181">O175*H175</f>
        <v>20.880000000000003</v>
      </c>
      <c r="Q175" s="147">
        <v>0</v>
      </c>
      <c r="R175" s="147">
        <f aca="true" t="shared" si="22" ref="R175:R181">Q175*H175</f>
        <v>0</v>
      </c>
      <c r="S175" s="147">
        <v>0</v>
      </c>
      <c r="T175" s="147">
        <f aca="true" t="shared" si="23" ref="T175:T181">S175*H175</f>
        <v>0</v>
      </c>
      <c r="U175" s="148" t="s">
        <v>1</v>
      </c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49" t="s">
        <v>134</v>
      </c>
      <c r="AT175" s="149" t="s">
        <v>130</v>
      </c>
      <c r="AU175" s="149" t="s">
        <v>81</v>
      </c>
      <c r="AY175" s="14" t="s">
        <v>127</v>
      </c>
      <c r="BE175" s="150">
        <f aca="true" t="shared" si="24" ref="BE175:BE181">IF(N175="základní",J175,0)</f>
        <v>0</v>
      </c>
      <c r="BF175" s="150">
        <f aca="true" t="shared" si="25" ref="BF175:BF181">IF(N175="snížená",J175,0)</f>
        <v>0</v>
      </c>
      <c r="BG175" s="150">
        <f aca="true" t="shared" si="26" ref="BG175:BG181">IF(N175="zákl. přenesená",J175,0)</f>
        <v>0</v>
      </c>
      <c r="BH175" s="150">
        <f aca="true" t="shared" si="27" ref="BH175:BH181">IF(N175="sníž. přenesená",J175,0)</f>
        <v>0</v>
      </c>
      <c r="BI175" s="150">
        <f aca="true" t="shared" si="28" ref="BI175:BI181">IF(N175="nulová",J175,0)</f>
        <v>0</v>
      </c>
      <c r="BJ175" s="14" t="s">
        <v>79</v>
      </c>
      <c r="BK175" s="150">
        <f aca="true" t="shared" si="29" ref="BK175:BK181">ROUND(I175*H175,2)</f>
        <v>0</v>
      </c>
      <c r="BL175" s="14" t="s">
        <v>134</v>
      </c>
      <c r="BM175" s="149" t="s">
        <v>280</v>
      </c>
    </row>
    <row r="176" spans="1:65" s="2" customFormat="1" ht="16.5" customHeight="1">
      <c r="A176" s="26"/>
      <c r="B176" s="137"/>
      <c r="C176" s="138" t="s">
        <v>281</v>
      </c>
      <c r="D176" s="138" t="s">
        <v>130</v>
      </c>
      <c r="E176" s="139" t="s">
        <v>282</v>
      </c>
      <c r="F176" s="140" t="s">
        <v>283</v>
      </c>
      <c r="G176" s="141" t="s">
        <v>133</v>
      </c>
      <c r="H176" s="142">
        <v>720</v>
      </c>
      <c r="I176" s="143"/>
      <c r="J176" s="143">
        <f t="shared" si="20"/>
        <v>0</v>
      </c>
      <c r="K176" s="144"/>
      <c r="L176" s="27"/>
      <c r="M176" s="145" t="s">
        <v>1</v>
      </c>
      <c r="N176" s="146" t="s">
        <v>36</v>
      </c>
      <c r="O176" s="147">
        <v>0.023</v>
      </c>
      <c r="P176" s="147">
        <f t="shared" si="21"/>
        <v>16.56</v>
      </c>
      <c r="Q176" s="147">
        <v>0</v>
      </c>
      <c r="R176" s="147">
        <f t="shared" si="22"/>
        <v>0</v>
      </c>
      <c r="S176" s="147">
        <v>0</v>
      </c>
      <c r="T176" s="147">
        <f t="shared" si="23"/>
        <v>0</v>
      </c>
      <c r="U176" s="148" t="s">
        <v>1</v>
      </c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49" t="s">
        <v>134</v>
      </c>
      <c r="AT176" s="149" t="s">
        <v>130</v>
      </c>
      <c r="AU176" s="149" t="s">
        <v>81</v>
      </c>
      <c r="AY176" s="14" t="s">
        <v>127</v>
      </c>
      <c r="BE176" s="150">
        <f t="shared" si="24"/>
        <v>0</v>
      </c>
      <c r="BF176" s="150">
        <f t="shared" si="25"/>
        <v>0</v>
      </c>
      <c r="BG176" s="150">
        <f t="shared" si="26"/>
        <v>0</v>
      </c>
      <c r="BH176" s="150">
        <f t="shared" si="27"/>
        <v>0</v>
      </c>
      <c r="BI176" s="150">
        <f t="shared" si="28"/>
        <v>0</v>
      </c>
      <c r="BJ176" s="14" t="s">
        <v>79</v>
      </c>
      <c r="BK176" s="150">
        <f t="shared" si="29"/>
        <v>0</v>
      </c>
      <c r="BL176" s="14" t="s">
        <v>134</v>
      </c>
      <c r="BM176" s="149" t="s">
        <v>284</v>
      </c>
    </row>
    <row r="177" spans="1:65" s="2" customFormat="1" ht="21.75" customHeight="1">
      <c r="A177" s="26"/>
      <c r="B177" s="137"/>
      <c r="C177" s="138" t="s">
        <v>285</v>
      </c>
      <c r="D177" s="138" t="s">
        <v>130</v>
      </c>
      <c r="E177" s="139" t="s">
        <v>286</v>
      </c>
      <c r="F177" s="140" t="s">
        <v>287</v>
      </c>
      <c r="G177" s="141" t="s">
        <v>133</v>
      </c>
      <c r="H177" s="142">
        <v>720</v>
      </c>
      <c r="I177" s="143"/>
      <c r="J177" s="143">
        <f t="shared" si="20"/>
        <v>0</v>
      </c>
      <c r="K177" s="144"/>
      <c r="L177" s="27"/>
      <c r="M177" s="145" t="s">
        <v>1</v>
      </c>
      <c r="N177" s="146" t="s">
        <v>36</v>
      </c>
      <c r="O177" s="147">
        <v>0</v>
      </c>
      <c r="P177" s="147">
        <f t="shared" si="21"/>
        <v>0</v>
      </c>
      <c r="Q177" s="147">
        <v>0</v>
      </c>
      <c r="R177" s="147">
        <f t="shared" si="22"/>
        <v>0</v>
      </c>
      <c r="S177" s="147">
        <v>0</v>
      </c>
      <c r="T177" s="147">
        <f t="shared" si="23"/>
        <v>0</v>
      </c>
      <c r="U177" s="148" t="s">
        <v>1</v>
      </c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49" t="s">
        <v>134</v>
      </c>
      <c r="AT177" s="149" t="s">
        <v>130</v>
      </c>
      <c r="AU177" s="149" t="s">
        <v>81</v>
      </c>
      <c r="AY177" s="14" t="s">
        <v>127</v>
      </c>
      <c r="BE177" s="150">
        <f t="shared" si="24"/>
        <v>0</v>
      </c>
      <c r="BF177" s="150">
        <f t="shared" si="25"/>
        <v>0</v>
      </c>
      <c r="BG177" s="150">
        <f t="shared" si="26"/>
        <v>0</v>
      </c>
      <c r="BH177" s="150">
        <f t="shared" si="27"/>
        <v>0</v>
      </c>
      <c r="BI177" s="150">
        <f t="shared" si="28"/>
        <v>0</v>
      </c>
      <c r="BJ177" s="14" t="s">
        <v>79</v>
      </c>
      <c r="BK177" s="150">
        <f t="shared" si="29"/>
        <v>0</v>
      </c>
      <c r="BL177" s="14" t="s">
        <v>134</v>
      </c>
      <c r="BM177" s="149" t="s">
        <v>288</v>
      </c>
    </row>
    <row r="178" spans="1:65" s="2" customFormat="1" ht="21.75" customHeight="1">
      <c r="A178" s="26"/>
      <c r="B178" s="137"/>
      <c r="C178" s="138" t="s">
        <v>289</v>
      </c>
      <c r="D178" s="138" t="s">
        <v>130</v>
      </c>
      <c r="E178" s="139" t="s">
        <v>290</v>
      </c>
      <c r="F178" s="140" t="s">
        <v>291</v>
      </c>
      <c r="G178" s="141" t="s">
        <v>133</v>
      </c>
      <c r="H178" s="142">
        <v>720</v>
      </c>
      <c r="I178" s="143"/>
      <c r="J178" s="143">
        <f t="shared" si="20"/>
        <v>0</v>
      </c>
      <c r="K178" s="144"/>
      <c r="L178" s="27"/>
      <c r="M178" s="145" t="s">
        <v>1</v>
      </c>
      <c r="N178" s="146" t="s">
        <v>36</v>
      </c>
      <c r="O178" s="147">
        <v>0.402</v>
      </c>
      <c r="P178" s="147">
        <f t="shared" si="21"/>
        <v>289.44</v>
      </c>
      <c r="Q178" s="147">
        <v>0.03189</v>
      </c>
      <c r="R178" s="147">
        <f t="shared" si="22"/>
        <v>22.960800000000003</v>
      </c>
      <c r="S178" s="147">
        <v>0</v>
      </c>
      <c r="T178" s="147">
        <f t="shared" si="23"/>
        <v>0</v>
      </c>
      <c r="U178" s="148" t="s">
        <v>1</v>
      </c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49" t="s">
        <v>134</v>
      </c>
      <c r="AT178" s="149" t="s">
        <v>130</v>
      </c>
      <c r="AU178" s="149" t="s">
        <v>81</v>
      </c>
      <c r="AY178" s="14" t="s">
        <v>127</v>
      </c>
      <c r="BE178" s="150">
        <f t="shared" si="24"/>
        <v>0</v>
      </c>
      <c r="BF178" s="150">
        <f t="shared" si="25"/>
        <v>0</v>
      </c>
      <c r="BG178" s="150">
        <f t="shared" si="26"/>
        <v>0</v>
      </c>
      <c r="BH178" s="150">
        <f t="shared" si="27"/>
        <v>0</v>
      </c>
      <c r="BI178" s="150">
        <f t="shared" si="28"/>
        <v>0</v>
      </c>
      <c r="BJ178" s="14" t="s">
        <v>79</v>
      </c>
      <c r="BK178" s="150">
        <f t="shared" si="29"/>
        <v>0</v>
      </c>
      <c r="BL178" s="14" t="s">
        <v>134</v>
      </c>
      <c r="BM178" s="149" t="s">
        <v>292</v>
      </c>
    </row>
    <row r="179" spans="1:65" s="2" customFormat="1" ht="21.75" customHeight="1">
      <c r="A179" s="26"/>
      <c r="B179" s="137"/>
      <c r="C179" s="138" t="s">
        <v>293</v>
      </c>
      <c r="D179" s="138" t="s">
        <v>130</v>
      </c>
      <c r="E179" s="139" t="s">
        <v>294</v>
      </c>
      <c r="F179" s="140" t="s">
        <v>295</v>
      </c>
      <c r="G179" s="141" t="s">
        <v>133</v>
      </c>
      <c r="H179" s="142">
        <v>720</v>
      </c>
      <c r="I179" s="143"/>
      <c r="J179" s="143">
        <f t="shared" si="20"/>
        <v>0</v>
      </c>
      <c r="K179" s="144"/>
      <c r="L179" s="27"/>
      <c r="M179" s="145" t="s">
        <v>1</v>
      </c>
      <c r="N179" s="146" t="s">
        <v>36</v>
      </c>
      <c r="O179" s="147">
        <v>0.4</v>
      </c>
      <c r="P179" s="147">
        <f t="shared" si="21"/>
        <v>288</v>
      </c>
      <c r="Q179" s="147">
        <v>0.065</v>
      </c>
      <c r="R179" s="147">
        <f t="shared" si="22"/>
        <v>46.800000000000004</v>
      </c>
      <c r="S179" s="147">
        <v>0</v>
      </c>
      <c r="T179" s="147">
        <f t="shared" si="23"/>
        <v>0</v>
      </c>
      <c r="U179" s="148" t="s">
        <v>1</v>
      </c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49" t="s">
        <v>134</v>
      </c>
      <c r="AT179" s="149" t="s">
        <v>130</v>
      </c>
      <c r="AU179" s="149" t="s">
        <v>81</v>
      </c>
      <c r="AY179" s="14" t="s">
        <v>127</v>
      </c>
      <c r="BE179" s="150">
        <f t="shared" si="24"/>
        <v>0</v>
      </c>
      <c r="BF179" s="150">
        <f t="shared" si="25"/>
        <v>0</v>
      </c>
      <c r="BG179" s="150">
        <f t="shared" si="26"/>
        <v>0</v>
      </c>
      <c r="BH179" s="150">
        <f t="shared" si="27"/>
        <v>0</v>
      </c>
      <c r="BI179" s="150">
        <f t="shared" si="28"/>
        <v>0</v>
      </c>
      <c r="BJ179" s="14" t="s">
        <v>79</v>
      </c>
      <c r="BK179" s="150">
        <f t="shared" si="29"/>
        <v>0</v>
      </c>
      <c r="BL179" s="14" t="s">
        <v>134</v>
      </c>
      <c r="BM179" s="149" t="s">
        <v>296</v>
      </c>
    </row>
    <row r="180" spans="1:65" s="2" customFormat="1" ht="21.75" customHeight="1">
      <c r="A180" s="26"/>
      <c r="B180" s="137"/>
      <c r="C180" s="138" t="s">
        <v>297</v>
      </c>
      <c r="D180" s="138" t="s">
        <v>130</v>
      </c>
      <c r="E180" s="139" t="s">
        <v>298</v>
      </c>
      <c r="F180" s="140" t="s">
        <v>299</v>
      </c>
      <c r="G180" s="141" t="s">
        <v>139</v>
      </c>
      <c r="H180" s="142">
        <v>720</v>
      </c>
      <c r="I180" s="143"/>
      <c r="J180" s="143">
        <f t="shared" si="20"/>
        <v>0</v>
      </c>
      <c r="K180" s="144"/>
      <c r="L180" s="27"/>
      <c r="M180" s="145" t="s">
        <v>1</v>
      </c>
      <c r="N180" s="146" t="s">
        <v>36</v>
      </c>
      <c r="O180" s="147">
        <v>0</v>
      </c>
      <c r="P180" s="147">
        <f t="shared" si="21"/>
        <v>0</v>
      </c>
      <c r="Q180" s="147">
        <v>0</v>
      </c>
      <c r="R180" s="147">
        <f t="shared" si="22"/>
        <v>0</v>
      </c>
      <c r="S180" s="147">
        <v>0</v>
      </c>
      <c r="T180" s="147">
        <f t="shared" si="23"/>
        <v>0</v>
      </c>
      <c r="U180" s="148" t="s">
        <v>1</v>
      </c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49" t="s">
        <v>134</v>
      </c>
      <c r="AT180" s="149" t="s">
        <v>130</v>
      </c>
      <c r="AU180" s="149" t="s">
        <v>81</v>
      </c>
      <c r="AY180" s="14" t="s">
        <v>127</v>
      </c>
      <c r="BE180" s="150">
        <f t="shared" si="24"/>
        <v>0</v>
      </c>
      <c r="BF180" s="150">
        <f t="shared" si="25"/>
        <v>0</v>
      </c>
      <c r="BG180" s="150">
        <f t="shared" si="26"/>
        <v>0</v>
      </c>
      <c r="BH180" s="150">
        <f t="shared" si="27"/>
        <v>0</v>
      </c>
      <c r="BI180" s="150">
        <f t="shared" si="28"/>
        <v>0</v>
      </c>
      <c r="BJ180" s="14" t="s">
        <v>79</v>
      </c>
      <c r="BK180" s="150">
        <f t="shared" si="29"/>
        <v>0</v>
      </c>
      <c r="BL180" s="14" t="s">
        <v>134</v>
      </c>
      <c r="BM180" s="149" t="s">
        <v>300</v>
      </c>
    </row>
    <row r="181" spans="1:65" s="2" customFormat="1" ht="16.5" customHeight="1">
      <c r="A181" s="26"/>
      <c r="B181" s="137"/>
      <c r="C181" s="138" t="s">
        <v>301</v>
      </c>
      <c r="D181" s="138" t="s">
        <v>130</v>
      </c>
      <c r="E181" s="139" t="s">
        <v>302</v>
      </c>
      <c r="F181" s="140" t="s">
        <v>303</v>
      </c>
      <c r="G181" s="141" t="s">
        <v>139</v>
      </c>
      <c r="H181" s="142">
        <v>236</v>
      </c>
      <c r="I181" s="143"/>
      <c r="J181" s="143">
        <f t="shared" si="20"/>
        <v>0</v>
      </c>
      <c r="K181" s="144"/>
      <c r="L181" s="27"/>
      <c r="M181" s="145" t="s">
        <v>1</v>
      </c>
      <c r="N181" s="146" t="s">
        <v>36</v>
      </c>
      <c r="O181" s="147">
        <v>0</v>
      </c>
      <c r="P181" s="147">
        <f t="shared" si="21"/>
        <v>0</v>
      </c>
      <c r="Q181" s="147">
        <v>0</v>
      </c>
      <c r="R181" s="147">
        <f t="shared" si="22"/>
        <v>0</v>
      </c>
      <c r="S181" s="147">
        <v>0</v>
      </c>
      <c r="T181" s="147">
        <f t="shared" si="23"/>
        <v>0</v>
      </c>
      <c r="U181" s="148" t="s">
        <v>1</v>
      </c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49" t="s">
        <v>134</v>
      </c>
      <c r="AT181" s="149" t="s">
        <v>130</v>
      </c>
      <c r="AU181" s="149" t="s">
        <v>81</v>
      </c>
      <c r="AY181" s="14" t="s">
        <v>127</v>
      </c>
      <c r="BE181" s="150">
        <f t="shared" si="24"/>
        <v>0</v>
      </c>
      <c r="BF181" s="150">
        <f t="shared" si="25"/>
        <v>0</v>
      </c>
      <c r="BG181" s="150">
        <f t="shared" si="26"/>
        <v>0</v>
      </c>
      <c r="BH181" s="150">
        <f t="shared" si="27"/>
        <v>0</v>
      </c>
      <c r="BI181" s="150">
        <f t="shared" si="28"/>
        <v>0</v>
      </c>
      <c r="BJ181" s="14" t="s">
        <v>79</v>
      </c>
      <c r="BK181" s="150">
        <f t="shared" si="29"/>
        <v>0</v>
      </c>
      <c r="BL181" s="14" t="s">
        <v>134</v>
      </c>
      <c r="BM181" s="149" t="s">
        <v>304</v>
      </c>
    </row>
    <row r="182" spans="2:63" s="12" customFormat="1" ht="22.7" customHeight="1">
      <c r="B182" s="125"/>
      <c r="D182" s="126" t="s">
        <v>70</v>
      </c>
      <c r="E182" s="135" t="s">
        <v>206</v>
      </c>
      <c r="F182" s="135" t="s">
        <v>305</v>
      </c>
      <c r="J182" s="136">
        <f>BK182</f>
        <v>0</v>
      </c>
      <c r="L182" s="125"/>
      <c r="M182" s="129"/>
      <c r="N182" s="130"/>
      <c r="O182" s="130"/>
      <c r="P182" s="131">
        <f>SUM(P183:P199)</f>
        <v>291.32524</v>
      </c>
      <c r="Q182" s="130"/>
      <c r="R182" s="131">
        <f>SUM(R183:R199)</f>
        <v>26.868374799999998</v>
      </c>
      <c r="S182" s="130"/>
      <c r="T182" s="131">
        <f>SUM(T183:T199)</f>
        <v>65.85188000000001</v>
      </c>
      <c r="U182" s="132"/>
      <c r="AR182" s="126" t="s">
        <v>79</v>
      </c>
      <c r="AT182" s="133" t="s">
        <v>70</v>
      </c>
      <c r="AU182" s="133" t="s">
        <v>79</v>
      </c>
      <c r="AY182" s="126" t="s">
        <v>127</v>
      </c>
      <c r="BK182" s="134">
        <f>SUM(BK183:BK199)</f>
        <v>0</v>
      </c>
    </row>
    <row r="183" spans="1:65" s="2" customFormat="1" ht="21.75" customHeight="1">
      <c r="A183" s="26"/>
      <c r="B183" s="137"/>
      <c r="C183" s="138" t="s">
        <v>7</v>
      </c>
      <c r="D183" s="138" t="s">
        <v>130</v>
      </c>
      <c r="E183" s="139" t="s">
        <v>306</v>
      </c>
      <c r="F183" s="140" t="s">
        <v>307</v>
      </c>
      <c r="G183" s="141" t="s">
        <v>139</v>
      </c>
      <c r="H183" s="142">
        <v>116</v>
      </c>
      <c r="I183" s="143"/>
      <c r="J183" s="143">
        <f aca="true" t="shared" si="30" ref="J183:J199">ROUND(I183*H183,2)</f>
        <v>0</v>
      </c>
      <c r="K183" s="144"/>
      <c r="L183" s="27"/>
      <c r="M183" s="145" t="s">
        <v>1</v>
      </c>
      <c r="N183" s="146" t="s">
        <v>36</v>
      </c>
      <c r="O183" s="147">
        <v>0.14</v>
      </c>
      <c r="P183" s="147">
        <f aca="true" t="shared" si="31" ref="P183:P199">O183*H183</f>
        <v>16.240000000000002</v>
      </c>
      <c r="Q183" s="147">
        <v>0.10095</v>
      </c>
      <c r="R183" s="147">
        <f aca="true" t="shared" si="32" ref="R183:R199">Q183*H183</f>
        <v>11.7102</v>
      </c>
      <c r="S183" s="147">
        <v>0</v>
      </c>
      <c r="T183" s="147">
        <f aca="true" t="shared" si="33" ref="T183:T199">S183*H183</f>
        <v>0</v>
      </c>
      <c r="U183" s="148" t="s">
        <v>1</v>
      </c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49" t="s">
        <v>134</v>
      </c>
      <c r="AT183" s="149" t="s">
        <v>130</v>
      </c>
      <c r="AU183" s="149" t="s">
        <v>81</v>
      </c>
      <c r="AY183" s="14" t="s">
        <v>127</v>
      </c>
      <c r="BE183" s="150">
        <f aca="true" t="shared" si="34" ref="BE183:BE199">IF(N183="základní",J183,0)</f>
        <v>0</v>
      </c>
      <c r="BF183" s="150">
        <f aca="true" t="shared" si="35" ref="BF183:BF199">IF(N183="snížená",J183,0)</f>
        <v>0</v>
      </c>
      <c r="BG183" s="150">
        <f aca="true" t="shared" si="36" ref="BG183:BG199">IF(N183="zákl. přenesená",J183,0)</f>
        <v>0</v>
      </c>
      <c r="BH183" s="150">
        <f aca="true" t="shared" si="37" ref="BH183:BH199">IF(N183="sníž. přenesená",J183,0)</f>
        <v>0</v>
      </c>
      <c r="BI183" s="150">
        <f aca="true" t="shared" si="38" ref="BI183:BI199">IF(N183="nulová",J183,0)</f>
        <v>0</v>
      </c>
      <c r="BJ183" s="14" t="s">
        <v>79</v>
      </c>
      <c r="BK183" s="150">
        <f aca="true" t="shared" si="39" ref="BK183:BK199">ROUND(I183*H183,2)</f>
        <v>0</v>
      </c>
      <c r="BL183" s="14" t="s">
        <v>134</v>
      </c>
      <c r="BM183" s="149" t="s">
        <v>308</v>
      </c>
    </row>
    <row r="184" spans="1:65" s="2" customFormat="1" ht="16.5" customHeight="1">
      <c r="A184" s="26"/>
      <c r="B184" s="137"/>
      <c r="C184" s="151" t="s">
        <v>309</v>
      </c>
      <c r="D184" s="151" t="s">
        <v>202</v>
      </c>
      <c r="E184" s="152" t="s">
        <v>310</v>
      </c>
      <c r="F184" s="153" t="s">
        <v>311</v>
      </c>
      <c r="G184" s="154" t="s">
        <v>139</v>
      </c>
      <c r="H184" s="155">
        <v>116</v>
      </c>
      <c r="I184" s="156"/>
      <c r="J184" s="156">
        <f t="shared" si="30"/>
        <v>0</v>
      </c>
      <c r="K184" s="157"/>
      <c r="L184" s="158"/>
      <c r="M184" s="159" t="s">
        <v>1</v>
      </c>
      <c r="N184" s="160" t="s">
        <v>36</v>
      </c>
      <c r="O184" s="147">
        <v>0</v>
      </c>
      <c r="P184" s="147">
        <f t="shared" si="31"/>
        <v>0</v>
      </c>
      <c r="Q184" s="147">
        <v>0.022</v>
      </c>
      <c r="R184" s="147">
        <f t="shared" si="32"/>
        <v>2.552</v>
      </c>
      <c r="S184" s="147">
        <v>0</v>
      </c>
      <c r="T184" s="147">
        <f t="shared" si="33"/>
        <v>0</v>
      </c>
      <c r="U184" s="148" t="s">
        <v>1</v>
      </c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49" t="s">
        <v>201</v>
      </c>
      <c r="AT184" s="149" t="s">
        <v>202</v>
      </c>
      <c r="AU184" s="149" t="s">
        <v>81</v>
      </c>
      <c r="AY184" s="14" t="s">
        <v>127</v>
      </c>
      <c r="BE184" s="150">
        <f t="shared" si="34"/>
        <v>0</v>
      </c>
      <c r="BF184" s="150">
        <f t="shared" si="35"/>
        <v>0</v>
      </c>
      <c r="BG184" s="150">
        <f t="shared" si="36"/>
        <v>0</v>
      </c>
      <c r="BH184" s="150">
        <f t="shared" si="37"/>
        <v>0</v>
      </c>
      <c r="BI184" s="150">
        <f t="shared" si="38"/>
        <v>0</v>
      </c>
      <c r="BJ184" s="14" t="s">
        <v>79</v>
      </c>
      <c r="BK184" s="150">
        <f t="shared" si="39"/>
        <v>0</v>
      </c>
      <c r="BL184" s="14" t="s">
        <v>134</v>
      </c>
      <c r="BM184" s="149" t="s">
        <v>312</v>
      </c>
    </row>
    <row r="185" spans="1:65" s="2" customFormat="1" ht="21.75" customHeight="1">
      <c r="A185" s="26"/>
      <c r="B185" s="137"/>
      <c r="C185" s="138" t="s">
        <v>313</v>
      </c>
      <c r="D185" s="138" t="s">
        <v>130</v>
      </c>
      <c r="E185" s="139" t="s">
        <v>314</v>
      </c>
      <c r="F185" s="140" t="s">
        <v>315</v>
      </c>
      <c r="G185" s="141" t="s">
        <v>147</v>
      </c>
      <c r="H185" s="142">
        <v>5.22</v>
      </c>
      <c r="I185" s="143"/>
      <c r="J185" s="143">
        <f t="shared" si="30"/>
        <v>0</v>
      </c>
      <c r="K185" s="144"/>
      <c r="L185" s="27"/>
      <c r="M185" s="145" t="s">
        <v>1</v>
      </c>
      <c r="N185" s="146" t="s">
        <v>36</v>
      </c>
      <c r="O185" s="147">
        <v>1.442</v>
      </c>
      <c r="P185" s="147">
        <f t="shared" si="31"/>
        <v>7.527239999999999</v>
      </c>
      <c r="Q185" s="147">
        <v>2.25634</v>
      </c>
      <c r="R185" s="147">
        <f t="shared" si="32"/>
        <v>11.778094799999998</v>
      </c>
      <c r="S185" s="147">
        <v>0</v>
      </c>
      <c r="T185" s="147">
        <f t="shared" si="33"/>
        <v>0</v>
      </c>
      <c r="U185" s="148" t="s">
        <v>1</v>
      </c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49" t="s">
        <v>134</v>
      </c>
      <c r="AT185" s="149" t="s">
        <v>130</v>
      </c>
      <c r="AU185" s="149" t="s">
        <v>81</v>
      </c>
      <c r="AY185" s="14" t="s">
        <v>127</v>
      </c>
      <c r="BE185" s="150">
        <f t="shared" si="34"/>
        <v>0</v>
      </c>
      <c r="BF185" s="150">
        <f t="shared" si="35"/>
        <v>0</v>
      </c>
      <c r="BG185" s="150">
        <f t="shared" si="36"/>
        <v>0</v>
      </c>
      <c r="BH185" s="150">
        <f t="shared" si="37"/>
        <v>0</v>
      </c>
      <c r="BI185" s="150">
        <f t="shared" si="38"/>
        <v>0</v>
      </c>
      <c r="BJ185" s="14" t="s">
        <v>79</v>
      </c>
      <c r="BK185" s="150">
        <f t="shared" si="39"/>
        <v>0</v>
      </c>
      <c r="BL185" s="14" t="s">
        <v>134</v>
      </c>
      <c r="BM185" s="149" t="s">
        <v>316</v>
      </c>
    </row>
    <row r="186" spans="1:65" s="2" customFormat="1" ht="16.5" customHeight="1">
      <c r="A186" s="26"/>
      <c r="B186" s="137"/>
      <c r="C186" s="138" t="s">
        <v>317</v>
      </c>
      <c r="D186" s="138" t="s">
        <v>130</v>
      </c>
      <c r="E186" s="139" t="s">
        <v>318</v>
      </c>
      <c r="F186" s="140" t="s">
        <v>319</v>
      </c>
      <c r="G186" s="141" t="s">
        <v>257</v>
      </c>
      <c r="H186" s="142">
        <v>2</v>
      </c>
      <c r="I186" s="143"/>
      <c r="J186" s="143">
        <f t="shared" si="30"/>
        <v>0</v>
      </c>
      <c r="K186" s="144"/>
      <c r="L186" s="27"/>
      <c r="M186" s="145" t="s">
        <v>1</v>
      </c>
      <c r="N186" s="146" t="s">
        <v>36</v>
      </c>
      <c r="O186" s="147">
        <v>2.575</v>
      </c>
      <c r="P186" s="147">
        <f t="shared" si="31"/>
        <v>5.15</v>
      </c>
      <c r="Q186" s="147">
        <v>0.35744</v>
      </c>
      <c r="R186" s="147">
        <f t="shared" si="32"/>
        <v>0.71488</v>
      </c>
      <c r="S186" s="147">
        <v>0</v>
      </c>
      <c r="T186" s="147">
        <f t="shared" si="33"/>
        <v>0</v>
      </c>
      <c r="U186" s="148" t="s">
        <v>1</v>
      </c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49" t="s">
        <v>134</v>
      </c>
      <c r="AT186" s="149" t="s">
        <v>130</v>
      </c>
      <c r="AU186" s="149" t="s">
        <v>81</v>
      </c>
      <c r="AY186" s="14" t="s">
        <v>127</v>
      </c>
      <c r="BE186" s="150">
        <f t="shared" si="34"/>
        <v>0</v>
      </c>
      <c r="BF186" s="150">
        <f t="shared" si="35"/>
        <v>0</v>
      </c>
      <c r="BG186" s="150">
        <f t="shared" si="36"/>
        <v>0</v>
      </c>
      <c r="BH186" s="150">
        <f t="shared" si="37"/>
        <v>0</v>
      </c>
      <c r="BI186" s="150">
        <f t="shared" si="38"/>
        <v>0</v>
      </c>
      <c r="BJ186" s="14" t="s">
        <v>79</v>
      </c>
      <c r="BK186" s="150">
        <f t="shared" si="39"/>
        <v>0</v>
      </c>
      <c r="BL186" s="14" t="s">
        <v>134</v>
      </c>
      <c r="BM186" s="149" t="s">
        <v>320</v>
      </c>
    </row>
    <row r="187" spans="1:65" s="2" customFormat="1" ht="21.75" customHeight="1">
      <c r="A187" s="26"/>
      <c r="B187" s="137"/>
      <c r="C187" s="151" t="s">
        <v>321</v>
      </c>
      <c r="D187" s="151" t="s">
        <v>202</v>
      </c>
      <c r="E187" s="152" t="s">
        <v>322</v>
      </c>
      <c r="F187" s="153" t="s">
        <v>323</v>
      </c>
      <c r="G187" s="154" t="s">
        <v>257</v>
      </c>
      <c r="H187" s="155">
        <v>2</v>
      </c>
      <c r="I187" s="156"/>
      <c r="J187" s="156">
        <f t="shared" si="30"/>
        <v>0</v>
      </c>
      <c r="K187" s="157"/>
      <c r="L187" s="158"/>
      <c r="M187" s="159" t="s">
        <v>1</v>
      </c>
      <c r="N187" s="160" t="s">
        <v>36</v>
      </c>
      <c r="O187" s="147">
        <v>0</v>
      </c>
      <c r="P187" s="147">
        <f t="shared" si="31"/>
        <v>0</v>
      </c>
      <c r="Q187" s="147">
        <v>0.0566</v>
      </c>
      <c r="R187" s="147">
        <f t="shared" si="32"/>
        <v>0.1132</v>
      </c>
      <c r="S187" s="147">
        <v>0</v>
      </c>
      <c r="T187" s="147">
        <f t="shared" si="33"/>
        <v>0</v>
      </c>
      <c r="U187" s="148" t="s">
        <v>1</v>
      </c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49" t="s">
        <v>201</v>
      </c>
      <c r="AT187" s="149" t="s">
        <v>202</v>
      </c>
      <c r="AU187" s="149" t="s">
        <v>81</v>
      </c>
      <c r="AY187" s="14" t="s">
        <v>127</v>
      </c>
      <c r="BE187" s="150">
        <f t="shared" si="34"/>
        <v>0</v>
      </c>
      <c r="BF187" s="150">
        <f t="shared" si="35"/>
        <v>0</v>
      </c>
      <c r="BG187" s="150">
        <f t="shared" si="36"/>
        <v>0</v>
      </c>
      <c r="BH187" s="150">
        <f t="shared" si="37"/>
        <v>0</v>
      </c>
      <c r="BI187" s="150">
        <f t="shared" si="38"/>
        <v>0</v>
      </c>
      <c r="BJ187" s="14" t="s">
        <v>79</v>
      </c>
      <c r="BK187" s="150">
        <f t="shared" si="39"/>
        <v>0</v>
      </c>
      <c r="BL187" s="14" t="s">
        <v>134</v>
      </c>
      <c r="BM187" s="149" t="s">
        <v>324</v>
      </c>
    </row>
    <row r="188" spans="1:65" s="2" customFormat="1" ht="16.5" customHeight="1">
      <c r="A188" s="26"/>
      <c r="B188" s="137"/>
      <c r="C188" s="138" t="s">
        <v>325</v>
      </c>
      <c r="D188" s="138" t="s">
        <v>130</v>
      </c>
      <c r="E188" s="139" t="s">
        <v>326</v>
      </c>
      <c r="F188" s="140" t="s">
        <v>327</v>
      </c>
      <c r="G188" s="141" t="s">
        <v>133</v>
      </c>
      <c r="H188" s="142">
        <v>232</v>
      </c>
      <c r="I188" s="143"/>
      <c r="J188" s="143">
        <f t="shared" si="30"/>
        <v>0</v>
      </c>
      <c r="K188" s="144"/>
      <c r="L188" s="27"/>
      <c r="M188" s="145" t="s">
        <v>1</v>
      </c>
      <c r="N188" s="146" t="s">
        <v>36</v>
      </c>
      <c r="O188" s="147">
        <v>0.049</v>
      </c>
      <c r="P188" s="147">
        <f t="shared" si="31"/>
        <v>11.368</v>
      </c>
      <c r="Q188" s="147">
        <v>0</v>
      </c>
      <c r="R188" s="147">
        <f t="shared" si="32"/>
        <v>0</v>
      </c>
      <c r="S188" s="147">
        <v>0</v>
      </c>
      <c r="T188" s="147">
        <f t="shared" si="33"/>
        <v>0</v>
      </c>
      <c r="U188" s="148" t="s">
        <v>1</v>
      </c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49" t="s">
        <v>134</v>
      </c>
      <c r="AT188" s="149" t="s">
        <v>130</v>
      </c>
      <c r="AU188" s="149" t="s">
        <v>81</v>
      </c>
      <c r="AY188" s="14" t="s">
        <v>127</v>
      </c>
      <c r="BE188" s="150">
        <f t="shared" si="34"/>
        <v>0</v>
      </c>
      <c r="BF188" s="150">
        <f t="shared" si="35"/>
        <v>0</v>
      </c>
      <c r="BG188" s="150">
        <f t="shared" si="36"/>
        <v>0</v>
      </c>
      <c r="BH188" s="150">
        <f t="shared" si="37"/>
        <v>0</v>
      </c>
      <c r="BI188" s="150">
        <f t="shared" si="38"/>
        <v>0</v>
      </c>
      <c r="BJ188" s="14" t="s">
        <v>79</v>
      </c>
      <c r="BK188" s="150">
        <f t="shared" si="39"/>
        <v>0</v>
      </c>
      <c r="BL188" s="14" t="s">
        <v>134</v>
      </c>
      <c r="BM188" s="149" t="s">
        <v>328</v>
      </c>
    </row>
    <row r="189" spans="1:65" s="2" customFormat="1" ht="16.5" customHeight="1">
      <c r="A189" s="26"/>
      <c r="B189" s="137"/>
      <c r="C189" s="151" t="s">
        <v>329</v>
      </c>
      <c r="D189" s="151" t="s">
        <v>202</v>
      </c>
      <c r="E189" s="152" t="s">
        <v>330</v>
      </c>
      <c r="F189" s="153" t="s">
        <v>331</v>
      </c>
      <c r="G189" s="154" t="s">
        <v>133</v>
      </c>
      <c r="H189" s="155">
        <v>232</v>
      </c>
      <c r="I189" s="156"/>
      <c r="J189" s="156">
        <f t="shared" si="30"/>
        <v>0</v>
      </c>
      <c r="K189" s="157"/>
      <c r="L189" s="158"/>
      <c r="M189" s="159" t="s">
        <v>1</v>
      </c>
      <c r="N189" s="160" t="s">
        <v>36</v>
      </c>
      <c r="O189" s="147">
        <v>0</v>
      </c>
      <c r="P189" s="147">
        <f t="shared" si="31"/>
        <v>0</v>
      </c>
      <c r="Q189" s="147">
        <v>0</v>
      </c>
      <c r="R189" s="147">
        <f t="shared" si="32"/>
        <v>0</v>
      </c>
      <c r="S189" s="147">
        <v>0</v>
      </c>
      <c r="T189" s="147">
        <f t="shared" si="33"/>
        <v>0</v>
      </c>
      <c r="U189" s="148" t="s">
        <v>1</v>
      </c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49" t="s">
        <v>201</v>
      </c>
      <c r="AT189" s="149" t="s">
        <v>202</v>
      </c>
      <c r="AU189" s="149" t="s">
        <v>81</v>
      </c>
      <c r="AY189" s="14" t="s">
        <v>127</v>
      </c>
      <c r="BE189" s="150">
        <f t="shared" si="34"/>
        <v>0</v>
      </c>
      <c r="BF189" s="150">
        <f t="shared" si="35"/>
        <v>0</v>
      </c>
      <c r="BG189" s="150">
        <f t="shared" si="36"/>
        <v>0</v>
      </c>
      <c r="BH189" s="150">
        <f t="shared" si="37"/>
        <v>0</v>
      </c>
      <c r="BI189" s="150">
        <f t="shared" si="38"/>
        <v>0</v>
      </c>
      <c r="BJ189" s="14" t="s">
        <v>79</v>
      </c>
      <c r="BK189" s="150">
        <f t="shared" si="39"/>
        <v>0</v>
      </c>
      <c r="BL189" s="14" t="s">
        <v>134</v>
      </c>
      <c r="BM189" s="149" t="s">
        <v>332</v>
      </c>
    </row>
    <row r="190" spans="1:65" s="2" customFormat="1" ht="21.75" customHeight="1">
      <c r="A190" s="26"/>
      <c r="B190" s="137"/>
      <c r="C190" s="138" t="s">
        <v>333</v>
      </c>
      <c r="D190" s="138" t="s">
        <v>130</v>
      </c>
      <c r="E190" s="139" t="s">
        <v>334</v>
      </c>
      <c r="F190" s="140" t="s">
        <v>335</v>
      </c>
      <c r="G190" s="141" t="s">
        <v>257</v>
      </c>
      <c r="H190" s="142">
        <v>4</v>
      </c>
      <c r="I190" s="143"/>
      <c r="J190" s="143">
        <f t="shared" si="30"/>
        <v>0</v>
      </c>
      <c r="K190" s="144"/>
      <c r="L190" s="27"/>
      <c r="M190" s="145" t="s">
        <v>1</v>
      </c>
      <c r="N190" s="146" t="s">
        <v>36</v>
      </c>
      <c r="O190" s="147">
        <v>4.65</v>
      </c>
      <c r="P190" s="147">
        <f t="shared" si="31"/>
        <v>18.6</v>
      </c>
      <c r="Q190" s="147">
        <v>0</v>
      </c>
      <c r="R190" s="147">
        <f t="shared" si="32"/>
        <v>0</v>
      </c>
      <c r="S190" s="147">
        <v>0</v>
      </c>
      <c r="T190" s="147">
        <f t="shared" si="33"/>
        <v>0</v>
      </c>
      <c r="U190" s="148" t="s">
        <v>1</v>
      </c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49" t="s">
        <v>134</v>
      </c>
      <c r="AT190" s="149" t="s">
        <v>130</v>
      </c>
      <c r="AU190" s="149" t="s">
        <v>81</v>
      </c>
      <c r="AY190" s="14" t="s">
        <v>127</v>
      </c>
      <c r="BE190" s="150">
        <f t="shared" si="34"/>
        <v>0</v>
      </c>
      <c r="BF190" s="150">
        <f t="shared" si="35"/>
        <v>0</v>
      </c>
      <c r="BG190" s="150">
        <f t="shared" si="36"/>
        <v>0</v>
      </c>
      <c r="BH190" s="150">
        <f t="shared" si="37"/>
        <v>0</v>
      </c>
      <c r="BI190" s="150">
        <f t="shared" si="38"/>
        <v>0</v>
      </c>
      <c r="BJ190" s="14" t="s">
        <v>79</v>
      </c>
      <c r="BK190" s="150">
        <f t="shared" si="39"/>
        <v>0</v>
      </c>
      <c r="BL190" s="14" t="s">
        <v>134</v>
      </c>
      <c r="BM190" s="149" t="s">
        <v>336</v>
      </c>
    </row>
    <row r="191" spans="1:65" s="2" customFormat="1" ht="21.75" customHeight="1">
      <c r="A191" s="26"/>
      <c r="B191" s="137"/>
      <c r="C191" s="138" t="s">
        <v>337</v>
      </c>
      <c r="D191" s="138" t="s">
        <v>130</v>
      </c>
      <c r="E191" s="139" t="s">
        <v>338</v>
      </c>
      <c r="F191" s="140" t="s">
        <v>339</v>
      </c>
      <c r="G191" s="141" t="s">
        <v>257</v>
      </c>
      <c r="H191" s="142">
        <v>40</v>
      </c>
      <c r="I191" s="143"/>
      <c r="J191" s="143">
        <f t="shared" si="30"/>
        <v>0</v>
      </c>
      <c r="K191" s="144"/>
      <c r="L191" s="27"/>
      <c r="M191" s="145" t="s">
        <v>1</v>
      </c>
      <c r="N191" s="146" t="s">
        <v>36</v>
      </c>
      <c r="O191" s="147">
        <v>0</v>
      </c>
      <c r="P191" s="147">
        <f t="shared" si="31"/>
        <v>0</v>
      </c>
      <c r="Q191" s="147">
        <v>0</v>
      </c>
      <c r="R191" s="147">
        <f t="shared" si="32"/>
        <v>0</v>
      </c>
      <c r="S191" s="147">
        <v>0</v>
      </c>
      <c r="T191" s="147">
        <f t="shared" si="33"/>
        <v>0</v>
      </c>
      <c r="U191" s="148" t="s">
        <v>1</v>
      </c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49" t="s">
        <v>134</v>
      </c>
      <c r="AT191" s="149" t="s">
        <v>130</v>
      </c>
      <c r="AU191" s="149" t="s">
        <v>81</v>
      </c>
      <c r="AY191" s="14" t="s">
        <v>127</v>
      </c>
      <c r="BE191" s="150">
        <f t="shared" si="34"/>
        <v>0</v>
      </c>
      <c r="BF191" s="150">
        <f t="shared" si="35"/>
        <v>0</v>
      </c>
      <c r="BG191" s="150">
        <f t="shared" si="36"/>
        <v>0</v>
      </c>
      <c r="BH191" s="150">
        <f t="shared" si="37"/>
        <v>0</v>
      </c>
      <c r="BI191" s="150">
        <f t="shared" si="38"/>
        <v>0</v>
      </c>
      <c r="BJ191" s="14" t="s">
        <v>79</v>
      </c>
      <c r="BK191" s="150">
        <f t="shared" si="39"/>
        <v>0</v>
      </c>
      <c r="BL191" s="14" t="s">
        <v>134</v>
      </c>
      <c r="BM191" s="149" t="s">
        <v>340</v>
      </c>
    </row>
    <row r="192" spans="1:65" s="2" customFormat="1" ht="21.75" customHeight="1">
      <c r="A192" s="26"/>
      <c r="B192" s="137"/>
      <c r="C192" s="138" t="s">
        <v>341</v>
      </c>
      <c r="D192" s="138" t="s">
        <v>130</v>
      </c>
      <c r="E192" s="139" t="s">
        <v>342</v>
      </c>
      <c r="F192" s="140" t="s">
        <v>343</v>
      </c>
      <c r="G192" s="141" t="s">
        <v>257</v>
      </c>
      <c r="H192" s="142">
        <v>4</v>
      </c>
      <c r="I192" s="143"/>
      <c r="J192" s="143">
        <f t="shared" si="30"/>
        <v>0</v>
      </c>
      <c r="K192" s="144"/>
      <c r="L192" s="27"/>
      <c r="M192" s="145" t="s">
        <v>1</v>
      </c>
      <c r="N192" s="146" t="s">
        <v>36</v>
      </c>
      <c r="O192" s="147">
        <v>2.632</v>
      </c>
      <c r="P192" s="147">
        <f t="shared" si="31"/>
        <v>10.528</v>
      </c>
      <c r="Q192" s="147">
        <v>0</v>
      </c>
      <c r="R192" s="147">
        <f t="shared" si="32"/>
        <v>0</v>
      </c>
      <c r="S192" s="147">
        <v>0</v>
      </c>
      <c r="T192" s="147">
        <f t="shared" si="33"/>
        <v>0</v>
      </c>
      <c r="U192" s="148" t="s">
        <v>1</v>
      </c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49" t="s">
        <v>134</v>
      </c>
      <c r="AT192" s="149" t="s">
        <v>130</v>
      </c>
      <c r="AU192" s="149" t="s">
        <v>81</v>
      </c>
      <c r="AY192" s="14" t="s">
        <v>127</v>
      </c>
      <c r="BE192" s="150">
        <f t="shared" si="34"/>
        <v>0</v>
      </c>
      <c r="BF192" s="150">
        <f t="shared" si="35"/>
        <v>0</v>
      </c>
      <c r="BG192" s="150">
        <f t="shared" si="36"/>
        <v>0</v>
      </c>
      <c r="BH192" s="150">
        <f t="shared" si="37"/>
        <v>0</v>
      </c>
      <c r="BI192" s="150">
        <f t="shared" si="38"/>
        <v>0</v>
      </c>
      <c r="BJ192" s="14" t="s">
        <v>79</v>
      </c>
      <c r="BK192" s="150">
        <f t="shared" si="39"/>
        <v>0</v>
      </c>
      <c r="BL192" s="14" t="s">
        <v>134</v>
      </c>
      <c r="BM192" s="149" t="s">
        <v>344</v>
      </c>
    </row>
    <row r="193" spans="1:65" s="2" customFormat="1" ht="16.5" customHeight="1">
      <c r="A193" s="26"/>
      <c r="B193" s="137"/>
      <c r="C193" s="138" t="s">
        <v>345</v>
      </c>
      <c r="D193" s="138" t="s">
        <v>130</v>
      </c>
      <c r="E193" s="139" t="s">
        <v>346</v>
      </c>
      <c r="F193" s="140" t="s">
        <v>347</v>
      </c>
      <c r="G193" s="141" t="s">
        <v>147</v>
      </c>
      <c r="H193" s="142">
        <v>13.5</v>
      </c>
      <c r="I193" s="143"/>
      <c r="J193" s="143">
        <f t="shared" si="30"/>
        <v>0</v>
      </c>
      <c r="K193" s="144"/>
      <c r="L193" s="27"/>
      <c r="M193" s="145" t="s">
        <v>1</v>
      </c>
      <c r="N193" s="146" t="s">
        <v>36</v>
      </c>
      <c r="O193" s="147">
        <v>6.436</v>
      </c>
      <c r="P193" s="147">
        <f t="shared" si="31"/>
        <v>86.886</v>
      </c>
      <c r="Q193" s="147">
        <v>0</v>
      </c>
      <c r="R193" s="147">
        <f t="shared" si="32"/>
        <v>0</v>
      </c>
      <c r="S193" s="147">
        <v>2</v>
      </c>
      <c r="T193" s="147">
        <f t="shared" si="33"/>
        <v>27</v>
      </c>
      <c r="U193" s="148" t="s">
        <v>1</v>
      </c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49" t="s">
        <v>134</v>
      </c>
      <c r="AT193" s="149" t="s">
        <v>130</v>
      </c>
      <c r="AU193" s="149" t="s">
        <v>81</v>
      </c>
      <c r="AY193" s="14" t="s">
        <v>127</v>
      </c>
      <c r="BE193" s="150">
        <f t="shared" si="34"/>
        <v>0</v>
      </c>
      <c r="BF193" s="150">
        <f t="shared" si="35"/>
        <v>0</v>
      </c>
      <c r="BG193" s="150">
        <f t="shared" si="36"/>
        <v>0</v>
      </c>
      <c r="BH193" s="150">
        <f t="shared" si="37"/>
        <v>0</v>
      </c>
      <c r="BI193" s="150">
        <f t="shared" si="38"/>
        <v>0</v>
      </c>
      <c r="BJ193" s="14" t="s">
        <v>79</v>
      </c>
      <c r="BK193" s="150">
        <f t="shared" si="39"/>
        <v>0</v>
      </c>
      <c r="BL193" s="14" t="s">
        <v>134</v>
      </c>
      <c r="BM193" s="149" t="s">
        <v>348</v>
      </c>
    </row>
    <row r="194" spans="1:65" s="2" customFormat="1" ht="21.75" customHeight="1">
      <c r="A194" s="26"/>
      <c r="B194" s="137"/>
      <c r="C194" s="138" t="s">
        <v>349</v>
      </c>
      <c r="D194" s="138" t="s">
        <v>130</v>
      </c>
      <c r="E194" s="139" t="s">
        <v>350</v>
      </c>
      <c r="F194" s="140" t="s">
        <v>351</v>
      </c>
      <c r="G194" s="141" t="s">
        <v>147</v>
      </c>
      <c r="H194" s="142">
        <v>1</v>
      </c>
      <c r="I194" s="143"/>
      <c r="J194" s="143">
        <f t="shared" si="30"/>
        <v>0</v>
      </c>
      <c r="K194" s="144"/>
      <c r="L194" s="27"/>
      <c r="M194" s="145" t="s">
        <v>1</v>
      </c>
      <c r="N194" s="146" t="s">
        <v>36</v>
      </c>
      <c r="O194" s="147">
        <v>9.617</v>
      </c>
      <c r="P194" s="147">
        <f t="shared" si="31"/>
        <v>9.617</v>
      </c>
      <c r="Q194" s="147">
        <v>0</v>
      </c>
      <c r="R194" s="147">
        <f t="shared" si="32"/>
        <v>0</v>
      </c>
      <c r="S194" s="147">
        <v>2.2</v>
      </c>
      <c r="T194" s="147">
        <f t="shared" si="33"/>
        <v>2.2</v>
      </c>
      <c r="U194" s="148" t="s">
        <v>1</v>
      </c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49" t="s">
        <v>134</v>
      </c>
      <c r="AT194" s="149" t="s">
        <v>130</v>
      </c>
      <c r="AU194" s="149" t="s">
        <v>81</v>
      </c>
      <c r="AY194" s="14" t="s">
        <v>127</v>
      </c>
      <c r="BE194" s="150">
        <f t="shared" si="34"/>
        <v>0</v>
      </c>
      <c r="BF194" s="150">
        <f t="shared" si="35"/>
        <v>0</v>
      </c>
      <c r="BG194" s="150">
        <f t="shared" si="36"/>
        <v>0</v>
      </c>
      <c r="BH194" s="150">
        <f t="shared" si="37"/>
        <v>0</v>
      </c>
      <c r="BI194" s="150">
        <f t="shared" si="38"/>
        <v>0</v>
      </c>
      <c r="BJ194" s="14" t="s">
        <v>79</v>
      </c>
      <c r="BK194" s="150">
        <f t="shared" si="39"/>
        <v>0</v>
      </c>
      <c r="BL194" s="14" t="s">
        <v>134</v>
      </c>
      <c r="BM194" s="149" t="s">
        <v>352</v>
      </c>
    </row>
    <row r="195" spans="1:65" s="2" customFormat="1" ht="21.75" customHeight="1">
      <c r="A195" s="26"/>
      <c r="B195" s="137"/>
      <c r="C195" s="138" t="s">
        <v>353</v>
      </c>
      <c r="D195" s="138" t="s">
        <v>130</v>
      </c>
      <c r="E195" s="139" t="s">
        <v>354</v>
      </c>
      <c r="F195" s="140" t="s">
        <v>355</v>
      </c>
      <c r="G195" s="141" t="s">
        <v>147</v>
      </c>
      <c r="H195" s="142">
        <v>15</v>
      </c>
      <c r="I195" s="143"/>
      <c r="J195" s="143">
        <f t="shared" si="30"/>
        <v>0</v>
      </c>
      <c r="K195" s="144"/>
      <c r="L195" s="27"/>
      <c r="M195" s="145" t="s">
        <v>1</v>
      </c>
      <c r="N195" s="146" t="s">
        <v>36</v>
      </c>
      <c r="O195" s="147">
        <v>4.996</v>
      </c>
      <c r="P195" s="147">
        <f t="shared" si="31"/>
        <v>74.94000000000001</v>
      </c>
      <c r="Q195" s="147">
        <v>0</v>
      </c>
      <c r="R195" s="147">
        <f t="shared" si="32"/>
        <v>0</v>
      </c>
      <c r="S195" s="147">
        <v>2.2</v>
      </c>
      <c r="T195" s="147">
        <f t="shared" si="33"/>
        <v>33</v>
      </c>
      <c r="U195" s="148" t="s">
        <v>1</v>
      </c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49" t="s">
        <v>134</v>
      </c>
      <c r="AT195" s="149" t="s">
        <v>130</v>
      </c>
      <c r="AU195" s="149" t="s">
        <v>81</v>
      </c>
      <c r="AY195" s="14" t="s">
        <v>127</v>
      </c>
      <c r="BE195" s="150">
        <f t="shared" si="34"/>
        <v>0</v>
      </c>
      <c r="BF195" s="150">
        <f t="shared" si="35"/>
        <v>0</v>
      </c>
      <c r="BG195" s="150">
        <f t="shared" si="36"/>
        <v>0</v>
      </c>
      <c r="BH195" s="150">
        <f t="shared" si="37"/>
        <v>0</v>
      </c>
      <c r="BI195" s="150">
        <f t="shared" si="38"/>
        <v>0</v>
      </c>
      <c r="BJ195" s="14" t="s">
        <v>79</v>
      </c>
      <c r="BK195" s="150">
        <f t="shared" si="39"/>
        <v>0</v>
      </c>
      <c r="BL195" s="14" t="s">
        <v>134</v>
      </c>
      <c r="BM195" s="149" t="s">
        <v>356</v>
      </c>
    </row>
    <row r="196" spans="1:65" s="2" customFormat="1" ht="21.75" customHeight="1">
      <c r="A196" s="26"/>
      <c r="B196" s="137"/>
      <c r="C196" s="138" t="s">
        <v>357</v>
      </c>
      <c r="D196" s="138" t="s">
        <v>130</v>
      </c>
      <c r="E196" s="139" t="s">
        <v>358</v>
      </c>
      <c r="F196" s="140" t="s">
        <v>359</v>
      </c>
      <c r="G196" s="141" t="s">
        <v>257</v>
      </c>
      <c r="H196" s="142">
        <v>19</v>
      </c>
      <c r="I196" s="143"/>
      <c r="J196" s="143">
        <f t="shared" si="30"/>
        <v>0</v>
      </c>
      <c r="K196" s="144"/>
      <c r="L196" s="27"/>
      <c r="M196" s="145" t="s">
        <v>1</v>
      </c>
      <c r="N196" s="146" t="s">
        <v>36</v>
      </c>
      <c r="O196" s="147">
        <v>0.315</v>
      </c>
      <c r="P196" s="147">
        <f t="shared" si="31"/>
        <v>5.985</v>
      </c>
      <c r="Q196" s="147">
        <v>0</v>
      </c>
      <c r="R196" s="147">
        <f t="shared" si="32"/>
        <v>0</v>
      </c>
      <c r="S196" s="147">
        <v>0.0684</v>
      </c>
      <c r="T196" s="147">
        <f t="shared" si="33"/>
        <v>1.2996</v>
      </c>
      <c r="U196" s="148" t="s">
        <v>1</v>
      </c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49" t="s">
        <v>134</v>
      </c>
      <c r="AT196" s="149" t="s">
        <v>130</v>
      </c>
      <c r="AU196" s="149" t="s">
        <v>81</v>
      </c>
      <c r="AY196" s="14" t="s">
        <v>127</v>
      </c>
      <c r="BE196" s="150">
        <f t="shared" si="34"/>
        <v>0</v>
      </c>
      <c r="BF196" s="150">
        <f t="shared" si="35"/>
        <v>0</v>
      </c>
      <c r="BG196" s="150">
        <f t="shared" si="36"/>
        <v>0</v>
      </c>
      <c r="BH196" s="150">
        <f t="shared" si="37"/>
        <v>0</v>
      </c>
      <c r="BI196" s="150">
        <f t="shared" si="38"/>
        <v>0</v>
      </c>
      <c r="BJ196" s="14" t="s">
        <v>79</v>
      </c>
      <c r="BK196" s="150">
        <f t="shared" si="39"/>
        <v>0</v>
      </c>
      <c r="BL196" s="14" t="s">
        <v>134</v>
      </c>
      <c r="BM196" s="149" t="s">
        <v>360</v>
      </c>
    </row>
    <row r="197" spans="1:65" s="2" customFormat="1" ht="21.75" customHeight="1">
      <c r="A197" s="26"/>
      <c r="B197" s="137"/>
      <c r="C197" s="138" t="s">
        <v>361</v>
      </c>
      <c r="D197" s="138" t="s">
        <v>130</v>
      </c>
      <c r="E197" s="139" t="s">
        <v>362</v>
      </c>
      <c r="F197" s="140" t="s">
        <v>363</v>
      </c>
      <c r="G197" s="141" t="s">
        <v>257</v>
      </c>
      <c r="H197" s="142">
        <v>30</v>
      </c>
      <c r="I197" s="143"/>
      <c r="J197" s="143">
        <f t="shared" si="30"/>
        <v>0</v>
      </c>
      <c r="K197" s="144"/>
      <c r="L197" s="27"/>
      <c r="M197" s="145" t="s">
        <v>1</v>
      </c>
      <c r="N197" s="146" t="s">
        <v>36</v>
      </c>
      <c r="O197" s="147">
        <v>0.5</v>
      </c>
      <c r="P197" s="147">
        <f t="shared" si="31"/>
        <v>15</v>
      </c>
      <c r="Q197" s="147">
        <v>0</v>
      </c>
      <c r="R197" s="147">
        <f t="shared" si="32"/>
        <v>0</v>
      </c>
      <c r="S197" s="147">
        <v>0.0657</v>
      </c>
      <c r="T197" s="147">
        <f t="shared" si="33"/>
        <v>1.9709999999999999</v>
      </c>
      <c r="U197" s="148" t="s">
        <v>1</v>
      </c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49" t="s">
        <v>134</v>
      </c>
      <c r="AT197" s="149" t="s">
        <v>130</v>
      </c>
      <c r="AU197" s="149" t="s">
        <v>81</v>
      </c>
      <c r="AY197" s="14" t="s">
        <v>127</v>
      </c>
      <c r="BE197" s="150">
        <f t="shared" si="34"/>
        <v>0</v>
      </c>
      <c r="BF197" s="150">
        <f t="shared" si="35"/>
        <v>0</v>
      </c>
      <c r="BG197" s="150">
        <f t="shared" si="36"/>
        <v>0</v>
      </c>
      <c r="BH197" s="150">
        <f t="shared" si="37"/>
        <v>0</v>
      </c>
      <c r="BI197" s="150">
        <f t="shared" si="38"/>
        <v>0</v>
      </c>
      <c r="BJ197" s="14" t="s">
        <v>79</v>
      </c>
      <c r="BK197" s="150">
        <f t="shared" si="39"/>
        <v>0</v>
      </c>
      <c r="BL197" s="14" t="s">
        <v>134</v>
      </c>
      <c r="BM197" s="149" t="s">
        <v>364</v>
      </c>
    </row>
    <row r="198" spans="1:65" s="2" customFormat="1" ht="21.75" customHeight="1">
      <c r="A198" s="26"/>
      <c r="B198" s="137"/>
      <c r="C198" s="138" t="s">
        <v>365</v>
      </c>
      <c r="D198" s="138" t="s">
        <v>130</v>
      </c>
      <c r="E198" s="139" t="s">
        <v>366</v>
      </c>
      <c r="F198" s="140" t="s">
        <v>367</v>
      </c>
      <c r="G198" s="141" t="s">
        <v>139</v>
      </c>
      <c r="H198" s="142">
        <v>92</v>
      </c>
      <c r="I198" s="143"/>
      <c r="J198" s="143">
        <f t="shared" si="30"/>
        <v>0</v>
      </c>
      <c r="K198" s="144"/>
      <c r="L198" s="27"/>
      <c r="M198" s="145" t="s">
        <v>1</v>
      </c>
      <c r="N198" s="146" t="s">
        <v>36</v>
      </c>
      <c r="O198" s="147">
        <v>0.21</v>
      </c>
      <c r="P198" s="147">
        <f t="shared" si="31"/>
        <v>19.32</v>
      </c>
      <c r="Q198" s="147">
        <v>0</v>
      </c>
      <c r="R198" s="147">
        <f t="shared" si="32"/>
        <v>0</v>
      </c>
      <c r="S198" s="147">
        <v>0.00248</v>
      </c>
      <c r="T198" s="147">
        <f t="shared" si="33"/>
        <v>0.22816</v>
      </c>
      <c r="U198" s="148" t="s">
        <v>1</v>
      </c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49" t="s">
        <v>134</v>
      </c>
      <c r="AT198" s="149" t="s">
        <v>130</v>
      </c>
      <c r="AU198" s="149" t="s">
        <v>81</v>
      </c>
      <c r="AY198" s="14" t="s">
        <v>127</v>
      </c>
      <c r="BE198" s="150">
        <f t="shared" si="34"/>
        <v>0</v>
      </c>
      <c r="BF198" s="150">
        <f t="shared" si="35"/>
        <v>0</v>
      </c>
      <c r="BG198" s="150">
        <f t="shared" si="36"/>
        <v>0</v>
      </c>
      <c r="BH198" s="150">
        <f t="shared" si="37"/>
        <v>0</v>
      </c>
      <c r="BI198" s="150">
        <f t="shared" si="38"/>
        <v>0</v>
      </c>
      <c r="BJ198" s="14" t="s">
        <v>79</v>
      </c>
      <c r="BK198" s="150">
        <f t="shared" si="39"/>
        <v>0</v>
      </c>
      <c r="BL198" s="14" t="s">
        <v>134</v>
      </c>
      <c r="BM198" s="149" t="s">
        <v>368</v>
      </c>
    </row>
    <row r="199" spans="1:65" s="2" customFormat="1" ht="21.75" customHeight="1">
      <c r="A199" s="26"/>
      <c r="B199" s="137"/>
      <c r="C199" s="138" t="s">
        <v>369</v>
      </c>
      <c r="D199" s="138" t="s">
        <v>130</v>
      </c>
      <c r="E199" s="139" t="s">
        <v>370</v>
      </c>
      <c r="F199" s="140" t="s">
        <v>371</v>
      </c>
      <c r="G199" s="141" t="s">
        <v>139</v>
      </c>
      <c r="H199" s="142">
        <v>44</v>
      </c>
      <c r="I199" s="143"/>
      <c r="J199" s="143">
        <f t="shared" si="30"/>
        <v>0</v>
      </c>
      <c r="K199" s="144"/>
      <c r="L199" s="27"/>
      <c r="M199" s="145" t="s">
        <v>1</v>
      </c>
      <c r="N199" s="146" t="s">
        <v>36</v>
      </c>
      <c r="O199" s="147">
        <v>0.231</v>
      </c>
      <c r="P199" s="147">
        <f t="shared" si="31"/>
        <v>10.164</v>
      </c>
      <c r="Q199" s="147">
        <v>0</v>
      </c>
      <c r="R199" s="147">
        <f t="shared" si="32"/>
        <v>0</v>
      </c>
      <c r="S199" s="147">
        <v>0.00348</v>
      </c>
      <c r="T199" s="147">
        <f t="shared" si="33"/>
        <v>0.15312</v>
      </c>
      <c r="U199" s="148" t="s">
        <v>1</v>
      </c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49" t="s">
        <v>134</v>
      </c>
      <c r="AT199" s="149" t="s">
        <v>130</v>
      </c>
      <c r="AU199" s="149" t="s">
        <v>81</v>
      </c>
      <c r="AY199" s="14" t="s">
        <v>127</v>
      </c>
      <c r="BE199" s="150">
        <f t="shared" si="34"/>
        <v>0</v>
      </c>
      <c r="BF199" s="150">
        <f t="shared" si="35"/>
        <v>0</v>
      </c>
      <c r="BG199" s="150">
        <f t="shared" si="36"/>
        <v>0</v>
      </c>
      <c r="BH199" s="150">
        <f t="shared" si="37"/>
        <v>0</v>
      </c>
      <c r="BI199" s="150">
        <f t="shared" si="38"/>
        <v>0</v>
      </c>
      <c r="BJ199" s="14" t="s">
        <v>79</v>
      </c>
      <c r="BK199" s="150">
        <f t="shared" si="39"/>
        <v>0</v>
      </c>
      <c r="BL199" s="14" t="s">
        <v>134</v>
      </c>
      <c r="BM199" s="149" t="s">
        <v>372</v>
      </c>
    </row>
    <row r="200" spans="2:63" s="12" customFormat="1" ht="22.7" customHeight="1">
      <c r="B200" s="125"/>
      <c r="D200" s="126" t="s">
        <v>70</v>
      </c>
      <c r="E200" s="135" t="s">
        <v>373</v>
      </c>
      <c r="F200" s="135" t="s">
        <v>374</v>
      </c>
      <c r="J200" s="136">
        <f>BK200</f>
        <v>0</v>
      </c>
      <c r="L200" s="125"/>
      <c r="M200" s="129"/>
      <c r="N200" s="130"/>
      <c r="O200" s="130"/>
      <c r="P200" s="131">
        <f>SUM(P201:P202)</f>
        <v>2.27568</v>
      </c>
      <c r="Q200" s="130"/>
      <c r="R200" s="131">
        <f>SUM(R201:R202)</f>
        <v>0</v>
      </c>
      <c r="S200" s="130"/>
      <c r="T200" s="131">
        <f>SUM(T201:T202)</f>
        <v>0</v>
      </c>
      <c r="U200" s="132"/>
      <c r="AR200" s="126" t="s">
        <v>79</v>
      </c>
      <c r="AT200" s="133" t="s">
        <v>70</v>
      </c>
      <c r="AU200" s="133" t="s">
        <v>79</v>
      </c>
      <c r="AY200" s="126" t="s">
        <v>127</v>
      </c>
      <c r="BK200" s="134">
        <f>SUM(BK201:BK202)</f>
        <v>0</v>
      </c>
    </row>
    <row r="201" spans="1:65" s="2" customFormat="1" ht="16.5" customHeight="1">
      <c r="A201" s="26"/>
      <c r="B201" s="137"/>
      <c r="C201" s="138" t="s">
        <v>375</v>
      </c>
      <c r="D201" s="138" t="s">
        <v>130</v>
      </c>
      <c r="E201" s="139" t="s">
        <v>376</v>
      </c>
      <c r="F201" s="140" t="s">
        <v>377</v>
      </c>
      <c r="G201" s="141" t="s">
        <v>179</v>
      </c>
      <c r="H201" s="142">
        <v>71.115</v>
      </c>
      <c r="I201" s="143"/>
      <c r="J201" s="143">
        <f>ROUND(I201*H201,2)</f>
        <v>0</v>
      </c>
      <c r="K201" s="144"/>
      <c r="L201" s="27"/>
      <c r="M201" s="145" t="s">
        <v>1</v>
      </c>
      <c r="N201" s="146" t="s">
        <v>36</v>
      </c>
      <c r="O201" s="147">
        <v>0.03</v>
      </c>
      <c r="P201" s="147">
        <f>O201*H201</f>
        <v>2.13345</v>
      </c>
      <c r="Q201" s="147">
        <v>0</v>
      </c>
      <c r="R201" s="147">
        <f>Q201*H201</f>
        <v>0</v>
      </c>
      <c r="S201" s="147">
        <v>0</v>
      </c>
      <c r="T201" s="147">
        <f>S201*H201</f>
        <v>0</v>
      </c>
      <c r="U201" s="148" t="s">
        <v>1</v>
      </c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49" t="s">
        <v>134</v>
      </c>
      <c r="AT201" s="149" t="s">
        <v>130</v>
      </c>
      <c r="AU201" s="149" t="s">
        <v>81</v>
      </c>
      <c r="AY201" s="14" t="s">
        <v>127</v>
      </c>
      <c r="BE201" s="150">
        <f>IF(N201="základní",J201,0)</f>
        <v>0</v>
      </c>
      <c r="BF201" s="150">
        <f>IF(N201="snížená",J201,0)</f>
        <v>0</v>
      </c>
      <c r="BG201" s="150">
        <f>IF(N201="zákl. přenesená",J201,0)</f>
        <v>0</v>
      </c>
      <c r="BH201" s="150">
        <f>IF(N201="sníž. přenesená",J201,0)</f>
        <v>0</v>
      </c>
      <c r="BI201" s="150">
        <f>IF(N201="nulová",J201,0)</f>
        <v>0</v>
      </c>
      <c r="BJ201" s="14" t="s">
        <v>79</v>
      </c>
      <c r="BK201" s="150">
        <f>ROUND(I201*H201,2)</f>
        <v>0</v>
      </c>
      <c r="BL201" s="14" t="s">
        <v>134</v>
      </c>
      <c r="BM201" s="149" t="s">
        <v>378</v>
      </c>
    </row>
    <row r="202" spans="1:65" s="2" customFormat="1" ht="21.75" customHeight="1">
      <c r="A202" s="26"/>
      <c r="B202" s="137"/>
      <c r="C202" s="138" t="s">
        <v>379</v>
      </c>
      <c r="D202" s="138" t="s">
        <v>130</v>
      </c>
      <c r="E202" s="139" t="s">
        <v>380</v>
      </c>
      <c r="F202" s="140" t="s">
        <v>381</v>
      </c>
      <c r="G202" s="141" t="s">
        <v>179</v>
      </c>
      <c r="H202" s="142">
        <v>71.115</v>
      </c>
      <c r="I202" s="143"/>
      <c r="J202" s="143">
        <f>ROUND(I202*H202,2)</f>
        <v>0</v>
      </c>
      <c r="K202" s="144"/>
      <c r="L202" s="27"/>
      <c r="M202" s="145" t="s">
        <v>1</v>
      </c>
      <c r="N202" s="146" t="s">
        <v>36</v>
      </c>
      <c r="O202" s="147">
        <v>0.002</v>
      </c>
      <c r="P202" s="147">
        <f>O202*H202</f>
        <v>0.14223</v>
      </c>
      <c r="Q202" s="147">
        <v>0</v>
      </c>
      <c r="R202" s="147">
        <f>Q202*H202</f>
        <v>0</v>
      </c>
      <c r="S202" s="147">
        <v>0</v>
      </c>
      <c r="T202" s="147">
        <f>S202*H202</f>
        <v>0</v>
      </c>
      <c r="U202" s="148" t="s">
        <v>1</v>
      </c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49" t="s">
        <v>134</v>
      </c>
      <c r="AT202" s="149" t="s">
        <v>130</v>
      </c>
      <c r="AU202" s="149" t="s">
        <v>81</v>
      </c>
      <c r="AY202" s="14" t="s">
        <v>127</v>
      </c>
      <c r="BE202" s="150">
        <f>IF(N202="základní",J202,0)</f>
        <v>0</v>
      </c>
      <c r="BF202" s="150">
        <f>IF(N202="snížená",J202,0)</f>
        <v>0</v>
      </c>
      <c r="BG202" s="150">
        <f>IF(N202="zákl. přenesená",J202,0)</f>
        <v>0</v>
      </c>
      <c r="BH202" s="150">
        <f>IF(N202="sníž. přenesená",J202,0)</f>
        <v>0</v>
      </c>
      <c r="BI202" s="150">
        <f>IF(N202="nulová",J202,0)</f>
        <v>0</v>
      </c>
      <c r="BJ202" s="14" t="s">
        <v>79</v>
      </c>
      <c r="BK202" s="150">
        <f>ROUND(I202*H202,2)</f>
        <v>0</v>
      </c>
      <c r="BL202" s="14" t="s">
        <v>134</v>
      </c>
      <c r="BM202" s="149" t="s">
        <v>382</v>
      </c>
    </row>
    <row r="203" spans="2:63" s="12" customFormat="1" ht="22.7" customHeight="1">
      <c r="B203" s="125"/>
      <c r="D203" s="126" t="s">
        <v>70</v>
      </c>
      <c r="E203" s="135" t="s">
        <v>383</v>
      </c>
      <c r="F203" s="135" t="s">
        <v>384</v>
      </c>
      <c r="J203" s="136">
        <f>BK203</f>
        <v>0</v>
      </c>
      <c r="L203" s="125"/>
      <c r="M203" s="129"/>
      <c r="N203" s="130"/>
      <c r="O203" s="130"/>
      <c r="P203" s="131">
        <f>SUM(P204:P205)</f>
        <v>30.431430000000002</v>
      </c>
      <c r="Q203" s="130"/>
      <c r="R203" s="131">
        <f>SUM(R204:R205)</f>
        <v>0</v>
      </c>
      <c r="S203" s="130"/>
      <c r="T203" s="131">
        <f>SUM(T204:T205)</f>
        <v>0</v>
      </c>
      <c r="U203" s="132"/>
      <c r="AR203" s="126" t="s">
        <v>79</v>
      </c>
      <c r="AT203" s="133" t="s">
        <v>70</v>
      </c>
      <c r="AU203" s="133" t="s">
        <v>79</v>
      </c>
      <c r="AY203" s="126" t="s">
        <v>127</v>
      </c>
      <c r="BK203" s="134">
        <f>SUM(BK204:BK205)</f>
        <v>0</v>
      </c>
    </row>
    <row r="204" spans="1:65" s="2" customFormat="1" ht="16.5" customHeight="1">
      <c r="A204" s="26"/>
      <c r="B204" s="137"/>
      <c r="C204" s="138" t="s">
        <v>385</v>
      </c>
      <c r="D204" s="138" t="s">
        <v>130</v>
      </c>
      <c r="E204" s="139" t="s">
        <v>386</v>
      </c>
      <c r="F204" s="140" t="s">
        <v>387</v>
      </c>
      <c r="G204" s="141" t="s">
        <v>179</v>
      </c>
      <c r="H204" s="142">
        <v>225.418</v>
      </c>
      <c r="I204" s="143"/>
      <c r="J204" s="143">
        <f>ROUND(I204*H204,2)</f>
        <v>0</v>
      </c>
      <c r="K204" s="144"/>
      <c r="L204" s="27"/>
      <c r="M204" s="145" t="s">
        <v>1</v>
      </c>
      <c r="N204" s="146" t="s">
        <v>36</v>
      </c>
      <c r="O204" s="147">
        <v>0.132</v>
      </c>
      <c r="P204" s="147">
        <f>O204*H204</f>
        <v>29.755176000000002</v>
      </c>
      <c r="Q204" s="147">
        <v>0</v>
      </c>
      <c r="R204" s="147">
        <f>Q204*H204</f>
        <v>0</v>
      </c>
      <c r="S204" s="147">
        <v>0</v>
      </c>
      <c r="T204" s="147">
        <f>S204*H204</f>
        <v>0</v>
      </c>
      <c r="U204" s="148" t="s">
        <v>1</v>
      </c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49" t="s">
        <v>134</v>
      </c>
      <c r="AT204" s="149" t="s">
        <v>130</v>
      </c>
      <c r="AU204" s="149" t="s">
        <v>81</v>
      </c>
      <c r="AY204" s="14" t="s">
        <v>127</v>
      </c>
      <c r="BE204" s="150">
        <f>IF(N204="základní",J204,0)</f>
        <v>0</v>
      </c>
      <c r="BF204" s="150">
        <f>IF(N204="snížená",J204,0)</f>
        <v>0</v>
      </c>
      <c r="BG204" s="150">
        <f>IF(N204="zákl. přenesená",J204,0)</f>
        <v>0</v>
      </c>
      <c r="BH204" s="150">
        <f>IF(N204="sníž. přenesená",J204,0)</f>
        <v>0</v>
      </c>
      <c r="BI204" s="150">
        <f>IF(N204="nulová",J204,0)</f>
        <v>0</v>
      </c>
      <c r="BJ204" s="14" t="s">
        <v>79</v>
      </c>
      <c r="BK204" s="150">
        <f>ROUND(I204*H204,2)</f>
        <v>0</v>
      </c>
      <c r="BL204" s="14" t="s">
        <v>134</v>
      </c>
      <c r="BM204" s="149" t="s">
        <v>388</v>
      </c>
    </row>
    <row r="205" spans="1:65" s="2" customFormat="1" ht="21.75" customHeight="1">
      <c r="A205" s="26"/>
      <c r="B205" s="137"/>
      <c r="C205" s="138" t="s">
        <v>389</v>
      </c>
      <c r="D205" s="138" t="s">
        <v>130</v>
      </c>
      <c r="E205" s="139" t="s">
        <v>390</v>
      </c>
      <c r="F205" s="140" t="s">
        <v>391</v>
      </c>
      <c r="G205" s="141" t="s">
        <v>179</v>
      </c>
      <c r="H205" s="142">
        <v>225.418</v>
      </c>
      <c r="I205" s="143"/>
      <c r="J205" s="143">
        <f>ROUND(I205*H205,2)</f>
        <v>0</v>
      </c>
      <c r="K205" s="144"/>
      <c r="L205" s="27"/>
      <c r="M205" s="145" t="s">
        <v>1</v>
      </c>
      <c r="N205" s="146" t="s">
        <v>36</v>
      </c>
      <c r="O205" s="147">
        <v>0.003</v>
      </c>
      <c r="P205" s="147">
        <f>O205*H205</f>
        <v>0.676254</v>
      </c>
      <c r="Q205" s="147">
        <v>0</v>
      </c>
      <c r="R205" s="147">
        <f>Q205*H205</f>
        <v>0</v>
      </c>
      <c r="S205" s="147">
        <v>0</v>
      </c>
      <c r="T205" s="147">
        <f>S205*H205</f>
        <v>0</v>
      </c>
      <c r="U205" s="148" t="s">
        <v>1</v>
      </c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49" t="s">
        <v>134</v>
      </c>
      <c r="AT205" s="149" t="s">
        <v>130</v>
      </c>
      <c r="AU205" s="149" t="s">
        <v>81</v>
      </c>
      <c r="AY205" s="14" t="s">
        <v>127</v>
      </c>
      <c r="BE205" s="150">
        <f>IF(N205="základní",J205,0)</f>
        <v>0</v>
      </c>
      <c r="BF205" s="150">
        <f>IF(N205="snížená",J205,0)</f>
        <v>0</v>
      </c>
      <c r="BG205" s="150">
        <f>IF(N205="zákl. přenesená",J205,0)</f>
        <v>0</v>
      </c>
      <c r="BH205" s="150">
        <f>IF(N205="sníž. přenesená",J205,0)</f>
        <v>0</v>
      </c>
      <c r="BI205" s="150">
        <f>IF(N205="nulová",J205,0)</f>
        <v>0</v>
      </c>
      <c r="BJ205" s="14" t="s">
        <v>79</v>
      </c>
      <c r="BK205" s="150">
        <f>ROUND(I205*H205,2)</f>
        <v>0</v>
      </c>
      <c r="BL205" s="14" t="s">
        <v>134</v>
      </c>
      <c r="BM205" s="149" t="s">
        <v>392</v>
      </c>
    </row>
    <row r="206" spans="2:63" s="12" customFormat="1" ht="25.9" customHeight="1">
      <c r="B206" s="125"/>
      <c r="D206" s="126" t="s">
        <v>70</v>
      </c>
      <c r="E206" s="127" t="s">
        <v>393</v>
      </c>
      <c r="F206" s="127" t="s">
        <v>394</v>
      </c>
      <c r="J206" s="128">
        <f>BK206</f>
        <v>0</v>
      </c>
      <c r="L206" s="125"/>
      <c r="M206" s="129"/>
      <c r="N206" s="130"/>
      <c r="O206" s="130"/>
      <c r="P206" s="131">
        <f>P207+P210+P213+P216+P223</f>
        <v>906.0734719999999</v>
      </c>
      <c r="Q206" s="130"/>
      <c r="R206" s="131">
        <f>R207+R210+R213+R216+R223</f>
        <v>2.15825046</v>
      </c>
      <c r="S206" s="130"/>
      <c r="T206" s="131">
        <f>T207+T210+T213+T216+T223</f>
        <v>0</v>
      </c>
      <c r="U206" s="132"/>
      <c r="AR206" s="126" t="s">
        <v>81</v>
      </c>
      <c r="AT206" s="133" t="s">
        <v>70</v>
      </c>
      <c r="AU206" s="133" t="s">
        <v>71</v>
      </c>
      <c r="AY206" s="126" t="s">
        <v>127</v>
      </c>
      <c r="BK206" s="134">
        <f>BK207+BK210+BK213+BK216+BK223</f>
        <v>0</v>
      </c>
    </row>
    <row r="207" spans="2:63" s="12" customFormat="1" ht="22.7" customHeight="1">
      <c r="B207" s="125"/>
      <c r="D207" s="126" t="s">
        <v>70</v>
      </c>
      <c r="E207" s="135" t="s">
        <v>395</v>
      </c>
      <c r="F207" s="135" t="s">
        <v>396</v>
      </c>
      <c r="J207" s="136">
        <f>BK207</f>
        <v>0</v>
      </c>
      <c r="L207" s="125"/>
      <c r="M207" s="129"/>
      <c r="N207" s="130"/>
      <c r="O207" s="130"/>
      <c r="P207" s="131">
        <f>SUM(P208:P209)</f>
        <v>0</v>
      </c>
      <c r="Q207" s="130"/>
      <c r="R207" s="131">
        <f>SUM(R208:R209)</f>
        <v>0.019600000000000003</v>
      </c>
      <c r="S207" s="130"/>
      <c r="T207" s="131">
        <f>SUM(T208:T209)</f>
        <v>0</v>
      </c>
      <c r="U207" s="132"/>
      <c r="AR207" s="126" t="s">
        <v>81</v>
      </c>
      <c r="AT207" s="133" t="s">
        <v>70</v>
      </c>
      <c r="AU207" s="133" t="s">
        <v>79</v>
      </c>
      <c r="AY207" s="126" t="s">
        <v>127</v>
      </c>
      <c r="BK207" s="134">
        <f>SUM(BK208:BK209)</f>
        <v>0</v>
      </c>
    </row>
    <row r="208" spans="1:65" s="2" customFormat="1" ht="21.75" customHeight="1">
      <c r="A208" s="26"/>
      <c r="B208" s="137"/>
      <c r="C208" s="138" t="s">
        <v>397</v>
      </c>
      <c r="D208" s="138" t="s">
        <v>130</v>
      </c>
      <c r="E208" s="139" t="s">
        <v>398</v>
      </c>
      <c r="F208" s="140" t="s">
        <v>399</v>
      </c>
      <c r="G208" s="141" t="s">
        <v>133</v>
      </c>
      <c r="H208" s="142">
        <v>39.2</v>
      </c>
      <c r="I208" s="143"/>
      <c r="J208" s="143">
        <f>ROUND(I208*H208,2)</f>
        <v>0</v>
      </c>
      <c r="K208" s="144"/>
      <c r="L208" s="27"/>
      <c r="M208" s="145" t="s">
        <v>1</v>
      </c>
      <c r="N208" s="146" t="s">
        <v>36</v>
      </c>
      <c r="O208" s="147">
        <v>0</v>
      </c>
      <c r="P208" s="147">
        <f>O208*H208</f>
        <v>0</v>
      </c>
      <c r="Q208" s="147">
        <v>0</v>
      </c>
      <c r="R208" s="147">
        <f>Q208*H208</f>
        <v>0</v>
      </c>
      <c r="S208" s="147">
        <v>0</v>
      </c>
      <c r="T208" s="147">
        <f>S208*H208</f>
        <v>0</v>
      </c>
      <c r="U208" s="148" t="s">
        <v>1</v>
      </c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49" t="s">
        <v>233</v>
      </c>
      <c r="AT208" s="149" t="s">
        <v>130</v>
      </c>
      <c r="AU208" s="149" t="s">
        <v>81</v>
      </c>
      <c r="AY208" s="14" t="s">
        <v>127</v>
      </c>
      <c r="BE208" s="150">
        <f>IF(N208="základní",J208,0)</f>
        <v>0</v>
      </c>
      <c r="BF208" s="150">
        <f>IF(N208="snížená",J208,0)</f>
        <v>0</v>
      </c>
      <c r="BG208" s="150">
        <f>IF(N208="zákl. přenesená",J208,0)</f>
        <v>0</v>
      </c>
      <c r="BH208" s="150">
        <f>IF(N208="sníž. přenesená",J208,0)</f>
        <v>0</v>
      </c>
      <c r="BI208" s="150">
        <f>IF(N208="nulová",J208,0)</f>
        <v>0</v>
      </c>
      <c r="BJ208" s="14" t="s">
        <v>79</v>
      </c>
      <c r="BK208" s="150">
        <f>ROUND(I208*H208,2)</f>
        <v>0</v>
      </c>
      <c r="BL208" s="14" t="s">
        <v>233</v>
      </c>
      <c r="BM208" s="149" t="s">
        <v>400</v>
      </c>
    </row>
    <row r="209" spans="1:65" s="2" customFormat="1" ht="16.5" customHeight="1">
      <c r="A209" s="26"/>
      <c r="B209" s="137"/>
      <c r="C209" s="151" t="s">
        <v>401</v>
      </c>
      <c r="D209" s="151" t="s">
        <v>202</v>
      </c>
      <c r="E209" s="152" t="s">
        <v>402</v>
      </c>
      <c r="F209" s="153" t="s">
        <v>403</v>
      </c>
      <c r="G209" s="154" t="s">
        <v>133</v>
      </c>
      <c r="H209" s="155">
        <v>39.2</v>
      </c>
      <c r="I209" s="156"/>
      <c r="J209" s="156">
        <f>ROUND(I209*H209,2)</f>
        <v>0</v>
      </c>
      <c r="K209" s="157"/>
      <c r="L209" s="158"/>
      <c r="M209" s="159" t="s">
        <v>1</v>
      </c>
      <c r="N209" s="160" t="s">
        <v>36</v>
      </c>
      <c r="O209" s="147">
        <v>0</v>
      </c>
      <c r="P209" s="147">
        <f>O209*H209</f>
        <v>0</v>
      </c>
      <c r="Q209" s="147">
        <v>0.0005</v>
      </c>
      <c r="R209" s="147">
        <f>Q209*H209</f>
        <v>0.019600000000000003</v>
      </c>
      <c r="S209" s="147">
        <v>0</v>
      </c>
      <c r="T209" s="147">
        <f>S209*H209</f>
        <v>0</v>
      </c>
      <c r="U209" s="148" t="s">
        <v>1</v>
      </c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49" t="s">
        <v>404</v>
      </c>
      <c r="AT209" s="149" t="s">
        <v>202</v>
      </c>
      <c r="AU209" s="149" t="s">
        <v>81</v>
      </c>
      <c r="AY209" s="14" t="s">
        <v>127</v>
      </c>
      <c r="BE209" s="150">
        <f>IF(N209="základní",J209,0)</f>
        <v>0</v>
      </c>
      <c r="BF209" s="150">
        <f>IF(N209="snížená",J209,0)</f>
        <v>0</v>
      </c>
      <c r="BG209" s="150">
        <f>IF(N209="zákl. přenesená",J209,0)</f>
        <v>0</v>
      </c>
      <c r="BH209" s="150">
        <f>IF(N209="sníž. přenesená",J209,0)</f>
        <v>0</v>
      </c>
      <c r="BI209" s="150">
        <f>IF(N209="nulová",J209,0)</f>
        <v>0</v>
      </c>
      <c r="BJ209" s="14" t="s">
        <v>79</v>
      </c>
      <c r="BK209" s="150">
        <f>ROUND(I209*H209,2)</f>
        <v>0</v>
      </c>
      <c r="BL209" s="14" t="s">
        <v>233</v>
      </c>
      <c r="BM209" s="149" t="s">
        <v>405</v>
      </c>
    </row>
    <row r="210" spans="2:63" s="12" customFormat="1" ht="22.7" customHeight="1">
      <c r="B210" s="125"/>
      <c r="D210" s="126" t="s">
        <v>70</v>
      </c>
      <c r="E210" s="135" t="s">
        <v>406</v>
      </c>
      <c r="F210" s="135" t="s">
        <v>407</v>
      </c>
      <c r="J210" s="136">
        <f>BK210</f>
        <v>0</v>
      </c>
      <c r="L210" s="125"/>
      <c r="M210" s="129"/>
      <c r="N210" s="130"/>
      <c r="O210" s="130"/>
      <c r="P210" s="131">
        <f>SUM(P211:P212)</f>
        <v>0.104</v>
      </c>
      <c r="Q210" s="130"/>
      <c r="R210" s="131">
        <f>SUM(R211:R212)</f>
        <v>0</v>
      </c>
      <c r="S210" s="130"/>
      <c r="T210" s="131">
        <f>SUM(T211:T212)</f>
        <v>0</v>
      </c>
      <c r="U210" s="132"/>
      <c r="AR210" s="126" t="s">
        <v>81</v>
      </c>
      <c r="AT210" s="133" t="s">
        <v>70</v>
      </c>
      <c r="AU210" s="133" t="s">
        <v>79</v>
      </c>
      <c r="AY210" s="126" t="s">
        <v>127</v>
      </c>
      <c r="BK210" s="134">
        <f>SUM(BK211:BK212)</f>
        <v>0</v>
      </c>
    </row>
    <row r="211" spans="1:65" s="2" customFormat="1" ht="16.5" customHeight="1">
      <c r="A211" s="26"/>
      <c r="B211" s="137"/>
      <c r="C211" s="138" t="s">
        <v>408</v>
      </c>
      <c r="D211" s="138" t="s">
        <v>130</v>
      </c>
      <c r="E211" s="139" t="s">
        <v>409</v>
      </c>
      <c r="F211" s="140" t="s">
        <v>410</v>
      </c>
      <c r="G211" s="141" t="s">
        <v>411</v>
      </c>
      <c r="H211" s="142">
        <v>2</v>
      </c>
      <c r="I211" s="143"/>
      <c r="J211" s="143">
        <f>ROUND(I211*H211,2)</f>
        <v>0</v>
      </c>
      <c r="K211" s="144"/>
      <c r="L211" s="27"/>
      <c r="M211" s="145" t="s">
        <v>1</v>
      </c>
      <c r="N211" s="146" t="s">
        <v>36</v>
      </c>
      <c r="O211" s="147">
        <v>0.052</v>
      </c>
      <c r="P211" s="147">
        <f>O211*H211</f>
        <v>0.104</v>
      </c>
      <c r="Q211" s="147">
        <v>0</v>
      </c>
      <c r="R211" s="147">
        <f>Q211*H211</f>
        <v>0</v>
      </c>
      <c r="S211" s="147">
        <v>0</v>
      </c>
      <c r="T211" s="147">
        <f>S211*H211</f>
        <v>0</v>
      </c>
      <c r="U211" s="148" t="s">
        <v>1</v>
      </c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49" t="s">
        <v>233</v>
      </c>
      <c r="AT211" s="149" t="s">
        <v>130</v>
      </c>
      <c r="AU211" s="149" t="s">
        <v>81</v>
      </c>
      <c r="AY211" s="14" t="s">
        <v>127</v>
      </c>
      <c r="BE211" s="150">
        <f>IF(N211="základní",J211,0)</f>
        <v>0</v>
      </c>
      <c r="BF211" s="150">
        <f>IF(N211="snížená",J211,0)</f>
        <v>0</v>
      </c>
      <c r="BG211" s="150">
        <f>IF(N211="zákl. přenesená",J211,0)</f>
        <v>0</v>
      </c>
      <c r="BH211" s="150">
        <f>IF(N211="sníž. přenesená",J211,0)</f>
        <v>0</v>
      </c>
      <c r="BI211" s="150">
        <f>IF(N211="nulová",J211,0)</f>
        <v>0</v>
      </c>
      <c r="BJ211" s="14" t="s">
        <v>79</v>
      </c>
      <c r="BK211" s="150">
        <f>ROUND(I211*H211,2)</f>
        <v>0</v>
      </c>
      <c r="BL211" s="14" t="s">
        <v>233</v>
      </c>
      <c r="BM211" s="149" t="s">
        <v>412</v>
      </c>
    </row>
    <row r="212" spans="1:65" s="2" customFormat="1" ht="16.5" customHeight="1">
      <c r="A212" s="26"/>
      <c r="B212" s="137"/>
      <c r="C212" s="138" t="s">
        <v>413</v>
      </c>
      <c r="D212" s="138" t="s">
        <v>130</v>
      </c>
      <c r="E212" s="139" t="s">
        <v>414</v>
      </c>
      <c r="F212" s="140" t="s">
        <v>415</v>
      </c>
      <c r="G212" s="141" t="s">
        <v>257</v>
      </c>
      <c r="H212" s="142">
        <v>2</v>
      </c>
      <c r="I212" s="143"/>
      <c r="J212" s="143">
        <f>ROUND(I212*H212,2)</f>
        <v>0</v>
      </c>
      <c r="K212" s="144"/>
      <c r="L212" s="27"/>
      <c r="M212" s="145" t="s">
        <v>1</v>
      </c>
      <c r="N212" s="146" t="s">
        <v>36</v>
      </c>
      <c r="O212" s="147">
        <v>0</v>
      </c>
      <c r="P212" s="147">
        <f>O212*H212</f>
        <v>0</v>
      </c>
      <c r="Q212" s="147">
        <v>0</v>
      </c>
      <c r="R212" s="147">
        <f>Q212*H212</f>
        <v>0</v>
      </c>
      <c r="S212" s="147">
        <v>0</v>
      </c>
      <c r="T212" s="147">
        <f>S212*H212</f>
        <v>0</v>
      </c>
      <c r="U212" s="148" t="s">
        <v>1</v>
      </c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49" t="s">
        <v>233</v>
      </c>
      <c r="AT212" s="149" t="s">
        <v>130</v>
      </c>
      <c r="AU212" s="149" t="s">
        <v>81</v>
      </c>
      <c r="AY212" s="14" t="s">
        <v>127</v>
      </c>
      <c r="BE212" s="150">
        <f>IF(N212="základní",J212,0)</f>
        <v>0</v>
      </c>
      <c r="BF212" s="150">
        <f>IF(N212="snížená",J212,0)</f>
        <v>0</v>
      </c>
      <c r="BG212" s="150">
        <f>IF(N212="zákl. přenesená",J212,0)</f>
        <v>0</v>
      </c>
      <c r="BH212" s="150">
        <f>IF(N212="sníž. přenesená",J212,0)</f>
        <v>0</v>
      </c>
      <c r="BI212" s="150">
        <f>IF(N212="nulová",J212,0)</f>
        <v>0</v>
      </c>
      <c r="BJ212" s="14" t="s">
        <v>79</v>
      </c>
      <c r="BK212" s="150">
        <f>ROUND(I212*H212,2)</f>
        <v>0</v>
      </c>
      <c r="BL212" s="14" t="s">
        <v>233</v>
      </c>
      <c r="BM212" s="149" t="s">
        <v>416</v>
      </c>
    </row>
    <row r="213" spans="2:63" s="12" customFormat="1" ht="22.7" customHeight="1">
      <c r="B213" s="125"/>
      <c r="D213" s="126" t="s">
        <v>70</v>
      </c>
      <c r="E213" s="135" t="s">
        <v>417</v>
      </c>
      <c r="F213" s="135" t="s">
        <v>418</v>
      </c>
      <c r="J213" s="136">
        <f>BK213</f>
        <v>0</v>
      </c>
      <c r="L213" s="125"/>
      <c r="M213" s="129"/>
      <c r="N213" s="130"/>
      <c r="O213" s="130"/>
      <c r="P213" s="131">
        <f>SUM(P214:P215)</f>
        <v>330.33</v>
      </c>
      <c r="Q213" s="130"/>
      <c r="R213" s="131">
        <f>SUM(R214:R215)</f>
        <v>1.444</v>
      </c>
      <c r="S213" s="130"/>
      <c r="T213" s="131">
        <f>SUM(T214:T215)</f>
        <v>0</v>
      </c>
      <c r="U213" s="132"/>
      <c r="AR213" s="126" t="s">
        <v>81</v>
      </c>
      <c r="AT213" s="133" t="s">
        <v>70</v>
      </c>
      <c r="AU213" s="133" t="s">
        <v>79</v>
      </c>
      <c r="AY213" s="126" t="s">
        <v>127</v>
      </c>
      <c r="BK213" s="134">
        <f>SUM(BK214:BK215)</f>
        <v>0</v>
      </c>
    </row>
    <row r="214" spans="1:65" s="2" customFormat="1" ht="16.5" customHeight="1">
      <c r="A214" s="26"/>
      <c r="B214" s="137"/>
      <c r="C214" s="138" t="s">
        <v>419</v>
      </c>
      <c r="D214" s="138" t="s">
        <v>130</v>
      </c>
      <c r="E214" s="139" t="s">
        <v>420</v>
      </c>
      <c r="F214" s="140" t="s">
        <v>421</v>
      </c>
      <c r="G214" s="141" t="s">
        <v>133</v>
      </c>
      <c r="H214" s="142">
        <v>770</v>
      </c>
      <c r="I214" s="143"/>
      <c r="J214" s="143">
        <f>ROUND(I214*H214,2)</f>
        <v>0</v>
      </c>
      <c r="K214" s="144"/>
      <c r="L214" s="27"/>
      <c r="M214" s="145" t="s">
        <v>1</v>
      </c>
      <c r="N214" s="146" t="s">
        <v>36</v>
      </c>
      <c r="O214" s="147">
        <v>0.429</v>
      </c>
      <c r="P214" s="147">
        <f>O214*H214</f>
        <v>330.33</v>
      </c>
      <c r="Q214" s="147">
        <v>0</v>
      </c>
      <c r="R214" s="147">
        <f>Q214*H214</f>
        <v>0</v>
      </c>
      <c r="S214" s="147">
        <v>0</v>
      </c>
      <c r="T214" s="147">
        <f>S214*H214</f>
        <v>0</v>
      </c>
      <c r="U214" s="148" t="s">
        <v>1</v>
      </c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49" t="s">
        <v>233</v>
      </c>
      <c r="AT214" s="149" t="s">
        <v>130</v>
      </c>
      <c r="AU214" s="149" t="s">
        <v>81</v>
      </c>
      <c r="AY214" s="14" t="s">
        <v>127</v>
      </c>
      <c r="BE214" s="150">
        <f>IF(N214="základní",J214,0)</f>
        <v>0</v>
      </c>
      <c r="BF214" s="150">
        <f>IF(N214="snížená",J214,0)</f>
        <v>0</v>
      </c>
      <c r="BG214" s="150">
        <f>IF(N214="zákl. přenesená",J214,0)</f>
        <v>0</v>
      </c>
      <c r="BH214" s="150">
        <f>IF(N214="sníž. přenesená",J214,0)</f>
        <v>0</v>
      </c>
      <c r="BI214" s="150">
        <f>IF(N214="nulová",J214,0)</f>
        <v>0</v>
      </c>
      <c r="BJ214" s="14" t="s">
        <v>79</v>
      </c>
      <c r="BK214" s="150">
        <f>ROUND(I214*H214,2)</f>
        <v>0</v>
      </c>
      <c r="BL214" s="14" t="s">
        <v>233</v>
      </c>
      <c r="BM214" s="149" t="s">
        <v>422</v>
      </c>
    </row>
    <row r="215" spans="1:65" s="2" customFormat="1" ht="16.5" customHeight="1">
      <c r="A215" s="26"/>
      <c r="B215" s="137"/>
      <c r="C215" s="151" t="s">
        <v>423</v>
      </c>
      <c r="D215" s="151" t="s">
        <v>202</v>
      </c>
      <c r="E215" s="152" t="s">
        <v>424</v>
      </c>
      <c r="F215" s="153" t="s">
        <v>425</v>
      </c>
      <c r="G215" s="154" t="s">
        <v>147</v>
      </c>
      <c r="H215" s="155">
        <v>2.888</v>
      </c>
      <c r="I215" s="156"/>
      <c r="J215" s="156">
        <f>ROUND(I215*H215,2)</f>
        <v>0</v>
      </c>
      <c r="K215" s="157"/>
      <c r="L215" s="158"/>
      <c r="M215" s="159" t="s">
        <v>1</v>
      </c>
      <c r="N215" s="160" t="s">
        <v>36</v>
      </c>
      <c r="O215" s="147">
        <v>0</v>
      </c>
      <c r="P215" s="147">
        <f>O215*H215</f>
        <v>0</v>
      </c>
      <c r="Q215" s="147">
        <v>0.5</v>
      </c>
      <c r="R215" s="147">
        <f>Q215*H215</f>
        <v>1.444</v>
      </c>
      <c r="S215" s="147">
        <v>0</v>
      </c>
      <c r="T215" s="147">
        <f>S215*H215</f>
        <v>0</v>
      </c>
      <c r="U215" s="148" t="s">
        <v>1</v>
      </c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49" t="s">
        <v>404</v>
      </c>
      <c r="AT215" s="149" t="s">
        <v>202</v>
      </c>
      <c r="AU215" s="149" t="s">
        <v>81</v>
      </c>
      <c r="AY215" s="14" t="s">
        <v>127</v>
      </c>
      <c r="BE215" s="150">
        <f>IF(N215="základní",J215,0)</f>
        <v>0</v>
      </c>
      <c r="BF215" s="150">
        <f>IF(N215="snížená",J215,0)</f>
        <v>0</v>
      </c>
      <c r="BG215" s="150">
        <f>IF(N215="zákl. přenesená",J215,0)</f>
        <v>0</v>
      </c>
      <c r="BH215" s="150">
        <f>IF(N215="sníž. přenesená",J215,0)</f>
        <v>0</v>
      </c>
      <c r="BI215" s="150">
        <f>IF(N215="nulová",J215,0)</f>
        <v>0</v>
      </c>
      <c r="BJ215" s="14" t="s">
        <v>79</v>
      </c>
      <c r="BK215" s="150">
        <f>ROUND(I215*H215,2)</f>
        <v>0</v>
      </c>
      <c r="BL215" s="14" t="s">
        <v>233</v>
      </c>
      <c r="BM215" s="149" t="s">
        <v>426</v>
      </c>
    </row>
    <row r="216" spans="2:63" s="12" customFormat="1" ht="22.7" customHeight="1">
      <c r="B216" s="125"/>
      <c r="D216" s="126" t="s">
        <v>70</v>
      </c>
      <c r="E216" s="135" t="s">
        <v>427</v>
      </c>
      <c r="F216" s="135" t="s">
        <v>428</v>
      </c>
      <c r="J216" s="136">
        <f>BK216</f>
        <v>0</v>
      </c>
      <c r="L216" s="125"/>
      <c r="M216" s="129"/>
      <c r="N216" s="130"/>
      <c r="O216" s="130"/>
      <c r="P216" s="131">
        <f>SUM(P217:P222)</f>
        <v>440.9847</v>
      </c>
      <c r="Q216" s="130"/>
      <c r="R216" s="131">
        <f>SUM(R217:R222)</f>
        <v>0.5827326399999999</v>
      </c>
      <c r="S216" s="130"/>
      <c r="T216" s="131">
        <f>SUM(T217:T222)</f>
        <v>0</v>
      </c>
      <c r="U216" s="132"/>
      <c r="AR216" s="126" t="s">
        <v>81</v>
      </c>
      <c r="AT216" s="133" t="s">
        <v>70</v>
      </c>
      <c r="AU216" s="133" t="s">
        <v>79</v>
      </c>
      <c r="AY216" s="126" t="s">
        <v>127</v>
      </c>
      <c r="BK216" s="134">
        <f>SUM(BK217:BK222)</f>
        <v>0</v>
      </c>
    </row>
    <row r="217" spans="1:65" s="2" customFormat="1" ht="21.75" customHeight="1">
      <c r="A217" s="26"/>
      <c r="B217" s="137"/>
      <c r="C217" s="138" t="s">
        <v>429</v>
      </c>
      <c r="D217" s="138" t="s">
        <v>130</v>
      </c>
      <c r="E217" s="139" t="s">
        <v>430</v>
      </c>
      <c r="F217" s="140" t="s">
        <v>431</v>
      </c>
      <c r="G217" s="141" t="s">
        <v>432</v>
      </c>
      <c r="H217" s="142">
        <v>396.694</v>
      </c>
      <c r="I217" s="143"/>
      <c r="J217" s="143">
        <f aca="true" t="shared" si="40" ref="J217:J222">ROUND(I217*H217,2)</f>
        <v>0</v>
      </c>
      <c r="K217" s="144"/>
      <c r="L217" s="27"/>
      <c r="M217" s="145" t="s">
        <v>1</v>
      </c>
      <c r="N217" s="146" t="s">
        <v>36</v>
      </c>
      <c r="O217" s="147">
        <v>0.2</v>
      </c>
      <c r="P217" s="147">
        <f aca="true" t="shared" si="41" ref="P217:P222">O217*H217</f>
        <v>79.3388</v>
      </c>
      <c r="Q217" s="147">
        <v>6E-05</v>
      </c>
      <c r="R217" s="147">
        <f aca="true" t="shared" si="42" ref="R217:R222">Q217*H217</f>
        <v>0.023801640000000002</v>
      </c>
      <c r="S217" s="147">
        <v>0</v>
      </c>
      <c r="T217" s="147">
        <f aca="true" t="shared" si="43" ref="T217:T222">S217*H217</f>
        <v>0</v>
      </c>
      <c r="U217" s="148" t="s">
        <v>1</v>
      </c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49" t="s">
        <v>233</v>
      </c>
      <c r="AT217" s="149" t="s">
        <v>130</v>
      </c>
      <c r="AU217" s="149" t="s">
        <v>81</v>
      </c>
      <c r="AY217" s="14" t="s">
        <v>127</v>
      </c>
      <c r="BE217" s="150">
        <f aca="true" t="shared" si="44" ref="BE217:BE222">IF(N217="základní",J217,0)</f>
        <v>0</v>
      </c>
      <c r="BF217" s="150">
        <f aca="true" t="shared" si="45" ref="BF217:BF222">IF(N217="snížená",J217,0)</f>
        <v>0</v>
      </c>
      <c r="BG217" s="150">
        <f aca="true" t="shared" si="46" ref="BG217:BG222">IF(N217="zákl. přenesená",J217,0)</f>
        <v>0</v>
      </c>
      <c r="BH217" s="150">
        <f aca="true" t="shared" si="47" ref="BH217:BH222">IF(N217="sníž. přenesená",J217,0)</f>
        <v>0</v>
      </c>
      <c r="BI217" s="150">
        <f aca="true" t="shared" si="48" ref="BI217:BI222">IF(N217="nulová",J217,0)</f>
        <v>0</v>
      </c>
      <c r="BJ217" s="14" t="s">
        <v>79</v>
      </c>
      <c r="BK217" s="150">
        <f aca="true" t="shared" si="49" ref="BK217:BK222">ROUND(I217*H217,2)</f>
        <v>0</v>
      </c>
      <c r="BL217" s="14" t="s">
        <v>233</v>
      </c>
      <c r="BM217" s="149" t="s">
        <v>433</v>
      </c>
    </row>
    <row r="218" spans="1:65" s="2" customFormat="1" ht="16.5" customHeight="1">
      <c r="A218" s="26"/>
      <c r="B218" s="137"/>
      <c r="C218" s="151" t="s">
        <v>404</v>
      </c>
      <c r="D218" s="151" t="s">
        <v>202</v>
      </c>
      <c r="E218" s="152" t="s">
        <v>434</v>
      </c>
      <c r="F218" s="153" t="s">
        <v>435</v>
      </c>
      <c r="G218" s="154" t="s">
        <v>179</v>
      </c>
      <c r="H218" s="155">
        <v>0.156</v>
      </c>
      <c r="I218" s="156"/>
      <c r="J218" s="156">
        <f t="shared" si="40"/>
        <v>0</v>
      </c>
      <c r="K218" s="157"/>
      <c r="L218" s="158"/>
      <c r="M218" s="159" t="s">
        <v>1</v>
      </c>
      <c r="N218" s="160" t="s">
        <v>36</v>
      </c>
      <c r="O218" s="147">
        <v>0</v>
      </c>
      <c r="P218" s="147">
        <f t="shared" si="41"/>
        <v>0</v>
      </c>
      <c r="Q218" s="147">
        <v>1</v>
      </c>
      <c r="R218" s="147">
        <f t="shared" si="42"/>
        <v>0.156</v>
      </c>
      <c r="S218" s="147">
        <v>0</v>
      </c>
      <c r="T218" s="147">
        <f t="shared" si="43"/>
        <v>0</v>
      </c>
      <c r="U218" s="148" t="s">
        <v>1</v>
      </c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49" t="s">
        <v>404</v>
      </c>
      <c r="AT218" s="149" t="s">
        <v>202</v>
      </c>
      <c r="AU218" s="149" t="s">
        <v>81</v>
      </c>
      <c r="AY218" s="14" t="s">
        <v>127</v>
      </c>
      <c r="BE218" s="150">
        <f t="shared" si="44"/>
        <v>0</v>
      </c>
      <c r="BF218" s="150">
        <f t="shared" si="45"/>
        <v>0</v>
      </c>
      <c r="BG218" s="150">
        <f t="shared" si="46"/>
        <v>0</v>
      </c>
      <c r="BH218" s="150">
        <f t="shared" si="47"/>
        <v>0</v>
      </c>
      <c r="BI218" s="150">
        <f t="shared" si="48"/>
        <v>0</v>
      </c>
      <c r="BJ218" s="14" t="s">
        <v>79</v>
      </c>
      <c r="BK218" s="150">
        <f t="shared" si="49"/>
        <v>0</v>
      </c>
      <c r="BL218" s="14" t="s">
        <v>233</v>
      </c>
      <c r="BM218" s="149" t="s">
        <v>436</v>
      </c>
    </row>
    <row r="219" spans="1:65" s="2" customFormat="1" ht="21.75" customHeight="1">
      <c r="A219" s="26"/>
      <c r="B219" s="137"/>
      <c r="C219" s="151" t="s">
        <v>437</v>
      </c>
      <c r="D219" s="151" t="s">
        <v>202</v>
      </c>
      <c r="E219" s="152" t="s">
        <v>438</v>
      </c>
      <c r="F219" s="153" t="s">
        <v>439</v>
      </c>
      <c r="G219" s="154" t="s">
        <v>179</v>
      </c>
      <c r="H219" s="155">
        <v>0.121</v>
      </c>
      <c r="I219" s="156"/>
      <c r="J219" s="156">
        <f t="shared" si="40"/>
        <v>0</v>
      </c>
      <c r="K219" s="157"/>
      <c r="L219" s="158"/>
      <c r="M219" s="159" t="s">
        <v>1</v>
      </c>
      <c r="N219" s="160" t="s">
        <v>36</v>
      </c>
      <c r="O219" s="147">
        <v>0</v>
      </c>
      <c r="P219" s="147">
        <f t="shared" si="41"/>
        <v>0</v>
      </c>
      <c r="Q219" s="147">
        <v>1</v>
      </c>
      <c r="R219" s="147">
        <f t="shared" si="42"/>
        <v>0.121</v>
      </c>
      <c r="S219" s="147">
        <v>0</v>
      </c>
      <c r="T219" s="147">
        <f t="shared" si="43"/>
        <v>0</v>
      </c>
      <c r="U219" s="148" t="s">
        <v>1</v>
      </c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49" t="s">
        <v>404</v>
      </c>
      <c r="AT219" s="149" t="s">
        <v>202</v>
      </c>
      <c r="AU219" s="149" t="s">
        <v>81</v>
      </c>
      <c r="AY219" s="14" t="s">
        <v>127</v>
      </c>
      <c r="BE219" s="150">
        <f t="shared" si="44"/>
        <v>0</v>
      </c>
      <c r="BF219" s="150">
        <f t="shared" si="45"/>
        <v>0</v>
      </c>
      <c r="BG219" s="150">
        <f t="shared" si="46"/>
        <v>0</v>
      </c>
      <c r="BH219" s="150">
        <f t="shared" si="47"/>
        <v>0</v>
      </c>
      <c r="BI219" s="150">
        <f t="shared" si="48"/>
        <v>0</v>
      </c>
      <c r="BJ219" s="14" t="s">
        <v>79</v>
      </c>
      <c r="BK219" s="150">
        <f t="shared" si="49"/>
        <v>0</v>
      </c>
      <c r="BL219" s="14" t="s">
        <v>233</v>
      </c>
      <c r="BM219" s="149" t="s">
        <v>440</v>
      </c>
    </row>
    <row r="220" spans="1:65" s="2" customFormat="1" ht="16.5" customHeight="1">
      <c r="A220" s="26"/>
      <c r="B220" s="137"/>
      <c r="C220" s="151" t="s">
        <v>441</v>
      </c>
      <c r="D220" s="151" t="s">
        <v>202</v>
      </c>
      <c r="E220" s="152" t="s">
        <v>442</v>
      </c>
      <c r="F220" s="153" t="s">
        <v>443</v>
      </c>
      <c r="G220" s="154" t="s">
        <v>179</v>
      </c>
      <c r="H220" s="155">
        <v>0.12</v>
      </c>
      <c r="I220" s="156"/>
      <c r="J220" s="156">
        <f t="shared" si="40"/>
        <v>0</v>
      </c>
      <c r="K220" s="157"/>
      <c r="L220" s="158"/>
      <c r="M220" s="159" t="s">
        <v>1</v>
      </c>
      <c r="N220" s="160" t="s">
        <v>36</v>
      </c>
      <c r="O220" s="147">
        <v>0</v>
      </c>
      <c r="P220" s="147">
        <f t="shared" si="41"/>
        <v>0</v>
      </c>
      <c r="Q220" s="147">
        <v>1</v>
      </c>
      <c r="R220" s="147">
        <f t="shared" si="42"/>
        <v>0.12</v>
      </c>
      <c r="S220" s="147">
        <v>0</v>
      </c>
      <c r="T220" s="147">
        <f t="shared" si="43"/>
        <v>0</v>
      </c>
      <c r="U220" s="148" t="s">
        <v>1</v>
      </c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49" t="s">
        <v>404</v>
      </c>
      <c r="AT220" s="149" t="s">
        <v>202</v>
      </c>
      <c r="AU220" s="149" t="s">
        <v>81</v>
      </c>
      <c r="AY220" s="14" t="s">
        <v>127</v>
      </c>
      <c r="BE220" s="150">
        <f t="shared" si="44"/>
        <v>0</v>
      </c>
      <c r="BF220" s="150">
        <f t="shared" si="45"/>
        <v>0</v>
      </c>
      <c r="BG220" s="150">
        <f t="shared" si="46"/>
        <v>0</v>
      </c>
      <c r="BH220" s="150">
        <f t="shared" si="47"/>
        <v>0</v>
      </c>
      <c r="BI220" s="150">
        <f t="shared" si="48"/>
        <v>0</v>
      </c>
      <c r="BJ220" s="14" t="s">
        <v>79</v>
      </c>
      <c r="BK220" s="150">
        <f t="shared" si="49"/>
        <v>0</v>
      </c>
      <c r="BL220" s="14" t="s">
        <v>233</v>
      </c>
      <c r="BM220" s="149" t="s">
        <v>444</v>
      </c>
    </row>
    <row r="221" spans="1:65" s="2" customFormat="1" ht="21.75" customHeight="1">
      <c r="A221" s="26"/>
      <c r="B221" s="137"/>
      <c r="C221" s="138" t="s">
        <v>445</v>
      </c>
      <c r="D221" s="138" t="s">
        <v>130</v>
      </c>
      <c r="E221" s="139" t="s">
        <v>446</v>
      </c>
      <c r="F221" s="140" t="s">
        <v>447</v>
      </c>
      <c r="G221" s="141" t="s">
        <v>432</v>
      </c>
      <c r="H221" s="142">
        <v>2698.85</v>
      </c>
      <c r="I221" s="143"/>
      <c r="J221" s="143">
        <f t="shared" si="40"/>
        <v>0</v>
      </c>
      <c r="K221" s="144"/>
      <c r="L221" s="27"/>
      <c r="M221" s="145" t="s">
        <v>1</v>
      </c>
      <c r="N221" s="146" t="s">
        <v>36</v>
      </c>
      <c r="O221" s="147">
        <v>0.134</v>
      </c>
      <c r="P221" s="147">
        <f t="shared" si="41"/>
        <v>361.6459</v>
      </c>
      <c r="Q221" s="147">
        <v>6E-05</v>
      </c>
      <c r="R221" s="147">
        <f t="shared" si="42"/>
        <v>0.161931</v>
      </c>
      <c r="S221" s="147">
        <v>0</v>
      </c>
      <c r="T221" s="147">
        <f t="shared" si="43"/>
        <v>0</v>
      </c>
      <c r="U221" s="148" t="s">
        <v>1</v>
      </c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49" t="s">
        <v>233</v>
      </c>
      <c r="AT221" s="149" t="s">
        <v>130</v>
      </c>
      <c r="AU221" s="149" t="s">
        <v>81</v>
      </c>
      <c r="AY221" s="14" t="s">
        <v>127</v>
      </c>
      <c r="BE221" s="150">
        <f t="shared" si="44"/>
        <v>0</v>
      </c>
      <c r="BF221" s="150">
        <f t="shared" si="45"/>
        <v>0</v>
      </c>
      <c r="BG221" s="150">
        <f t="shared" si="46"/>
        <v>0</v>
      </c>
      <c r="BH221" s="150">
        <f t="shared" si="47"/>
        <v>0</v>
      </c>
      <c r="BI221" s="150">
        <f t="shared" si="48"/>
        <v>0</v>
      </c>
      <c r="BJ221" s="14" t="s">
        <v>79</v>
      </c>
      <c r="BK221" s="150">
        <f t="shared" si="49"/>
        <v>0</v>
      </c>
      <c r="BL221" s="14" t="s">
        <v>233</v>
      </c>
      <c r="BM221" s="149" t="s">
        <v>448</v>
      </c>
    </row>
    <row r="222" spans="1:65" s="2" customFormat="1" ht="16.5" customHeight="1">
      <c r="A222" s="26"/>
      <c r="B222" s="137"/>
      <c r="C222" s="151" t="s">
        <v>449</v>
      </c>
      <c r="D222" s="151" t="s">
        <v>202</v>
      </c>
      <c r="E222" s="152" t="s">
        <v>450</v>
      </c>
      <c r="F222" s="153" t="s">
        <v>451</v>
      </c>
      <c r="G222" s="154" t="s">
        <v>139</v>
      </c>
      <c r="H222" s="155">
        <v>385</v>
      </c>
      <c r="I222" s="156"/>
      <c r="J222" s="156">
        <f t="shared" si="40"/>
        <v>0</v>
      </c>
      <c r="K222" s="157"/>
      <c r="L222" s="158"/>
      <c r="M222" s="159" t="s">
        <v>1</v>
      </c>
      <c r="N222" s="160" t="s">
        <v>36</v>
      </c>
      <c r="O222" s="147">
        <v>0</v>
      </c>
      <c r="P222" s="147">
        <f t="shared" si="41"/>
        <v>0</v>
      </c>
      <c r="Q222" s="147">
        <v>0</v>
      </c>
      <c r="R222" s="147">
        <f t="shared" si="42"/>
        <v>0</v>
      </c>
      <c r="S222" s="147">
        <v>0</v>
      </c>
      <c r="T222" s="147">
        <f t="shared" si="43"/>
        <v>0</v>
      </c>
      <c r="U222" s="148" t="s">
        <v>1</v>
      </c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49" t="s">
        <v>404</v>
      </c>
      <c r="AT222" s="149" t="s">
        <v>202</v>
      </c>
      <c r="AU222" s="149" t="s">
        <v>81</v>
      </c>
      <c r="AY222" s="14" t="s">
        <v>127</v>
      </c>
      <c r="BE222" s="150">
        <f t="shared" si="44"/>
        <v>0</v>
      </c>
      <c r="BF222" s="150">
        <f t="shared" si="45"/>
        <v>0</v>
      </c>
      <c r="BG222" s="150">
        <f t="shared" si="46"/>
        <v>0</v>
      </c>
      <c r="BH222" s="150">
        <f t="shared" si="47"/>
        <v>0</v>
      </c>
      <c r="BI222" s="150">
        <f t="shared" si="48"/>
        <v>0</v>
      </c>
      <c r="BJ222" s="14" t="s">
        <v>79</v>
      </c>
      <c r="BK222" s="150">
        <f t="shared" si="49"/>
        <v>0</v>
      </c>
      <c r="BL222" s="14" t="s">
        <v>233</v>
      </c>
      <c r="BM222" s="149" t="s">
        <v>452</v>
      </c>
    </row>
    <row r="223" spans="2:63" s="12" customFormat="1" ht="22.7" customHeight="1">
      <c r="B223" s="125"/>
      <c r="D223" s="126" t="s">
        <v>70</v>
      </c>
      <c r="E223" s="135" t="s">
        <v>453</v>
      </c>
      <c r="F223" s="135" t="s">
        <v>454</v>
      </c>
      <c r="J223" s="136">
        <f>BK223</f>
        <v>0</v>
      </c>
      <c r="L223" s="125"/>
      <c r="M223" s="129"/>
      <c r="N223" s="130"/>
      <c r="O223" s="130"/>
      <c r="P223" s="131">
        <f>SUM(P224:P227)</f>
        <v>134.654772</v>
      </c>
      <c r="Q223" s="130"/>
      <c r="R223" s="131">
        <f>SUM(R224:R227)</f>
        <v>0.11191782</v>
      </c>
      <c r="S223" s="130"/>
      <c r="T223" s="131">
        <f>SUM(T224:T227)</f>
        <v>0</v>
      </c>
      <c r="U223" s="132"/>
      <c r="AR223" s="126" t="s">
        <v>81</v>
      </c>
      <c r="AT223" s="133" t="s">
        <v>70</v>
      </c>
      <c r="AU223" s="133" t="s">
        <v>79</v>
      </c>
      <c r="AY223" s="126" t="s">
        <v>127</v>
      </c>
      <c r="BK223" s="134">
        <f>SUM(BK224:BK227)</f>
        <v>0</v>
      </c>
    </row>
    <row r="224" spans="1:65" s="2" customFormat="1" ht="21.75" customHeight="1">
      <c r="A224" s="26"/>
      <c r="B224" s="137"/>
      <c r="C224" s="138" t="s">
        <v>455</v>
      </c>
      <c r="D224" s="138" t="s">
        <v>130</v>
      </c>
      <c r="E224" s="139" t="s">
        <v>456</v>
      </c>
      <c r="F224" s="140" t="s">
        <v>457</v>
      </c>
      <c r="G224" s="141" t="s">
        <v>133</v>
      </c>
      <c r="H224" s="142">
        <v>228.984</v>
      </c>
      <c r="I224" s="143"/>
      <c r="J224" s="143">
        <f>ROUND(I224*H224,2)</f>
        <v>0</v>
      </c>
      <c r="K224" s="144"/>
      <c r="L224" s="27"/>
      <c r="M224" s="145" t="s">
        <v>1</v>
      </c>
      <c r="N224" s="146" t="s">
        <v>36</v>
      </c>
      <c r="O224" s="147">
        <v>0.335</v>
      </c>
      <c r="P224" s="147">
        <f>O224*H224</f>
        <v>76.70964000000001</v>
      </c>
      <c r="Q224" s="147">
        <v>0.00029</v>
      </c>
      <c r="R224" s="147">
        <f>Q224*H224</f>
        <v>0.06640536</v>
      </c>
      <c r="S224" s="147">
        <v>0</v>
      </c>
      <c r="T224" s="147">
        <f>S224*H224</f>
        <v>0</v>
      </c>
      <c r="U224" s="148" t="s">
        <v>1</v>
      </c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49" t="s">
        <v>233</v>
      </c>
      <c r="AT224" s="149" t="s">
        <v>130</v>
      </c>
      <c r="AU224" s="149" t="s">
        <v>81</v>
      </c>
      <c r="AY224" s="14" t="s">
        <v>127</v>
      </c>
      <c r="BE224" s="150">
        <f>IF(N224="základní",J224,0)</f>
        <v>0</v>
      </c>
      <c r="BF224" s="150">
        <f>IF(N224="snížená",J224,0)</f>
        <v>0</v>
      </c>
      <c r="BG224" s="150">
        <f>IF(N224="zákl. přenesená",J224,0)</f>
        <v>0</v>
      </c>
      <c r="BH224" s="150">
        <f>IF(N224="sníž. přenesená",J224,0)</f>
        <v>0</v>
      </c>
      <c r="BI224" s="150">
        <f>IF(N224="nulová",J224,0)</f>
        <v>0</v>
      </c>
      <c r="BJ224" s="14" t="s">
        <v>79</v>
      </c>
      <c r="BK224" s="150">
        <f>ROUND(I224*H224,2)</f>
        <v>0</v>
      </c>
      <c r="BL224" s="14" t="s">
        <v>233</v>
      </c>
      <c r="BM224" s="149" t="s">
        <v>458</v>
      </c>
    </row>
    <row r="225" spans="1:65" s="2" customFormat="1" ht="21.75" customHeight="1">
      <c r="A225" s="26"/>
      <c r="B225" s="137"/>
      <c r="C225" s="138" t="s">
        <v>459</v>
      </c>
      <c r="D225" s="138" t="s">
        <v>130</v>
      </c>
      <c r="E225" s="139" t="s">
        <v>460</v>
      </c>
      <c r="F225" s="140" t="s">
        <v>461</v>
      </c>
      <c r="G225" s="141" t="s">
        <v>133</v>
      </c>
      <c r="H225" s="142">
        <v>111.006</v>
      </c>
      <c r="I225" s="143"/>
      <c r="J225" s="143">
        <f>ROUND(I225*H225,2)</f>
        <v>0</v>
      </c>
      <c r="K225" s="144"/>
      <c r="L225" s="27"/>
      <c r="M225" s="145" t="s">
        <v>1</v>
      </c>
      <c r="N225" s="146" t="s">
        <v>36</v>
      </c>
      <c r="O225" s="147">
        <v>0.184</v>
      </c>
      <c r="P225" s="147">
        <f>O225*H225</f>
        <v>20.425104</v>
      </c>
      <c r="Q225" s="147">
        <v>0.00017</v>
      </c>
      <c r="R225" s="147">
        <f>Q225*H225</f>
        <v>0.018871020000000002</v>
      </c>
      <c r="S225" s="147">
        <v>0</v>
      </c>
      <c r="T225" s="147">
        <f>S225*H225</f>
        <v>0</v>
      </c>
      <c r="U225" s="148" t="s">
        <v>1</v>
      </c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49" t="s">
        <v>233</v>
      </c>
      <c r="AT225" s="149" t="s">
        <v>130</v>
      </c>
      <c r="AU225" s="149" t="s">
        <v>81</v>
      </c>
      <c r="AY225" s="14" t="s">
        <v>127</v>
      </c>
      <c r="BE225" s="150">
        <f>IF(N225="základní",J225,0)</f>
        <v>0</v>
      </c>
      <c r="BF225" s="150">
        <f>IF(N225="snížená",J225,0)</f>
        <v>0</v>
      </c>
      <c r="BG225" s="150">
        <f>IF(N225="zákl. přenesená",J225,0)</f>
        <v>0</v>
      </c>
      <c r="BH225" s="150">
        <f>IF(N225="sníž. přenesená",J225,0)</f>
        <v>0</v>
      </c>
      <c r="BI225" s="150">
        <f>IF(N225="nulová",J225,0)</f>
        <v>0</v>
      </c>
      <c r="BJ225" s="14" t="s">
        <v>79</v>
      </c>
      <c r="BK225" s="150">
        <f>ROUND(I225*H225,2)</f>
        <v>0</v>
      </c>
      <c r="BL225" s="14" t="s">
        <v>233</v>
      </c>
      <c r="BM225" s="149" t="s">
        <v>462</v>
      </c>
    </row>
    <row r="226" spans="1:65" s="2" customFormat="1" ht="21.75" customHeight="1">
      <c r="A226" s="26"/>
      <c r="B226" s="137"/>
      <c r="C226" s="138" t="s">
        <v>463</v>
      </c>
      <c r="D226" s="138" t="s">
        <v>130</v>
      </c>
      <c r="E226" s="139" t="s">
        <v>464</v>
      </c>
      <c r="F226" s="140" t="s">
        <v>465</v>
      </c>
      <c r="G226" s="141" t="s">
        <v>133</v>
      </c>
      <c r="H226" s="142">
        <v>111.006</v>
      </c>
      <c r="I226" s="143"/>
      <c r="J226" s="143">
        <f>ROUND(I226*H226,2)</f>
        <v>0</v>
      </c>
      <c r="K226" s="144"/>
      <c r="L226" s="27"/>
      <c r="M226" s="145" t="s">
        <v>1</v>
      </c>
      <c r="N226" s="146" t="s">
        <v>36</v>
      </c>
      <c r="O226" s="147">
        <v>0.166</v>
      </c>
      <c r="P226" s="147">
        <f>O226*H226</f>
        <v>18.426996000000003</v>
      </c>
      <c r="Q226" s="147">
        <v>0.00012</v>
      </c>
      <c r="R226" s="147">
        <f>Q226*H226</f>
        <v>0.013320720000000001</v>
      </c>
      <c r="S226" s="147">
        <v>0</v>
      </c>
      <c r="T226" s="147">
        <f>S226*H226</f>
        <v>0</v>
      </c>
      <c r="U226" s="148" t="s">
        <v>1</v>
      </c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49" t="s">
        <v>233</v>
      </c>
      <c r="AT226" s="149" t="s">
        <v>130</v>
      </c>
      <c r="AU226" s="149" t="s">
        <v>81</v>
      </c>
      <c r="AY226" s="14" t="s">
        <v>127</v>
      </c>
      <c r="BE226" s="150">
        <f>IF(N226="základní",J226,0)</f>
        <v>0</v>
      </c>
      <c r="BF226" s="150">
        <f>IF(N226="snížená",J226,0)</f>
        <v>0</v>
      </c>
      <c r="BG226" s="150">
        <f>IF(N226="zákl. přenesená",J226,0)</f>
        <v>0</v>
      </c>
      <c r="BH226" s="150">
        <f>IF(N226="sníž. přenesená",J226,0)</f>
        <v>0</v>
      </c>
      <c r="BI226" s="150">
        <f>IF(N226="nulová",J226,0)</f>
        <v>0</v>
      </c>
      <c r="BJ226" s="14" t="s">
        <v>79</v>
      </c>
      <c r="BK226" s="150">
        <f>ROUND(I226*H226,2)</f>
        <v>0</v>
      </c>
      <c r="BL226" s="14" t="s">
        <v>233</v>
      </c>
      <c r="BM226" s="149" t="s">
        <v>466</v>
      </c>
    </row>
    <row r="227" spans="1:65" s="2" customFormat="1" ht="21.75" customHeight="1">
      <c r="A227" s="26"/>
      <c r="B227" s="137"/>
      <c r="C227" s="138" t="s">
        <v>467</v>
      </c>
      <c r="D227" s="138" t="s">
        <v>130</v>
      </c>
      <c r="E227" s="139" t="s">
        <v>468</v>
      </c>
      <c r="F227" s="140" t="s">
        <v>469</v>
      </c>
      <c r="G227" s="141" t="s">
        <v>133</v>
      </c>
      <c r="H227" s="142">
        <v>111.006</v>
      </c>
      <c r="I227" s="143"/>
      <c r="J227" s="143">
        <f>ROUND(I227*H227,2)</f>
        <v>0</v>
      </c>
      <c r="K227" s="144"/>
      <c r="L227" s="27"/>
      <c r="M227" s="145" t="s">
        <v>1</v>
      </c>
      <c r="N227" s="146" t="s">
        <v>36</v>
      </c>
      <c r="O227" s="147">
        <v>0.172</v>
      </c>
      <c r="P227" s="147">
        <f>O227*H227</f>
        <v>19.093031999999997</v>
      </c>
      <c r="Q227" s="147">
        <v>0.00012</v>
      </c>
      <c r="R227" s="147">
        <f>Q227*H227</f>
        <v>0.013320720000000001</v>
      </c>
      <c r="S227" s="147">
        <v>0</v>
      </c>
      <c r="T227" s="147">
        <f>S227*H227</f>
        <v>0</v>
      </c>
      <c r="U227" s="148" t="s">
        <v>1</v>
      </c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49" t="s">
        <v>233</v>
      </c>
      <c r="AT227" s="149" t="s">
        <v>130</v>
      </c>
      <c r="AU227" s="149" t="s">
        <v>81</v>
      </c>
      <c r="AY227" s="14" t="s">
        <v>127</v>
      </c>
      <c r="BE227" s="150">
        <f>IF(N227="základní",J227,0)</f>
        <v>0</v>
      </c>
      <c r="BF227" s="150">
        <f>IF(N227="snížená",J227,0)</f>
        <v>0</v>
      </c>
      <c r="BG227" s="150">
        <f>IF(N227="zákl. přenesená",J227,0)</f>
        <v>0</v>
      </c>
      <c r="BH227" s="150">
        <f>IF(N227="sníž. přenesená",J227,0)</f>
        <v>0</v>
      </c>
      <c r="BI227" s="150">
        <f>IF(N227="nulová",J227,0)</f>
        <v>0</v>
      </c>
      <c r="BJ227" s="14" t="s">
        <v>79</v>
      </c>
      <c r="BK227" s="150">
        <f>ROUND(I227*H227,2)</f>
        <v>0</v>
      </c>
      <c r="BL227" s="14" t="s">
        <v>233</v>
      </c>
      <c r="BM227" s="149" t="s">
        <v>470</v>
      </c>
    </row>
    <row r="228" spans="2:63" s="12" customFormat="1" ht="25.9" customHeight="1">
      <c r="B228" s="125"/>
      <c r="D228" s="126" t="s">
        <v>70</v>
      </c>
      <c r="E228" s="127" t="s">
        <v>471</v>
      </c>
      <c r="F228" s="127" t="s">
        <v>472</v>
      </c>
      <c r="J228" s="128">
        <f>BK228</f>
        <v>0</v>
      </c>
      <c r="L228" s="125"/>
      <c r="M228" s="129"/>
      <c r="N228" s="130"/>
      <c r="O228" s="130"/>
      <c r="P228" s="131">
        <f>P229+P232+P234</f>
        <v>0</v>
      </c>
      <c r="Q228" s="130"/>
      <c r="R228" s="131">
        <f>R229+R232+R234</f>
        <v>0</v>
      </c>
      <c r="S228" s="130"/>
      <c r="T228" s="131">
        <f>T229+T232+T234</f>
        <v>0</v>
      </c>
      <c r="U228" s="132"/>
      <c r="AR228" s="126" t="s">
        <v>188</v>
      </c>
      <c r="AT228" s="133" t="s">
        <v>70</v>
      </c>
      <c r="AU228" s="133" t="s">
        <v>71</v>
      </c>
      <c r="AY228" s="126" t="s">
        <v>127</v>
      </c>
      <c r="BK228" s="134">
        <f>BK229+BK232+BK234</f>
        <v>0</v>
      </c>
    </row>
    <row r="229" spans="2:63" s="12" customFormat="1" ht="22.7" customHeight="1">
      <c r="B229" s="125"/>
      <c r="D229" s="126" t="s">
        <v>70</v>
      </c>
      <c r="E229" s="135" t="s">
        <v>473</v>
      </c>
      <c r="F229" s="135" t="s">
        <v>474</v>
      </c>
      <c r="J229" s="136">
        <f>BK229</f>
        <v>0</v>
      </c>
      <c r="L229" s="125"/>
      <c r="M229" s="129"/>
      <c r="N229" s="130"/>
      <c r="O229" s="130"/>
      <c r="P229" s="131">
        <f>SUM(P230:P231)</f>
        <v>0</v>
      </c>
      <c r="Q229" s="130"/>
      <c r="R229" s="131">
        <f>SUM(R230:R231)</f>
        <v>0</v>
      </c>
      <c r="S229" s="130"/>
      <c r="T229" s="131">
        <f>SUM(T230:T231)</f>
        <v>0</v>
      </c>
      <c r="U229" s="132"/>
      <c r="AR229" s="126" t="s">
        <v>188</v>
      </c>
      <c r="AT229" s="133" t="s">
        <v>70</v>
      </c>
      <c r="AU229" s="133" t="s">
        <v>79</v>
      </c>
      <c r="AY229" s="126" t="s">
        <v>127</v>
      </c>
      <c r="BK229" s="134">
        <f>SUM(BK230:BK231)</f>
        <v>0</v>
      </c>
    </row>
    <row r="230" spans="1:65" s="2" customFormat="1" ht="16.5" customHeight="1">
      <c r="A230" s="26"/>
      <c r="B230" s="137"/>
      <c r="C230" s="138" t="s">
        <v>475</v>
      </c>
      <c r="D230" s="138" t="s">
        <v>130</v>
      </c>
      <c r="E230" s="139" t="s">
        <v>476</v>
      </c>
      <c r="F230" s="140" t="s">
        <v>477</v>
      </c>
      <c r="G230" s="141" t="s">
        <v>478</v>
      </c>
      <c r="H230" s="142">
        <v>1</v>
      </c>
      <c r="I230" s="143"/>
      <c r="J230" s="143">
        <f>ROUND(I230*H230,2)</f>
        <v>0</v>
      </c>
      <c r="K230" s="144"/>
      <c r="L230" s="27"/>
      <c r="M230" s="145" t="s">
        <v>1</v>
      </c>
      <c r="N230" s="146" t="s">
        <v>36</v>
      </c>
      <c r="O230" s="147">
        <v>0</v>
      </c>
      <c r="P230" s="147">
        <f>O230*H230</f>
        <v>0</v>
      </c>
      <c r="Q230" s="147">
        <v>0</v>
      </c>
      <c r="R230" s="147">
        <f>Q230*H230</f>
        <v>0</v>
      </c>
      <c r="S230" s="147">
        <v>0</v>
      </c>
      <c r="T230" s="147">
        <f>S230*H230</f>
        <v>0</v>
      </c>
      <c r="U230" s="148" t="s">
        <v>1</v>
      </c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49" t="s">
        <v>479</v>
      </c>
      <c r="AT230" s="149" t="s">
        <v>130</v>
      </c>
      <c r="AU230" s="149" t="s">
        <v>81</v>
      </c>
      <c r="AY230" s="14" t="s">
        <v>127</v>
      </c>
      <c r="BE230" s="150">
        <f>IF(N230="základní",J230,0)</f>
        <v>0</v>
      </c>
      <c r="BF230" s="150">
        <f>IF(N230="snížená",J230,0)</f>
        <v>0</v>
      </c>
      <c r="BG230" s="150">
        <f>IF(N230="zákl. přenesená",J230,0)</f>
        <v>0</v>
      </c>
      <c r="BH230" s="150">
        <f>IF(N230="sníž. přenesená",J230,0)</f>
        <v>0</v>
      </c>
      <c r="BI230" s="150">
        <f>IF(N230="nulová",J230,0)</f>
        <v>0</v>
      </c>
      <c r="BJ230" s="14" t="s">
        <v>79</v>
      </c>
      <c r="BK230" s="150">
        <f>ROUND(I230*H230,2)</f>
        <v>0</v>
      </c>
      <c r="BL230" s="14" t="s">
        <v>479</v>
      </c>
      <c r="BM230" s="149" t="s">
        <v>480</v>
      </c>
    </row>
    <row r="231" spans="1:65" s="2" customFormat="1" ht="16.5" customHeight="1">
      <c r="A231" s="26"/>
      <c r="B231" s="137"/>
      <c r="C231" s="138" t="s">
        <v>481</v>
      </c>
      <c r="D231" s="138" t="s">
        <v>130</v>
      </c>
      <c r="E231" s="139" t="s">
        <v>482</v>
      </c>
      <c r="F231" s="140" t="s">
        <v>483</v>
      </c>
      <c r="G231" s="141" t="s">
        <v>478</v>
      </c>
      <c r="H231" s="142">
        <v>1</v>
      </c>
      <c r="I231" s="143"/>
      <c r="J231" s="143">
        <f>ROUND(I231*H231,2)</f>
        <v>0</v>
      </c>
      <c r="K231" s="144"/>
      <c r="L231" s="27"/>
      <c r="M231" s="145" t="s">
        <v>1</v>
      </c>
      <c r="N231" s="146" t="s">
        <v>36</v>
      </c>
      <c r="O231" s="147">
        <v>0</v>
      </c>
      <c r="P231" s="147">
        <f>O231*H231</f>
        <v>0</v>
      </c>
      <c r="Q231" s="147">
        <v>0</v>
      </c>
      <c r="R231" s="147">
        <f>Q231*H231</f>
        <v>0</v>
      </c>
      <c r="S231" s="147">
        <v>0</v>
      </c>
      <c r="T231" s="147">
        <f>S231*H231</f>
        <v>0</v>
      </c>
      <c r="U231" s="148" t="s">
        <v>1</v>
      </c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49" t="s">
        <v>479</v>
      </c>
      <c r="AT231" s="149" t="s">
        <v>130</v>
      </c>
      <c r="AU231" s="149" t="s">
        <v>81</v>
      </c>
      <c r="AY231" s="14" t="s">
        <v>127</v>
      </c>
      <c r="BE231" s="150">
        <f>IF(N231="základní",J231,0)</f>
        <v>0</v>
      </c>
      <c r="BF231" s="150">
        <f>IF(N231="snížená",J231,0)</f>
        <v>0</v>
      </c>
      <c r="BG231" s="150">
        <f>IF(N231="zákl. přenesená",J231,0)</f>
        <v>0</v>
      </c>
      <c r="BH231" s="150">
        <f>IF(N231="sníž. přenesená",J231,0)</f>
        <v>0</v>
      </c>
      <c r="BI231" s="150">
        <f>IF(N231="nulová",J231,0)</f>
        <v>0</v>
      </c>
      <c r="BJ231" s="14" t="s">
        <v>79</v>
      </c>
      <c r="BK231" s="150">
        <f>ROUND(I231*H231,2)</f>
        <v>0</v>
      </c>
      <c r="BL231" s="14" t="s">
        <v>479</v>
      </c>
      <c r="BM231" s="149" t="s">
        <v>484</v>
      </c>
    </row>
    <row r="232" spans="2:63" s="12" customFormat="1" ht="22.7" customHeight="1">
      <c r="B232" s="125"/>
      <c r="D232" s="126" t="s">
        <v>70</v>
      </c>
      <c r="E232" s="135" t="s">
        <v>485</v>
      </c>
      <c r="F232" s="135" t="s">
        <v>486</v>
      </c>
      <c r="J232" s="136">
        <f>BK232</f>
        <v>0</v>
      </c>
      <c r="L232" s="125"/>
      <c r="M232" s="129"/>
      <c r="N232" s="130"/>
      <c r="O232" s="130"/>
      <c r="P232" s="131">
        <f>P233</f>
        <v>0</v>
      </c>
      <c r="Q232" s="130"/>
      <c r="R232" s="131">
        <f>R233</f>
        <v>0</v>
      </c>
      <c r="S232" s="130"/>
      <c r="T232" s="131">
        <f>T233</f>
        <v>0</v>
      </c>
      <c r="U232" s="132"/>
      <c r="AR232" s="126" t="s">
        <v>188</v>
      </c>
      <c r="AT232" s="133" t="s">
        <v>70</v>
      </c>
      <c r="AU232" s="133" t="s">
        <v>79</v>
      </c>
      <c r="AY232" s="126" t="s">
        <v>127</v>
      </c>
      <c r="BK232" s="134">
        <f>BK233</f>
        <v>0</v>
      </c>
    </row>
    <row r="233" spans="1:65" s="2" customFormat="1" ht="16.5" customHeight="1">
      <c r="A233" s="26"/>
      <c r="B233" s="137"/>
      <c r="C233" s="138" t="s">
        <v>487</v>
      </c>
      <c r="D233" s="138" t="s">
        <v>130</v>
      </c>
      <c r="E233" s="139" t="s">
        <v>488</v>
      </c>
      <c r="F233" s="140" t="s">
        <v>486</v>
      </c>
      <c r="G233" s="141" t="s">
        <v>489</v>
      </c>
      <c r="H233" s="142">
        <v>1</v>
      </c>
      <c r="I233" s="143"/>
      <c r="J233" s="143">
        <f>ROUND(I233*H233,2)</f>
        <v>0</v>
      </c>
      <c r="K233" s="144"/>
      <c r="L233" s="27"/>
      <c r="M233" s="145" t="s">
        <v>1</v>
      </c>
      <c r="N233" s="146" t="s">
        <v>36</v>
      </c>
      <c r="O233" s="147">
        <v>0</v>
      </c>
      <c r="P233" s="147">
        <f>O233*H233</f>
        <v>0</v>
      </c>
      <c r="Q233" s="147">
        <v>0</v>
      </c>
      <c r="R233" s="147">
        <f>Q233*H233</f>
        <v>0</v>
      </c>
      <c r="S233" s="147">
        <v>0</v>
      </c>
      <c r="T233" s="147">
        <f>S233*H233</f>
        <v>0</v>
      </c>
      <c r="U233" s="148" t="s">
        <v>1</v>
      </c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49" t="s">
        <v>479</v>
      </c>
      <c r="AT233" s="149" t="s">
        <v>130</v>
      </c>
      <c r="AU233" s="149" t="s">
        <v>81</v>
      </c>
      <c r="AY233" s="14" t="s">
        <v>127</v>
      </c>
      <c r="BE233" s="150">
        <f>IF(N233="základní",J233,0)</f>
        <v>0</v>
      </c>
      <c r="BF233" s="150">
        <f>IF(N233="snížená",J233,0)</f>
        <v>0</v>
      </c>
      <c r="BG233" s="150">
        <f>IF(N233="zákl. přenesená",J233,0)</f>
        <v>0</v>
      </c>
      <c r="BH233" s="150">
        <f>IF(N233="sníž. přenesená",J233,0)</f>
        <v>0</v>
      </c>
      <c r="BI233" s="150">
        <f>IF(N233="nulová",J233,0)</f>
        <v>0</v>
      </c>
      <c r="BJ233" s="14" t="s">
        <v>79</v>
      </c>
      <c r="BK233" s="150">
        <f>ROUND(I233*H233,2)</f>
        <v>0</v>
      </c>
      <c r="BL233" s="14" t="s">
        <v>479</v>
      </c>
      <c r="BM233" s="149" t="s">
        <v>490</v>
      </c>
    </row>
    <row r="234" spans="2:63" s="12" customFormat="1" ht="22.7" customHeight="1">
      <c r="B234" s="125"/>
      <c r="D234" s="126" t="s">
        <v>70</v>
      </c>
      <c r="E234" s="135" t="s">
        <v>491</v>
      </c>
      <c r="F234" s="135" t="s">
        <v>492</v>
      </c>
      <c r="J234" s="136">
        <f>BK234</f>
        <v>0</v>
      </c>
      <c r="L234" s="125"/>
      <c r="M234" s="129"/>
      <c r="N234" s="130"/>
      <c r="O234" s="130"/>
      <c r="P234" s="131">
        <f>P235</f>
        <v>0</v>
      </c>
      <c r="Q234" s="130"/>
      <c r="R234" s="131">
        <f>R235</f>
        <v>0</v>
      </c>
      <c r="S234" s="130"/>
      <c r="T234" s="131">
        <f>T235</f>
        <v>0</v>
      </c>
      <c r="U234" s="132"/>
      <c r="AR234" s="126" t="s">
        <v>188</v>
      </c>
      <c r="AT234" s="133" t="s">
        <v>70</v>
      </c>
      <c r="AU234" s="133" t="s">
        <v>79</v>
      </c>
      <c r="AY234" s="126" t="s">
        <v>127</v>
      </c>
      <c r="BK234" s="134">
        <f>BK235</f>
        <v>0</v>
      </c>
    </row>
    <row r="235" spans="1:65" s="2" customFormat="1" ht="16.5" customHeight="1">
      <c r="A235" s="26"/>
      <c r="B235" s="137"/>
      <c r="C235" s="138" t="s">
        <v>493</v>
      </c>
      <c r="D235" s="138" t="s">
        <v>130</v>
      </c>
      <c r="E235" s="139" t="s">
        <v>494</v>
      </c>
      <c r="F235" s="140" t="s">
        <v>492</v>
      </c>
      <c r="G235" s="141" t="s">
        <v>478</v>
      </c>
      <c r="H235" s="142">
        <v>1</v>
      </c>
      <c r="I235" s="143"/>
      <c r="J235" s="143">
        <f>ROUND(I235*H235,2)</f>
        <v>0</v>
      </c>
      <c r="K235" s="144"/>
      <c r="L235" s="27"/>
      <c r="M235" s="161" t="s">
        <v>1</v>
      </c>
      <c r="N235" s="162" t="s">
        <v>36</v>
      </c>
      <c r="O235" s="163">
        <v>0</v>
      </c>
      <c r="P235" s="163">
        <f>O235*H235</f>
        <v>0</v>
      </c>
      <c r="Q235" s="163">
        <v>0</v>
      </c>
      <c r="R235" s="163">
        <f>Q235*H235</f>
        <v>0</v>
      </c>
      <c r="S235" s="163">
        <v>0</v>
      </c>
      <c r="T235" s="163">
        <f>S235*H235</f>
        <v>0</v>
      </c>
      <c r="U235" s="164" t="s">
        <v>1</v>
      </c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49" t="s">
        <v>479</v>
      </c>
      <c r="AT235" s="149" t="s">
        <v>130</v>
      </c>
      <c r="AU235" s="149" t="s">
        <v>81</v>
      </c>
      <c r="AY235" s="14" t="s">
        <v>127</v>
      </c>
      <c r="BE235" s="150">
        <f>IF(N235="základní",J235,0)</f>
        <v>0</v>
      </c>
      <c r="BF235" s="150">
        <f>IF(N235="snížená",J235,0)</f>
        <v>0</v>
      </c>
      <c r="BG235" s="150">
        <f>IF(N235="zákl. přenesená",J235,0)</f>
        <v>0</v>
      </c>
      <c r="BH235" s="150">
        <f>IF(N235="sníž. přenesená",J235,0)</f>
        <v>0</v>
      </c>
      <c r="BI235" s="150">
        <f>IF(N235="nulová",J235,0)</f>
        <v>0</v>
      </c>
      <c r="BJ235" s="14" t="s">
        <v>79</v>
      </c>
      <c r="BK235" s="150">
        <f>ROUND(I235*H235,2)</f>
        <v>0</v>
      </c>
      <c r="BL235" s="14" t="s">
        <v>479</v>
      </c>
      <c r="BM235" s="149" t="s">
        <v>495</v>
      </c>
    </row>
    <row r="236" spans="1:31" s="2" customFormat="1" ht="6.95" customHeight="1">
      <c r="A236" s="26"/>
      <c r="B236" s="41"/>
      <c r="C236" s="42"/>
      <c r="D236" s="42"/>
      <c r="E236" s="42"/>
      <c r="F236" s="42"/>
      <c r="G236" s="42"/>
      <c r="H236" s="42"/>
      <c r="I236" s="42"/>
      <c r="J236" s="42"/>
      <c r="K236" s="42"/>
      <c r="L236" s="27"/>
      <c r="M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</row>
  </sheetData>
  <autoFilter ref="C133:K235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68"/>
  <sheetViews>
    <sheetView showGridLines="0" workbookViewId="0" topLeftCell="A103">
      <selection activeCell="J17" sqref="J1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7"/>
    </row>
    <row r="2" spans="12:46" s="1" customFormat="1" ht="36.95" customHeight="1">
      <c r="L2" s="166" t="s">
        <v>5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14" t="s">
        <v>84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81</v>
      </c>
    </row>
    <row r="4" spans="2:46" s="1" customFormat="1" ht="24.95" customHeight="1">
      <c r="B4" s="17"/>
      <c r="D4" s="18" t="s">
        <v>85</v>
      </c>
      <c r="L4" s="17"/>
      <c r="M4" s="88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14</v>
      </c>
      <c r="L6" s="17"/>
    </row>
    <row r="7" spans="2:12" s="1" customFormat="1" ht="16.5" customHeight="1">
      <c r="B7" s="17"/>
      <c r="E7" s="201" t="str">
        <f>'Rekapitulace stavby'!K6</f>
        <v>REKONSTRUKCE HŘIŠTĚ</v>
      </c>
      <c r="F7" s="202"/>
      <c r="G7" s="202"/>
      <c r="H7" s="202"/>
      <c r="L7" s="17"/>
    </row>
    <row r="8" spans="1:31" s="2" customFormat="1" ht="12" customHeight="1">
      <c r="A8" s="26"/>
      <c r="B8" s="27"/>
      <c r="C8" s="26"/>
      <c r="D8" s="23" t="s">
        <v>86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16.5" customHeight="1">
      <c r="A9" s="26"/>
      <c r="B9" s="27"/>
      <c r="C9" s="26"/>
      <c r="D9" s="26"/>
      <c r="E9" s="178" t="s">
        <v>496</v>
      </c>
      <c r="F9" s="200"/>
      <c r="G9" s="200"/>
      <c r="H9" s="200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26"/>
      <c r="B11" s="27"/>
      <c r="C11" s="26"/>
      <c r="D11" s="23" t="s">
        <v>16</v>
      </c>
      <c r="E11" s="26"/>
      <c r="F11" s="21" t="s">
        <v>1</v>
      </c>
      <c r="G11" s="26"/>
      <c r="H11" s="26"/>
      <c r="I11" s="23" t="s">
        <v>17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3" t="s">
        <v>18</v>
      </c>
      <c r="E12" s="26"/>
      <c r="F12" s="21" t="s">
        <v>19</v>
      </c>
      <c r="G12" s="26"/>
      <c r="H12" s="26"/>
      <c r="I12" s="23" t="s">
        <v>20</v>
      </c>
      <c r="J12" s="49">
        <v>44106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7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IF('Rekapitulace stavby'!AN10="","",'Rekapitulace stavby'!AN10)</f>
        <v/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26"/>
      <c r="B15" s="27"/>
      <c r="C15" s="26"/>
      <c r="D15" s="26"/>
      <c r="E15" s="21" t="str">
        <f>IF('Rekapitulace stavby'!E11="","",'Rekapitulace stavby'!E11)</f>
        <v xml:space="preserve"> </v>
      </c>
      <c r="F15" s="26"/>
      <c r="G15" s="26"/>
      <c r="H15" s="26"/>
      <c r="I15" s="23" t="s">
        <v>24</v>
      </c>
      <c r="J15" s="21" t="str">
        <f>IF('Rekapitulace stavby'!AN11="","",'Rekapitulace stavby'!AN11)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25</v>
      </c>
      <c r="E17" s="26"/>
      <c r="F17" s="26"/>
      <c r="G17" s="26"/>
      <c r="H17" s="26"/>
      <c r="I17" s="23" t="s">
        <v>22</v>
      </c>
      <c r="J17" s="21" t="str">
        <f>'Rekapitulace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4" t="str">
        <f>'Rekapitulace stavby'!E14</f>
        <v xml:space="preserve"> </v>
      </c>
      <c r="F18" s="194"/>
      <c r="G18" s="194"/>
      <c r="H18" s="194"/>
      <c r="I18" s="23" t="s">
        <v>24</v>
      </c>
      <c r="J18" s="21" t="str">
        <f>'Rekapitulace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22</v>
      </c>
      <c r="J20" s="21" t="str">
        <f>IF('Rekapitulace stavby'!AN16="","",'Rekapitulace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IF('Rekapitulace stavby'!E17="","",'Rekapitulace stavby'!E17)</f>
        <v xml:space="preserve"> </v>
      </c>
      <c r="F21" s="26"/>
      <c r="G21" s="26"/>
      <c r="H21" s="26"/>
      <c r="I21" s="23" t="s">
        <v>24</v>
      </c>
      <c r="J21" s="21" t="str">
        <f>IF('Rekapitulace stavby'!AN17="","",'Rekapitulace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22</v>
      </c>
      <c r="J23" s="21" t="str">
        <f>IF('Rekapitulace stavby'!AN19="","",'Rekapitulace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IF('Rekapitulace stavby'!E20="","",'Rekapitulace stavby'!E20)</f>
        <v xml:space="preserve"> </v>
      </c>
      <c r="F24" s="26"/>
      <c r="G24" s="26"/>
      <c r="H24" s="26"/>
      <c r="I24" s="23" t="s">
        <v>24</v>
      </c>
      <c r="J24" s="21" t="str">
        <f>IF('Rekapitulace stavby'!AN20="","",'Rekapitulace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96" t="s">
        <v>1</v>
      </c>
      <c r="F27" s="196"/>
      <c r="G27" s="196"/>
      <c r="H27" s="196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31</v>
      </c>
      <c r="E30" s="26"/>
      <c r="F30" s="26"/>
      <c r="G30" s="26"/>
      <c r="H30" s="26"/>
      <c r="I30" s="26"/>
      <c r="J30" s="65">
        <f>ROUND(J139,2)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33</v>
      </c>
      <c r="G32" s="26"/>
      <c r="H32" s="26"/>
      <c r="I32" s="30" t="s">
        <v>32</v>
      </c>
      <c r="J32" s="30" t="s">
        <v>34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35</v>
      </c>
      <c r="E33" s="23" t="s">
        <v>36</v>
      </c>
      <c r="F33" s="94">
        <f>ROUND((SUM(BE139:BE267)),2)</f>
        <v>0</v>
      </c>
      <c r="G33" s="26"/>
      <c r="H33" s="26"/>
      <c r="I33" s="95">
        <v>0.21</v>
      </c>
      <c r="J33" s="94">
        <f>ROUND(((SUM(BE139:BE267))*I33),2)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37</v>
      </c>
      <c r="F34" s="94">
        <f>ROUND((SUM(BF139:BF267)),2)</f>
        <v>0</v>
      </c>
      <c r="G34" s="26"/>
      <c r="H34" s="26"/>
      <c r="I34" s="95">
        <v>0.15</v>
      </c>
      <c r="J34" s="94">
        <f>ROUND(((SUM(BF139:BF267))*I34),2)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3" t="s">
        <v>38</v>
      </c>
      <c r="F35" s="94">
        <f>ROUND((SUM(BG139:BG267)),2)</f>
        <v>0</v>
      </c>
      <c r="G35" s="26"/>
      <c r="H35" s="26"/>
      <c r="I35" s="95">
        <v>0.21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26"/>
      <c r="B36" s="27"/>
      <c r="C36" s="26"/>
      <c r="D36" s="26"/>
      <c r="E36" s="23" t="s">
        <v>39</v>
      </c>
      <c r="F36" s="94">
        <f>ROUND((SUM(BH139:BH267)),2)</f>
        <v>0</v>
      </c>
      <c r="G36" s="26"/>
      <c r="H36" s="26"/>
      <c r="I36" s="95">
        <v>0.15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3" t="s">
        <v>40</v>
      </c>
      <c r="F37" s="94">
        <f>ROUND((SUM(BI139:BI267)),2)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41</v>
      </c>
      <c r="E39" s="54"/>
      <c r="F39" s="54"/>
      <c r="G39" s="98" t="s">
        <v>42</v>
      </c>
      <c r="H39" s="99" t="s">
        <v>43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6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3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6"/>
      <c r="B61" s="27"/>
      <c r="C61" s="26"/>
      <c r="D61" s="39" t="s">
        <v>46</v>
      </c>
      <c r="E61" s="29"/>
      <c r="F61" s="102" t="s">
        <v>47</v>
      </c>
      <c r="G61" s="39" t="s">
        <v>46</v>
      </c>
      <c r="H61" s="29"/>
      <c r="I61" s="29"/>
      <c r="J61" s="103" t="s">
        <v>47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6"/>
      <c r="B65" s="27"/>
      <c r="C65" s="26"/>
      <c r="D65" s="37" t="s">
        <v>48</v>
      </c>
      <c r="E65" s="40"/>
      <c r="F65" s="40"/>
      <c r="G65" s="37" t="s">
        <v>49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6"/>
      <c r="B76" s="27"/>
      <c r="C76" s="26"/>
      <c r="D76" s="39" t="s">
        <v>46</v>
      </c>
      <c r="E76" s="29"/>
      <c r="F76" s="102" t="s">
        <v>47</v>
      </c>
      <c r="G76" s="39" t="s">
        <v>46</v>
      </c>
      <c r="H76" s="29"/>
      <c r="I76" s="29"/>
      <c r="J76" s="103" t="s">
        <v>47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88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01" t="str">
        <f>E7</f>
        <v>REKONSTRUKCE HŘIŠTĚ</v>
      </c>
      <c r="F85" s="202"/>
      <c r="G85" s="202"/>
      <c r="H85" s="202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26"/>
      <c r="B86" s="27"/>
      <c r="C86" s="23" t="s">
        <v>86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6.5" customHeight="1">
      <c r="A87" s="26"/>
      <c r="B87" s="27"/>
      <c r="C87" s="26"/>
      <c r="D87" s="26"/>
      <c r="E87" s="178" t="str">
        <f>E9</f>
        <v>002 - Zázemí hřiště</v>
      </c>
      <c r="F87" s="200"/>
      <c r="G87" s="200"/>
      <c r="H87" s="200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26"/>
      <c r="B89" s="27"/>
      <c r="C89" s="23" t="s">
        <v>18</v>
      </c>
      <c r="D89" s="26"/>
      <c r="E89" s="26"/>
      <c r="F89" s="21" t="str">
        <f>F12</f>
        <v>Vlašim</v>
      </c>
      <c r="G89" s="26"/>
      <c r="H89" s="26"/>
      <c r="I89" s="23" t="s">
        <v>20</v>
      </c>
      <c r="J89" s="49">
        <f>IF(J12="","",J12)</f>
        <v>44106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5.2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26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26"/>
      <c r="B92" s="27"/>
      <c r="C92" s="23" t="s">
        <v>25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26"/>
      <c r="B94" s="27"/>
      <c r="C94" s="104" t="s">
        <v>89</v>
      </c>
      <c r="D94" s="96"/>
      <c r="E94" s="96"/>
      <c r="F94" s="96"/>
      <c r="G94" s="96"/>
      <c r="H94" s="96"/>
      <c r="I94" s="96"/>
      <c r="J94" s="105" t="s">
        <v>90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7" customHeight="1">
      <c r="A96" s="26"/>
      <c r="B96" s="27"/>
      <c r="C96" s="106" t="s">
        <v>91</v>
      </c>
      <c r="D96" s="26"/>
      <c r="E96" s="26"/>
      <c r="F96" s="26"/>
      <c r="G96" s="26"/>
      <c r="H96" s="26"/>
      <c r="I96" s="26"/>
      <c r="J96" s="65">
        <f>J139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92</v>
      </c>
    </row>
    <row r="97" spans="2:12" s="9" customFormat="1" ht="24.95" customHeight="1">
      <c r="B97" s="107"/>
      <c r="D97" s="108" t="s">
        <v>93</v>
      </c>
      <c r="E97" s="109"/>
      <c r="F97" s="109"/>
      <c r="G97" s="109"/>
      <c r="H97" s="109"/>
      <c r="I97" s="109"/>
      <c r="J97" s="110">
        <f>J140</f>
        <v>0</v>
      </c>
      <c r="L97" s="107"/>
    </row>
    <row r="98" spans="2:12" s="10" customFormat="1" ht="19.9" customHeight="1">
      <c r="B98" s="111"/>
      <c r="D98" s="112" t="s">
        <v>96</v>
      </c>
      <c r="E98" s="113"/>
      <c r="F98" s="113"/>
      <c r="G98" s="113"/>
      <c r="H98" s="113"/>
      <c r="I98" s="113"/>
      <c r="J98" s="114">
        <f>J141</f>
        <v>0</v>
      </c>
      <c r="L98" s="111"/>
    </row>
    <row r="99" spans="2:12" s="10" customFormat="1" ht="19.9" customHeight="1">
      <c r="B99" s="111"/>
      <c r="D99" s="112" t="s">
        <v>497</v>
      </c>
      <c r="E99" s="113"/>
      <c r="F99" s="113"/>
      <c r="G99" s="113"/>
      <c r="H99" s="113"/>
      <c r="I99" s="113"/>
      <c r="J99" s="114">
        <f>J144</f>
        <v>0</v>
      </c>
      <c r="L99" s="111"/>
    </row>
    <row r="100" spans="2:12" s="10" customFormat="1" ht="19.9" customHeight="1">
      <c r="B100" s="111"/>
      <c r="D100" s="112" t="s">
        <v>98</v>
      </c>
      <c r="E100" s="113"/>
      <c r="F100" s="113"/>
      <c r="G100" s="113"/>
      <c r="H100" s="113"/>
      <c r="I100" s="113"/>
      <c r="J100" s="114">
        <f>J155</f>
        <v>0</v>
      </c>
      <c r="L100" s="111"/>
    </row>
    <row r="101" spans="2:12" s="10" customFormat="1" ht="19.9" customHeight="1">
      <c r="B101" s="111"/>
      <c r="D101" s="112" t="s">
        <v>99</v>
      </c>
      <c r="E101" s="113"/>
      <c r="F101" s="113"/>
      <c r="G101" s="113"/>
      <c r="H101" s="113"/>
      <c r="I101" s="113"/>
      <c r="J101" s="114">
        <f>J165</f>
        <v>0</v>
      </c>
      <c r="L101" s="111"/>
    </row>
    <row r="102" spans="2:12" s="10" customFormat="1" ht="19.9" customHeight="1">
      <c r="B102" s="111"/>
      <c r="D102" s="112" t="s">
        <v>100</v>
      </c>
      <c r="E102" s="113"/>
      <c r="F102" s="113"/>
      <c r="G102" s="113"/>
      <c r="H102" s="113"/>
      <c r="I102" s="113"/>
      <c r="J102" s="114">
        <f>J170</f>
        <v>0</v>
      </c>
      <c r="L102" s="111"/>
    </row>
    <row r="103" spans="2:12" s="9" customFormat="1" ht="24.95" customHeight="1">
      <c r="B103" s="107"/>
      <c r="D103" s="108" t="s">
        <v>101</v>
      </c>
      <c r="E103" s="109"/>
      <c r="F103" s="109"/>
      <c r="G103" s="109"/>
      <c r="H103" s="109"/>
      <c r="I103" s="109"/>
      <c r="J103" s="110">
        <f>J172</f>
        <v>0</v>
      </c>
      <c r="L103" s="107"/>
    </row>
    <row r="104" spans="2:12" s="10" customFormat="1" ht="19.9" customHeight="1">
      <c r="B104" s="111"/>
      <c r="D104" s="112" t="s">
        <v>498</v>
      </c>
      <c r="E104" s="113"/>
      <c r="F104" s="113"/>
      <c r="G104" s="113"/>
      <c r="H104" s="113"/>
      <c r="I104" s="113"/>
      <c r="J104" s="114">
        <f>J173</f>
        <v>0</v>
      </c>
      <c r="L104" s="111"/>
    </row>
    <row r="105" spans="2:12" s="10" customFormat="1" ht="19.9" customHeight="1">
      <c r="B105" s="111"/>
      <c r="D105" s="112" t="s">
        <v>499</v>
      </c>
      <c r="E105" s="113"/>
      <c r="F105" s="113"/>
      <c r="G105" s="113"/>
      <c r="H105" s="113"/>
      <c r="I105" s="113"/>
      <c r="J105" s="114">
        <f>J181</f>
        <v>0</v>
      </c>
      <c r="L105" s="111"/>
    </row>
    <row r="106" spans="2:12" s="10" customFormat="1" ht="19.9" customHeight="1">
      <c r="B106" s="111"/>
      <c r="D106" s="112" t="s">
        <v>500</v>
      </c>
      <c r="E106" s="113"/>
      <c r="F106" s="113"/>
      <c r="G106" s="113"/>
      <c r="H106" s="113"/>
      <c r="I106" s="113"/>
      <c r="J106" s="114">
        <f>J189</f>
        <v>0</v>
      </c>
      <c r="L106" s="111"/>
    </row>
    <row r="107" spans="2:12" s="10" customFormat="1" ht="19.9" customHeight="1">
      <c r="B107" s="111"/>
      <c r="D107" s="112" t="s">
        <v>501</v>
      </c>
      <c r="E107" s="113"/>
      <c r="F107" s="113"/>
      <c r="G107" s="113"/>
      <c r="H107" s="113"/>
      <c r="I107" s="113"/>
      <c r="J107" s="114">
        <f>J204</f>
        <v>0</v>
      </c>
      <c r="L107" s="111"/>
    </row>
    <row r="108" spans="2:12" s="10" customFormat="1" ht="19.9" customHeight="1">
      <c r="B108" s="111"/>
      <c r="D108" s="112" t="s">
        <v>502</v>
      </c>
      <c r="E108" s="113"/>
      <c r="F108" s="113"/>
      <c r="G108" s="113"/>
      <c r="H108" s="113"/>
      <c r="I108" s="113"/>
      <c r="J108" s="114">
        <f>J210</f>
        <v>0</v>
      </c>
      <c r="L108" s="111"/>
    </row>
    <row r="109" spans="2:12" s="10" customFormat="1" ht="19.9" customHeight="1">
      <c r="B109" s="111"/>
      <c r="D109" s="112" t="s">
        <v>503</v>
      </c>
      <c r="E109" s="113"/>
      <c r="F109" s="113"/>
      <c r="G109" s="113"/>
      <c r="H109" s="113"/>
      <c r="I109" s="113"/>
      <c r="J109" s="114">
        <f>J216</f>
        <v>0</v>
      </c>
      <c r="L109" s="111"/>
    </row>
    <row r="110" spans="2:12" s="10" customFormat="1" ht="19.9" customHeight="1">
      <c r="B110" s="111"/>
      <c r="D110" s="112" t="s">
        <v>504</v>
      </c>
      <c r="E110" s="113"/>
      <c r="F110" s="113"/>
      <c r="G110" s="113"/>
      <c r="H110" s="113"/>
      <c r="I110" s="113"/>
      <c r="J110" s="114">
        <f>J218</f>
        <v>0</v>
      </c>
      <c r="L110" s="111"/>
    </row>
    <row r="111" spans="2:12" s="10" customFormat="1" ht="19.9" customHeight="1">
      <c r="B111" s="111"/>
      <c r="D111" s="112" t="s">
        <v>104</v>
      </c>
      <c r="E111" s="113"/>
      <c r="F111" s="113"/>
      <c r="G111" s="113"/>
      <c r="H111" s="113"/>
      <c r="I111" s="113"/>
      <c r="J111" s="114">
        <f>J220</f>
        <v>0</v>
      </c>
      <c r="L111" s="111"/>
    </row>
    <row r="112" spans="2:12" s="10" customFormat="1" ht="19.9" customHeight="1">
      <c r="B112" s="111"/>
      <c r="D112" s="112" t="s">
        <v>505</v>
      </c>
      <c r="E112" s="113"/>
      <c r="F112" s="113"/>
      <c r="G112" s="113"/>
      <c r="H112" s="113"/>
      <c r="I112" s="113"/>
      <c r="J112" s="114">
        <f>J230</f>
        <v>0</v>
      </c>
      <c r="L112" s="111"/>
    </row>
    <row r="113" spans="2:12" s="10" customFormat="1" ht="19.9" customHeight="1">
      <c r="B113" s="111"/>
      <c r="D113" s="112" t="s">
        <v>506</v>
      </c>
      <c r="E113" s="113"/>
      <c r="F113" s="113"/>
      <c r="G113" s="113"/>
      <c r="H113" s="113"/>
      <c r="I113" s="113"/>
      <c r="J113" s="114">
        <f>J240</f>
        <v>0</v>
      </c>
      <c r="L113" s="111"/>
    </row>
    <row r="114" spans="2:12" s="10" customFormat="1" ht="19.9" customHeight="1">
      <c r="B114" s="111"/>
      <c r="D114" s="112" t="s">
        <v>106</v>
      </c>
      <c r="E114" s="113"/>
      <c r="F114" s="113"/>
      <c r="G114" s="113"/>
      <c r="H114" s="113"/>
      <c r="I114" s="113"/>
      <c r="J114" s="114">
        <f>J253</f>
        <v>0</v>
      </c>
      <c r="L114" s="111"/>
    </row>
    <row r="115" spans="2:12" s="10" customFormat="1" ht="19.9" customHeight="1">
      <c r="B115" s="111"/>
      <c r="D115" s="112" t="s">
        <v>507</v>
      </c>
      <c r="E115" s="113"/>
      <c r="F115" s="113"/>
      <c r="G115" s="113"/>
      <c r="H115" s="113"/>
      <c r="I115" s="113"/>
      <c r="J115" s="114">
        <f>J255</f>
        <v>0</v>
      </c>
      <c r="L115" s="111"/>
    </row>
    <row r="116" spans="2:12" s="9" customFormat="1" ht="24.95" customHeight="1">
      <c r="B116" s="107"/>
      <c r="D116" s="108" t="s">
        <v>107</v>
      </c>
      <c r="E116" s="109"/>
      <c r="F116" s="109"/>
      <c r="G116" s="109"/>
      <c r="H116" s="109"/>
      <c r="I116" s="109"/>
      <c r="J116" s="110">
        <f>J261</f>
        <v>0</v>
      </c>
      <c r="L116" s="107"/>
    </row>
    <row r="117" spans="2:12" s="10" customFormat="1" ht="19.9" customHeight="1">
      <c r="B117" s="111"/>
      <c r="D117" s="112" t="s">
        <v>508</v>
      </c>
      <c r="E117" s="113"/>
      <c r="F117" s="113"/>
      <c r="G117" s="113"/>
      <c r="H117" s="113"/>
      <c r="I117" s="113"/>
      <c r="J117" s="114">
        <f>J262</f>
        <v>0</v>
      </c>
      <c r="L117" s="111"/>
    </row>
    <row r="118" spans="2:12" s="10" customFormat="1" ht="19.9" customHeight="1">
      <c r="B118" s="111"/>
      <c r="D118" s="112" t="s">
        <v>110</v>
      </c>
      <c r="E118" s="113"/>
      <c r="F118" s="113"/>
      <c r="G118" s="113"/>
      <c r="H118" s="113"/>
      <c r="I118" s="113"/>
      <c r="J118" s="114">
        <f>J264</f>
        <v>0</v>
      </c>
      <c r="L118" s="111"/>
    </row>
    <row r="119" spans="2:12" s="10" customFormat="1" ht="19.9" customHeight="1">
      <c r="B119" s="111"/>
      <c r="D119" s="112" t="s">
        <v>509</v>
      </c>
      <c r="E119" s="113"/>
      <c r="F119" s="113"/>
      <c r="G119" s="113"/>
      <c r="H119" s="113"/>
      <c r="I119" s="113"/>
      <c r="J119" s="114">
        <f>J266</f>
        <v>0</v>
      </c>
      <c r="L119" s="111"/>
    </row>
    <row r="120" spans="1:31" s="2" customFormat="1" ht="21.7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6.95" customHeight="1">
      <c r="A121" s="26"/>
      <c r="B121" s="41"/>
      <c r="C121" s="42"/>
      <c r="D121" s="42"/>
      <c r="E121" s="42"/>
      <c r="F121" s="42"/>
      <c r="G121" s="42"/>
      <c r="H121" s="42"/>
      <c r="I121" s="42"/>
      <c r="J121" s="42"/>
      <c r="K121" s="42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5" spans="1:31" s="2" customFormat="1" ht="6.95" customHeight="1">
      <c r="A125" s="26"/>
      <c r="B125" s="43"/>
      <c r="C125" s="44"/>
      <c r="D125" s="44"/>
      <c r="E125" s="44"/>
      <c r="F125" s="44"/>
      <c r="G125" s="44"/>
      <c r="H125" s="44"/>
      <c r="I125" s="44"/>
      <c r="J125" s="44"/>
      <c r="K125" s="44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24.95" customHeight="1">
      <c r="A126" s="26"/>
      <c r="B126" s="27"/>
      <c r="C126" s="18" t="s">
        <v>111</v>
      </c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6.9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2" customHeight="1">
      <c r="A128" s="26"/>
      <c r="B128" s="27"/>
      <c r="C128" s="23" t="s">
        <v>14</v>
      </c>
      <c r="D128" s="26"/>
      <c r="E128" s="26"/>
      <c r="F128" s="26"/>
      <c r="G128" s="26"/>
      <c r="H128" s="26"/>
      <c r="I128" s="26"/>
      <c r="J128" s="26"/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31" s="2" customFormat="1" ht="16.5" customHeight="1">
      <c r="A129" s="26"/>
      <c r="B129" s="27"/>
      <c r="C129" s="26"/>
      <c r="D129" s="26"/>
      <c r="E129" s="201" t="str">
        <f>E7</f>
        <v>REKONSTRUKCE HŘIŠTĚ</v>
      </c>
      <c r="F129" s="202"/>
      <c r="G129" s="202"/>
      <c r="H129" s="202"/>
      <c r="I129" s="26"/>
      <c r="J129" s="26"/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31" s="2" customFormat="1" ht="12" customHeight="1">
      <c r="A130" s="26"/>
      <c r="B130" s="27"/>
      <c r="C130" s="23" t="s">
        <v>86</v>
      </c>
      <c r="D130" s="26"/>
      <c r="E130" s="26"/>
      <c r="F130" s="26"/>
      <c r="G130" s="26"/>
      <c r="H130" s="26"/>
      <c r="I130" s="26"/>
      <c r="J130" s="26"/>
      <c r="K130" s="26"/>
      <c r="L130" s="3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31" s="2" customFormat="1" ht="16.5" customHeight="1">
      <c r="A131" s="26"/>
      <c r="B131" s="27"/>
      <c r="C131" s="26"/>
      <c r="D131" s="26"/>
      <c r="E131" s="178" t="str">
        <f>E9</f>
        <v>002 - Zázemí hřiště</v>
      </c>
      <c r="F131" s="200"/>
      <c r="G131" s="200"/>
      <c r="H131" s="200"/>
      <c r="I131" s="26"/>
      <c r="J131" s="26"/>
      <c r="K131" s="26"/>
      <c r="L131" s="3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31" s="2" customFormat="1" ht="6.95" customHeight="1">
      <c r="A132" s="26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3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31" s="2" customFormat="1" ht="12" customHeight="1">
      <c r="A133" s="26"/>
      <c r="B133" s="27"/>
      <c r="C133" s="23" t="s">
        <v>18</v>
      </c>
      <c r="D133" s="26"/>
      <c r="E133" s="26"/>
      <c r="F133" s="21" t="str">
        <f>F12</f>
        <v>Vlašim</v>
      </c>
      <c r="G133" s="26"/>
      <c r="H133" s="26"/>
      <c r="I133" s="23" t="s">
        <v>20</v>
      </c>
      <c r="J133" s="49">
        <f>IF(J12="","",J12)</f>
        <v>44106</v>
      </c>
      <c r="K133" s="26"/>
      <c r="L133" s="3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31" s="2" customFormat="1" ht="6.95" customHeight="1">
      <c r="A134" s="26"/>
      <c r="B134" s="27"/>
      <c r="C134" s="26"/>
      <c r="D134" s="26"/>
      <c r="E134" s="26"/>
      <c r="F134" s="26"/>
      <c r="G134" s="26"/>
      <c r="H134" s="26"/>
      <c r="I134" s="26"/>
      <c r="J134" s="26"/>
      <c r="K134" s="26"/>
      <c r="L134" s="3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31" s="2" customFormat="1" ht="15.2" customHeight="1">
      <c r="A135" s="26"/>
      <c r="B135" s="27"/>
      <c r="C135" s="23" t="s">
        <v>21</v>
      </c>
      <c r="D135" s="26"/>
      <c r="E135" s="26"/>
      <c r="F135" s="21" t="str">
        <f>E15</f>
        <v xml:space="preserve"> </v>
      </c>
      <c r="G135" s="26"/>
      <c r="H135" s="26"/>
      <c r="I135" s="23" t="s">
        <v>26</v>
      </c>
      <c r="J135" s="24" t="str">
        <f>E21</f>
        <v xml:space="preserve"> </v>
      </c>
      <c r="K135" s="26"/>
      <c r="L135" s="3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31" s="2" customFormat="1" ht="15.2" customHeight="1">
      <c r="A136" s="26"/>
      <c r="B136" s="27"/>
      <c r="C136" s="23" t="s">
        <v>25</v>
      </c>
      <c r="D136" s="26"/>
      <c r="E136" s="26"/>
      <c r="F136" s="21" t="str">
        <f>IF(E18="","",E18)</f>
        <v xml:space="preserve"> </v>
      </c>
      <c r="G136" s="26"/>
      <c r="H136" s="26"/>
      <c r="I136" s="23" t="s">
        <v>28</v>
      </c>
      <c r="J136" s="24" t="str">
        <f>E24</f>
        <v xml:space="preserve"> </v>
      </c>
      <c r="K136" s="26"/>
      <c r="L136" s="3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</row>
    <row r="137" spans="1:31" s="2" customFormat="1" ht="10.35" customHeight="1">
      <c r="A137" s="26"/>
      <c r="B137" s="27"/>
      <c r="C137" s="26"/>
      <c r="D137" s="26"/>
      <c r="E137" s="26"/>
      <c r="F137" s="26"/>
      <c r="G137" s="26"/>
      <c r="H137" s="26"/>
      <c r="I137" s="26"/>
      <c r="J137" s="26"/>
      <c r="K137" s="26"/>
      <c r="L137" s="3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</row>
    <row r="138" spans="1:31" s="11" customFormat="1" ht="29.25" customHeight="1">
      <c r="A138" s="115"/>
      <c r="B138" s="116"/>
      <c r="C138" s="117" t="s">
        <v>112</v>
      </c>
      <c r="D138" s="118" t="s">
        <v>56</v>
      </c>
      <c r="E138" s="118" t="s">
        <v>52</v>
      </c>
      <c r="F138" s="118" t="s">
        <v>53</v>
      </c>
      <c r="G138" s="118" t="s">
        <v>113</v>
      </c>
      <c r="H138" s="118" t="s">
        <v>114</v>
      </c>
      <c r="I138" s="118" t="s">
        <v>115</v>
      </c>
      <c r="J138" s="119" t="s">
        <v>90</v>
      </c>
      <c r="K138" s="120" t="s">
        <v>116</v>
      </c>
      <c r="L138" s="121"/>
      <c r="M138" s="56" t="s">
        <v>1</v>
      </c>
      <c r="N138" s="57" t="s">
        <v>35</v>
      </c>
      <c r="O138" s="57" t="s">
        <v>117</v>
      </c>
      <c r="P138" s="57" t="s">
        <v>118</v>
      </c>
      <c r="Q138" s="57" t="s">
        <v>119</v>
      </c>
      <c r="R138" s="57" t="s">
        <v>120</v>
      </c>
      <c r="S138" s="57" t="s">
        <v>121</v>
      </c>
      <c r="T138" s="57" t="s">
        <v>122</v>
      </c>
      <c r="U138" s="58" t="s">
        <v>123</v>
      </c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</row>
    <row r="139" spans="1:63" s="2" customFormat="1" ht="22.7" customHeight="1">
      <c r="A139" s="26"/>
      <c r="B139" s="27"/>
      <c r="C139" s="63" t="s">
        <v>124</v>
      </c>
      <c r="D139" s="26"/>
      <c r="E139" s="26"/>
      <c r="F139" s="26"/>
      <c r="G139" s="26"/>
      <c r="H139" s="26"/>
      <c r="I139" s="26"/>
      <c r="J139" s="122">
        <f>BK139</f>
        <v>0</v>
      </c>
      <c r="K139" s="26"/>
      <c r="L139" s="27"/>
      <c r="M139" s="59"/>
      <c r="N139" s="50"/>
      <c r="O139" s="60"/>
      <c r="P139" s="123">
        <f>P140+P172+P261</f>
        <v>46.155299</v>
      </c>
      <c r="Q139" s="60"/>
      <c r="R139" s="123">
        <f>R140+R172+R261</f>
        <v>0.48158000000000006</v>
      </c>
      <c r="S139" s="60"/>
      <c r="T139" s="123">
        <f>T140+T172+T261</f>
        <v>0.81075</v>
      </c>
      <c r="U139" s="61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T139" s="14" t="s">
        <v>70</v>
      </c>
      <c r="AU139" s="14" t="s">
        <v>92</v>
      </c>
      <c r="BK139" s="124">
        <f>BK140+BK172+BK261</f>
        <v>0</v>
      </c>
    </row>
    <row r="140" spans="2:63" s="12" customFormat="1" ht="25.9" customHeight="1">
      <c r="B140" s="125"/>
      <c r="D140" s="126" t="s">
        <v>70</v>
      </c>
      <c r="E140" s="127" t="s">
        <v>125</v>
      </c>
      <c r="F140" s="127" t="s">
        <v>126</v>
      </c>
      <c r="J140" s="128">
        <f>BK140</f>
        <v>0</v>
      </c>
      <c r="L140" s="125"/>
      <c r="M140" s="129"/>
      <c r="N140" s="130"/>
      <c r="O140" s="130"/>
      <c r="P140" s="131">
        <f>P141+P144+P155+P165+P170</f>
        <v>17.01135</v>
      </c>
      <c r="Q140" s="130"/>
      <c r="R140" s="131">
        <f>R141+R144+R155+R165+R170</f>
        <v>0.02498</v>
      </c>
      <c r="S140" s="130"/>
      <c r="T140" s="131">
        <f>T141+T144+T155+T165+T170</f>
        <v>0.81075</v>
      </c>
      <c r="U140" s="132"/>
      <c r="AR140" s="126" t="s">
        <v>79</v>
      </c>
      <c r="AT140" s="133" t="s">
        <v>70</v>
      </c>
      <c r="AU140" s="133" t="s">
        <v>71</v>
      </c>
      <c r="AY140" s="126" t="s">
        <v>127</v>
      </c>
      <c r="BK140" s="134">
        <f>BK141+BK144+BK155+BK165+BK170</f>
        <v>0</v>
      </c>
    </row>
    <row r="141" spans="2:63" s="12" customFormat="1" ht="22.7" customHeight="1">
      <c r="B141" s="125"/>
      <c r="D141" s="126" t="s">
        <v>70</v>
      </c>
      <c r="E141" s="135" t="s">
        <v>168</v>
      </c>
      <c r="F141" s="135" t="s">
        <v>253</v>
      </c>
      <c r="J141" s="136">
        <f>BK141</f>
        <v>0</v>
      </c>
      <c r="L141" s="125"/>
      <c r="M141" s="129"/>
      <c r="N141" s="130"/>
      <c r="O141" s="130"/>
      <c r="P141" s="131">
        <f>SUM(P142:P143)</f>
        <v>0</v>
      </c>
      <c r="Q141" s="130"/>
      <c r="R141" s="131">
        <f>SUM(R142:R143)</f>
        <v>0</v>
      </c>
      <c r="S141" s="130"/>
      <c r="T141" s="131">
        <f>SUM(T142:T143)</f>
        <v>0</v>
      </c>
      <c r="U141" s="132"/>
      <c r="AR141" s="126" t="s">
        <v>79</v>
      </c>
      <c r="AT141" s="133" t="s">
        <v>70</v>
      </c>
      <c r="AU141" s="133" t="s">
        <v>79</v>
      </c>
      <c r="AY141" s="126" t="s">
        <v>127</v>
      </c>
      <c r="BK141" s="134">
        <f>SUM(BK142:BK143)</f>
        <v>0</v>
      </c>
    </row>
    <row r="142" spans="1:65" s="2" customFormat="1" ht="21.75" customHeight="1">
      <c r="A142" s="26"/>
      <c r="B142" s="137"/>
      <c r="C142" s="138" t="s">
        <v>79</v>
      </c>
      <c r="D142" s="138" t="s">
        <v>130</v>
      </c>
      <c r="E142" s="139" t="s">
        <v>510</v>
      </c>
      <c r="F142" s="140" t="s">
        <v>511</v>
      </c>
      <c r="G142" s="141" t="s">
        <v>133</v>
      </c>
      <c r="H142" s="142">
        <v>26.8</v>
      </c>
      <c r="I142" s="143"/>
      <c r="J142" s="143">
        <f>ROUND(I142*H142,2)</f>
        <v>0</v>
      </c>
      <c r="K142" s="144"/>
      <c r="L142" s="27"/>
      <c r="M142" s="145" t="s">
        <v>1</v>
      </c>
      <c r="N142" s="146" t="s">
        <v>36</v>
      </c>
      <c r="O142" s="147">
        <v>0</v>
      </c>
      <c r="P142" s="147">
        <f>O142*H142</f>
        <v>0</v>
      </c>
      <c r="Q142" s="147">
        <v>0</v>
      </c>
      <c r="R142" s="147">
        <f>Q142*H142</f>
        <v>0</v>
      </c>
      <c r="S142" s="147">
        <v>0</v>
      </c>
      <c r="T142" s="147">
        <f>S142*H142</f>
        <v>0</v>
      </c>
      <c r="U142" s="148" t="s">
        <v>1</v>
      </c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9" t="s">
        <v>134</v>
      </c>
      <c r="AT142" s="149" t="s">
        <v>130</v>
      </c>
      <c r="AU142" s="149" t="s">
        <v>81</v>
      </c>
      <c r="AY142" s="14" t="s">
        <v>127</v>
      </c>
      <c r="BE142" s="150">
        <f>IF(N142="základní",J142,0)</f>
        <v>0</v>
      </c>
      <c r="BF142" s="150">
        <f>IF(N142="snížená",J142,0)</f>
        <v>0</v>
      </c>
      <c r="BG142" s="150">
        <f>IF(N142="zákl. přenesená",J142,0)</f>
        <v>0</v>
      </c>
      <c r="BH142" s="150">
        <f>IF(N142="sníž. přenesená",J142,0)</f>
        <v>0</v>
      </c>
      <c r="BI142" s="150">
        <f>IF(N142="nulová",J142,0)</f>
        <v>0</v>
      </c>
      <c r="BJ142" s="14" t="s">
        <v>79</v>
      </c>
      <c r="BK142" s="150">
        <f>ROUND(I142*H142,2)</f>
        <v>0</v>
      </c>
      <c r="BL142" s="14" t="s">
        <v>134</v>
      </c>
      <c r="BM142" s="149" t="s">
        <v>512</v>
      </c>
    </row>
    <row r="143" spans="1:65" s="2" customFormat="1" ht="21.75" customHeight="1">
      <c r="A143" s="26"/>
      <c r="B143" s="137"/>
      <c r="C143" s="138" t="s">
        <v>81</v>
      </c>
      <c r="D143" s="138" t="s">
        <v>130</v>
      </c>
      <c r="E143" s="139" t="s">
        <v>513</v>
      </c>
      <c r="F143" s="140" t="s">
        <v>514</v>
      </c>
      <c r="G143" s="141" t="s">
        <v>139</v>
      </c>
      <c r="H143" s="142">
        <v>13.6</v>
      </c>
      <c r="I143" s="143"/>
      <c r="J143" s="143">
        <f>ROUND(I143*H143,2)</f>
        <v>0</v>
      </c>
      <c r="K143" s="144"/>
      <c r="L143" s="27"/>
      <c r="M143" s="145" t="s">
        <v>1</v>
      </c>
      <c r="N143" s="146" t="s">
        <v>36</v>
      </c>
      <c r="O143" s="147">
        <v>0</v>
      </c>
      <c r="P143" s="147">
        <f>O143*H143</f>
        <v>0</v>
      </c>
      <c r="Q143" s="147">
        <v>0</v>
      </c>
      <c r="R143" s="147">
        <f>Q143*H143</f>
        <v>0</v>
      </c>
      <c r="S143" s="147">
        <v>0</v>
      </c>
      <c r="T143" s="147">
        <f>S143*H143</f>
        <v>0</v>
      </c>
      <c r="U143" s="148" t="s">
        <v>1</v>
      </c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9" t="s">
        <v>134</v>
      </c>
      <c r="AT143" s="149" t="s">
        <v>130</v>
      </c>
      <c r="AU143" s="149" t="s">
        <v>81</v>
      </c>
      <c r="AY143" s="14" t="s">
        <v>127</v>
      </c>
      <c r="BE143" s="150">
        <f>IF(N143="základní",J143,0)</f>
        <v>0</v>
      </c>
      <c r="BF143" s="150">
        <f>IF(N143="snížená",J143,0)</f>
        <v>0</v>
      </c>
      <c r="BG143" s="150">
        <f>IF(N143="zákl. přenesená",J143,0)</f>
        <v>0</v>
      </c>
      <c r="BH143" s="150">
        <f>IF(N143="sníž. přenesená",J143,0)</f>
        <v>0</v>
      </c>
      <c r="BI143" s="150">
        <f>IF(N143="nulová",J143,0)</f>
        <v>0</v>
      </c>
      <c r="BJ143" s="14" t="s">
        <v>79</v>
      </c>
      <c r="BK143" s="150">
        <f>ROUND(I143*H143,2)</f>
        <v>0</v>
      </c>
      <c r="BL143" s="14" t="s">
        <v>134</v>
      </c>
      <c r="BM143" s="149" t="s">
        <v>515</v>
      </c>
    </row>
    <row r="144" spans="2:63" s="12" customFormat="1" ht="22.7" customHeight="1">
      <c r="B144" s="125"/>
      <c r="D144" s="126" t="s">
        <v>70</v>
      </c>
      <c r="E144" s="135" t="s">
        <v>193</v>
      </c>
      <c r="F144" s="135" t="s">
        <v>516</v>
      </c>
      <c r="J144" s="136">
        <f>BK144</f>
        <v>0</v>
      </c>
      <c r="L144" s="125"/>
      <c r="M144" s="129"/>
      <c r="N144" s="130"/>
      <c r="O144" s="130"/>
      <c r="P144" s="131">
        <f>SUM(P145:P154)</f>
        <v>0</v>
      </c>
      <c r="Q144" s="130"/>
      <c r="R144" s="131">
        <f>SUM(R145:R154)</f>
        <v>0.02498</v>
      </c>
      <c r="S144" s="130"/>
      <c r="T144" s="131">
        <f>SUM(T145:T154)</f>
        <v>0</v>
      </c>
      <c r="U144" s="132"/>
      <c r="AR144" s="126" t="s">
        <v>79</v>
      </c>
      <c r="AT144" s="133" t="s">
        <v>70</v>
      </c>
      <c r="AU144" s="133" t="s">
        <v>79</v>
      </c>
      <c r="AY144" s="126" t="s">
        <v>127</v>
      </c>
      <c r="BK144" s="134">
        <f>SUM(BK145:BK154)</f>
        <v>0</v>
      </c>
    </row>
    <row r="145" spans="1:65" s="2" customFormat="1" ht="16.5" customHeight="1">
      <c r="A145" s="26"/>
      <c r="B145" s="137"/>
      <c r="C145" s="138" t="s">
        <v>517</v>
      </c>
      <c r="D145" s="138" t="s">
        <v>130</v>
      </c>
      <c r="E145" s="139" t="s">
        <v>518</v>
      </c>
      <c r="F145" s="140" t="s">
        <v>519</v>
      </c>
      <c r="G145" s="141" t="s">
        <v>520</v>
      </c>
      <c r="H145" s="142">
        <v>1</v>
      </c>
      <c r="I145" s="143"/>
      <c r="J145" s="143">
        <f aca="true" t="shared" si="0" ref="J145:J154">ROUND(I145*H145,2)</f>
        <v>0</v>
      </c>
      <c r="K145" s="144"/>
      <c r="L145" s="27"/>
      <c r="M145" s="145" t="s">
        <v>1</v>
      </c>
      <c r="N145" s="146" t="s">
        <v>36</v>
      </c>
      <c r="O145" s="147">
        <v>0</v>
      </c>
      <c r="P145" s="147">
        <f aca="true" t="shared" si="1" ref="P145:P154">O145*H145</f>
        <v>0</v>
      </c>
      <c r="Q145" s="147">
        <v>0</v>
      </c>
      <c r="R145" s="147">
        <f aca="true" t="shared" si="2" ref="R145:R154">Q145*H145</f>
        <v>0</v>
      </c>
      <c r="S145" s="147">
        <v>0</v>
      </c>
      <c r="T145" s="147">
        <f aca="true" t="shared" si="3" ref="T145:T154">S145*H145</f>
        <v>0</v>
      </c>
      <c r="U145" s="148" t="s">
        <v>1</v>
      </c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9" t="s">
        <v>134</v>
      </c>
      <c r="AT145" s="149" t="s">
        <v>130</v>
      </c>
      <c r="AU145" s="149" t="s">
        <v>81</v>
      </c>
      <c r="AY145" s="14" t="s">
        <v>127</v>
      </c>
      <c r="BE145" s="150">
        <f aca="true" t="shared" si="4" ref="BE145:BE154">IF(N145="základní",J145,0)</f>
        <v>0</v>
      </c>
      <c r="BF145" s="150">
        <f aca="true" t="shared" si="5" ref="BF145:BF154">IF(N145="snížená",J145,0)</f>
        <v>0</v>
      </c>
      <c r="BG145" s="150">
        <f aca="true" t="shared" si="6" ref="BG145:BG154">IF(N145="zákl. přenesená",J145,0)</f>
        <v>0</v>
      </c>
      <c r="BH145" s="150">
        <f aca="true" t="shared" si="7" ref="BH145:BH154">IF(N145="sníž. přenesená",J145,0)</f>
        <v>0</v>
      </c>
      <c r="BI145" s="150">
        <f aca="true" t="shared" si="8" ref="BI145:BI154">IF(N145="nulová",J145,0)</f>
        <v>0</v>
      </c>
      <c r="BJ145" s="14" t="s">
        <v>79</v>
      </c>
      <c r="BK145" s="150">
        <f aca="true" t="shared" si="9" ref="BK145:BK154">ROUND(I145*H145,2)</f>
        <v>0</v>
      </c>
      <c r="BL145" s="14" t="s">
        <v>134</v>
      </c>
      <c r="BM145" s="149" t="s">
        <v>521</v>
      </c>
    </row>
    <row r="146" spans="1:65" s="2" customFormat="1" ht="21.75" customHeight="1">
      <c r="A146" s="26"/>
      <c r="B146" s="137"/>
      <c r="C146" s="138" t="s">
        <v>168</v>
      </c>
      <c r="D146" s="138" t="s">
        <v>130</v>
      </c>
      <c r="E146" s="139" t="s">
        <v>522</v>
      </c>
      <c r="F146" s="140" t="s">
        <v>523</v>
      </c>
      <c r="G146" s="141" t="s">
        <v>133</v>
      </c>
      <c r="H146" s="142">
        <v>53.6</v>
      </c>
      <c r="I146" s="143"/>
      <c r="J146" s="143">
        <f t="shared" si="0"/>
        <v>0</v>
      </c>
      <c r="K146" s="144"/>
      <c r="L146" s="27"/>
      <c r="M146" s="145" t="s">
        <v>1</v>
      </c>
      <c r="N146" s="146" t="s">
        <v>36</v>
      </c>
      <c r="O146" s="147">
        <v>0</v>
      </c>
      <c r="P146" s="147">
        <f t="shared" si="1"/>
        <v>0</v>
      </c>
      <c r="Q146" s="147">
        <v>0</v>
      </c>
      <c r="R146" s="147">
        <f t="shared" si="2"/>
        <v>0</v>
      </c>
      <c r="S146" s="147">
        <v>0</v>
      </c>
      <c r="T146" s="147">
        <f t="shared" si="3"/>
        <v>0</v>
      </c>
      <c r="U146" s="148" t="s">
        <v>1</v>
      </c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9" t="s">
        <v>134</v>
      </c>
      <c r="AT146" s="149" t="s">
        <v>130</v>
      </c>
      <c r="AU146" s="149" t="s">
        <v>81</v>
      </c>
      <c r="AY146" s="14" t="s">
        <v>127</v>
      </c>
      <c r="BE146" s="150">
        <f t="shared" si="4"/>
        <v>0</v>
      </c>
      <c r="BF146" s="150">
        <f t="shared" si="5"/>
        <v>0</v>
      </c>
      <c r="BG146" s="150">
        <f t="shared" si="6"/>
        <v>0</v>
      </c>
      <c r="BH146" s="150">
        <f t="shared" si="7"/>
        <v>0</v>
      </c>
      <c r="BI146" s="150">
        <f t="shared" si="8"/>
        <v>0</v>
      </c>
      <c r="BJ146" s="14" t="s">
        <v>79</v>
      </c>
      <c r="BK146" s="150">
        <f t="shared" si="9"/>
        <v>0</v>
      </c>
      <c r="BL146" s="14" t="s">
        <v>134</v>
      </c>
      <c r="BM146" s="149" t="s">
        <v>524</v>
      </c>
    </row>
    <row r="147" spans="1:65" s="2" customFormat="1" ht="16.5" customHeight="1">
      <c r="A147" s="26"/>
      <c r="B147" s="137"/>
      <c r="C147" s="138" t="s">
        <v>134</v>
      </c>
      <c r="D147" s="138" t="s">
        <v>130</v>
      </c>
      <c r="E147" s="139" t="s">
        <v>525</v>
      </c>
      <c r="F147" s="140" t="s">
        <v>526</v>
      </c>
      <c r="G147" s="141" t="s">
        <v>133</v>
      </c>
      <c r="H147" s="142">
        <v>8.5</v>
      </c>
      <c r="I147" s="143"/>
      <c r="J147" s="143">
        <f t="shared" si="0"/>
        <v>0</v>
      </c>
      <c r="K147" s="144"/>
      <c r="L147" s="27"/>
      <c r="M147" s="145" t="s">
        <v>1</v>
      </c>
      <c r="N147" s="146" t="s">
        <v>36</v>
      </c>
      <c r="O147" s="147">
        <v>0</v>
      </c>
      <c r="P147" s="147">
        <f t="shared" si="1"/>
        <v>0</v>
      </c>
      <c r="Q147" s="147">
        <v>0</v>
      </c>
      <c r="R147" s="147">
        <f t="shared" si="2"/>
        <v>0</v>
      </c>
      <c r="S147" s="147">
        <v>0</v>
      </c>
      <c r="T147" s="147">
        <f t="shared" si="3"/>
        <v>0</v>
      </c>
      <c r="U147" s="148" t="s">
        <v>1</v>
      </c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9" t="s">
        <v>134</v>
      </c>
      <c r="AT147" s="149" t="s">
        <v>130</v>
      </c>
      <c r="AU147" s="149" t="s">
        <v>81</v>
      </c>
      <c r="AY147" s="14" t="s">
        <v>127</v>
      </c>
      <c r="BE147" s="150">
        <f t="shared" si="4"/>
        <v>0</v>
      </c>
      <c r="BF147" s="150">
        <f t="shared" si="5"/>
        <v>0</v>
      </c>
      <c r="BG147" s="150">
        <f t="shared" si="6"/>
        <v>0</v>
      </c>
      <c r="BH147" s="150">
        <f t="shared" si="7"/>
        <v>0</v>
      </c>
      <c r="BI147" s="150">
        <f t="shared" si="8"/>
        <v>0</v>
      </c>
      <c r="BJ147" s="14" t="s">
        <v>79</v>
      </c>
      <c r="BK147" s="150">
        <f t="shared" si="9"/>
        <v>0</v>
      </c>
      <c r="BL147" s="14" t="s">
        <v>134</v>
      </c>
      <c r="BM147" s="149" t="s">
        <v>527</v>
      </c>
    </row>
    <row r="148" spans="1:65" s="2" customFormat="1" ht="21.75" customHeight="1">
      <c r="A148" s="26"/>
      <c r="B148" s="137"/>
      <c r="C148" s="138" t="s">
        <v>188</v>
      </c>
      <c r="D148" s="138" t="s">
        <v>130</v>
      </c>
      <c r="E148" s="139" t="s">
        <v>528</v>
      </c>
      <c r="F148" s="140" t="s">
        <v>529</v>
      </c>
      <c r="G148" s="141" t="s">
        <v>133</v>
      </c>
      <c r="H148" s="142">
        <v>56.3</v>
      </c>
      <c r="I148" s="143"/>
      <c r="J148" s="143">
        <f t="shared" si="0"/>
        <v>0</v>
      </c>
      <c r="K148" s="144"/>
      <c r="L148" s="27"/>
      <c r="M148" s="145" t="s">
        <v>1</v>
      </c>
      <c r="N148" s="146" t="s">
        <v>36</v>
      </c>
      <c r="O148" s="147">
        <v>0</v>
      </c>
      <c r="P148" s="147">
        <f t="shared" si="1"/>
        <v>0</v>
      </c>
      <c r="Q148" s="147">
        <v>0</v>
      </c>
      <c r="R148" s="147">
        <f t="shared" si="2"/>
        <v>0</v>
      </c>
      <c r="S148" s="147">
        <v>0</v>
      </c>
      <c r="T148" s="147">
        <f t="shared" si="3"/>
        <v>0</v>
      </c>
      <c r="U148" s="148" t="s">
        <v>1</v>
      </c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9" t="s">
        <v>134</v>
      </c>
      <c r="AT148" s="149" t="s">
        <v>130</v>
      </c>
      <c r="AU148" s="149" t="s">
        <v>81</v>
      </c>
      <c r="AY148" s="14" t="s">
        <v>127</v>
      </c>
      <c r="BE148" s="150">
        <f t="shared" si="4"/>
        <v>0</v>
      </c>
      <c r="BF148" s="150">
        <f t="shared" si="5"/>
        <v>0</v>
      </c>
      <c r="BG148" s="150">
        <f t="shared" si="6"/>
        <v>0</v>
      </c>
      <c r="BH148" s="150">
        <f t="shared" si="7"/>
        <v>0</v>
      </c>
      <c r="BI148" s="150">
        <f t="shared" si="8"/>
        <v>0</v>
      </c>
      <c r="BJ148" s="14" t="s">
        <v>79</v>
      </c>
      <c r="BK148" s="150">
        <f t="shared" si="9"/>
        <v>0</v>
      </c>
      <c r="BL148" s="14" t="s">
        <v>134</v>
      </c>
      <c r="BM148" s="149" t="s">
        <v>530</v>
      </c>
    </row>
    <row r="149" spans="1:65" s="2" customFormat="1" ht="21.75" customHeight="1">
      <c r="A149" s="26"/>
      <c r="B149" s="137"/>
      <c r="C149" s="138" t="s">
        <v>193</v>
      </c>
      <c r="D149" s="138" t="s">
        <v>130</v>
      </c>
      <c r="E149" s="139" t="s">
        <v>531</v>
      </c>
      <c r="F149" s="140" t="s">
        <v>532</v>
      </c>
      <c r="G149" s="141" t="s">
        <v>133</v>
      </c>
      <c r="H149" s="142">
        <v>59.6</v>
      </c>
      <c r="I149" s="143"/>
      <c r="J149" s="143">
        <f t="shared" si="0"/>
        <v>0</v>
      </c>
      <c r="K149" s="144"/>
      <c r="L149" s="27"/>
      <c r="M149" s="145" t="s">
        <v>1</v>
      </c>
      <c r="N149" s="146" t="s">
        <v>36</v>
      </c>
      <c r="O149" s="147">
        <v>0</v>
      </c>
      <c r="P149" s="147">
        <f t="shared" si="1"/>
        <v>0</v>
      </c>
      <c r="Q149" s="147">
        <v>0</v>
      </c>
      <c r="R149" s="147">
        <f t="shared" si="2"/>
        <v>0</v>
      </c>
      <c r="S149" s="147">
        <v>0</v>
      </c>
      <c r="T149" s="147">
        <f t="shared" si="3"/>
        <v>0</v>
      </c>
      <c r="U149" s="148" t="s">
        <v>1</v>
      </c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9" t="s">
        <v>134</v>
      </c>
      <c r="AT149" s="149" t="s">
        <v>130</v>
      </c>
      <c r="AU149" s="149" t="s">
        <v>81</v>
      </c>
      <c r="AY149" s="14" t="s">
        <v>127</v>
      </c>
      <c r="BE149" s="150">
        <f t="shared" si="4"/>
        <v>0</v>
      </c>
      <c r="BF149" s="150">
        <f t="shared" si="5"/>
        <v>0</v>
      </c>
      <c r="BG149" s="150">
        <f t="shared" si="6"/>
        <v>0</v>
      </c>
      <c r="BH149" s="150">
        <f t="shared" si="7"/>
        <v>0</v>
      </c>
      <c r="BI149" s="150">
        <f t="shared" si="8"/>
        <v>0</v>
      </c>
      <c r="BJ149" s="14" t="s">
        <v>79</v>
      </c>
      <c r="BK149" s="150">
        <f t="shared" si="9"/>
        <v>0</v>
      </c>
      <c r="BL149" s="14" t="s">
        <v>134</v>
      </c>
      <c r="BM149" s="149" t="s">
        <v>533</v>
      </c>
    </row>
    <row r="150" spans="1:65" s="2" customFormat="1" ht="21.75" customHeight="1">
      <c r="A150" s="26"/>
      <c r="B150" s="137"/>
      <c r="C150" s="138" t="s">
        <v>197</v>
      </c>
      <c r="D150" s="138" t="s">
        <v>130</v>
      </c>
      <c r="E150" s="139" t="s">
        <v>534</v>
      </c>
      <c r="F150" s="140" t="s">
        <v>535</v>
      </c>
      <c r="G150" s="141" t="s">
        <v>147</v>
      </c>
      <c r="H150" s="142">
        <v>0.89</v>
      </c>
      <c r="I150" s="143"/>
      <c r="J150" s="143">
        <f t="shared" si="0"/>
        <v>0</v>
      </c>
      <c r="K150" s="144"/>
      <c r="L150" s="27"/>
      <c r="M150" s="145" t="s">
        <v>1</v>
      </c>
      <c r="N150" s="146" t="s">
        <v>36</v>
      </c>
      <c r="O150" s="147">
        <v>0</v>
      </c>
      <c r="P150" s="147">
        <f t="shared" si="1"/>
        <v>0</v>
      </c>
      <c r="Q150" s="147">
        <v>0</v>
      </c>
      <c r="R150" s="147">
        <f t="shared" si="2"/>
        <v>0</v>
      </c>
      <c r="S150" s="147">
        <v>0</v>
      </c>
      <c r="T150" s="147">
        <f t="shared" si="3"/>
        <v>0</v>
      </c>
      <c r="U150" s="148" t="s">
        <v>1</v>
      </c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9" t="s">
        <v>134</v>
      </c>
      <c r="AT150" s="149" t="s">
        <v>130</v>
      </c>
      <c r="AU150" s="149" t="s">
        <v>81</v>
      </c>
      <c r="AY150" s="14" t="s">
        <v>127</v>
      </c>
      <c r="BE150" s="150">
        <f t="shared" si="4"/>
        <v>0</v>
      </c>
      <c r="BF150" s="150">
        <f t="shared" si="5"/>
        <v>0</v>
      </c>
      <c r="BG150" s="150">
        <f t="shared" si="6"/>
        <v>0</v>
      </c>
      <c r="BH150" s="150">
        <f t="shared" si="7"/>
        <v>0</v>
      </c>
      <c r="BI150" s="150">
        <f t="shared" si="8"/>
        <v>0</v>
      </c>
      <c r="BJ150" s="14" t="s">
        <v>79</v>
      </c>
      <c r="BK150" s="150">
        <f t="shared" si="9"/>
        <v>0</v>
      </c>
      <c r="BL150" s="14" t="s">
        <v>134</v>
      </c>
      <c r="BM150" s="149" t="s">
        <v>536</v>
      </c>
    </row>
    <row r="151" spans="1:65" s="2" customFormat="1" ht="21.75" customHeight="1">
      <c r="A151" s="26"/>
      <c r="B151" s="137"/>
      <c r="C151" s="138" t="s">
        <v>201</v>
      </c>
      <c r="D151" s="138" t="s">
        <v>130</v>
      </c>
      <c r="E151" s="139" t="s">
        <v>537</v>
      </c>
      <c r="F151" s="140" t="s">
        <v>538</v>
      </c>
      <c r="G151" s="141" t="s">
        <v>133</v>
      </c>
      <c r="H151" s="142">
        <v>60</v>
      </c>
      <c r="I151" s="143"/>
      <c r="J151" s="143">
        <f t="shared" si="0"/>
        <v>0</v>
      </c>
      <c r="K151" s="144"/>
      <c r="L151" s="27"/>
      <c r="M151" s="145" t="s">
        <v>1</v>
      </c>
      <c r="N151" s="146" t="s">
        <v>36</v>
      </c>
      <c r="O151" s="147">
        <v>0</v>
      </c>
      <c r="P151" s="147">
        <f t="shared" si="1"/>
        <v>0</v>
      </c>
      <c r="Q151" s="147">
        <v>0</v>
      </c>
      <c r="R151" s="147">
        <f t="shared" si="2"/>
        <v>0</v>
      </c>
      <c r="S151" s="147">
        <v>0</v>
      </c>
      <c r="T151" s="147">
        <f t="shared" si="3"/>
        <v>0</v>
      </c>
      <c r="U151" s="148" t="s">
        <v>1</v>
      </c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9" t="s">
        <v>134</v>
      </c>
      <c r="AT151" s="149" t="s">
        <v>130</v>
      </c>
      <c r="AU151" s="149" t="s">
        <v>81</v>
      </c>
      <c r="AY151" s="14" t="s">
        <v>127</v>
      </c>
      <c r="BE151" s="150">
        <f t="shared" si="4"/>
        <v>0</v>
      </c>
      <c r="BF151" s="150">
        <f t="shared" si="5"/>
        <v>0</v>
      </c>
      <c r="BG151" s="150">
        <f t="shared" si="6"/>
        <v>0</v>
      </c>
      <c r="BH151" s="150">
        <f t="shared" si="7"/>
        <v>0</v>
      </c>
      <c r="BI151" s="150">
        <f t="shared" si="8"/>
        <v>0</v>
      </c>
      <c r="BJ151" s="14" t="s">
        <v>79</v>
      </c>
      <c r="BK151" s="150">
        <f t="shared" si="9"/>
        <v>0</v>
      </c>
      <c r="BL151" s="14" t="s">
        <v>134</v>
      </c>
      <c r="BM151" s="149" t="s">
        <v>539</v>
      </c>
    </row>
    <row r="152" spans="1:65" s="2" customFormat="1" ht="21.75" customHeight="1">
      <c r="A152" s="26"/>
      <c r="B152" s="137"/>
      <c r="C152" s="138" t="s">
        <v>206</v>
      </c>
      <c r="D152" s="138" t="s">
        <v>130</v>
      </c>
      <c r="E152" s="139" t="s">
        <v>540</v>
      </c>
      <c r="F152" s="140" t="s">
        <v>541</v>
      </c>
      <c r="G152" s="141" t="s">
        <v>257</v>
      </c>
      <c r="H152" s="142">
        <v>4</v>
      </c>
      <c r="I152" s="143"/>
      <c r="J152" s="143">
        <f t="shared" si="0"/>
        <v>0</v>
      </c>
      <c r="K152" s="144"/>
      <c r="L152" s="27"/>
      <c r="M152" s="145" t="s">
        <v>1</v>
      </c>
      <c r="N152" s="146" t="s">
        <v>36</v>
      </c>
      <c r="O152" s="147">
        <v>0</v>
      </c>
      <c r="P152" s="147">
        <f t="shared" si="1"/>
        <v>0</v>
      </c>
      <c r="Q152" s="147">
        <v>0</v>
      </c>
      <c r="R152" s="147">
        <f t="shared" si="2"/>
        <v>0</v>
      </c>
      <c r="S152" s="147">
        <v>0</v>
      </c>
      <c r="T152" s="147">
        <f t="shared" si="3"/>
        <v>0</v>
      </c>
      <c r="U152" s="148" t="s">
        <v>1</v>
      </c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9" t="s">
        <v>134</v>
      </c>
      <c r="AT152" s="149" t="s">
        <v>130</v>
      </c>
      <c r="AU152" s="149" t="s">
        <v>81</v>
      </c>
      <c r="AY152" s="14" t="s">
        <v>127</v>
      </c>
      <c r="BE152" s="150">
        <f t="shared" si="4"/>
        <v>0</v>
      </c>
      <c r="BF152" s="150">
        <f t="shared" si="5"/>
        <v>0</v>
      </c>
      <c r="BG152" s="150">
        <f t="shared" si="6"/>
        <v>0</v>
      </c>
      <c r="BH152" s="150">
        <f t="shared" si="7"/>
        <v>0</v>
      </c>
      <c r="BI152" s="150">
        <f t="shared" si="8"/>
        <v>0</v>
      </c>
      <c r="BJ152" s="14" t="s">
        <v>79</v>
      </c>
      <c r="BK152" s="150">
        <f t="shared" si="9"/>
        <v>0</v>
      </c>
      <c r="BL152" s="14" t="s">
        <v>134</v>
      </c>
      <c r="BM152" s="149" t="s">
        <v>542</v>
      </c>
    </row>
    <row r="153" spans="1:65" s="2" customFormat="1" ht="21.75" customHeight="1">
      <c r="A153" s="26"/>
      <c r="B153" s="137"/>
      <c r="C153" s="151" t="s">
        <v>218</v>
      </c>
      <c r="D153" s="151" t="s">
        <v>202</v>
      </c>
      <c r="E153" s="152" t="s">
        <v>543</v>
      </c>
      <c r="F153" s="153" t="s">
        <v>544</v>
      </c>
      <c r="G153" s="154" t="s">
        <v>257</v>
      </c>
      <c r="H153" s="155">
        <v>2</v>
      </c>
      <c r="I153" s="156"/>
      <c r="J153" s="156">
        <f t="shared" si="0"/>
        <v>0</v>
      </c>
      <c r="K153" s="157"/>
      <c r="L153" s="158"/>
      <c r="M153" s="159" t="s">
        <v>1</v>
      </c>
      <c r="N153" s="160" t="s">
        <v>36</v>
      </c>
      <c r="O153" s="147">
        <v>0</v>
      </c>
      <c r="P153" s="147">
        <f t="shared" si="1"/>
        <v>0</v>
      </c>
      <c r="Q153" s="147">
        <v>0</v>
      </c>
      <c r="R153" s="147">
        <f t="shared" si="2"/>
        <v>0</v>
      </c>
      <c r="S153" s="147">
        <v>0</v>
      </c>
      <c r="T153" s="147">
        <f t="shared" si="3"/>
        <v>0</v>
      </c>
      <c r="U153" s="148" t="s">
        <v>1</v>
      </c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9" t="s">
        <v>201</v>
      </c>
      <c r="AT153" s="149" t="s">
        <v>202</v>
      </c>
      <c r="AU153" s="149" t="s">
        <v>81</v>
      </c>
      <c r="AY153" s="14" t="s">
        <v>127</v>
      </c>
      <c r="BE153" s="150">
        <f t="shared" si="4"/>
        <v>0</v>
      </c>
      <c r="BF153" s="150">
        <f t="shared" si="5"/>
        <v>0</v>
      </c>
      <c r="BG153" s="150">
        <f t="shared" si="6"/>
        <v>0</v>
      </c>
      <c r="BH153" s="150">
        <f t="shared" si="7"/>
        <v>0</v>
      </c>
      <c r="BI153" s="150">
        <f t="shared" si="8"/>
        <v>0</v>
      </c>
      <c r="BJ153" s="14" t="s">
        <v>79</v>
      </c>
      <c r="BK153" s="150">
        <f t="shared" si="9"/>
        <v>0</v>
      </c>
      <c r="BL153" s="14" t="s">
        <v>134</v>
      </c>
      <c r="BM153" s="149" t="s">
        <v>545</v>
      </c>
    </row>
    <row r="154" spans="1:65" s="2" customFormat="1" ht="21.75" customHeight="1">
      <c r="A154" s="26"/>
      <c r="B154" s="137"/>
      <c r="C154" s="151" t="s">
        <v>546</v>
      </c>
      <c r="D154" s="151" t="s">
        <v>202</v>
      </c>
      <c r="E154" s="152" t="s">
        <v>547</v>
      </c>
      <c r="F154" s="153" t="s">
        <v>548</v>
      </c>
      <c r="G154" s="154" t="s">
        <v>257</v>
      </c>
      <c r="H154" s="155">
        <v>2</v>
      </c>
      <c r="I154" s="156"/>
      <c r="J154" s="156">
        <f t="shared" si="0"/>
        <v>0</v>
      </c>
      <c r="K154" s="157"/>
      <c r="L154" s="158"/>
      <c r="M154" s="159" t="s">
        <v>1</v>
      </c>
      <c r="N154" s="160" t="s">
        <v>36</v>
      </c>
      <c r="O154" s="147">
        <v>0</v>
      </c>
      <c r="P154" s="147">
        <f t="shared" si="1"/>
        <v>0</v>
      </c>
      <c r="Q154" s="147">
        <v>0.01249</v>
      </c>
      <c r="R154" s="147">
        <f t="shared" si="2"/>
        <v>0.02498</v>
      </c>
      <c r="S154" s="147">
        <v>0</v>
      </c>
      <c r="T154" s="147">
        <f t="shared" si="3"/>
        <v>0</v>
      </c>
      <c r="U154" s="148" t="s">
        <v>1</v>
      </c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9" t="s">
        <v>201</v>
      </c>
      <c r="AT154" s="149" t="s">
        <v>202</v>
      </c>
      <c r="AU154" s="149" t="s">
        <v>81</v>
      </c>
      <c r="AY154" s="14" t="s">
        <v>127</v>
      </c>
      <c r="BE154" s="150">
        <f t="shared" si="4"/>
        <v>0</v>
      </c>
      <c r="BF154" s="150">
        <f t="shared" si="5"/>
        <v>0</v>
      </c>
      <c r="BG154" s="150">
        <f t="shared" si="6"/>
        <v>0</v>
      </c>
      <c r="BH154" s="150">
        <f t="shared" si="7"/>
        <v>0</v>
      </c>
      <c r="BI154" s="150">
        <f t="shared" si="8"/>
        <v>0</v>
      </c>
      <c r="BJ154" s="14" t="s">
        <v>79</v>
      </c>
      <c r="BK154" s="150">
        <f t="shared" si="9"/>
        <v>0</v>
      </c>
      <c r="BL154" s="14" t="s">
        <v>134</v>
      </c>
      <c r="BM154" s="149" t="s">
        <v>549</v>
      </c>
    </row>
    <row r="155" spans="2:63" s="12" customFormat="1" ht="22.7" customHeight="1">
      <c r="B155" s="125"/>
      <c r="D155" s="126" t="s">
        <v>70</v>
      </c>
      <c r="E155" s="135" t="s">
        <v>206</v>
      </c>
      <c r="F155" s="135" t="s">
        <v>305</v>
      </c>
      <c r="J155" s="136">
        <f>BK155</f>
        <v>0</v>
      </c>
      <c r="L155" s="125"/>
      <c r="M155" s="129"/>
      <c r="N155" s="130"/>
      <c r="O155" s="130"/>
      <c r="P155" s="131">
        <f>SUM(P156:P164)</f>
        <v>7.50375</v>
      </c>
      <c r="Q155" s="130"/>
      <c r="R155" s="131">
        <f>SUM(R156:R164)</f>
        <v>0</v>
      </c>
      <c r="S155" s="130"/>
      <c r="T155" s="131">
        <f>SUM(T156:T164)</f>
        <v>0.81075</v>
      </c>
      <c r="U155" s="132"/>
      <c r="AR155" s="126" t="s">
        <v>79</v>
      </c>
      <c r="AT155" s="133" t="s">
        <v>70</v>
      </c>
      <c r="AU155" s="133" t="s">
        <v>79</v>
      </c>
      <c r="AY155" s="126" t="s">
        <v>127</v>
      </c>
      <c r="BK155" s="134">
        <f>SUM(BK156:BK164)</f>
        <v>0</v>
      </c>
    </row>
    <row r="156" spans="1:65" s="2" customFormat="1" ht="21.75" customHeight="1">
      <c r="A156" s="26"/>
      <c r="B156" s="137"/>
      <c r="C156" s="138" t="s">
        <v>550</v>
      </c>
      <c r="D156" s="138" t="s">
        <v>130</v>
      </c>
      <c r="E156" s="139" t="s">
        <v>551</v>
      </c>
      <c r="F156" s="140" t="s">
        <v>552</v>
      </c>
      <c r="G156" s="141" t="s">
        <v>133</v>
      </c>
      <c r="H156" s="142">
        <v>113.5</v>
      </c>
      <c r="I156" s="143"/>
      <c r="J156" s="143">
        <f aca="true" t="shared" si="10" ref="J156:J164">ROUND(I156*H156,2)</f>
        <v>0</v>
      </c>
      <c r="K156" s="144"/>
      <c r="L156" s="27"/>
      <c r="M156" s="145" t="s">
        <v>1</v>
      </c>
      <c r="N156" s="146" t="s">
        <v>36</v>
      </c>
      <c r="O156" s="147">
        <v>0</v>
      </c>
      <c r="P156" s="147">
        <f aca="true" t="shared" si="11" ref="P156:P164">O156*H156</f>
        <v>0</v>
      </c>
      <c r="Q156" s="147">
        <v>0</v>
      </c>
      <c r="R156" s="147">
        <f aca="true" t="shared" si="12" ref="R156:R164">Q156*H156</f>
        <v>0</v>
      </c>
      <c r="S156" s="147">
        <v>0</v>
      </c>
      <c r="T156" s="147">
        <f aca="true" t="shared" si="13" ref="T156:T164">S156*H156</f>
        <v>0</v>
      </c>
      <c r="U156" s="148" t="s">
        <v>1</v>
      </c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9" t="s">
        <v>134</v>
      </c>
      <c r="AT156" s="149" t="s">
        <v>130</v>
      </c>
      <c r="AU156" s="149" t="s">
        <v>81</v>
      </c>
      <c r="AY156" s="14" t="s">
        <v>127</v>
      </c>
      <c r="BE156" s="150">
        <f aca="true" t="shared" si="14" ref="BE156:BE164">IF(N156="základní",J156,0)</f>
        <v>0</v>
      </c>
      <c r="BF156" s="150">
        <f aca="true" t="shared" si="15" ref="BF156:BF164">IF(N156="snížená",J156,0)</f>
        <v>0</v>
      </c>
      <c r="BG156" s="150">
        <f aca="true" t="shared" si="16" ref="BG156:BG164">IF(N156="zákl. přenesená",J156,0)</f>
        <v>0</v>
      </c>
      <c r="BH156" s="150">
        <f aca="true" t="shared" si="17" ref="BH156:BH164">IF(N156="sníž. přenesená",J156,0)</f>
        <v>0</v>
      </c>
      <c r="BI156" s="150">
        <f aca="true" t="shared" si="18" ref="BI156:BI164">IF(N156="nulová",J156,0)</f>
        <v>0</v>
      </c>
      <c r="BJ156" s="14" t="s">
        <v>79</v>
      </c>
      <c r="BK156" s="150">
        <f aca="true" t="shared" si="19" ref="BK156:BK164">ROUND(I156*H156,2)</f>
        <v>0</v>
      </c>
      <c r="BL156" s="14" t="s">
        <v>134</v>
      </c>
      <c r="BM156" s="149" t="s">
        <v>553</v>
      </c>
    </row>
    <row r="157" spans="1:65" s="2" customFormat="1" ht="21.75" customHeight="1">
      <c r="A157" s="26"/>
      <c r="B157" s="137"/>
      <c r="C157" s="138" t="s">
        <v>153</v>
      </c>
      <c r="D157" s="138" t="s">
        <v>130</v>
      </c>
      <c r="E157" s="139" t="s">
        <v>554</v>
      </c>
      <c r="F157" s="140" t="s">
        <v>555</v>
      </c>
      <c r="G157" s="141" t="s">
        <v>133</v>
      </c>
      <c r="H157" s="142">
        <v>113.5</v>
      </c>
      <c r="I157" s="143"/>
      <c r="J157" s="143">
        <f t="shared" si="10"/>
        <v>0</v>
      </c>
      <c r="K157" s="144"/>
      <c r="L157" s="27"/>
      <c r="M157" s="145" t="s">
        <v>1</v>
      </c>
      <c r="N157" s="146" t="s">
        <v>36</v>
      </c>
      <c r="O157" s="147">
        <v>0</v>
      </c>
      <c r="P157" s="147">
        <f t="shared" si="11"/>
        <v>0</v>
      </c>
      <c r="Q157" s="147">
        <v>0</v>
      </c>
      <c r="R157" s="147">
        <f t="shared" si="12"/>
        <v>0</v>
      </c>
      <c r="S157" s="147">
        <v>0</v>
      </c>
      <c r="T157" s="147">
        <f t="shared" si="13"/>
        <v>0</v>
      </c>
      <c r="U157" s="148" t="s">
        <v>1</v>
      </c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9" t="s">
        <v>134</v>
      </c>
      <c r="AT157" s="149" t="s">
        <v>130</v>
      </c>
      <c r="AU157" s="149" t="s">
        <v>81</v>
      </c>
      <c r="AY157" s="14" t="s">
        <v>127</v>
      </c>
      <c r="BE157" s="150">
        <f t="shared" si="14"/>
        <v>0</v>
      </c>
      <c r="BF157" s="150">
        <f t="shared" si="15"/>
        <v>0</v>
      </c>
      <c r="BG157" s="150">
        <f t="shared" si="16"/>
        <v>0</v>
      </c>
      <c r="BH157" s="150">
        <f t="shared" si="17"/>
        <v>0</v>
      </c>
      <c r="BI157" s="150">
        <f t="shared" si="18"/>
        <v>0</v>
      </c>
      <c r="BJ157" s="14" t="s">
        <v>79</v>
      </c>
      <c r="BK157" s="150">
        <f t="shared" si="19"/>
        <v>0</v>
      </c>
      <c r="BL157" s="14" t="s">
        <v>134</v>
      </c>
      <c r="BM157" s="149" t="s">
        <v>556</v>
      </c>
    </row>
    <row r="158" spans="1:65" s="2" customFormat="1" ht="16.5" customHeight="1">
      <c r="A158" s="26"/>
      <c r="B158" s="137"/>
      <c r="C158" s="138" t="s">
        <v>226</v>
      </c>
      <c r="D158" s="138" t="s">
        <v>130</v>
      </c>
      <c r="E158" s="139" t="s">
        <v>557</v>
      </c>
      <c r="F158" s="140" t="s">
        <v>558</v>
      </c>
      <c r="G158" s="141" t="s">
        <v>133</v>
      </c>
      <c r="H158" s="142">
        <v>2.5</v>
      </c>
      <c r="I158" s="143"/>
      <c r="J158" s="143">
        <f t="shared" si="10"/>
        <v>0</v>
      </c>
      <c r="K158" s="144"/>
      <c r="L158" s="27"/>
      <c r="M158" s="145" t="s">
        <v>1</v>
      </c>
      <c r="N158" s="146" t="s">
        <v>36</v>
      </c>
      <c r="O158" s="147">
        <v>0</v>
      </c>
      <c r="P158" s="147">
        <f t="shared" si="11"/>
        <v>0</v>
      </c>
      <c r="Q158" s="147">
        <v>0</v>
      </c>
      <c r="R158" s="147">
        <f t="shared" si="12"/>
        <v>0</v>
      </c>
      <c r="S158" s="147">
        <v>0</v>
      </c>
      <c r="T158" s="147">
        <f t="shared" si="13"/>
        <v>0</v>
      </c>
      <c r="U158" s="148" t="s">
        <v>1</v>
      </c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9" t="s">
        <v>134</v>
      </c>
      <c r="AT158" s="149" t="s">
        <v>130</v>
      </c>
      <c r="AU158" s="149" t="s">
        <v>81</v>
      </c>
      <c r="AY158" s="14" t="s">
        <v>127</v>
      </c>
      <c r="BE158" s="150">
        <f t="shared" si="14"/>
        <v>0</v>
      </c>
      <c r="BF158" s="150">
        <f t="shared" si="15"/>
        <v>0</v>
      </c>
      <c r="BG158" s="150">
        <f t="shared" si="16"/>
        <v>0</v>
      </c>
      <c r="BH158" s="150">
        <f t="shared" si="17"/>
        <v>0</v>
      </c>
      <c r="BI158" s="150">
        <f t="shared" si="18"/>
        <v>0</v>
      </c>
      <c r="BJ158" s="14" t="s">
        <v>79</v>
      </c>
      <c r="BK158" s="150">
        <f t="shared" si="19"/>
        <v>0</v>
      </c>
      <c r="BL158" s="14" t="s">
        <v>134</v>
      </c>
      <c r="BM158" s="149" t="s">
        <v>559</v>
      </c>
    </row>
    <row r="159" spans="1:65" s="2" customFormat="1" ht="21.75" customHeight="1">
      <c r="A159" s="26"/>
      <c r="B159" s="137"/>
      <c r="C159" s="138" t="s">
        <v>560</v>
      </c>
      <c r="D159" s="138" t="s">
        <v>130</v>
      </c>
      <c r="E159" s="139" t="s">
        <v>561</v>
      </c>
      <c r="F159" s="140" t="s">
        <v>562</v>
      </c>
      <c r="G159" s="141" t="s">
        <v>133</v>
      </c>
      <c r="H159" s="142">
        <v>17.25</v>
      </c>
      <c r="I159" s="143"/>
      <c r="J159" s="143">
        <f t="shared" si="10"/>
        <v>0</v>
      </c>
      <c r="K159" s="144"/>
      <c r="L159" s="27"/>
      <c r="M159" s="145" t="s">
        <v>1</v>
      </c>
      <c r="N159" s="146" t="s">
        <v>36</v>
      </c>
      <c r="O159" s="147">
        <v>0.435</v>
      </c>
      <c r="P159" s="147">
        <f t="shared" si="11"/>
        <v>7.50375</v>
      </c>
      <c r="Q159" s="147">
        <v>0</v>
      </c>
      <c r="R159" s="147">
        <f t="shared" si="12"/>
        <v>0</v>
      </c>
      <c r="S159" s="147">
        <v>0.047</v>
      </c>
      <c r="T159" s="147">
        <f t="shared" si="13"/>
        <v>0.81075</v>
      </c>
      <c r="U159" s="148" t="s">
        <v>1</v>
      </c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9" t="s">
        <v>134</v>
      </c>
      <c r="AT159" s="149" t="s">
        <v>130</v>
      </c>
      <c r="AU159" s="149" t="s">
        <v>81</v>
      </c>
      <c r="AY159" s="14" t="s">
        <v>127</v>
      </c>
      <c r="BE159" s="150">
        <f t="shared" si="14"/>
        <v>0</v>
      </c>
      <c r="BF159" s="150">
        <f t="shared" si="15"/>
        <v>0</v>
      </c>
      <c r="BG159" s="150">
        <f t="shared" si="16"/>
        <v>0</v>
      </c>
      <c r="BH159" s="150">
        <f t="shared" si="17"/>
        <v>0</v>
      </c>
      <c r="BI159" s="150">
        <f t="shared" si="18"/>
        <v>0</v>
      </c>
      <c r="BJ159" s="14" t="s">
        <v>79</v>
      </c>
      <c r="BK159" s="150">
        <f t="shared" si="19"/>
        <v>0</v>
      </c>
      <c r="BL159" s="14" t="s">
        <v>134</v>
      </c>
      <c r="BM159" s="149" t="s">
        <v>563</v>
      </c>
    </row>
    <row r="160" spans="1:65" s="2" customFormat="1" ht="16.5" customHeight="1">
      <c r="A160" s="26"/>
      <c r="B160" s="137"/>
      <c r="C160" s="138" t="s">
        <v>233</v>
      </c>
      <c r="D160" s="138" t="s">
        <v>130</v>
      </c>
      <c r="E160" s="139" t="s">
        <v>564</v>
      </c>
      <c r="F160" s="140" t="s">
        <v>565</v>
      </c>
      <c r="G160" s="141" t="s">
        <v>133</v>
      </c>
      <c r="H160" s="142">
        <v>1.4</v>
      </c>
      <c r="I160" s="143"/>
      <c r="J160" s="143">
        <f t="shared" si="10"/>
        <v>0</v>
      </c>
      <c r="K160" s="144"/>
      <c r="L160" s="27"/>
      <c r="M160" s="145" t="s">
        <v>1</v>
      </c>
      <c r="N160" s="146" t="s">
        <v>36</v>
      </c>
      <c r="O160" s="147">
        <v>0</v>
      </c>
      <c r="P160" s="147">
        <f t="shared" si="11"/>
        <v>0</v>
      </c>
      <c r="Q160" s="147">
        <v>0</v>
      </c>
      <c r="R160" s="147">
        <f t="shared" si="12"/>
        <v>0</v>
      </c>
      <c r="S160" s="147">
        <v>0</v>
      </c>
      <c r="T160" s="147">
        <f t="shared" si="13"/>
        <v>0</v>
      </c>
      <c r="U160" s="148" t="s">
        <v>1</v>
      </c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9" t="s">
        <v>134</v>
      </c>
      <c r="AT160" s="149" t="s">
        <v>130</v>
      </c>
      <c r="AU160" s="149" t="s">
        <v>81</v>
      </c>
      <c r="AY160" s="14" t="s">
        <v>127</v>
      </c>
      <c r="BE160" s="150">
        <f t="shared" si="14"/>
        <v>0</v>
      </c>
      <c r="BF160" s="150">
        <f t="shared" si="15"/>
        <v>0</v>
      </c>
      <c r="BG160" s="150">
        <f t="shared" si="16"/>
        <v>0</v>
      </c>
      <c r="BH160" s="150">
        <f t="shared" si="17"/>
        <v>0</v>
      </c>
      <c r="BI160" s="150">
        <f t="shared" si="18"/>
        <v>0</v>
      </c>
      <c r="BJ160" s="14" t="s">
        <v>79</v>
      </c>
      <c r="BK160" s="150">
        <f t="shared" si="19"/>
        <v>0</v>
      </c>
      <c r="BL160" s="14" t="s">
        <v>134</v>
      </c>
      <c r="BM160" s="149" t="s">
        <v>566</v>
      </c>
    </row>
    <row r="161" spans="1:65" s="2" customFormat="1" ht="21.75" customHeight="1">
      <c r="A161" s="26"/>
      <c r="B161" s="137"/>
      <c r="C161" s="138" t="s">
        <v>567</v>
      </c>
      <c r="D161" s="138" t="s">
        <v>130</v>
      </c>
      <c r="E161" s="139" t="s">
        <v>568</v>
      </c>
      <c r="F161" s="140" t="s">
        <v>569</v>
      </c>
      <c r="G161" s="141" t="s">
        <v>147</v>
      </c>
      <c r="H161" s="142">
        <v>0.89</v>
      </c>
      <c r="I161" s="143"/>
      <c r="J161" s="143">
        <f t="shared" si="10"/>
        <v>0</v>
      </c>
      <c r="K161" s="144"/>
      <c r="L161" s="27"/>
      <c r="M161" s="145" t="s">
        <v>1</v>
      </c>
      <c r="N161" s="146" t="s">
        <v>36</v>
      </c>
      <c r="O161" s="147">
        <v>0</v>
      </c>
      <c r="P161" s="147">
        <f t="shared" si="11"/>
        <v>0</v>
      </c>
      <c r="Q161" s="147">
        <v>0</v>
      </c>
      <c r="R161" s="147">
        <f t="shared" si="12"/>
        <v>0</v>
      </c>
      <c r="S161" s="147">
        <v>0</v>
      </c>
      <c r="T161" s="147">
        <f t="shared" si="13"/>
        <v>0</v>
      </c>
      <c r="U161" s="148" t="s">
        <v>1</v>
      </c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9" t="s">
        <v>134</v>
      </c>
      <c r="AT161" s="149" t="s">
        <v>130</v>
      </c>
      <c r="AU161" s="149" t="s">
        <v>81</v>
      </c>
      <c r="AY161" s="14" t="s">
        <v>127</v>
      </c>
      <c r="BE161" s="150">
        <f t="shared" si="14"/>
        <v>0</v>
      </c>
      <c r="BF161" s="150">
        <f t="shared" si="15"/>
        <v>0</v>
      </c>
      <c r="BG161" s="150">
        <f t="shared" si="16"/>
        <v>0</v>
      </c>
      <c r="BH161" s="150">
        <f t="shared" si="17"/>
        <v>0</v>
      </c>
      <c r="BI161" s="150">
        <f t="shared" si="18"/>
        <v>0</v>
      </c>
      <c r="BJ161" s="14" t="s">
        <v>79</v>
      </c>
      <c r="BK161" s="150">
        <f t="shared" si="19"/>
        <v>0</v>
      </c>
      <c r="BL161" s="14" t="s">
        <v>134</v>
      </c>
      <c r="BM161" s="149" t="s">
        <v>570</v>
      </c>
    </row>
    <row r="162" spans="1:65" s="2" customFormat="1" ht="21.75" customHeight="1">
      <c r="A162" s="26"/>
      <c r="B162" s="137"/>
      <c r="C162" s="138" t="s">
        <v>277</v>
      </c>
      <c r="D162" s="138" t="s">
        <v>130</v>
      </c>
      <c r="E162" s="139" t="s">
        <v>571</v>
      </c>
      <c r="F162" s="140" t="s">
        <v>572</v>
      </c>
      <c r="G162" s="141" t="s">
        <v>139</v>
      </c>
      <c r="H162" s="142">
        <v>35</v>
      </c>
      <c r="I162" s="143"/>
      <c r="J162" s="143">
        <f t="shared" si="10"/>
        <v>0</v>
      </c>
      <c r="K162" s="144"/>
      <c r="L162" s="27"/>
      <c r="M162" s="145" t="s">
        <v>1</v>
      </c>
      <c r="N162" s="146" t="s">
        <v>36</v>
      </c>
      <c r="O162" s="147">
        <v>0</v>
      </c>
      <c r="P162" s="147">
        <f t="shared" si="11"/>
        <v>0</v>
      </c>
      <c r="Q162" s="147">
        <v>0</v>
      </c>
      <c r="R162" s="147">
        <f t="shared" si="12"/>
        <v>0</v>
      </c>
      <c r="S162" s="147">
        <v>0</v>
      </c>
      <c r="T162" s="147">
        <f t="shared" si="13"/>
        <v>0</v>
      </c>
      <c r="U162" s="148" t="s">
        <v>1</v>
      </c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9" t="s">
        <v>134</v>
      </c>
      <c r="AT162" s="149" t="s">
        <v>130</v>
      </c>
      <c r="AU162" s="149" t="s">
        <v>81</v>
      </c>
      <c r="AY162" s="14" t="s">
        <v>127</v>
      </c>
      <c r="BE162" s="150">
        <f t="shared" si="14"/>
        <v>0</v>
      </c>
      <c r="BF162" s="150">
        <f t="shared" si="15"/>
        <v>0</v>
      </c>
      <c r="BG162" s="150">
        <f t="shared" si="16"/>
        <v>0</v>
      </c>
      <c r="BH162" s="150">
        <f t="shared" si="17"/>
        <v>0</v>
      </c>
      <c r="BI162" s="150">
        <f t="shared" si="18"/>
        <v>0</v>
      </c>
      <c r="BJ162" s="14" t="s">
        <v>79</v>
      </c>
      <c r="BK162" s="150">
        <f t="shared" si="19"/>
        <v>0</v>
      </c>
      <c r="BL162" s="14" t="s">
        <v>134</v>
      </c>
      <c r="BM162" s="149" t="s">
        <v>573</v>
      </c>
    </row>
    <row r="163" spans="1:65" s="2" customFormat="1" ht="21.75" customHeight="1">
      <c r="A163" s="26"/>
      <c r="B163" s="137"/>
      <c r="C163" s="138" t="s">
        <v>285</v>
      </c>
      <c r="D163" s="138" t="s">
        <v>130</v>
      </c>
      <c r="E163" s="139" t="s">
        <v>574</v>
      </c>
      <c r="F163" s="140" t="s">
        <v>575</v>
      </c>
      <c r="G163" s="141" t="s">
        <v>139</v>
      </c>
      <c r="H163" s="142">
        <v>22</v>
      </c>
      <c r="I163" s="143"/>
      <c r="J163" s="143">
        <f t="shared" si="10"/>
        <v>0</v>
      </c>
      <c r="K163" s="144"/>
      <c r="L163" s="27"/>
      <c r="M163" s="145" t="s">
        <v>1</v>
      </c>
      <c r="N163" s="146" t="s">
        <v>36</v>
      </c>
      <c r="O163" s="147">
        <v>0</v>
      </c>
      <c r="P163" s="147">
        <f t="shared" si="11"/>
        <v>0</v>
      </c>
      <c r="Q163" s="147">
        <v>0</v>
      </c>
      <c r="R163" s="147">
        <f t="shared" si="12"/>
        <v>0</v>
      </c>
      <c r="S163" s="147">
        <v>0</v>
      </c>
      <c r="T163" s="147">
        <f t="shared" si="13"/>
        <v>0</v>
      </c>
      <c r="U163" s="148" t="s">
        <v>1</v>
      </c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9" t="s">
        <v>134</v>
      </c>
      <c r="AT163" s="149" t="s">
        <v>130</v>
      </c>
      <c r="AU163" s="149" t="s">
        <v>81</v>
      </c>
      <c r="AY163" s="14" t="s">
        <v>127</v>
      </c>
      <c r="BE163" s="150">
        <f t="shared" si="14"/>
        <v>0</v>
      </c>
      <c r="BF163" s="150">
        <f t="shared" si="15"/>
        <v>0</v>
      </c>
      <c r="BG163" s="150">
        <f t="shared" si="16"/>
        <v>0</v>
      </c>
      <c r="BH163" s="150">
        <f t="shared" si="17"/>
        <v>0</v>
      </c>
      <c r="BI163" s="150">
        <f t="shared" si="18"/>
        <v>0</v>
      </c>
      <c r="BJ163" s="14" t="s">
        <v>79</v>
      </c>
      <c r="BK163" s="150">
        <f t="shared" si="19"/>
        <v>0</v>
      </c>
      <c r="BL163" s="14" t="s">
        <v>134</v>
      </c>
      <c r="BM163" s="149" t="s">
        <v>576</v>
      </c>
    </row>
    <row r="164" spans="1:65" s="2" customFormat="1" ht="21.75" customHeight="1">
      <c r="A164" s="26"/>
      <c r="B164" s="137"/>
      <c r="C164" s="138" t="s">
        <v>281</v>
      </c>
      <c r="D164" s="138" t="s">
        <v>130</v>
      </c>
      <c r="E164" s="139" t="s">
        <v>577</v>
      </c>
      <c r="F164" s="140" t="s">
        <v>578</v>
      </c>
      <c r="G164" s="141" t="s">
        <v>139</v>
      </c>
      <c r="H164" s="142">
        <v>25</v>
      </c>
      <c r="I164" s="143"/>
      <c r="J164" s="143">
        <f t="shared" si="10"/>
        <v>0</v>
      </c>
      <c r="K164" s="144"/>
      <c r="L164" s="27"/>
      <c r="M164" s="145" t="s">
        <v>1</v>
      </c>
      <c r="N164" s="146" t="s">
        <v>36</v>
      </c>
      <c r="O164" s="147">
        <v>0</v>
      </c>
      <c r="P164" s="147">
        <f t="shared" si="11"/>
        <v>0</v>
      </c>
      <c r="Q164" s="147">
        <v>0</v>
      </c>
      <c r="R164" s="147">
        <f t="shared" si="12"/>
        <v>0</v>
      </c>
      <c r="S164" s="147">
        <v>0</v>
      </c>
      <c r="T164" s="147">
        <f t="shared" si="13"/>
        <v>0</v>
      </c>
      <c r="U164" s="148" t="s">
        <v>1</v>
      </c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49" t="s">
        <v>134</v>
      </c>
      <c r="AT164" s="149" t="s">
        <v>130</v>
      </c>
      <c r="AU164" s="149" t="s">
        <v>81</v>
      </c>
      <c r="AY164" s="14" t="s">
        <v>127</v>
      </c>
      <c r="BE164" s="150">
        <f t="shared" si="14"/>
        <v>0</v>
      </c>
      <c r="BF164" s="150">
        <f t="shared" si="15"/>
        <v>0</v>
      </c>
      <c r="BG164" s="150">
        <f t="shared" si="16"/>
        <v>0</v>
      </c>
      <c r="BH164" s="150">
        <f t="shared" si="17"/>
        <v>0</v>
      </c>
      <c r="BI164" s="150">
        <f t="shared" si="18"/>
        <v>0</v>
      </c>
      <c r="BJ164" s="14" t="s">
        <v>79</v>
      </c>
      <c r="BK164" s="150">
        <f t="shared" si="19"/>
        <v>0</v>
      </c>
      <c r="BL164" s="14" t="s">
        <v>134</v>
      </c>
      <c r="BM164" s="149" t="s">
        <v>579</v>
      </c>
    </row>
    <row r="165" spans="2:63" s="12" customFormat="1" ht="22.7" customHeight="1">
      <c r="B165" s="125"/>
      <c r="D165" s="126" t="s">
        <v>70</v>
      </c>
      <c r="E165" s="135" t="s">
        <v>373</v>
      </c>
      <c r="F165" s="135" t="s">
        <v>374</v>
      </c>
      <c r="J165" s="136">
        <f>BK165</f>
        <v>0</v>
      </c>
      <c r="L165" s="125"/>
      <c r="M165" s="129"/>
      <c r="N165" s="130"/>
      <c r="O165" s="130"/>
      <c r="P165" s="131">
        <f>SUM(P166:P169)</f>
        <v>8.177999999999999</v>
      </c>
      <c r="Q165" s="130"/>
      <c r="R165" s="131">
        <f>SUM(R166:R169)</f>
        <v>0</v>
      </c>
      <c r="S165" s="130"/>
      <c r="T165" s="131">
        <f>SUM(T166:T169)</f>
        <v>0</v>
      </c>
      <c r="U165" s="132"/>
      <c r="AR165" s="126" t="s">
        <v>79</v>
      </c>
      <c r="AT165" s="133" t="s">
        <v>70</v>
      </c>
      <c r="AU165" s="133" t="s">
        <v>79</v>
      </c>
      <c r="AY165" s="126" t="s">
        <v>127</v>
      </c>
      <c r="BK165" s="134">
        <f>SUM(BK166:BK169)</f>
        <v>0</v>
      </c>
    </row>
    <row r="166" spans="1:65" s="2" customFormat="1" ht="21.75" customHeight="1">
      <c r="A166" s="26"/>
      <c r="B166" s="137"/>
      <c r="C166" s="138" t="s">
        <v>580</v>
      </c>
      <c r="D166" s="138" t="s">
        <v>130</v>
      </c>
      <c r="E166" s="139" t="s">
        <v>581</v>
      </c>
      <c r="F166" s="140" t="s">
        <v>582</v>
      </c>
      <c r="G166" s="141" t="s">
        <v>179</v>
      </c>
      <c r="H166" s="142">
        <v>4.35</v>
      </c>
      <c r="I166" s="143"/>
      <c r="J166" s="143">
        <f>ROUND(I166*H166,2)</f>
        <v>0</v>
      </c>
      <c r="K166" s="144"/>
      <c r="L166" s="27"/>
      <c r="M166" s="145" t="s">
        <v>1</v>
      </c>
      <c r="N166" s="146" t="s">
        <v>36</v>
      </c>
      <c r="O166" s="147">
        <v>1.88</v>
      </c>
      <c r="P166" s="147">
        <f>O166*H166</f>
        <v>8.177999999999999</v>
      </c>
      <c r="Q166" s="147">
        <v>0</v>
      </c>
      <c r="R166" s="147">
        <f>Q166*H166</f>
        <v>0</v>
      </c>
      <c r="S166" s="147">
        <v>0</v>
      </c>
      <c r="T166" s="147">
        <f>S166*H166</f>
        <v>0</v>
      </c>
      <c r="U166" s="148" t="s">
        <v>1</v>
      </c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49" t="s">
        <v>134</v>
      </c>
      <c r="AT166" s="149" t="s">
        <v>130</v>
      </c>
      <c r="AU166" s="149" t="s">
        <v>81</v>
      </c>
      <c r="AY166" s="14" t="s">
        <v>127</v>
      </c>
      <c r="BE166" s="150">
        <f>IF(N166="základní",J166,0)</f>
        <v>0</v>
      </c>
      <c r="BF166" s="150">
        <f>IF(N166="snížená",J166,0)</f>
        <v>0</v>
      </c>
      <c r="BG166" s="150">
        <f>IF(N166="zákl. přenesená",J166,0)</f>
        <v>0</v>
      </c>
      <c r="BH166" s="150">
        <f>IF(N166="sníž. přenesená",J166,0)</f>
        <v>0</v>
      </c>
      <c r="BI166" s="150">
        <f>IF(N166="nulová",J166,0)</f>
        <v>0</v>
      </c>
      <c r="BJ166" s="14" t="s">
        <v>79</v>
      </c>
      <c r="BK166" s="150">
        <f>ROUND(I166*H166,2)</f>
        <v>0</v>
      </c>
      <c r="BL166" s="14" t="s">
        <v>134</v>
      </c>
      <c r="BM166" s="149" t="s">
        <v>583</v>
      </c>
    </row>
    <row r="167" spans="1:65" s="2" customFormat="1" ht="21.75" customHeight="1">
      <c r="A167" s="26"/>
      <c r="B167" s="137"/>
      <c r="C167" s="138" t="s">
        <v>584</v>
      </c>
      <c r="D167" s="138" t="s">
        <v>130</v>
      </c>
      <c r="E167" s="139" t="s">
        <v>585</v>
      </c>
      <c r="F167" s="140" t="s">
        <v>586</v>
      </c>
      <c r="G167" s="141" t="s">
        <v>179</v>
      </c>
      <c r="H167" s="142">
        <v>4.35</v>
      </c>
      <c r="I167" s="143"/>
      <c r="J167" s="143">
        <f>ROUND(I167*H167,2)</f>
        <v>0</v>
      </c>
      <c r="K167" s="144"/>
      <c r="L167" s="27"/>
      <c r="M167" s="145" t="s">
        <v>1</v>
      </c>
      <c r="N167" s="146" t="s">
        <v>36</v>
      </c>
      <c r="O167" s="147">
        <v>0</v>
      </c>
      <c r="P167" s="147">
        <f>O167*H167</f>
        <v>0</v>
      </c>
      <c r="Q167" s="147">
        <v>0</v>
      </c>
      <c r="R167" s="147">
        <f>Q167*H167</f>
        <v>0</v>
      </c>
      <c r="S167" s="147">
        <v>0</v>
      </c>
      <c r="T167" s="147">
        <f>S167*H167</f>
        <v>0</v>
      </c>
      <c r="U167" s="148" t="s">
        <v>1</v>
      </c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9" t="s">
        <v>134</v>
      </c>
      <c r="AT167" s="149" t="s">
        <v>130</v>
      </c>
      <c r="AU167" s="149" t="s">
        <v>81</v>
      </c>
      <c r="AY167" s="14" t="s">
        <v>127</v>
      </c>
      <c r="BE167" s="150">
        <f>IF(N167="základní",J167,0)</f>
        <v>0</v>
      </c>
      <c r="BF167" s="150">
        <f>IF(N167="snížená",J167,0)</f>
        <v>0</v>
      </c>
      <c r="BG167" s="150">
        <f>IF(N167="zákl. přenesená",J167,0)</f>
        <v>0</v>
      </c>
      <c r="BH167" s="150">
        <f>IF(N167="sníž. přenesená",J167,0)</f>
        <v>0</v>
      </c>
      <c r="BI167" s="150">
        <f>IF(N167="nulová",J167,0)</f>
        <v>0</v>
      </c>
      <c r="BJ167" s="14" t="s">
        <v>79</v>
      </c>
      <c r="BK167" s="150">
        <f>ROUND(I167*H167,2)</f>
        <v>0</v>
      </c>
      <c r="BL167" s="14" t="s">
        <v>134</v>
      </c>
      <c r="BM167" s="149" t="s">
        <v>587</v>
      </c>
    </row>
    <row r="168" spans="1:65" s="2" customFormat="1" ht="44.25" customHeight="1">
      <c r="A168" s="26"/>
      <c r="B168" s="137"/>
      <c r="C168" s="138" t="s">
        <v>588</v>
      </c>
      <c r="D168" s="138" t="s">
        <v>130</v>
      </c>
      <c r="E168" s="139" t="s">
        <v>589</v>
      </c>
      <c r="F168" s="140" t="s">
        <v>590</v>
      </c>
      <c r="G168" s="141" t="s">
        <v>179</v>
      </c>
      <c r="H168" s="142">
        <v>3.091</v>
      </c>
      <c r="I168" s="143"/>
      <c r="J168" s="143">
        <f>ROUND(I168*H168,2)</f>
        <v>0</v>
      </c>
      <c r="K168" s="144"/>
      <c r="L168" s="27"/>
      <c r="M168" s="145" t="s">
        <v>1</v>
      </c>
      <c r="N168" s="146" t="s">
        <v>36</v>
      </c>
      <c r="O168" s="147">
        <v>0</v>
      </c>
      <c r="P168" s="147">
        <f>O168*H168</f>
        <v>0</v>
      </c>
      <c r="Q168" s="147">
        <v>0</v>
      </c>
      <c r="R168" s="147">
        <f>Q168*H168</f>
        <v>0</v>
      </c>
      <c r="S168" s="147">
        <v>0</v>
      </c>
      <c r="T168" s="147">
        <f>S168*H168</f>
        <v>0</v>
      </c>
      <c r="U168" s="148" t="s">
        <v>1</v>
      </c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9" t="s">
        <v>134</v>
      </c>
      <c r="AT168" s="149" t="s">
        <v>130</v>
      </c>
      <c r="AU168" s="149" t="s">
        <v>81</v>
      </c>
      <c r="AY168" s="14" t="s">
        <v>127</v>
      </c>
      <c r="BE168" s="150">
        <f>IF(N168="základní",J168,0)</f>
        <v>0</v>
      </c>
      <c r="BF168" s="150">
        <f>IF(N168="snížená",J168,0)</f>
        <v>0</v>
      </c>
      <c r="BG168" s="150">
        <f>IF(N168="zákl. přenesená",J168,0)</f>
        <v>0</v>
      </c>
      <c r="BH168" s="150">
        <f>IF(N168="sníž. přenesená",J168,0)</f>
        <v>0</v>
      </c>
      <c r="BI168" s="150">
        <f>IF(N168="nulová",J168,0)</f>
        <v>0</v>
      </c>
      <c r="BJ168" s="14" t="s">
        <v>79</v>
      </c>
      <c r="BK168" s="150">
        <f>ROUND(I168*H168,2)</f>
        <v>0</v>
      </c>
      <c r="BL168" s="14" t="s">
        <v>134</v>
      </c>
      <c r="BM168" s="149" t="s">
        <v>591</v>
      </c>
    </row>
    <row r="169" spans="1:65" s="2" customFormat="1" ht="21.75" customHeight="1">
      <c r="A169" s="26"/>
      <c r="B169" s="137"/>
      <c r="C169" s="138" t="s">
        <v>592</v>
      </c>
      <c r="D169" s="138" t="s">
        <v>130</v>
      </c>
      <c r="E169" s="139" t="s">
        <v>593</v>
      </c>
      <c r="F169" s="140" t="s">
        <v>594</v>
      </c>
      <c r="G169" s="141" t="s">
        <v>179</v>
      </c>
      <c r="H169" s="142">
        <v>1.256</v>
      </c>
      <c r="I169" s="143"/>
      <c r="J169" s="143">
        <f>ROUND(I169*H169,2)</f>
        <v>0</v>
      </c>
      <c r="K169" s="144"/>
      <c r="L169" s="27"/>
      <c r="M169" s="145" t="s">
        <v>1</v>
      </c>
      <c r="N169" s="146" t="s">
        <v>36</v>
      </c>
      <c r="O169" s="147">
        <v>0</v>
      </c>
      <c r="P169" s="147">
        <f>O169*H169</f>
        <v>0</v>
      </c>
      <c r="Q169" s="147">
        <v>0</v>
      </c>
      <c r="R169" s="147">
        <f>Q169*H169</f>
        <v>0</v>
      </c>
      <c r="S169" s="147">
        <v>0</v>
      </c>
      <c r="T169" s="147">
        <f>S169*H169</f>
        <v>0</v>
      </c>
      <c r="U169" s="148" t="s">
        <v>1</v>
      </c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49" t="s">
        <v>134</v>
      </c>
      <c r="AT169" s="149" t="s">
        <v>130</v>
      </c>
      <c r="AU169" s="149" t="s">
        <v>81</v>
      </c>
      <c r="AY169" s="14" t="s">
        <v>127</v>
      </c>
      <c r="BE169" s="150">
        <f>IF(N169="základní",J169,0)</f>
        <v>0</v>
      </c>
      <c r="BF169" s="150">
        <f>IF(N169="snížená",J169,0)</f>
        <v>0</v>
      </c>
      <c r="BG169" s="150">
        <f>IF(N169="zákl. přenesená",J169,0)</f>
        <v>0</v>
      </c>
      <c r="BH169" s="150">
        <f>IF(N169="sníž. přenesená",J169,0)</f>
        <v>0</v>
      </c>
      <c r="BI169" s="150">
        <f>IF(N169="nulová",J169,0)</f>
        <v>0</v>
      </c>
      <c r="BJ169" s="14" t="s">
        <v>79</v>
      </c>
      <c r="BK169" s="150">
        <f>ROUND(I169*H169,2)</f>
        <v>0</v>
      </c>
      <c r="BL169" s="14" t="s">
        <v>134</v>
      </c>
      <c r="BM169" s="149" t="s">
        <v>595</v>
      </c>
    </row>
    <row r="170" spans="2:63" s="12" customFormat="1" ht="22.7" customHeight="1">
      <c r="B170" s="125"/>
      <c r="D170" s="126" t="s">
        <v>70</v>
      </c>
      <c r="E170" s="135" t="s">
        <v>383</v>
      </c>
      <c r="F170" s="135" t="s">
        <v>384</v>
      </c>
      <c r="J170" s="136">
        <f>BK170</f>
        <v>0</v>
      </c>
      <c r="L170" s="125"/>
      <c r="M170" s="129"/>
      <c r="N170" s="130"/>
      <c r="O170" s="130"/>
      <c r="P170" s="131">
        <f>P171</f>
        <v>1.3296000000000001</v>
      </c>
      <c r="Q170" s="130"/>
      <c r="R170" s="131">
        <f>R171</f>
        <v>0</v>
      </c>
      <c r="S170" s="130"/>
      <c r="T170" s="131">
        <f>T171</f>
        <v>0</v>
      </c>
      <c r="U170" s="132"/>
      <c r="AR170" s="126" t="s">
        <v>79</v>
      </c>
      <c r="AT170" s="133" t="s">
        <v>70</v>
      </c>
      <c r="AU170" s="133" t="s">
        <v>79</v>
      </c>
      <c r="AY170" s="126" t="s">
        <v>127</v>
      </c>
      <c r="BK170" s="134">
        <f>BK171</f>
        <v>0</v>
      </c>
    </row>
    <row r="171" spans="1:65" s="2" customFormat="1" ht="16.5" customHeight="1">
      <c r="A171" s="26"/>
      <c r="B171" s="137"/>
      <c r="C171" s="138" t="s">
        <v>596</v>
      </c>
      <c r="D171" s="138" t="s">
        <v>130</v>
      </c>
      <c r="E171" s="139" t="s">
        <v>597</v>
      </c>
      <c r="F171" s="140" t="s">
        <v>598</v>
      </c>
      <c r="G171" s="141" t="s">
        <v>179</v>
      </c>
      <c r="H171" s="142">
        <v>1.6</v>
      </c>
      <c r="I171" s="143"/>
      <c r="J171" s="143">
        <f>ROUND(I171*H171,2)</f>
        <v>0</v>
      </c>
      <c r="K171" s="144"/>
      <c r="L171" s="27"/>
      <c r="M171" s="145" t="s">
        <v>1</v>
      </c>
      <c r="N171" s="146" t="s">
        <v>36</v>
      </c>
      <c r="O171" s="147">
        <v>0.831</v>
      </c>
      <c r="P171" s="147">
        <f>O171*H171</f>
        <v>1.3296000000000001</v>
      </c>
      <c r="Q171" s="147">
        <v>0</v>
      </c>
      <c r="R171" s="147">
        <f>Q171*H171</f>
        <v>0</v>
      </c>
      <c r="S171" s="147">
        <v>0</v>
      </c>
      <c r="T171" s="147">
        <f>S171*H171</f>
        <v>0</v>
      </c>
      <c r="U171" s="148" t="s">
        <v>1</v>
      </c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49" t="s">
        <v>134</v>
      </c>
      <c r="AT171" s="149" t="s">
        <v>130</v>
      </c>
      <c r="AU171" s="149" t="s">
        <v>81</v>
      </c>
      <c r="AY171" s="14" t="s">
        <v>127</v>
      </c>
      <c r="BE171" s="150">
        <f>IF(N171="základní",J171,0)</f>
        <v>0</v>
      </c>
      <c r="BF171" s="150">
        <f>IF(N171="snížená",J171,0)</f>
        <v>0</v>
      </c>
      <c r="BG171" s="150">
        <f>IF(N171="zákl. přenesená",J171,0)</f>
        <v>0</v>
      </c>
      <c r="BH171" s="150">
        <f>IF(N171="sníž. přenesená",J171,0)</f>
        <v>0</v>
      </c>
      <c r="BI171" s="150">
        <f>IF(N171="nulová",J171,0)</f>
        <v>0</v>
      </c>
      <c r="BJ171" s="14" t="s">
        <v>79</v>
      </c>
      <c r="BK171" s="150">
        <f>ROUND(I171*H171,2)</f>
        <v>0</v>
      </c>
      <c r="BL171" s="14" t="s">
        <v>134</v>
      </c>
      <c r="BM171" s="149" t="s">
        <v>599</v>
      </c>
    </row>
    <row r="172" spans="2:63" s="12" customFormat="1" ht="25.9" customHeight="1">
      <c r="B172" s="125"/>
      <c r="D172" s="126" t="s">
        <v>70</v>
      </c>
      <c r="E172" s="127" t="s">
        <v>393</v>
      </c>
      <c r="F172" s="127" t="s">
        <v>394</v>
      </c>
      <c r="J172" s="128">
        <f>BK172</f>
        <v>0</v>
      </c>
      <c r="L172" s="125"/>
      <c r="M172" s="129"/>
      <c r="N172" s="130"/>
      <c r="O172" s="130"/>
      <c r="P172" s="131">
        <f>P173+P181+P189+P204+P210+P216+P218+P220+P230+P240+P253+P255</f>
        <v>29.143949</v>
      </c>
      <c r="Q172" s="130"/>
      <c r="R172" s="131">
        <f>R173+R181+R189+R204+R210+R216+R218+R220+R230+R240+R253+R255</f>
        <v>0.45660000000000006</v>
      </c>
      <c r="S172" s="130"/>
      <c r="T172" s="131">
        <f>T173+T181+T189+T204+T210+T216+T218+T220+T230+T240+T253+T255</f>
        <v>0</v>
      </c>
      <c r="U172" s="132"/>
      <c r="AR172" s="126" t="s">
        <v>81</v>
      </c>
      <c r="AT172" s="133" t="s">
        <v>70</v>
      </c>
      <c r="AU172" s="133" t="s">
        <v>71</v>
      </c>
      <c r="AY172" s="126" t="s">
        <v>127</v>
      </c>
      <c r="BK172" s="134">
        <f>BK173+BK181+BK189+BK204+BK210+BK216+BK218+BK220+BK230+BK240+BK253+BK255</f>
        <v>0</v>
      </c>
    </row>
    <row r="173" spans="2:63" s="12" customFormat="1" ht="22.7" customHeight="1">
      <c r="B173" s="125"/>
      <c r="D173" s="126" t="s">
        <v>70</v>
      </c>
      <c r="E173" s="135" t="s">
        <v>600</v>
      </c>
      <c r="F173" s="135" t="s">
        <v>601</v>
      </c>
      <c r="J173" s="136">
        <f>BK173</f>
        <v>0</v>
      </c>
      <c r="L173" s="125"/>
      <c r="M173" s="129"/>
      <c r="N173" s="130"/>
      <c r="O173" s="130"/>
      <c r="P173" s="131">
        <f>SUM(P174:P180)</f>
        <v>0.2792</v>
      </c>
      <c r="Q173" s="130"/>
      <c r="R173" s="131">
        <f>SUM(R174:R180)</f>
        <v>0</v>
      </c>
      <c r="S173" s="130"/>
      <c r="T173" s="131">
        <f>SUM(T174:T180)</f>
        <v>0</v>
      </c>
      <c r="U173" s="132"/>
      <c r="AR173" s="126" t="s">
        <v>81</v>
      </c>
      <c r="AT173" s="133" t="s">
        <v>70</v>
      </c>
      <c r="AU173" s="133" t="s">
        <v>79</v>
      </c>
      <c r="AY173" s="126" t="s">
        <v>127</v>
      </c>
      <c r="BK173" s="134">
        <f>SUM(BK174:BK180)</f>
        <v>0</v>
      </c>
    </row>
    <row r="174" spans="1:65" s="2" customFormat="1" ht="16.5" customHeight="1">
      <c r="A174" s="26"/>
      <c r="B174" s="137"/>
      <c r="C174" s="138" t="s">
        <v>341</v>
      </c>
      <c r="D174" s="138" t="s">
        <v>130</v>
      </c>
      <c r="E174" s="139" t="s">
        <v>602</v>
      </c>
      <c r="F174" s="140" t="s">
        <v>603</v>
      </c>
      <c r="G174" s="141" t="s">
        <v>139</v>
      </c>
      <c r="H174" s="142">
        <v>10</v>
      </c>
      <c r="I174" s="143"/>
      <c r="J174" s="143">
        <f aca="true" t="shared" si="20" ref="J174:J180">ROUND(I174*H174,2)</f>
        <v>0</v>
      </c>
      <c r="K174" s="144"/>
      <c r="L174" s="27"/>
      <c r="M174" s="145" t="s">
        <v>1</v>
      </c>
      <c r="N174" s="146" t="s">
        <v>36</v>
      </c>
      <c r="O174" s="147">
        <v>0</v>
      </c>
      <c r="P174" s="147">
        <f aca="true" t="shared" si="21" ref="P174:P180">O174*H174</f>
        <v>0</v>
      </c>
      <c r="Q174" s="147">
        <v>0</v>
      </c>
      <c r="R174" s="147">
        <f aca="true" t="shared" si="22" ref="R174:R180">Q174*H174</f>
        <v>0</v>
      </c>
      <c r="S174" s="147">
        <v>0</v>
      </c>
      <c r="T174" s="147">
        <f aca="true" t="shared" si="23" ref="T174:T180">S174*H174</f>
        <v>0</v>
      </c>
      <c r="U174" s="148" t="s">
        <v>1</v>
      </c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49" t="s">
        <v>233</v>
      </c>
      <c r="AT174" s="149" t="s">
        <v>130</v>
      </c>
      <c r="AU174" s="149" t="s">
        <v>81</v>
      </c>
      <c r="AY174" s="14" t="s">
        <v>127</v>
      </c>
      <c r="BE174" s="150">
        <f aca="true" t="shared" si="24" ref="BE174:BE180">IF(N174="základní",J174,0)</f>
        <v>0</v>
      </c>
      <c r="BF174" s="150">
        <f aca="true" t="shared" si="25" ref="BF174:BF180">IF(N174="snížená",J174,0)</f>
        <v>0</v>
      </c>
      <c r="BG174" s="150">
        <f aca="true" t="shared" si="26" ref="BG174:BG180">IF(N174="zákl. přenesená",J174,0)</f>
        <v>0</v>
      </c>
      <c r="BH174" s="150">
        <f aca="true" t="shared" si="27" ref="BH174:BH180">IF(N174="sníž. přenesená",J174,0)</f>
        <v>0</v>
      </c>
      <c r="BI174" s="150">
        <f aca="true" t="shared" si="28" ref="BI174:BI180">IF(N174="nulová",J174,0)</f>
        <v>0</v>
      </c>
      <c r="BJ174" s="14" t="s">
        <v>79</v>
      </c>
      <c r="BK174" s="150">
        <f aca="true" t="shared" si="29" ref="BK174:BK180">ROUND(I174*H174,2)</f>
        <v>0</v>
      </c>
      <c r="BL174" s="14" t="s">
        <v>233</v>
      </c>
      <c r="BM174" s="149" t="s">
        <v>604</v>
      </c>
    </row>
    <row r="175" spans="1:65" s="2" customFormat="1" ht="16.5" customHeight="1">
      <c r="A175" s="26"/>
      <c r="B175" s="137"/>
      <c r="C175" s="138" t="s">
        <v>423</v>
      </c>
      <c r="D175" s="138" t="s">
        <v>130</v>
      </c>
      <c r="E175" s="139" t="s">
        <v>605</v>
      </c>
      <c r="F175" s="140" t="s">
        <v>606</v>
      </c>
      <c r="G175" s="141" t="s">
        <v>139</v>
      </c>
      <c r="H175" s="142">
        <v>21</v>
      </c>
      <c r="I175" s="143"/>
      <c r="J175" s="143">
        <f t="shared" si="20"/>
        <v>0</v>
      </c>
      <c r="K175" s="144"/>
      <c r="L175" s="27"/>
      <c r="M175" s="145" t="s">
        <v>1</v>
      </c>
      <c r="N175" s="146" t="s">
        <v>36</v>
      </c>
      <c r="O175" s="147">
        <v>0</v>
      </c>
      <c r="P175" s="147">
        <f t="shared" si="21"/>
        <v>0</v>
      </c>
      <c r="Q175" s="147">
        <v>0</v>
      </c>
      <c r="R175" s="147">
        <f t="shared" si="22"/>
        <v>0</v>
      </c>
      <c r="S175" s="147">
        <v>0</v>
      </c>
      <c r="T175" s="147">
        <f t="shared" si="23"/>
        <v>0</v>
      </c>
      <c r="U175" s="148" t="s">
        <v>1</v>
      </c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49" t="s">
        <v>233</v>
      </c>
      <c r="AT175" s="149" t="s">
        <v>130</v>
      </c>
      <c r="AU175" s="149" t="s">
        <v>81</v>
      </c>
      <c r="AY175" s="14" t="s">
        <v>127</v>
      </c>
      <c r="BE175" s="150">
        <f t="shared" si="24"/>
        <v>0</v>
      </c>
      <c r="BF175" s="150">
        <f t="shared" si="25"/>
        <v>0</v>
      </c>
      <c r="BG175" s="150">
        <f t="shared" si="26"/>
        <v>0</v>
      </c>
      <c r="BH175" s="150">
        <f t="shared" si="27"/>
        <v>0</v>
      </c>
      <c r="BI175" s="150">
        <f t="shared" si="28"/>
        <v>0</v>
      </c>
      <c r="BJ175" s="14" t="s">
        <v>79</v>
      </c>
      <c r="BK175" s="150">
        <f t="shared" si="29"/>
        <v>0</v>
      </c>
      <c r="BL175" s="14" t="s">
        <v>233</v>
      </c>
      <c r="BM175" s="149" t="s">
        <v>607</v>
      </c>
    </row>
    <row r="176" spans="1:65" s="2" customFormat="1" ht="16.5" customHeight="1">
      <c r="A176" s="26"/>
      <c r="B176" s="137"/>
      <c r="C176" s="138" t="s">
        <v>429</v>
      </c>
      <c r="D176" s="138" t="s">
        <v>130</v>
      </c>
      <c r="E176" s="139" t="s">
        <v>608</v>
      </c>
      <c r="F176" s="140" t="s">
        <v>609</v>
      </c>
      <c r="G176" s="141" t="s">
        <v>139</v>
      </c>
      <c r="H176" s="142">
        <v>21</v>
      </c>
      <c r="I176" s="143"/>
      <c r="J176" s="143">
        <f t="shared" si="20"/>
        <v>0</v>
      </c>
      <c r="K176" s="144"/>
      <c r="L176" s="27"/>
      <c r="M176" s="145" t="s">
        <v>1</v>
      </c>
      <c r="N176" s="146" t="s">
        <v>36</v>
      </c>
      <c r="O176" s="147">
        <v>0</v>
      </c>
      <c r="P176" s="147">
        <f t="shared" si="21"/>
        <v>0</v>
      </c>
      <c r="Q176" s="147">
        <v>0</v>
      </c>
      <c r="R176" s="147">
        <f t="shared" si="22"/>
        <v>0</v>
      </c>
      <c r="S176" s="147">
        <v>0</v>
      </c>
      <c r="T176" s="147">
        <f t="shared" si="23"/>
        <v>0</v>
      </c>
      <c r="U176" s="148" t="s">
        <v>1</v>
      </c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49" t="s">
        <v>233</v>
      </c>
      <c r="AT176" s="149" t="s">
        <v>130</v>
      </c>
      <c r="AU176" s="149" t="s">
        <v>81</v>
      </c>
      <c r="AY176" s="14" t="s">
        <v>127</v>
      </c>
      <c r="BE176" s="150">
        <f t="shared" si="24"/>
        <v>0</v>
      </c>
      <c r="BF176" s="150">
        <f t="shared" si="25"/>
        <v>0</v>
      </c>
      <c r="BG176" s="150">
        <f t="shared" si="26"/>
        <v>0</v>
      </c>
      <c r="BH176" s="150">
        <f t="shared" si="27"/>
        <v>0</v>
      </c>
      <c r="BI176" s="150">
        <f t="shared" si="28"/>
        <v>0</v>
      </c>
      <c r="BJ176" s="14" t="s">
        <v>79</v>
      </c>
      <c r="BK176" s="150">
        <f t="shared" si="29"/>
        <v>0</v>
      </c>
      <c r="BL176" s="14" t="s">
        <v>233</v>
      </c>
      <c r="BM176" s="149" t="s">
        <v>610</v>
      </c>
    </row>
    <row r="177" spans="1:65" s="2" customFormat="1" ht="21.75" customHeight="1">
      <c r="A177" s="26"/>
      <c r="B177" s="137"/>
      <c r="C177" s="138" t="s">
        <v>611</v>
      </c>
      <c r="D177" s="138" t="s">
        <v>130</v>
      </c>
      <c r="E177" s="139" t="s">
        <v>612</v>
      </c>
      <c r="F177" s="140" t="s">
        <v>613</v>
      </c>
      <c r="G177" s="141" t="s">
        <v>179</v>
      </c>
      <c r="H177" s="142">
        <v>0.025</v>
      </c>
      <c r="I177" s="143"/>
      <c r="J177" s="143">
        <f t="shared" si="20"/>
        <v>0</v>
      </c>
      <c r="K177" s="144"/>
      <c r="L177" s="27"/>
      <c r="M177" s="145" t="s">
        <v>1</v>
      </c>
      <c r="N177" s="146" t="s">
        <v>36</v>
      </c>
      <c r="O177" s="147">
        <v>3.379</v>
      </c>
      <c r="P177" s="147">
        <f t="shared" si="21"/>
        <v>0.08447500000000001</v>
      </c>
      <c r="Q177" s="147">
        <v>0</v>
      </c>
      <c r="R177" s="147">
        <f t="shared" si="22"/>
        <v>0</v>
      </c>
      <c r="S177" s="147">
        <v>0</v>
      </c>
      <c r="T177" s="147">
        <f t="shared" si="23"/>
        <v>0</v>
      </c>
      <c r="U177" s="148" t="s">
        <v>1</v>
      </c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49" t="s">
        <v>233</v>
      </c>
      <c r="AT177" s="149" t="s">
        <v>130</v>
      </c>
      <c r="AU177" s="149" t="s">
        <v>81</v>
      </c>
      <c r="AY177" s="14" t="s">
        <v>127</v>
      </c>
      <c r="BE177" s="150">
        <f t="shared" si="24"/>
        <v>0</v>
      </c>
      <c r="BF177" s="150">
        <f t="shared" si="25"/>
        <v>0</v>
      </c>
      <c r="BG177" s="150">
        <f t="shared" si="26"/>
        <v>0</v>
      </c>
      <c r="BH177" s="150">
        <f t="shared" si="27"/>
        <v>0</v>
      </c>
      <c r="BI177" s="150">
        <f t="shared" si="28"/>
        <v>0</v>
      </c>
      <c r="BJ177" s="14" t="s">
        <v>79</v>
      </c>
      <c r="BK177" s="150">
        <f t="shared" si="29"/>
        <v>0</v>
      </c>
      <c r="BL177" s="14" t="s">
        <v>233</v>
      </c>
      <c r="BM177" s="149" t="s">
        <v>614</v>
      </c>
    </row>
    <row r="178" spans="1:65" s="2" customFormat="1" ht="21.75" customHeight="1">
      <c r="A178" s="26"/>
      <c r="B178" s="137"/>
      <c r="C178" s="138" t="s">
        <v>615</v>
      </c>
      <c r="D178" s="138" t="s">
        <v>130</v>
      </c>
      <c r="E178" s="139" t="s">
        <v>612</v>
      </c>
      <c r="F178" s="140" t="s">
        <v>613</v>
      </c>
      <c r="G178" s="141" t="s">
        <v>179</v>
      </c>
      <c r="H178" s="142">
        <v>0.025</v>
      </c>
      <c r="I178" s="143"/>
      <c r="J178" s="143">
        <f t="shared" si="20"/>
        <v>0</v>
      </c>
      <c r="K178" s="144"/>
      <c r="L178" s="27"/>
      <c r="M178" s="145" t="s">
        <v>1</v>
      </c>
      <c r="N178" s="146" t="s">
        <v>36</v>
      </c>
      <c r="O178" s="147">
        <v>3.379</v>
      </c>
      <c r="P178" s="147">
        <f t="shared" si="21"/>
        <v>0.08447500000000001</v>
      </c>
      <c r="Q178" s="147">
        <v>0</v>
      </c>
      <c r="R178" s="147">
        <f t="shared" si="22"/>
        <v>0</v>
      </c>
      <c r="S178" s="147">
        <v>0</v>
      </c>
      <c r="T178" s="147">
        <f t="shared" si="23"/>
        <v>0</v>
      </c>
      <c r="U178" s="148" t="s">
        <v>1</v>
      </c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49" t="s">
        <v>233</v>
      </c>
      <c r="AT178" s="149" t="s">
        <v>130</v>
      </c>
      <c r="AU178" s="149" t="s">
        <v>81</v>
      </c>
      <c r="AY178" s="14" t="s">
        <v>127</v>
      </c>
      <c r="BE178" s="150">
        <f t="shared" si="24"/>
        <v>0</v>
      </c>
      <c r="BF178" s="150">
        <f t="shared" si="25"/>
        <v>0</v>
      </c>
      <c r="BG178" s="150">
        <f t="shared" si="26"/>
        <v>0</v>
      </c>
      <c r="BH178" s="150">
        <f t="shared" si="27"/>
        <v>0</v>
      </c>
      <c r="BI178" s="150">
        <f t="shared" si="28"/>
        <v>0</v>
      </c>
      <c r="BJ178" s="14" t="s">
        <v>79</v>
      </c>
      <c r="BK178" s="150">
        <f t="shared" si="29"/>
        <v>0</v>
      </c>
      <c r="BL178" s="14" t="s">
        <v>233</v>
      </c>
      <c r="BM178" s="149" t="s">
        <v>616</v>
      </c>
    </row>
    <row r="179" spans="1:65" s="2" customFormat="1" ht="21.75" customHeight="1">
      <c r="A179" s="26"/>
      <c r="B179" s="137"/>
      <c r="C179" s="138" t="s">
        <v>617</v>
      </c>
      <c r="D179" s="138" t="s">
        <v>130</v>
      </c>
      <c r="E179" s="139" t="s">
        <v>618</v>
      </c>
      <c r="F179" s="140" t="s">
        <v>619</v>
      </c>
      <c r="G179" s="141" t="s">
        <v>179</v>
      </c>
      <c r="H179" s="142">
        <v>0.075</v>
      </c>
      <c r="I179" s="143"/>
      <c r="J179" s="143">
        <f t="shared" si="20"/>
        <v>0</v>
      </c>
      <c r="K179" s="144"/>
      <c r="L179" s="27"/>
      <c r="M179" s="145" t="s">
        <v>1</v>
      </c>
      <c r="N179" s="146" t="s">
        <v>36</v>
      </c>
      <c r="O179" s="147">
        <v>1.47</v>
      </c>
      <c r="P179" s="147">
        <f t="shared" si="21"/>
        <v>0.11025</v>
      </c>
      <c r="Q179" s="147">
        <v>0</v>
      </c>
      <c r="R179" s="147">
        <f t="shared" si="22"/>
        <v>0</v>
      </c>
      <c r="S179" s="147">
        <v>0</v>
      </c>
      <c r="T179" s="147">
        <f t="shared" si="23"/>
        <v>0</v>
      </c>
      <c r="U179" s="148" t="s">
        <v>1</v>
      </c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49" t="s">
        <v>233</v>
      </c>
      <c r="AT179" s="149" t="s">
        <v>130</v>
      </c>
      <c r="AU179" s="149" t="s">
        <v>81</v>
      </c>
      <c r="AY179" s="14" t="s">
        <v>127</v>
      </c>
      <c r="BE179" s="150">
        <f t="shared" si="24"/>
        <v>0</v>
      </c>
      <c r="BF179" s="150">
        <f t="shared" si="25"/>
        <v>0</v>
      </c>
      <c r="BG179" s="150">
        <f t="shared" si="26"/>
        <v>0</v>
      </c>
      <c r="BH179" s="150">
        <f t="shared" si="27"/>
        <v>0</v>
      </c>
      <c r="BI179" s="150">
        <f t="shared" si="28"/>
        <v>0</v>
      </c>
      <c r="BJ179" s="14" t="s">
        <v>79</v>
      </c>
      <c r="BK179" s="150">
        <f t="shared" si="29"/>
        <v>0</v>
      </c>
      <c r="BL179" s="14" t="s">
        <v>233</v>
      </c>
      <c r="BM179" s="149" t="s">
        <v>620</v>
      </c>
    </row>
    <row r="180" spans="1:65" s="2" customFormat="1" ht="21.75" customHeight="1">
      <c r="A180" s="26"/>
      <c r="B180" s="137"/>
      <c r="C180" s="138" t="s">
        <v>441</v>
      </c>
      <c r="D180" s="138" t="s">
        <v>130</v>
      </c>
      <c r="E180" s="139" t="s">
        <v>621</v>
      </c>
      <c r="F180" s="140" t="s">
        <v>622</v>
      </c>
      <c r="G180" s="141" t="s">
        <v>179</v>
      </c>
      <c r="H180" s="142">
        <v>0.075</v>
      </c>
      <c r="I180" s="143"/>
      <c r="J180" s="143">
        <f t="shared" si="20"/>
        <v>0</v>
      </c>
      <c r="K180" s="144"/>
      <c r="L180" s="27"/>
      <c r="M180" s="145" t="s">
        <v>1</v>
      </c>
      <c r="N180" s="146" t="s">
        <v>36</v>
      </c>
      <c r="O180" s="147">
        <v>0</v>
      </c>
      <c r="P180" s="147">
        <f t="shared" si="21"/>
        <v>0</v>
      </c>
      <c r="Q180" s="147">
        <v>0</v>
      </c>
      <c r="R180" s="147">
        <f t="shared" si="22"/>
        <v>0</v>
      </c>
      <c r="S180" s="147">
        <v>0</v>
      </c>
      <c r="T180" s="147">
        <f t="shared" si="23"/>
        <v>0</v>
      </c>
      <c r="U180" s="148" t="s">
        <v>1</v>
      </c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49" t="s">
        <v>233</v>
      </c>
      <c r="AT180" s="149" t="s">
        <v>130</v>
      </c>
      <c r="AU180" s="149" t="s">
        <v>81</v>
      </c>
      <c r="AY180" s="14" t="s">
        <v>127</v>
      </c>
      <c r="BE180" s="150">
        <f t="shared" si="24"/>
        <v>0</v>
      </c>
      <c r="BF180" s="150">
        <f t="shared" si="25"/>
        <v>0</v>
      </c>
      <c r="BG180" s="150">
        <f t="shared" si="26"/>
        <v>0</v>
      </c>
      <c r="BH180" s="150">
        <f t="shared" si="27"/>
        <v>0</v>
      </c>
      <c r="BI180" s="150">
        <f t="shared" si="28"/>
        <v>0</v>
      </c>
      <c r="BJ180" s="14" t="s">
        <v>79</v>
      </c>
      <c r="BK180" s="150">
        <f t="shared" si="29"/>
        <v>0</v>
      </c>
      <c r="BL180" s="14" t="s">
        <v>233</v>
      </c>
      <c r="BM180" s="149" t="s">
        <v>623</v>
      </c>
    </row>
    <row r="181" spans="2:63" s="12" customFormat="1" ht="22.7" customHeight="1">
      <c r="B181" s="125"/>
      <c r="D181" s="126" t="s">
        <v>70</v>
      </c>
      <c r="E181" s="135" t="s">
        <v>624</v>
      </c>
      <c r="F181" s="135" t="s">
        <v>625</v>
      </c>
      <c r="J181" s="136">
        <f>BK181</f>
        <v>0</v>
      </c>
      <c r="L181" s="125"/>
      <c r="M181" s="129"/>
      <c r="N181" s="130"/>
      <c r="O181" s="130"/>
      <c r="P181" s="131">
        <f>SUM(P182:P188)</f>
        <v>0.006635</v>
      </c>
      <c r="Q181" s="130"/>
      <c r="R181" s="131">
        <f>SUM(R182:R188)</f>
        <v>0</v>
      </c>
      <c r="S181" s="130"/>
      <c r="T181" s="131">
        <f>SUM(T182:T188)</f>
        <v>0</v>
      </c>
      <c r="U181" s="132"/>
      <c r="AR181" s="126" t="s">
        <v>81</v>
      </c>
      <c r="AT181" s="133" t="s">
        <v>70</v>
      </c>
      <c r="AU181" s="133" t="s">
        <v>79</v>
      </c>
      <c r="AY181" s="126" t="s">
        <v>127</v>
      </c>
      <c r="BK181" s="134">
        <f>SUM(BK182:BK188)</f>
        <v>0</v>
      </c>
    </row>
    <row r="182" spans="1:65" s="2" customFormat="1" ht="16.5" customHeight="1">
      <c r="A182" s="26"/>
      <c r="B182" s="137"/>
      <c r="C182" s="138" t="s">
        <v>445</v>
      </c>
      <c r="D182" s="138" t="s">
        <v>130</v>
      </c>
      <c r="E182" s="139" t="s">
        <v>626</v>
      </c>
      <c r="F182" s="140" t="s">
        <v>627</v>
      </c>
      <c r="G182" s="141" t="s">
        <v>139</v>
      </c>
      <c r="H182" s="142">
        <v>10</v>
      </c>
      <c r="I182" s="143"/>
      <c r="J182" s="143">
        <f aca="true" t="shared" si="30" ref="J182:J188">ROUND(I182*H182,2)</f>
        <v>0</v>
      </c>
      <c r="K182" s="144"/>
      <c r="L182" s="27"/>
      <c r="M182" s="145" t="s">
        <v>1</v>
      </c>
      <c r="N182" s="146" t="s">
        <v>36</v>
      </c>
      <c r="O182" s="147">
        <v>0</v>
      </c>
      <c r="P182" s="147">
        <f aca="true" t="shared" si="31" ref="P182:P188">O182*H182</f>
        <v>0</v>
      </c>
      <c r="Q182" s="147">
        <v>0</v>
      </c>
      <c r="R182" s="147">
        <f aca="true" t="shared" si="32" ref="R182:R188">Q182*H182</f>
        <v>0</v>
      </c>
      <c r="S182" s="147">
        <v>0</v>
      </c>
      <c r="T182" s="147">
        <f aca="true" t="shared" si="33" ref="T182:T188">S182*H182</f>
        <v>0</v>
      </c>
      <c r="U182" s="148" t="s">
        <v>1</v>
      </c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49" t="s">
        <v>233</v>
      </c>
      <c r="AT182" s="149" t="s">
        <v>130</v>
      </c>
      <c r="AU182" s="149" t="s">
        <v>81</v>
      </c>
      <c r="AY182" s="14" t="s">
        <v>127</v>
      </c>
      <c r="BE182" s="150">
        <f aca="true" t="shared" si="34" ref="BE182:BE188">IF(N182="základní",J182,0)</f>
        <v>0</v>
      </c>
      <c r="BF182" s="150">
        <f aca="true" t="shared" si="35" ref="BF182:BF188">IF(N182="snížená",J182,0)</f>
        <v>0</v>
      </c>
      <c r="BG182" s="150">
        <f aca="true" t="shared" si="36" ref="BG182:BG188">IF(N182="zákl. přenesená",J182,0)</f>
        <v>0</v>
      </c>
      <c r="BH182" s="150">
        <f aca="true" t="shared" si="37" ref="BH182:BH188">IF(N182="sníž. přenesená",J182,0)</f>
        <v>0</v>
      </c>
      <c r="BI182" s="150">
        <f aca="true" t="shared" si="38" ref="BI182:BI188">IF(N182="nulová",J182,0)</f>
        <v>0</v>
      </c>
      <c r="BJ182" s="14" t="s">
        <v>79</v>
      </c>
      <c r="BK182" s="150">
        <f aca="true" t="shared" si="39" ref="BK182:BK188">ROUND(I182*H182,2)</f>
        <v>0</v>
      </c>
      <c r="BL182" s="14" t="s">
        <v>233</v>
      </c>
      <c r="BM182" s="149" t="s">
        <v>628</v>
      </c>
    </row>
    <row r="183" spans="1:65" s="2" customFormat="1" ht="21.75" customHeight="1">
      <c r="A183" s="26"/>
      <c r="B183" s="137"/>
      <c r="C183" s="138" t="s">
        <v>449</v>
      </c>
      <c r="D183" s="138" t="s">
        <v>130</v>
      </c>
      <c r="E183" s="139" t="s">
        <v>629</v>
      </c>
      <c r="F183" s="140" t="s">
        <v>630</v>
      </c>
      <c r="G183" s="141" t="s">
        <v>139</v>
      </c>
      <c r="H183" s="142">
        <v>33.3</v>
      </c>
      <c r="I183" s="143"/>
      <c r="J183" s="143">
        <f t="shared" si="30"/>
        <v>0</v>
      </c>
      <c r="K183" s="144"/>
      <c r="L183" s="27"/>
      <c r="M183" s="145" t="s">
        <v>1</v>
      </c>
      <c r="N183" s="146" t="s">
        <v>36</v>
      </c>
      <c r="O183" s="147">
        <v>0</v>
      </c>
      <c r="P183" s="147">
        <f t="shared" si="31"/>
        <v>0</v>
      </c>
      <c r="Q183" s="147">
        <v>0</v>
      </c>
      <c r="R183" s="147">
        <f t="shared" si="32"/>
        <v>0</v>
      </c>
      <c r="S183" s="147">
        <v>0</v>
      </c>
      <c r="T183" s="147">
        <f t="shared" si="33"/>
        <v>0</v>
      </c>
      <c r="U183" s="148" t="s">
        <v>1</v>
      </c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49" t="s">
        <v>233</v>
      </c>
      <c r="AT183" s="149" t="s">
        <v>130</v>
      </c>
      <c r="AU183" s="149" t="s">
        <v>81</v>
      </c>
      <c r="AY183" s="14" t="s">
        <v>127</v>
      </c>
      <c r="BE183" s="150">
        <f t="shared" si="34"/>
        <v>0</v>
      </c>
      <c r="BF183" s="150">
        <f t="shared" si="35"/>
        <v>0</v>
      </c>
      <c r="BG183" s="150">
        <f t="shared" si="36"/>
        <v>0</v>
      </c>
      <c r="BH183" s="150">
        <f t="shared" si="37"/>
        <v>0</v>
      </c>
      <c r="BI183" s="150">
        <f t="shared" si="38"/>
        <v>0</v>
      </c>
      <c r="BJ183" s="14" t="s">
        <v>79</v>
      </c>
      <c r="BK183" s="150">
        <f t="shared" si="39"/>
        <v>0</v>
      </c>
      <c r="BL183" s="14" t="s">
        <v>233</v>
      </c>
      <c r="BM183" s="149" t="s">
        <v>631</v>
      </c>
    </row>
    <row r="184" spans="1:65" s="2" customFormat="1" ht="33" customHeight="1">
      <c r="A184" s="26"/>
      <c r="B184" s="137"/>
      <c r="C184" s="138" t="s">
        <v>455</v>
      </c>
      <c r="D184" s="138" t="s">
        <v>130</v>
      </c>
      <c r="E184" s="139" t="s">
        <v>632</v>
      </c>
      <c r="F184" s="140" t="s">
        <v>633</v>
      </c>
      <c r="G184" s="141" t="s">
        <v>139</v>
      </c>
      <c r="H184" s="142">
        <v>36.5</v>
      </c>
      <c r="I184" s="143"/>
      <c r="J184" s="143">
        <f t="shared" si="30"/>
        <v>0</v>
      </c>
      <c r="K184" s="144"/>
      <c r="L184" s="27"/>
      <c r="M184" s="145" t="s">
        <v>1</v>
      </c>
      <c r="N184" s="146" t="s">
        <v>36</v>
      </c>
      <c r="O184" s="147">
        <v>0</v>
      </c>
      <c r="P184" s="147">
        <f t="shared" si="31"/>
        <v>0</v>
      </c>
      <c r="Q184" s="147">
        <v>0</v>
      </c>
      <c r="R184" s="147">
        <f t="shared" si="32"/>
        <v>0</v>
      </c>
      <c r="S184" s="147">
        <v>0</v>
      </c>
      <c r="T184" s="147">
        <f t="shared" si="33"/>
        <v>0</v>
      </c>
      <c r="U184" s="148" t="s">
        <v>1</v>
      </c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49" t="s">
        <v>233</v>
      </c>
      <c r="AT184" s="149" t="s">
        <v>130</v>
      </c>
      <c r="AU184" s="149" t="s">
        <v>81</v>
      </c>
      <c r="AY184" s="14" t="s">
        <v>127</v>
      </c>
      <c r="BE184" s="150">
        <f t="shared" si="34"/>
        <v>0</v>
      </c>
      <c r="BF184" s="150">
        <f t="shared" si="35"/>
        <v>0</v>
      </c>
      <c r="BG184" s="150">
        <f t="shared" si="36"/>
        <v>0</v>
      </c>
      <c r="BH184" s="150">
        <f t="shared" si="37"/>
        <v>0</v>
      </c>
      <c r="BI184" s="150">
        <f t="shared" si="38"/>
        <v>0</v>
      </c>
      <c r="BJ184" s="14" t="s">
        <v>79</v>
      </c>
      <c r="BK184" s="150">
        <f t="shared" si="39"/>
        <v>0</v>
      </c>
      <c r="BL184" s="14" t="s">
        <v>233</v>
      </c>
      <c r="BM184" s="149" t="s">
        <v>634</v>
      </c>
    </row>
    <row r="185" spans="1:65" s="2" customFormat="1" ht="21.75" customHeight="1">
      <c r="A185" s="26"/>
      <c r="B185" s="137"/>
      <c r="C185" s="138" t="s">
        <v>459</v>
      </c>
      <c r="D185" s="138" t="s">
        <v>130</v>
      </c>
      <c r="E185" s="139" t="s">
        <v>635</v>
      </c>
      <c r="F185" s="140" t="s">
        <v>636</v>
      </c>
      <c r="G185" s="141" t="s">
        <v>139</v>
      </c>
      <c r="H185" s="142">
        <v>33.3</v>
      </c>
      <c r="I185" s="143"/>
      <c r="J185" s="143">
        <f t="shared" si="30"/>
        <v>0</v>
      </c>
      <c r="K185" s="144"/>
      <c r="L185" s="27"/>
      <c r="M185" s="145" t="s">
        <v>1</v>
      </c>
      <c r="N185" s="146" t="s">
        <v>36</v>
      </c>
      <c r="O185" s="147">
        <v>0</v>
      </c>
      <c r="P185" s="147">
        <f t="shared" si="31"/>
        <v>0</v>
      </c>
      <c r="Q185" s="147">
        <v>0</v>
      </c>
      <c r="R185" s="147">
        <f t="shared" si="32"/>
        <v>0</v>
      </c>
      <c r="S185" s="147">
        <v>0</v>
      </c>
      <c r="T185" s="147">
        <f t="shared" si="33"/>
        <v>0</v>
      </c>
      <c r="U185" s="148" t="s">
        <v>1</v>
      </c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49" t="s">
        <v>233</v>
      </c>
      <c r="AT185" s="149" t="s">
        <v>130</v>
      </c>
      <c r="AU185" s="149" t="s">
        <v>81</v>
      </c>
      <c r="AY185" s="14" t="s">
        <v>127</v>
      </c>
      <c r="BE185" s="150">
        <f t="shared" si="34"/>
        <v>0</v>
      </c>
      <c r="BF185" s="150">
        <f t="shared" si="35"/>
        <v>0</v>
      </c>
      <c r="BG185" s="150">
        <f t="shared" si="36"/>
        <v>0</v>
      </c>
      <c r="BH185" s="150">
        <f t="shared" si="37"/>
        <v>0</v>
      </c>
      <c r="BI185" s="150">
        <f t="shared" si="38"/>
        <v>0</v>
      </c>
      <c r="BJ185" s="14" t="s">
        <v>79</v>
      </c>
      <c r="BK185" s="150">
        <f t="shared" si="39"/>
        <v>0</v>
      </c>
      <c r="BL185" s="14" t="s">
        <v>233</v>
      </c>
      <c r="BM185" s="149" t="s">
        <v>637</v>
      </c>
    </row>
    <row r="186" spans="1:65" s="2" customFormat="1" ht="16.5" customHeight="1">
      <c r="A186" s="26"/>
      <c r="B186" s="137"/>
      <c r="C186" s="138" t="s">
        <v>463</v>
      </c>
      <c r="D186" s="138" t="s">
        <v>130</v>
      </c>
      <c r="E186" s="139" t="s">
        <v>638</v>
      </c>
      <c r="F186" s="140" t="s">
        <v>639</v>
      </c>
      <c r="G186" s="141" t="s">
        <v>139</v>
      </c>
      <c r="H186" s="142">
        <v>33.3</v>
      </c>
      <c r="I186" s="143"/>
      <c r="J186" s="143">
        <f t="shared" si="30"/>
        <v>0</v>
      </c>
      <c r="K186" s="144"/>
      <c r="L186" s="27"/>
      <c r="M186" s="145" t="s">
        <v>1</v>
      </c>
      <c r="N186" s="146" t="s">
        <v>36</v>
      </c>
      <c r="O186" s="147">
        <v>0</v>
      </c>
      <c r="P186" s="147">
        <f t="shared" si="31"/>
        <v>0</v>
      </c>
      <c r="Q186" s="147">
        <v>0</v>
      </c>
      <c r="R186" s="147">
        <f t="shared" si="32"/>
        <v>0</v>
      </c>
      <c r="S186" s="147">
        <v>0</v>
      </c>
      <c r="T186" s="147">
        <f t="shared" si="33"/>
        <v>0</v>
      </c>
      <c r="U186" s="148" t="s">
        <v>1</v>
      </c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49" t="s">
        <v>233</v>
      </c>
      <c r="AT186" s="149" t="s">
        <v>130</v>
      </c>
      <c r="AU186" s="149" t="s">
        <v>81</v>
      </c>
      <c r="AY186" s="14" t="s">
        <v>127</v>
      </c>
      <c r="BE186" s="150">
        <f t="shared" si="34"/>
        <v>0</v>
      </c>
      <c r="BF186" s="150">
        <f t="shared" si="35"/>
        <v>0</v>
      </c>
      <c r="BG186" s="150">
        <f t="shared" si="36"/>
        <v>0</v>
      </c>
      <c r="BH186" s="150">
        <f t="shared" si="37"/>
        <v>0</v>
      </c>
      <c r="BI186" s="150">
        <f t="shared" si="38"/>
        <v>0</v>
      </c>
      <c r="BJ186" s="14" t="s">
        <v>79</v>
      </c>
      <c r="BK186" s="150">
        <f t="shared" si="39"/>
        <v>0</v>
      </c>
      <c r="BL186" s="14" t="s">
        <v>233</v>
      </c>
      <c r="BM186" s="149" t="s">
        <v>640</v>
      </c>
    </row>
    <row r="187" spans="1:65" s="2" customFormat="1" ht="21.75" customHeight="1">
      <c r="A187" s="26"/>
      <c r="B187" s="137"/>
      <c r="C187" s="138" t="s">
        <v>641</v>
      </c>
      <c r="D187" s="138" t="s">
        <v>130</v>
      </c>
      <c r="E187" s="139" t="s">
        <v>642</v>
      </c>
      <c r="F187" s="140" t="s">
        <v>643</v>
      </c>
      <c r="G187" s="141" t="s">
        <v>179</v>
      </c>
      <c r="H187" s="142">
        <v>0.005</v>
      </c>
      <c r="I187" s="143"/>
      <c r="J187" s="143">
        <f t="shared" si="30"/>
        <v>0</v>
      </c>
      <c r="K187" s="144"/>
      <c r="L187" s="27"/>
      <c r="M187" s="145" t="s">
        <v>1</v>
      </c>
      <c r="N187" s="146" t="s">
        <v>36</v>
      </c>
      <c r="O187" s="147">
        <v>1.327</v>
      </c>
      <c r="P187" s="147">
        <f t="shared" si="31"/>
        <v>0.006635</v>
      </c>
      <c r="Q187" s="147">
        <v>0</v>
      </c>
      <c r="R187" s="147">
        <f t="shared" si="32"/>
        <v>0</v>
      </c>
      <c r="S187" s="147">
        <v>0</v>
      </c>
      <c r="T187" s="147">
        <f t="shared" si="33"/>
        <v>0</v>
      </c>
      <c r="U187" s="148" t="s">
        <v>1</v>
      </c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49" t="s">
        <v>233</v>
      </c>
      <c r="AT187" s="149" t="s">
        <v>130</v>
      </c>
      <c r="AU187" s="149" t="s">
        <v>81</v>
      </c>
      <c r="AY187" s="14" t="s">
        <v>127</v>
      </c>
      <c r="BE187" s="150">
        <f t="shared" si="34"/>
        <v>0</v>
      </c>
      <c r="BF187" s="150">
        <f t="shared" si="35"/>
        <v>0</v>
      </c>
      <c r="BG187" s="150">
        <f t="shared" si="36"/>
        <v>0</v>
      </c>
      <c r="BH187" s="150">
        <f t="shared" si="37"/>
        <v>0</v>
      </c>
      <c r="BI187" s="150">
        <f t="shared" si="38"/>
        <v>0</v>
      </c>
      <c r="BJ187" s="14" t="s">
        <v>79</v>
      </c>
      <c r="BK187" s="150">
        <f t="shared" si="39"/>
        <v>0</v>
      </c>
      <c r="BL187" s="14" t="s">
        <v>233</v>
      </c>
      <c r="BM187" s="149" t="s">
        <v>644</v>
      </c>
    </row>
    <row r="188" spans="1:65" s="2" customFormat="1" ht="21.75" customHeight="1">
      <c r="A188" s="26"/>
      <c r="B188" s="137"/>
      <c r="C188" s="138" t="s">
        <v>289</v>
      </c>
      <c r="D188" s="138" t="s">
        <v>130</v>
      </c>
      <c r="E188" s="139" t="s">
        <v>645</v>
      </c>
      <c r="F188" s="140" t="s">
        <v>646</v>
      </c>
      <c r="G188" s="141" t="s">
        <v>179</v>
      </c>
      <c r="H188" s="142">
        <v>0.005</v>
      </c>
      <c r="I188" s="143"/>
      <c r="J188" s="143">
        <f t="shared" si="30"/>
        <v>0</v>
      </c>
      <c r="K188" s="144"/>
      <c r="L188" s="27"/>
      <c r="M188" s="145" t="s">
        <v>1</v>
      </c>
      <c r="N188" s="146" t="s">
        <v>36</v>
      </c>
      <c r="O188" s="147">
        <v>0</v>
      </c>
      <c r="P188" s="147">
        <f t="shared" si="31"/>
        <v>0</v>
      </c>
      <c r="Q188" s="147">
        <v>0</v>
      </c>
      <c r="R188" s="147">
        <f t="shared" si="32"/>
        <v>0</v>
      </c>
      <c r="S188" s="147">
        <v>0</v>
      </c>
      <c r="T188" s="147">
        <f t="shared" si="33"/>
        <v>0</v>
      </c>
      <c r="U188" s="148" t="s">
        <v>1</v>
      </c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49" t="s">
        <v>233</v>
      </c>
      <c r="AT188" s="149" t="s">
        <v>130</v>
      </c>
      <c r="AU188" s="149" t="s">
        <v>81</v>
      </c>
      <c r="AY188" s="14" t="s">
        <v>127</v>
      </c>
      <c r="BE188" s="150">
        <f t="shared" si="34"/>
        <v>0</v>
      </c>
      <c r="BF188" s="150">
        <f t="shared" si="35"/>
        <v>0</v>
      </c>
      <c r="BG188" s="150">
        <f t="shared" si="36"/>
        <v>0</v>
      </c>
      <c r="BH188" s="150">
        <f t="shared" si="37"/>
        <v>0</v>
      </c>
      <c r="BI188" s="150">
        <f t="shared" si="38"/>
        <v>0</v>
      </c>
      <c r="BJ188" s="14" t="s">
        <v>79</v>
      </c>
      <c r="BK188" s="150">
        <f t="shared" si="39"/>
        <v>0</v>
      </c>
      <c r="BL188" s="14" t="s">
        <v>233</v>
      </c>
      <c r="BM188" s="149" t="s">
        <v>647</v>
      </c>
    </row>
    <row r="189" spans="2:63" s="12" customFormat="1" ht="22.7" customHeight="1">
      <c r="B189" s="125"/>
      <c r="D189" s="126" t="s">
        <v>70</v>
      </c>
      <c r="E189" s="135" t="s">
        <v>648</v>
      </c>
      <c r="F189" s="135" t="s">
        <v>649</v>
      </c>
      <c r="J189" s="136">
        <f>BK189</f>
        <v>0</v>
      </c>
      <c r="L189" s="125"/>
      <c r="M189" s="129"/>
      <c r="N189" s="130"/>
      <c r="O189" s="130"/>
      <c r="P189" s="131">
        <f>SUM(P190:P203)</f>
        <v>5.340584000000001</v>
      </c>
      <c r="Q189" s="130"/>
      <c r="R189" s="131">
        <f>SUM(R190:R203)</f>
        <v>0.035480000000000005</v>
      </c>
      <c r="S189" s="130"/>
      <c r="T189" s="131">
        <f>SUM(T190:T203)</f>
        <v>0</v>
      </c>
      <c r="U189" s="132"/>
      <c r="AR189" s="126" t="s">
        <v>81</v>
      </c>
      <c r="AT189" s="133" t="s">
        <v>70</v>
      </c>
      <c r="AU189" s="133" t="s">
        <v>79</v>
      </c>
      <c r="AY189" s="126" t="s">
        <v>127</v>
      </c>
      <c r="BK189" s="134">
        <f>SUM(BK190:BK203)</f>
        <v>0</v>
      </c>
    </row>
    <row r="190" spans="1:65" s="2" customFormat="1" ht="21.75" customHeight="1">
      <c r="A190" s="26"/>
      <c r="B190" s="137"/>
      <c r="C190" s="138" t="s">
        <v>293</v>
      </c>
      <c r="D190" s="138" t="s">
        <v>130</v>
      </c>
      <c r="E190" s="139" t="s">
        <v>650</v>
      </c>
      <c r="F190" s="140" t="s">
        <v>651</v>
      </c>
      <c r="G190" s="141" t="s">
        <v>652</v>
      </c>
      <c r="H190" s="142">
        <v>1</v>
      </c>
      <c r="I190" s="143"/>
      <c r="J190" s="143">
        <f aca="true" t="shared" si="40" ref="J190:J203">ROUND(I190*H190,2)</f>
        <v>0</v>
      </c>
      <c r="K190" s="144"/>
      <c r="L190" s="27"/>
      <c r="M190" s="145" t="s">
        <v>1</v>
      </c>
      <c r="N190" s="146" t="s">
        <v>36</v>
      </c>
      <c r="O190" s="147">
        <v>0</v>
      </c>
      <c r="P190" s="147">
        <f aca="true" t="shared" si="41" ref="P190:P203">O190*H190</f>
        <v>0</v>
      </c>
      <c r="Q190" s="147">
        <v>0</v>
      </c>
      <c r="R190" s="147">
        <f aca="true" t="shared" si="42" ref="R190:R203">Q190*H190</f>
        <v>0</v>
      </c>
      <c r="S190" s="147">
        <v>0</v>
      </c>
      <c r="T190" s="147">
        <f aca="true" t="shared" si="43" ref="T190:T203">S190*H190</f>
        <v>0</v>
      </c>
      <c r="U190" s="148" t="s">
        <v>1</v>
      </c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49" t="s">
        <v>233</v>
      </c>
      <c r="AT190" s="149" t="s">
        <v>130</v>
      </c>
      <c r="AU190" s="149" t="s">
        <v>81</v>
      </c>
      <c r="AY190" s="14" t="s">
        <v>127</v>
      </c>
      <c r="BE190" s="150">
        <f aca="true" t="shared" si="44" ref="BE190:BE203">IF(N190="základní",J190,0)</f>
        <v>0</v>
      </c>
      <c r="BF190" s="150">
        <f aca="true" t="shared" si="45" ref="BF190:BF203">IF(N190="snížená",J190,0)</f>
        <v>0</v>
      </c>
      <c r="BG190" s="150">
        <f aca="true" t="shared" si="46" ref="BG190:BG203">IF(N190="zákl. přenesená",J190,0)</f>
        <v>0</v>
      </c>
      <c r="BH190" s="150">
        <f aca="true" t="shared" si="47" ref="BH190:BH203">IF(N190="sníž. přenesená",J190,0)</f>
        <v>0</v>
      </c>
      <c r="BI190" s="150">
        <f aca="true" t="shared" si="48" ref="BI190:BI203">IF(N190="nulová",J190,0)</f>
        <v>0</v>
      </c>
      <c r="BJ190" s="14" t="s">
        <v>79</v>
      </c>
      <c r="BK190" s="150">
        <f aca="true" t="shared" si="49" ref="BK190:BK203">ROUND(I190*H190,2)</f>
        <v>0</v>
      </c>
      <c r="BL190" s="14" t="s">
        <v>233</v>
      </c>
      <c r="BM190" s="149" t="s">
        <v>653</v>
      </c>
    </row>
    <row r="191" spans="1:65" s="2" customFormat="1" ht="21.75" customHeight="1">
      <c r="A191" s="26"/>
      <c r="B191" s="137"/>
      <c r="C191" s="138" t="s">
        <v>297</v>
      </c>
      <c r="D191" s="138" t="s">
        <v>130</v>
      </c>
      <c r="E191" s="139" t="s">
        <v>654</v>
      </c>
      <c r="F191" s="140" t="s">
        <v>655</v>
      </c>
      <c r="G191" s="141" t="s">
        <v>652</v>
      </c>
      <c r="H191" s="142">
        <v>1</v>
      </c>
      <c r="I191" s="143"/>
      <c r="J191" s="143">
        <f t="shared" si="40"/>
        <v>0</v>
      </c>
      <c r="K191" s="144"/>
      <c r="L191" s="27"/>
      <c r="M191" s="145" t="s">
        <v>1</v>
      </c>
      <c r="N191" s="146" t="s">
        <v>36</v>
      </c>
      <c r="O191" s="147">
        <v>0</v>
      </c>
      <c r="P191" s="147">
        <f t="shared" si="41"/>
        <v>0</v>
      </c>
      <c r="Q191" s="147">
        <v>0</v>
      </c>
      <c r="R191" s="147">
        <f t="shared" si="42"/>
        <v>0</v>
      </c>
      <c r="S191" s="147">
        <v>0</v>
      </c>
      <c r="T191" s="147">
        <f t="shared" si="43"/>
        <v>0</v>
      </c>
      <c r="U191" s="148" t="s">
        <v>1</v>
      </c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49" t="s">
        <v>233</v>
      </c>
      <c r="AT191" s="149" t="s">
        <v>130</v>
      </c>
      <c r="AU191" s="149" t="s">
        <v>81</v>
      </c>
      <c r="AY191" s="14" t="s">
        <v>127</v>
      </c>
      <c r="BE191" s="150">
        <f t="shared" si="44"/>
        <v>0</v>
      </c>
      <c r="BF191" s="150">
        <f t="shared" si="45"/>
        <v>0</v>
      </c>
      <c r="BG191" s="150">
        <f t="shared" si="46"/>
        <v>0</v>
      </c>
      <c r="BH191" s="150">
        <f t="shared" si="47"/>
        <v>0</v>
      </c>
      <c r="BI191" s="150">
        <f t="shared" si="48"/>
        <v>0</v>
      </c>
      <c r="BJ191" s="14" t="s">
        <v>79</v>
      </c>
      <c r="BK191" s="150">
        <f t="shared" si="49"/>
        <v>0</v>
      </c>
      <c r="BL191" s="14" t="s">
        <v>233</v>
      </c>
      <c r="BM191" s="149" t="s">
        <v>656</v>
      </c>
    </row>
    <row r="192" spans="1:65" s="2" customFormat="1" ht="16.5" customHeight="1">
      <c r="A192" s="26"/>
      <c r="B192" s="137"/>
      <c r="C192" s="138" t="s">
        <v>657</v>
      </c>
      <c r="D192" s="138" t="s">
        <v>130</v>
      </c>
      <c r="E192" s="139" t="s">
        <v>658</v>
      </c>
      <c r="F192" s="140" t="s">
        <v>659</v>
      </c>
      <c r="G192" s="141" t="s">
        <v>652</v>
      </c>
      <c r="H192" s="142">
        <v>1</v>
      </c>
      <c r="I192" s="143"/>
      <c r="J192" s="143">
        <f t="shared" si="40"/>
        <v>0</v>
      </c>
      <c r="K192" s="144"/>
      <c r="L192" s="27"/>
      <c r="M192" s="145" t="s">
        <v>1</v>
      </c>
      <c r="N192" s="146" t="s">
        <v>36</v>
      </c>
      <c r="O192" s="147">
        <v>4.37</v>
      </c>
      <c r="P192" s="147">
        <f t="shared" si="41"/>
        <v>4.37</v>
      </c>
      <c r="Q192" s="147">
        <v>0.00017</v>
      </c>
      <c r="R192" s="147">
        <f t="shared" si="42"/>
        <v>0.00017</v>
      </c>
      <c r="S192" s="147">
        <v>0</v>
      </c>
      <c r="T192" s="147">
        <f t="shared" si="43"/>
        <v>0</v>
      </c>
      <c r="U192" s="148" t="s">
        <v>1</v>
      </c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49" t="s">
        <v>134</v>
      </c>
      <c r="AT192" s="149" t="s">
        <v>130</v>
      </c>
      <c r="AU192" s="149" t="s">
        <v>81</v>
      </c>
      <c r="AY192" s="14" t="s">
        <v>127</v>
      </c>
      <c r="BE192" s="150">
        <f t="shared" si="44"/>
        <v>0</v>
      </c>
      <c r="BF192" s="150">
        <f t="shared" si="45"/>
        <v>0</v>
      </c>
      <c r="BG192" s="150">
        <f t="shared" si="46"/>
        <v>0</v>
      </c>
      <c r="BH192" s="150">
        <f t="shared" si="47"/>
        <v>0</v>
      </c>
      <c r="BI192" s="150">
        <f t="shared" si="48"/>
        <v>0</v>
      </c>
      <c r="BJ192" s="14" t="s">
        <v>79</v>
      </c>
      <c r="BK192" s="150">
        <f t="shared" si="49"/>
        <v>0</v>
      </c>
      <c r="BL192" s="14" t="s">
        <v>134</v>
      </c>
      <c r="BM192" s="149" t="s">
        <v>660</v>
      </c>
    </row>
    <row r="193" spans="1:65" s="2" customFormat="1" ht="33" customHeight="1">
      <c r="A193" s="26"/>
      <c r="B193" s="137"/>
      <c r="C193" s="151" t="s">
        <v>661</v>
      </c>
      <c r="D193" s="151" t="s">
        <v>202</v>
      </c>
      <c r="E193" s="152" t="s">
        <v>662</v>
      </c>
      <c r="F193" s="153" t="s">
        <v>663</v>
      </c>
      <c r="G193" s="154" t="s">
        <v>257</v>
      </c>
      <c r="H193" s="155">
        <v>1</v>
      </c>
      <c r="I193" s="156"/>
      <c r="J193" s="156">
        <f t="shared" si="40"/>
        <v>0</v>
      </c>
      <c r="K193" s="157"/>
      <c r="L193" s="158"/>
      <c r="M193" s="159" t="s">
        <v>1</v>
      </c>
      <c r="N193" s="160" t="s">
        <v>36</v>
      </c>
      <c r="O193" s="147">
        <v>0</v>
      </c>
      <c r="P193" s="147">
        <f t="shared" si="41"/>
        <v>0</v>
      </c>
      <c r="Q193" s="147">
        <v>0.033</v>
      </c>
      <c r="R193" s="147">
        <f t="shared" si="42"/>
        <v>0.033</v>
      </c>
      <c r="S193" s="147">
        <v>0</v>
      </c>
      <c r="T193" s="147">
        <f t="shared" si="43"/>
        <v>0</v>
      </c>
      <c r="U193" s="148" t="s">
        <v>1</v>
      </c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49" t="s">
        <v>201</v>
      </c>
      <c r="AT193" s="149" t="s">
        <v>202</v>
      </c>
      <c r="AU193" s="149" t="s">
        <v>81</v>
      </c>
      <c r="AY193" s="14" t="s">
        <v>127</v>
      </c>
      <c r="BE193" s="150">
        <f t="shared" si="44"/>
        <v>0</v>
      </c>
      <c r="BF193" s="150">
        <f t="shared" si="45"/>
        <v>0</v>
      </c>
      <c r="BG193" s="150">
        <f t="shared" si="46"/>
        <v>0</v>
      </c>
      <c r="BH193" s="150">
        <f t="shared" si="47"/>
        <v>0</v>
      </c>
      <c r="BI193" s="150">
        <f t="shared" si="48"/>
        <v>0</v>
      </c>
      <c r="BJ193" s="14" t="s">
        <v>79</v>
      </c>
      <c r="BK193" s="150">
        <f t="shared" si="49"/>
        <v>0</v>
      </c>
      <c r="BL193" s="14" t="s">
        <v>134</v>
      </c>
      <c r="BM193" s="149" t="s">
        <v>664</v>
      </c>
    </row>
    <row r="194" spans="1:65" s="2" customFormat="1" ht="21.75" customHeight="1">
      <c r="A194" s="26"/>
      <c r="B194" s="137"/>
      <c r="C194" s="138" t="s">
        <v>487</v>
      </c>
      <c r="D194" s="138" t="s">
        <v>130</v>
      </c>
      <c r="E194" s="139" t="s">
        <v>665</v>
      </c>
      <c r="F194" s="140" t="s">
        <v>666</v>
      </c>
      <c r="G194" s="141" t="s">
        <v>179</v>
      </c>
      <c r="H194" s="142">
        <v>0.174</v>
      </c>
      <c r="I194" s="143"/>
      <c r="J194" s="143">
        <f t="shared" si="40"/>
        <v>0</v>
      </c>
      <c r="K194" s="144"/>
      <c r="L194" s="27"/>
      <c r="M194" s="145" t="s">
        <v>1</v>
      </c>
      <c r="N194" s="146" t="s">
        <v>36</v>
      </c>
      <c r="O194" s="147">
        <v>0</v>
      </c>
      <c r="P194" s="147">
        <f t="shared" si="41"/>
        <v>0</v>
      </c>
      <c r="Q194" s="147">
        <v>0</v>
      </c>
      <c r="R194" s="147">
        <f t="shared" si="42"/>
        <v>0</v>
      </c>
      <c r="S194" s="147">
        <v>0</v>
      </c>
      <c r="T194" s="147">
        <f t="shared" si="43"/>
        <v>0</v>
      </c>
      <c r="U194" s="148" t="s">
        <v>1</v>
      </c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49" t="s">
        <v>233</v>
      </c>
      <c r="AT194" s="149" t="s">
        <v>130</v>
      </c>
      <c r="AU194" s="149" t="s">
        <v>81</v>
      </c>
      <c r="AY194" s="14" t="s">
        <v>127</v>
      </c>
      <c r="BE194" s="150">
        <f t="shared" si="44"/>
        <v>0</v>
      </c>
      <c r="BF194" s="150">
        <f t="shared" si="45"/>
        <v>0</v>
      </c>
      <c r="BG194" s="150">
        <f t="shared" si="46"/>
        <v>0</v>
      </c>
      <c r="BH194" s="150">
        <f t="shared" si="47"/>
        <v>0</v>
      </c>
      <c r="BI194" s="150">
        <f t="shared" si="48"/>
        <v>0</v>
      </c>
      <c r="BJ194" s="14" t="s">
        <v>79</v>
      </c>
      <c r="BK194" s="150">
        <f t="shared" si="49"/>
        <v>0</v>
      </c>
      <c r="BL194" s="14" t="s">
        <v>233</v>
      </c>
      <c r="BM194" s="149" t="s">
        <v>667</v>
      </c>
    </row>
    <row r="195" spans="1:65" s="2" customFormat="1" ht="16.5" customHeight="1">
      <c r="A195" s="26"/>
      <c r="B195" s="137"/>
      <c r="C195" s="138" t="s">
        <v>493</v>
      </c>
      <c r="D195" s="138" t="s">
        <v>130</v>
      </c>
      <c r="E195" s="139" t="s">
        <v>668</v>
      </c>
      <c r="F195" s="140" t="s">
        <v>669</v>
      </c>
      <c r="G195" s="141" t="s">
        <v>652</v>
      </c>
      <c r="H195" s="142">
        <v>1</v>
      </c>
      <c r="I195" s="143"/>
      <c r="J195" s="143">
        <f t="shared" si="40"/>
        <v>0</v>
      </c>
      <c r="K195" s="144"/>
      <c r="L195" s="27"/>
      <c r="M195" s="145" t="s">
        <v>1</v>
      </c>
      <c r="N195" s="146" t="s">
        <v>36</v>
      </c>
      <c r="O195" s="147">
        <v>0</v>
      </c>
      <c r="P195" s="147">
        <f t="shared" si="41"/>
        <v>0</v>
      </c>
      <c r="Q195" s="147">
        <v>0</v>
      </c>
      <c r="R195" s="147">
        <f t="shared" si="42"/>
        <v>0</v>
      </c>
      <c r="S195" s="147">
        <v>0</v>
      </c>
      <c r="T195" s="147">
        <f t="shared" si="43"/>
        <v>0</v>
      </c>
      <c r="U195" s="148" t="s">
        <v>1</v>
      </c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49" t="s">
        <v>233</v>
      </c>
      <c r="AT195" s="149" t="s">
        <v>130</v>
      </c>
      <c r="AU195" s="149" t="s">
        <v>81</v>
      </c>
      <c r="AY195" s="14" t="s">
        <v>127</v>
      </c>
      <c r="BE195" s="150">
        <f t="shared" si="44"/>
        <v>0</v>
      </c>
      <c r="BF195" s="150">
        <f t="shared" si="45"/>
        <v>0</v>
      </c>
      <c r="BG195" s="150">
        <f t="shared" si="46"/>
        <v>0</v>
      </c>
      <c r="BH195" s="150">
        <f t="shared" si="47"/>
        <v>0</v>
      </c>
      <c r="BI195" s="150">
        <f t="shared" si="48"/>
        <v>0</v>
      </c>
      <c r="BJ195" s="14" t="s">
        <v>79</v>
      </c>
      <c r="BK195" s="150">
        <f t="shared" si="49"/>
        <v>0</v>
      </c>
      <c r="BL195" s="14" t="s">
        <v>233</v>
      </c>
      <c r="BM195" s="149" t="s">
        <v>670</v>
      </c>
    </row>
    <row r="196" spans="1:65" s="2" customFormat="1" ht="16.5" customHeight="1">
      <c r="A196" s="26"/>
      <c r="B196" s="137"/>
      <c r="C196" s="138" t="s">
        <v>481</v>
      </c>
      <c r="D196" s="138" t="s">
        <v>130</v>
      </c>
      <c r="E196" s="139" t="s">
        <v>671</v>
      </c>
      <c r="F196" s="140" t="s">
        <v>672</v>
      </c>
      <c r="G196" s="141" t="s">
        <v>652</v>
      </c>
      <c r="H196" s="142">
        <v>1</v>
      </c>
      <c r="I196" s="143"/>
      <c r="J196" s="143">
        <f t="shared" si="40"/>
        <v>0</v>
      </c>
      <c r="K196" s="144"/>
      <c r="L196" s="27"/>
      <c r="M196" s="145" t="s">
        <v>1</v>
      </c>
      <c r="N196" s="146" t="s">
        <v>36</v>
      </c>
      <c r="O196" s="147">
        <v>0</v>
      </c>
      <c r="P196" s="147">
        <f t="shared" si="41"/>
        <v>0</v>
      </c>
      <c r="Q196" s="147">
        <v>0</v>
      </c>
      <c r="R196" s="147">
        <f t="shared" si="42"/>
        <v>0</v>
      </c>
      <c r="S196" s="147">
        <v>0</v>
      </c>
      <c r="T196" s="147">
        <f t="shared" si="43"/>
        <v>0</v>
      </c>
      <c r="U196" s="148" t="s">
        <v>1</v>
      </c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49" t="s">
        <v>233</v>
      </c>
      <c r="AT196" s="149" t="s">
        <v>130</v>
      </c>
      <c r="AU196" s="149" t="s">
        <v>81</v>
      </c>
      <c r="AY196" s="14" t="s">
        <v>127</v>
      </c>
      <c r="BE196" s="150">
        <f t="shared" si="44"/>
        <v>0</v>
      </c>
      <c r="BF196" s="150">
        <f t="shared" si="45"/>
        <v>0</v>
      </c>
      <c r="BG196" s="150">
        <f t="shared" si="46"/>
        <v>0</v>
      </c>
      <c r="BH196" s="150">
        <f t="shared" si="47"/>
        <v>0</v>
      </c>
      <c r="BI196" s="150">
        <f t="shared" si="48"/>
        <v>0</v>
      </c>
      <c r="BJ196" s="14" t="s">
        <v>79</v>
      </c>
      <c r="BK196" s="150">
        <f t="shared" si="49"/>
        <v>0</v>
      </c>
      <c r="BL196" s="14" t="s">
        <v>233</v>
      </c>
      <c r="BM196" s="149" t="s">
        <v>673</v>
      </c>
    </row>
    <row r="197" spans="1:65" s="2" customFormat="1" ht="16.5" customHeight="1">
      <c r="A197" s="26"/>
      <c r="B197" s="137"/>
      <c r="C197" s="138" t="s">
        <v>674</v>
      </c>
      <c r="D197" s="138" t="s">
        <v>130</v>
      </c>
      <c r="E197" s="139" t="s">
        <v>675</v>
      </c>
      <c r="F197" s="140" t="s">
        <v>676</v>
      </c>
      <c r="G197" s="141" t="s">
        <v>652</v>
      </c>
      <c r="H197" s="142">
        <v>1</v>
      </c>
      <c r="I197" s="143"/>
      <c r="J197" s="143">
        <f t="shared" si="40"/>
        <v>0</v>
      </c>
      <c r="K197" s="144"/>
      <c r="L197" s="27"/>
      <c r="M197" s="145" t="s">
        <v>1</v>
      </c>
      <c r="N197" s="146" t="s">
        <v>36</v>
      </c>
      <c r="O197" s="147">
        <v>0.2</v>
      </c>
      <c r="P197" s="147">
        <f t="shared" si="41"/>
        <v>0.2</v>
      </c>
      <c r="Q197" s="147">
        <v>0.00184</v>
      </c>
      <c r="R197" s="147">
        <f t="shared" si="42"/>
        <v>0.00184</v>
      </c>
      <c r="S197" s="147">
        <v>0</v>
      </c>
      <c r="T197" s="147">
        <f t="shared" si="43"/>
        <v>0</v>
      </c>
      <c r="U197" s="148" t="s">
        <v>1</v>
      </c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49" t="s">
        <v>233</v>
      </c>
      <c r="AT197" s="149" t="s">
        <v>130</v>
      </c>
      <c r="AU197" s="149" t="s">
        <v>81</v>
      </c>
      <c r="AY197" s="14" t="s">
        <v>127</v>
      </c>
      <c r="BE197" s="150">
        <f t="shared" si="44"/>
        <v>0</v>
      </c>
      <c r="BF197" s="150">
        <f t="shared" si="45"/>
        <v>0</v>
      </c>
      <c r="BG197" s="150">
        <f t="shared" si="46"/>
        <v>0</v>
      </c>
      <c r="BH197" s="150">
        <f t="shared" si="47"/>
        <v>0</v>
      </c>
      <c r="BI197" s="150">
        <f t="shared" si="48"/>
        <v>0</v>
      </c>
      <c r="BJ197" s="14" t="s">
        <v>79</v>
      </c>
      <c r="BK197" s="150">
        <f t="shared" si="49"/>
        <v>0</v>
      </c>
      <c r="BL197" s="14" t="s">
        <v>233</v>
      </c>
      <c r="BM197" s="149" t="s">
        <v>677</v>
      </c>
    </row>
    <row r="198" spans="1:65" s="2" customFormat="1" ht="21.75" customHeight="1">
      <c r="A198" s="26"/>
      <c r="B198" s="137"/>
      <c r="C198" s="138" t="s">
        <v>129</v>
      </c>
      <c r="D198" s="138" t="s">
        <v>130</v>
      </c>
      <c r="E198" s="139" t="s">
        <v>678</v>
      </c>
      <c r="F198" s="140" t="s">
        <v>679</v>
      </c>
      <c r="G198" s="141" t="s">
        <v>257</v>
      </c>
      <c r="H198" s="142">
        <v>2</v>
      </c>
      <c r="I198" s="143"/>
      <c r="J198" s="143">
        <f t="shared" si="40"/>
        <v>0</v>
      </c>
      <c r="K198" s="144"/>
      <c r="L198" s="27"/>
      <c r="M198" s="145" t="s">
        <v>1</v>
      </c>
      <c r="N198" s="146" t="s">
        <v>36</v>
      </c>
      <c r="O198" s="147">
        <v>0</v>
      </c>
      <c r="P198" s="147">
        <f t="shared" si="41"/>
        <v>0</v>
      </c>
      <c r="Q198" s="147">
        <v>0</v>
      </c>
      <c r="R198" s="147">
        <f t="shared" si="42"/>
        <v>0</v>
      </c>
      <c r="S198" s="147">
        <v>0</v>
      </c>
      <c r="T198" s="147">
        <f t="shared" si="43"/>
        <v>0</v>
      </c>
      <c r="U198" s="148" t="s">
        <v>1</v>
      </c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49" t="s">
        <v>233</v>
      </c>
      <c r="AT198" s="149" t="s">
        <v>130</v>
      </c>
      <c r="AU198" s="149" t="s">
        <v>81</v>
      </c>
      <c r="AY198" s="14" t="s">
        <v>127</v>
      </c>
      <c r="BE198" s="150">
        <f t="shared" si="44"/>
        <v>0</v>
      </c>
      <c r="BF198" s="150">
        <f t="shared" si="45"/>
        <v>0</v>
      </c>
      <c r="BG198" s="150">
        <f t="shared" si="46"/>
        <v>0</v>
      </c>
      <c r="BH198" s="150">
        <f t="shared" si="47"/>
        <v>0</v>
      </c>
      <c r="BI198" s="150">
        <f t="shared" si="48"/>
        <v>0</v>
      </c>
      <c r="BJ198" s="14" t="s">
        <v>79</v>
      </c>
      <c r="BK198" s="150">
        <f t="shared" si="49"/>
        <v>0</v>
      </c>
      <c r="BL198" s="14" t="s">
        <v>233</v>
      </c>
      <c r="BM198" s="149" t="s">
        <v>680</v>
      </c>
    </row>
    <row r="199" spans="1:65" s="2" customFormat="1" ht="21.75" customHeight="1">
      <c r="A199" s="26"/>
      <c r="B199" s="137"/>
      <c r="C199" s="151" t="s">
        <v>681</v>
      </c>
      <c r="D199" s="151" t="s">
        <v>202</v>
      </c>
      <c r="E199" s="152" t="s">
        <v>682</v>
      </c>
      <c r="F199" s="153" t="s">
        <v>683</v>
      </c>
      <c r="G199" s="154" t="s">
        <v>257</v>
      </c>
      <c r="H199" s="155">
        <v>2</v>
      </c>
      <c r="I199" s="156"/>
      <c r="J199" s="156">
        <f t="shared" si="40"/>
        <v>0</v>
      </c>
      <c r="K199" s="157"/>
      <c r="L199" s="158"/>
      <c r="M199" s="159" t="s">
        <v>1</v>
      </c>
      <c r="N199" s="160" t="s">
        <v>36</v>
      </c>
      <c r="O199" s="147">
        <v>0</v>
      </c>
      <c r="P199" s="147">
        <f t="shared" si="41"/>
        <v>0</v>
      </c>
      <c r="Q199" s="147">
        <v>0</v>
      </c>
      <c r="R199" s="147">
        <f t="shared" si="42"/>
        <v>0</v>
      </c>
      <c r="S199" s="147">
        <v>0</v>
      </c>
      <c r="T199" s="147">
        <f t="shared" si="43"/>
        <v>0</v>
      </c>
      <c r="U199" s="148" t="s">
        <v>1</v>
      </c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49" t="s">
        <v>404</v>
      </c>
      <c r="AT199" s="149" t="s">
        <v>202</v>
      </c>
      <c r="AU199" s="149" t="s">
        <v>81</v>
      </c>
      <c r="AY199" s="14" t="s">
        <v>127</v>
      </c>
      <c r="BE199" s="150">
        <f t="shared" si="44"/>
        <v>0</v>
      </c>
      <c r="BF199" s="150">
        <f t="shared" si="45"/>
        <v>0</v>
      </c>
      <c r="BG199" s="150">
        <f t="shared" si="46"/>
        <v>0</v>
      </c>
      <c r="BH199" s="150">
        <f t="shared" si="47"/>
        <v>0</v>
      </c>
      <c r="BI199" s="150">
        <f t="shared" si="48"/>
        <v>0</v>
      </c>
      <c r="BJ199" s="14" t="s">
        <v>79</v>
      </c>
      <c r="BK199" s="150">
        <f t="shared" si="49"/>
        <v>0</v>
      </c>
      <c r="BL199" s="14" t="s">
        <v>233</v>
      </c>
      <c r="BM199" s="149" t="s">
        <v>684</v>
      </c>
    </row>
    <row r="200" spans="1:65" s="2" customFormat="1" ht="16.5" customHeight="1">
      <c r="A200" s="26"/>
      <c r="B200" s="137"/>
      <c r="C200" s="138" t="s">
        <v>685</v>
      </c>
      <c r="D200" s="138" t="s">
        <v>130</v>
      </c>
      <c r="E200" s="139" t="s">
        <v>686</v>
      </c>
      <c r="F200" s="140" t="s">
        <v>687</v>
      </c>
      <c r="G200" s="141" t="s">
        <v>257</v>
      </c>
      <c r="H200" s="142">
        <v>1</v>
      </c>
      <c r="I200" s="143"/>
      <c r="J200" s="143">
        <f t="shared" si="40"/>
        <v>0</v>
      </c>
      <c r="K200" s="144"/>
      <c r="L200" s="27"/>
      <c r="M200" s="145" t="s">
        <v>1</v>
      </c>
      <c r="N200" s="146" t="s">
        <v>36</v>
      </c>
      <c r="O200" s="147">
        <v>0</v>
      </c>
      <c r="P200" s="147">
        <f t="shared" si="41"/>
        <v>0</v>
      </c>
      <c r="Q200" s="147">
        <v>0</v>
      </c>
      <c r="R200" s="147">
        <f t="shared" si="42"/>
        <v>0</v>
      </c>
      <c r="S200" s="147">
        <v>0</v>
      </c>
      <c r="T200" s="147">
        <f t="shared" si="43"/>
        <v>0</v>
      </c>
      <c r="U200" s="148" t="s">
        <v>1</v>
      </c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49" t="s">
        <v>233</v>
      </c>
      <c r="AT200" s="149" t="s">
        <v>130</v>
      </c>
      <c r="AU200" s="149" t="s">
        <v>81</v>
      </c>
      <c r="AY200" s="14" t="s">
        <v>127</v>
      </c>
      <c r="BE200" s="150">
        <f t="shared" si="44"/>
        <v>0</v>
      </c>
      <c r="BF200" s="150">
        <f t="shared" si="45"/>
        <v>0</v>
      </c>
      <c r="BG200" s="150">
        <f t="shared" si="46"/>
        <v>0</v>
      </c>
      <c r="BH200" s="150">
        <f t="shared" si="47"/>
        <v>0</v>
      </c>
      <c r="BI200" s="150">
        <f t="shared" si="48"/>
        <v>0</v>
      </c>
      <c r="BJ200" s="14" t="s">
        <v>79</v>
      </c>
      <c r="BK200" s="150">
        <f t="shared" si="49"/>
        <v>0</v>
      </c>
      <c r="BL200" s="14" t="s">
        <v>233</v>
      </c>
      <c r="BM200" s="149" t="s">
        <v>688</v>
      </c>
    </row>
    <row r="201" spans="1:65" s="2" customFormat="1" ht="21.75" customHeight="1">
      <c r="A201" s="26"/>
      <c r="B201" s="137"/>
      <c r="C201" s="138" t="s">
        <v>689</v>
      </c>
      <c r="D201" s="138" t="s">
        <v>130</v>
      </c>
      <c r="E201" s="139" t="s">
        <v>690</v>
      </c>
      <c r="F201" s="140" t="s">
        <v>691</v>
      </c>
      <c r="G201" s="141" t="s">
        <v>257</v>
      </c>
      <c r="H201" s="142">
        <v>1</v>
      </c>
      <c r="I201" s="143"/>
      <c r="J201" s="143">
        <f t="shared" si="40"/>
        <v>0</v>
      </c>
      <c r="K201" s="144"/>
      <c r="L201" s="27"/>
      <c r="M201" s="145" t="s">
        <v>1</v>
      </c>
      <c r="N201" s="146" t="s">
        <v>36</v>
      </c>
      <c r="O201" s="147">
        <v>0.54</v>
      </c>
      <c r="P201" s="147">
        <f t="shared" si="41"/>
        <v>0.54</v>
      </c>
      <c r="Q201" s="147">
        <v>0.00047</v>
      </c>
      <c r="R201" s="147">
        <f t="shared" si="42"/>
        <v>0.00047</v>
      </c>
      <c r="S201" s="147">
        <v>0</v>
      </c>
      <c r="T201" s="147">
        <f t="shared" si="43"/>
        <v>0</v>
      </c>
      <c r="U201" s="148" t="s">
        <v>1</v>
      </c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49" t="s">
        <v>233</v>
      </c>
      <c r="AT201" s="149" t="s">
        <v>130</v>
      </c>
      <c r="AU201" s="149" t="s">
        <v>81</v>
      </c>
      <c r="AY201" s="14" t="s">
        <v>127</v>
      </c>
      <c r="BE201" s="150">
        <f t="shared" si="44"/>
        <v>0</v>
      </c>
      <c r="BF201" s="150">
        <f t="shared" si="45"/>
        <v>0</v>
      </c>
      <c r="BG201" s="150">
        <f t="shared" si="46"/>
        <v>0</v>
      </c>
      <c r="BH201" s="150">
        <f t="shared" si="47"/>
        <v>0</v>
      </c>
      <c r="BI201" s="150">
        <f t="shared" si="48"/>
        <v>0</v>
      </c>
      <c r="BJ201" s="14" t="s">
        <v>79</v>
      </c>
      <c r="BK201" s="150">
        <f t="shared" si="49"/>
        <v>0</v>
      </c>
      <c r="BL201" s="14" t="s">
        <v>233</v>
      </c>
      <c r="BM201" s="149" t="s">
        <v>692</v>
      </c>
    </row>
    <row r="202" spans="1:65" s="2" customFormat="1" ht="21.75" customHeight="1">
      <c r="A202" s="26"/>
      <c r="B202" s="137"/>
      <c r="C202" s="138" t="s">
        <v>693</v>
      </c>
      <c r="D202" s="138" t="s">
        <v>130</v>
      </c>
      <c r="E202" s="139" t="s">
        <v>694</v>
      </c>
      <c r="F202" s="140" t="s">
        <v>695</v>
      </c>
      <c r="G202" s="141" t="s">
        <v>179</v>
      </c>
      <c r="H202" s="142">
        <v>0.152</v>
      </c>
      <c r="I202" s="143"/>
      <c r="J202" s="143">
        <f t="shared" si="40"/>
        <v>0</v>
      </c>
      <c r="K202" s="144"/>
      <c r="L202" s="27"/>
      <c r="M202" s="145" t="s">
        <v>1</v>
      </c>
      <c r="N202" s="146" t="s">
        <v>36</v>
      </c>
      <c r="O202" s="147">
        <v>1.517</v>
      </c>
      <c r="P202" s="147">
        <f t="shared" si="41"/>
        <v>0.23058399999999998</v>
      </c>
      <c r="Q202" s="147">
        <v>0</v>
      </c>
      <c r="R202" s="147">
        <f t="shared" si="42"/>
        <v>0</v>
      </c>
      <c r="S202" s="147">
        <v>0</v>
      </c>
      <c r="T202" s="147">
        <f t="shared" si="43"/>
        <v>0</v>
      </c>
      <c r="U202" s="148" t="s">
        <v>1</v>
      </c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49" t="s">
        <v>233</v>
      </c>
      <c r="AT202" s="149" t="s">
        <v>130</v>
      </c>
      <c r="AU202" s="149" t="s">
        <v>81</v>
      </c>
      <c r="AY202" s="14" t="s">
        <v>127</v>
      </c>
      <c r="BE202" s="150">
        <f t="shared" si="44"/>
        <v>0</v>
      </c>
      <c r="BF202" s="150">
        <f t="shared" si="45"/>
        <v>0</v>
      </c>
      <c r="BG202" s="150">
        <f t="shared" si="46"/>
        <v>0</v>
      </c>
      <c r="BH202" s="150">
        <f t="shared" si="47"/>
        <v>0</v>
      </c>
      <c r="BI202" s="150">
        <f t="shared" si="48"/>
        <v>0</v>
      </c>
      <c r="BJ202" s="14" t="s">
        <v>79</v>
      </c>
      <c r="BK202" s="150">
        <f t="shared" si="49"/>
        <v>0</v>
      </c>
      <c r="BL202" s="14" t="s">
        <v>233</v>
      </c>
      <c r="BM202" s="149" t="s">
        <v>696</v>
      </c>
    </row>
    <row r="203" spans="1:65" s="2" customFormat="1" ht="21.75" customHeight="1">
      <c r="A203" s="26"/>
      <c r="B203" s="137"/>
      <c r="C203" s="138" t="s">
        <v>401</v>
      </c>
      <c r="D203" s="138" t="s">
        <v>130</v>
      </c>
      <c r="E203" s="139" t="s">
        <v>697</v>
      </c>
      <c r="F203" s="140" t="s">
        <v>698</v>
      </c>
      <c r="G203" s="141" t="s">
        <v>179</v>
      </c>
      <c r="H203" s="142">
        <v>0.152</v>
      </c>
      <c r="I203" s="143"/>
      <c r="J203" s="143">
        <f t="shared" si="40"/>
        <v>0</v>
      </c>
      <c r="K203" s="144"/>
      <c r="L203" s="27"/>
      <c r="M203" s="145" t="s">
        <v>1</v>
      </c>
      <c r="N203" s="146" t="s">
        <v>36</v>
      </c>
      <c r="O203" s="147">
        <v>0</v>
      </c>
      <c r="P203" s="147">
        <f t="shared" si="41"/>
        <v>0</v>
      </c>
      <c r="Q203" s="147">
        <v>0</v>
      </c>
      <c r="R203" s="147">
        <f t="shared" si="42"/>
        <v>0</v>
      </c>
      <c r="S203" s="147">
        <v>0</v>
      </c>
      <c r="T203" s="147">
        <f t="shared" si="43"/>
        <v>0</v>
      </c>
      <c r="U203" s="148" t="s">
        <v>1</v>
      </c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49" t="s">
        <v>233</v>
      </c>
      <c r="AT203" s="149" t="s">
        <v>130</v>
      </c>
      <c r="AU203" s="149" t="s">
        <v>81</v>
      </c>
      <c r="AY203" s="14" t="s">
        <v>127</v>
      </c>
      <c r="BE203" s="150">
        <f t="shared" si="44"/>
        <v>0</v>
      </c>
      <c r="BF203" s="150">
        <f t="shared" si="45"/>
        <v>0</v>
      </c>
      <c r="BG203" s="150">
        <f t="shared" si="46"/>
        <v>0</v>
      </c>
      <c r="BH203" s="150">
        <f t="shared" si="47"/>
        <v>0</v>
      </c>
      <c r="BI203" s="150">
        <f t="shared" si="48"/>
        <v>0</v>
      </c>
      <c r="BJ203" s="14" t="s">
        <v>79</v>
      </c>
      <c r="BK203" s="150">
        <f t="shared" si="49"/>
        <v>0</v>
      </c>
      <c r="BL203" s="14" t="s">
        <v>233</v>
      </c>
      <c r="BM203" s="149" t="s">
        <v>699</v>
      </c>
    </row>
    <row r="204" spans="2:63" s="12" customFormat="1" ht="22.7" customHeight="1">
      <c r="B204" s="125"/>
      <c r="D204" s="126" t="s">
        <v>70</v>
      </c>
      <c r="E204" s="135" t="s">
        <v>700</v>
      </c>
      <c r="F204" s="135" t="s">
        <v>701</v>
      </c>
      <c r="J204" s="136">
        <f>BK204</f>
        <v>0</v>
      </c>
      <c r="L204" s="125"/>
      <c r="M204" s="129"/>
      <c r="N204" s="130"/>
      <c r="O204" s="130"/>
      <c r="P204" s="131">
        <f>SUM(P205:P209)</f>
        <v>0.053095</v>
      </c>
      <c r="Q204" s="130"/>
      <c r="R204" s="131">
        <f>SUM(R205:R209)</f>
        <v>0</v>
      </c>
      <c r="S204" s="130"/>
      <c r="T204" s="131">
        <f>SUM(T205:T209)</f>
        <v>0</v>
      </c>
      <c r="U204" s="132"/>
      <c r="AR204" s="126" t="s">
        <v>81</v>
      </c>
      <c r="AT204" s="133" t="s">
        <v>70</v>
      </c>
      <c r="AU204" s="133" t="s">
        <v>79</v>
      </c>
      <c r="AY204" s="126" t="s">
        <v>127</v>
      </c>
      <c r="BK204" s="134">
        <f>SUM(BK205:BK209)</f>
        <v>0</v>
      </c>
    </row>
    <row r="205" spans="1:65" s="2" customFormat="1" ht="21.75" customHeight="1">
      <c r="A205" s="26"/>
      <c r="B205" s="137"/>
      <c r="C205" s="138" t="s">
        <v>136</v>
      </c>
      <c r="D205" s="138" t="s">
        <v>130</v>
      </c>
      <c r="E205" s="139" t="s">
        <v>702</v>
      </c>
      <c r="F205" s="140" t="s">
        <v>703</v>
      </c>
      <c r="G205" s="141" t="s">
        <v>652</v>
      </c>
      <c r="H205" s="142">
        <v>1</v>
      </c>
      <c r="I205" s="143"/>
      <c r="J205" s="143">
        <f>ROUND(I205*H205,2)</f>
        <v>0</v>
      </c>
      <c r="K205" s="144"/>
      <c r="L205" s="27"/>
      <c r="M205" s="145" t="s">
        <v>1</v>
      </c>
      <c r="N205" s="146" t="s">
        <v>36</v>
      </c>
      <c r="O205" s="147">
        <v>0</v>
      </c>
      <c r="P205" s="147">
        <f>O205*H205</f>
        <v>0</v>
      </c>
      <c r="Q205" s="147">
        <v>0</v>
      </c>
      <c r="R205" s="147">
        <f>Q205*H205</f>
        <v>0</v>
      </c>
      <c r="S205" s="147">
        <v>0</v>
      </c>
      <c r="T205" s="147">
        <f>S205*H205</f>
        <v>0</v>
      </c>
      <c r="U205" s="148" t="s">
        <v>1</v>
      </c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49" t="s">
        <v>233</v>
      </c>
      <c r="AT205" s="149" t="s">
        <v>130</v>
      </c>
      <c r="AU205" s="149" t="s">
        <v>81</v>
      </c>
      <c r="AY205" s="14" t="s">
        <v>127</v>
      </c>
      <c r="BE205" s="150">
        <f>IF(N205="základní",J205,0)</f>
        <v>0</v>
      </c>
      <c r="BF205" s="150">
        <f>IF(N205="snížená",J205,0)</f>
        <v>0</v>
      </c>
      <c r="BG205" s="150">
        <f>IF(N205="zákl. přenesená",J205,0)</f>
        <v>0</v>
      </c>
      <c r="BH205" s="150">
        <f>IF(N205="sníž. přenesená",J205,0)</f>
        <v>0</v>
      </c>
      <c r="BI205" s="150">
        <f>IF(N205="nulová",J205,0)</f>
        <v>0</v>
      </c>
      <c r="BJ205" s="14" t="s">
        <v>79</v>
      </c>
      <c r="BK205" s="150">
        <f>ROUND(I205*H205,2)</f>
        <v>0</v>
      </c>
      <c r="BL205" s="14" t="s">
        <v>233</v>
      </c>
      <c r="BM205" s="149" t="s">
        <v>704</v>
      </c>
    </row>
    <row r="206" spans="1:65" s="2" customFormat="1" ht="21.75" customHeight="1">
      <c r="A206" s="26"/>
      <c r="B206" s="137"/>
      <c r="C206" s="151" t="s">
        <v>141</v>
      </c>
      <c r="D206" s="151" t="s">
        <v>202</v>
      </c>
      <c r="E206" s="152" t="s">
        <v>705</v>
      </c>
      <c r="F206" s="153" t="s">
        <v>706</v>
      </c>
      <c r="G206" s="154" t="s">
        <v>257</v>
      </c>
      <c r="H206" s="155">
        <v>1</v>
      </c>
      <c r="I206" s="156"/>
      <c r="J206" s="156">
        <f>ROUND(I206*H206,2)</f>
        <v>0</v>
      </c>
      <c r="K206" s="157"/>
      <c r="L206" s="158"/>
      <c r="M206" s="159" t="s">
        <v>1</v>
      </c>
      <c r="N206" s="160" t="s">
        <v>36</v>
      </c>
      <c r="O206" s="147">
        <v>0</v>
      </c>
      <c r="P206" s="147">
        <f>O206*H206</f>
        <v>0</v>
      </c>
      <c r="Q206" s="147">
        <v>0</v>
      </c>
      <c r="R206" s="147">
        <f>Q206*H206</f>
        <v>0</v>
      </c>
      <c r="S206" s="147">
        <v>0</v>
      </c>
      <c r="T206" s="147">
        <f>S206*H206</f>
        <v>0</v>
      </c>
      <c r="U206" s="148" t="s">
        <v>1</v>
      </c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49" t="s">
        <v>404</v>
      </c>
      <c r="AT206" s="149" t="s">
        <v>202</v>
      </c>
      <c r="AU206" s="149" t="s">
        <v>81</v>
      </c>
      <c r="AY206" s="14" t="s">
        <v>127</v>
      </c>
      <c r="BE206" s="150">
        <f>IF(N206="základní",J206,0)</f>
        <v>0</v>
      </c>
      <c r="BF206" s="150">
        <f>IF(N206="snížená",J206,0)</f>
        <v>0</v>
      </c>
      <c r="BG206" s="150">
        <f>IF(N206="zákl. přenesená",J206,0)</f>
        <v>0</v>
      </c>
      <c r="BH206" s="150">
        <f>IF(N206="sníž. přenesená",J206,0)</f>
        <v>0</v>
      </c>
      <c r="BI206" s="150">
        <f>IF(N206="nulová",J206,0)</f>
        <v>0</v>
      </c>
      <c r="BJ206" s="14" t="s">
        <v>79</v>
      </c>
      <c r="BK206" s="150">
        <f>ROUND(I206*H206,2)</f>
        <v>0</v>
      </c>
      <c r="BL206" s="14" t="s">
        <v>233</v>
      </c>
      <c r="BM206" s="149" t="s">
        <v>707</v>
      </c>
    </row>
    <row r="207" spans="1:65" s="2" customFormat="1" ht="16.5" customHeight="1">
      <c r="A207" s="26"/>
      <c r="B207" s="137"/>
      <c r="C207" s="138" t="s">
        <v>149</v>
      </c>
      <c r="D207" s="138" t="s">
        <v>130</v>
      </c>
      <c r="E207" s="139" t="s">
        <v>708</v>
      </c>
      <c r="F207" s="140" t="s">
        <v>709</v>
      </c>
      <c r="G207" s="141" t="s">
        <v>652</v>
      </c>
      <c r="H207" s="142">
        <v>1</v>
      </c>
      <c r="I207" s="143"/>
      <c r="J207" s="143">
        <f>ROUND(I207*H207,2)</f>
        <v>0</v>
      </c>
      <c r="K207" s="144"/>
      <c r="L207" s="27"/>
      <c r="M207" s="145" t="s">
        <v>1</v>
      </c>
      <c r="N207" s="146" t="s">
        <v>36</v>
      </c>
      <c r="O207" s="147">
        <v>0</v>
      </c>
      <c r="P207" s="147">
        <f>O207*H207</f>
        <v>0</v>
      </c>
      <c r="Q207" s="147">
        <v>0</v>
      </c>
      <c r="R207" s="147">
        <f>Q207*H207</f>
        <v>0</v>
      </c>
      <c r="S207" s="147">
        <v>0</v>
      </c>
      <c r="T207" s="147">
        <f>S207*H207</f>
        <v>0</v>
      </c>
      <c r="U207" s="148" t="s">
        <v>1</v>
      </c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49" t="s">
        <v>233</v>
      </c>
      <c r="AT207" s="149" t="s">
        <v>130</v>
      </c>
      <c r="AU207" s="149" t="s">
        <v>81</v>
      </c>
      <c r="AY207" s="14" t="s">
        <v>127</v>
      </c>
      <c r="BE207" s="150">
        <f>IF(N207="základní",J207,0)</f>
        <v>0</v>
      </c>
      <c r="BF207" s="150">
        <f>IF(N207="snížená",J207,0)</f>
        <v>0</v>
      </c>
      <c r="BG207" s="150">
        <f>IF(N207="zákl. přenesená",J207,0)</f>
        <v>0</v>
      </c>
      <c r="BH207" s="150">
        <f>IF(N207="sníž. přenesená",J207,0)</f>
        <v>0</v>
      </c>
      <c r="BI207" s="150">
        <f>IF(N207="nulová",J207,0)</f>
        <v>0</v>
      </c>
      <c r="BJ207" s="14" t="s">
        <v>79</v>
      </c>
      <c r="BK207" s="150">
        <f>ROUND(I207*H207,2)</f>
        <v>0</v>
      </c>
      <c r="BL207" s="14" t="s">
        <v>233</v>
      </c>
      <c r="BM207" s="149" t="s">
        <v>710</v>
      </c>
    </row>
    <row r="208" spans="1:65" s="2" customFormat="1" ht="21.75" customHeight="1">
      <c r="A208" s="26"/>
      <c r="B208" s="137"/>
      <c r="C208" s="138" t="s">
        <v>711</v>
      </c>
      <c r="D208" s="138" t="s">
        <v>130</v>
      </c>
      <c r="E208" s="139" t="s">
        <v>712</v>
      </c>
      <c r="F208" s="140" t="s">
        <v>713</v>
      </c>
      <c r="G208" s="141" t="s">
        <v>179</v>
      </c>
      <c r="H208" s="142">
        <v>0.035</v>
      </c>
      <c r="I208" s="143"/>
      <c r="J208" s="143">
        <f>ROUND(I208*H208,2)</f>
        <v>0</v>
      </c>
      <c r="K208" s="144"/>
      <c r="L208" s="27"/>
      <c r="M208" s="145" t="s">
        <v>1</v>
      </c>
      <c r="N208" s="146" t="s">
        <v>36</v>
      </c>
      <c r="O208" s="147">
        <v>1.517</v>
      </c>
      <c r="P208" s="147">
        <f>O208*H208</f>
        <v>0.053095</v>
      </c>
      <c r="Q208" s="147">
        <v>0</v>
      </c>
      <c r="R208" s="147">
        <f>Q208*H208</f>
        <v>0</v>
      </c>
      <c r="S208" s="147">
        <v>0</v>
      </c>
      <c r="T208" s="147">
        <f>S208*H208</f>
        <v>0</v>
      </c>
      <c r="U208" s="148" t="s">
        <v>1</v>
      </c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49" t="s">
        <v>233</v>
      </c>
      <c r="AT208" s="149" t="s">
        <v>130</v>
      </c>
      <c r="AU208" s="149" t="s">
        <v>81</v>
      </c>
      <c r="AY208" s="14" t="s">
        <v>127</v>
      </c>
      <c r="BE208" s="150">
        <f>IF(N208="základní",J208,0)</f>
        <v>0</v>
      </c>
      <c r="BF208" s="150">
        <f>IF(N208="snížená",J208,0)</f>
        <v>0</v>
      </c>
      <c r="BG208" s="150">
        <f>IF(N208="zákl. přenesená",J208,0)</f>
        <v>0</v>
      </c>
      <c r="BH208" s="150">
        <f>IF(N208="sníž. přenesená",J208,0)</f>
        <v>0</v>
      </c>
      <c r="BI208" s="150">
        <f>IF(N208="nulová",J208,0)</f>
        <v>0</v>
      </c>
      <c r="BJ208" s="14" t="s">
        <v>79</v>
      </c>
      <c r="BK208" s="150">
        <f>ROUND(I208*H208,2)</f>
        <v>0</v>
      </c>
      <c r="BL208" s="14" t="s">
        <v>233</v>
      </c>
      <c r="BM208" s="149" t="s">
        <v>714</v>
      </c>
    </row>
    <row r="209" spans="1:65" s="2" customFormat="1" ht="21.75" customHeight="1">
      <c r="A209" s="26"/>
      <c r="B209" s="137"/>
      <c r="C209" s="138" t="s">
        <v>164</v>
      </c>
      <c r="D209" s="138" t="s">
        <v>130</v>
      </c>
      <c r="E209" s="139" t="s">
        <v>715</v>
      </c>
      <c r="F209" s="140" t="s">
        <v>716</v>
      </c>
      <c r="G209" s="141" t="s">
        <v>179</v>
      </c>
      <c r="H209" s="142">
        <v>0.035</v>
      </c>
      <c r="I209" s="143"/>
      <c r="J209" s="143">
        <f>ROUND(I209*H209,2)</f>
        <v>0</v>
      </c>
      <c r="K209" s="144"/>
      <c r="L209" s="27"/>
      <c r="M209" s="145" t="s">
        <v>1</v>
      </c>
      <c r="N209" s="146" t="s">
        <v>36</v>
      </c>
      <c r="O209" s="147">
        <v>0</v>
      </c>
      <c r="P209" s="147">
        <f>O209*H209</f>
        <v>0</v>
      </c>
      <c r="Q209" s="147">
        <v>0</v>
      </c>
      <c r="R209" s="147">
        <f>Q209*H209</f>
        <v>0</v>
      </c>
      <c r="S209" s="147">
        <v>0</v>
      </c>
      <c r="T209" s="147">
        <f>S209*H209</f>
        <v>0</v>
      </c>
      <c r="U209" s="148" t="s">
        <v>1</v>
      </c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49" t="s">
        <v>233</v>
      </c>
      <c r="AT209" s="149" t="s">
        <v>130</v>
      </c>
      <c r="AU209" s="149" t="s">
        <v>81</v>
      </c>
      <c r="AY209" s="14" t="s">
        <v>127</v>
      </c>
      <c r="BE209" s="150">
        <f>IF(N209="základní",J209,0)</f>
        <v>0</v>
      </c>
      <c r="BF209" s="150">
        <f>IF(N209="snížená",J209,0)</f>
        <v>0</v>
      </c>
      <c r="BG209" s="150">
        <f>IF(N209="zákl. přenesená",J209,0)</f>
        <v>0</v>
      </c>
      <c r="BH209" s="150">
        <f>IF(N209="sníž. přenesená",J209,0)</f>
        <v>0</v>
      </c>
      <c r="BI209" s="150">
        <f>IF(N209="nulová",J209,0)</f>
        <v>0</v>
      </c>
      <c r="BJ209" s="14" t="s">
        <v>79</v>
      </c>
      <c r="BK209" s="150">
        <f>ROUND(I209*H209,2)</f>
        <v>0</v>
      </c>
      <c r="BL209" s="14" t="s">
        <v>233</v>
      </c>
      <c r="BM209" s="149" t="s">
        <v>717</v>
      </c>
    </row>
    <row r="210" spans="2:63" s="12" customFormat="1" ht="22.7" customHeight="1">
      <c r="B210" s="125"/>
      <c r="D210" s="126" t="s">
        <v>70</v>
      </c>
      <c r="E210" s="135" t="s">
        <v>718</v>
      </c>
      <c r="F210" s="135" t="s">
        <v>719</v>
      </c>
      <c r="J210" s="136">
        <f>BK210</f>
        <v>0</v>
      </c>
      <c r="L210" s="125"/>
      <c r="M210" s="129"/>
      <c r="N210" s="130"/>
      <c r="O210" s="130"/>
      <c r="P210" s="131">
        <f>SUM(P211:P215)</f>
        <v>0.21525000000000002</v>
      </c>
      <c r="Q210" s="130"/>
      <c r="R210" s="131">
        <f>SUM(R211:R215)</f>
        <v>0</v>
      </c>
      <c r="S210" s="130"/>
      <c r="T210" s="131">
        <f>SUM(T211:T215)</f>
        <v>0</v>
      </c>
      <c r="U210" s="132"/>
      <c r="AR210" s="126" t="s">
        <v>81</v>
      </c>
      <c r="AT210" s="133" t="s">
        <v>70</v>
      </c>
      <c r="AU210" s="133" t="s">
        <v>79</v>
      </c>
      <c r="AY210" s="126" t="s">
        <v>127</v>
      </c>
      <c r="BK210" s="134">
        <f>SUM(BK211:BK215)</f>
        <v>0</v>
      </c>
    </row>
    <row r="211" spans="1:65" s="2" customFormat="1" ht="21.75" customHeight="1">
      <c r="A211" s="26"/>
      <c r="B211" s="137"/>
      <c r="C211" s="138" t="s">
        <v>720</v>
      </c>
      <c r="D211" s="138" t="s">
        <v>130</v>
      </c>
      <c r="E211" s="139" t="s">
        <v>721</v>
      </c>
      <c r="F211" s="140" t="s">
        <v>722</v>
      </c>
      <c r="G211" s="141" t="s">
        <v>257</v>
      </c>
      <c r="H211" s="142">
        <v>3</v>
      </c>
      <c r="I211" s="143"/>
      <c r="J211" s="143">
        <f>ROUND(I211*H211,2)</f>
        <v>0</v>
      </c>
      <c r="K211" s="144"/>
      <c r="L211" s="27"/>
      <c r="M211" s="145" t="s">
        <v>1</v>
      </c>
      <c r="N211" s="146" t="s">
        <v>36</v>
      </c>
      <c r="O211" s="147">
        <v>0</v>
      </c>
      <c r="P211" s="147">
        <f>O211*H211</f>
        <v>0</v>
      </c>
      <c r="Q211" s="147">
        <v>0</v>
      </c>
      <c r="R211" s="147">
        <f>Q211*H211</f>
        <v>0</v>
      </c>
      <c r="S211" s="147">
        <v>0</v>
      </c>
      <c r="T211" s="147">
        <f>S211*H211</f>
        <v>0</v>
      </c>
      <c r="U211" s="148" t="s">
        <v>1</v>
      </c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49" t="s">
        <v>233</v>
      </c>
      <c r="AT211" s="149" t="s">
        <v>130</v>
      </c>
      <c r="AU211" s="149" t="s">
        <v>81</v>
      </c>
      <c r="AY211" s="14" t="s">
        <v>127</v>
      </c>
      <c r="BE211" s="150">
        <f>IF(N211="základní",J211,0)</f>
        <v>0</v>
      </c>
      <c r="BF211" s="150">
        <f>IF(N211="snížená",J211,0)</f>
        <v>0</v>
      </c>
      <c r="BG211" s="150">
        <f>IF(N211="zákl. přenesená",J211,0)</f>
        <v>0</v>
      </c>
      <c r="BH211" s="150">
        <f>IF(N211="sníž. přenesená",J211,0)</f>
        <v>0</v>
      </c>
      <c r="BI211" s="150">
        <f>IF(N211="nulová",J211,0)</f>
        <v>0</v>
      </c>
      <c r="BJ211" s="14" t="s">
        <v>79</v>
      </c>
      <c r="BK211" s="150">
        <f>ROUND(I211*H211,2)</f>
        <v>0</v>
      </c>
      <c r="BL211" s="14" t="s">
        <v>233</v>
      </c>
      <c r="BM211" s="149" t="s">
        <v>723</v>
      </c>
    </row>
    <row r="212" spans="1:65" s="2" customFormat="1" ht="33" customHeight="1">
      <c r="A212" s="26"/>
      <c r="B212" s="137"/>
      <c r="C212" s="138" t="s">
        <v>724</v>
      </c>
      <c r="D212" s="138" t="s">
        <v>130</v>
      </c>
      <c r="E212" s="139" t="s">
        <v>725</v>
      </c>
      <c r="F212" s="140" t="s">
        <v>726</v>
      </c>
      <c r="G212" s="141" t="s">
        <v>257</v>
      </c>
      <c r="H212" s="142">
        <v>3</v>
      </c>
      <c r="I212" s="143"/>
      <c r="J212" s="143">
        <f>ROUND(I212*H212,2)</f>
        <v>0</v>
      </c>
      <c r="K212" s="144"/>
      <c r="L212" s="27"/>
      <c r="M212" s="145" t="s">
        <v>1</v>
      </c>
      <c r="N212" s="146" t="s">
        <v>36</v>
      </c>
      <c r="O212" s="147">
        <v>0</v>
      </c>
      <c r="P212" s="147">
        <f>O212*H212</f>
        <v>0</v>
      </c>
      <c r="Q212" s="147">
        <v>0</v>
      </c>
      <c r="R212" s="147">
        <f>Q212*H212</f>
        <v>0</v>
      </c>
      <c r="S212" s="147">
        <v>0</v>
      </c>
      <c r="T212" s="147">
        <f>S212*H212</f>
        <v>0</v>
      </c>
      <c r="U212" s="148" t="s">
        <v>1</v>
      </c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49" t="s">
        <v>233</v>
      </c>
      <c r="AT212" s="149" t="s">
        <v>130</v>
      </c>
      <c r="AU212" s="149" t="s">
        <v>81</v>
      </c>
      <c r="AY212" s="14" t="s">
        <v>127</v>
      </c>
      <c r="BE212" s="150">
        <f>IF(N212="základní",J212,0)</f>
        <v>0</v>
      </c>
      <c r="BF212" s="150">
        <f>IF(N212="snížená",J212,0)</f>
        <v>0</v>
      </c>
      <c r="BG212" s="150">
        <f>IF(N212="zákl. přenesená",J212,0)</f>
        <v>0</v>
      </c>
      <c r="BH212" s="150">
        <f>IF(N212="sníž. přenesená",J212,0)</f>
        <v>0</v>
      </c>
      <c r="BI212" s="150">
        <f>IF(N212="nulová",J212,0)</f>
        <v>0</v>
      </c>
      <c r="BJ212" s="14" t="s">
        <v>79</v>
      </c>
      <c r="BK212" s="150">
        <f>ROUND(I212*H212,2)</f>
        <v>0</v>
      </c>
      <c r="BL212" s="14" t="s">
        <v>233</v>
      </c>
      <c r="BM212" s="149" t="s">
        <v>727</v>
      </c>
    </row>
    <row r="213" spans="1:65" s="2" customFormat="1" ht="21.75" customHeight="1">
      <c r="A213" s="26"/>
      <c r="B213" s="137"/>
      <c r="C213" s="138" t="s">
        <v>254</v>
      </c>
      <c r="D213" s="138" t="s">
        <v>130</v>
      </c>
      <c r="E213" s="139" t="s">
        <v>728</v>
      </c>
      <c r="F213" s="140" t="s">
        <v>729</v>
      </c>
      <c r="G213" s="141" t="s">
        <v>179</v>
      </c>
      <c r="H213" s="142">
        <v>0.11</v>
      </c>
      <c r="I213" s="143"/>
      <c r="J213" s="143">
        <f>ROUND(I213*H213,2)</f>
        <v>0</v>
      </c>
      <c r="K213" s="144"/>
      <c r="L213" s="27"/>
      <c r="M213" s="145" t="s">
        <v>1</v>
      </c>
      <c r="N213" s="146" t="s">
        <v>36</v>
      </c>
      <c r="O213" s="147">
        <v>0</v>
      </c>
      <c r="P213" s="147">
        <f>O213*H213</f>
        <v>0</v>
      </c>
      <c r="Q213" s="147">
        <v>0</v>
      </c>
      <c r="R213" s="147">
        <f>Q213*H213</f>
        <v>0</v>
      </c>
      <c r="S213" s="147">
        <v>0</v>
      </c>
      <c r="T213" s="147">
        <f>S213*H213</f>
        <v>0</v>
      </c>
      <c r="U213" s="148" t="s">
        <v>1</v>
      </c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49" t="s">
        <v>233</v>
      </c>
      <c r="AT213" s="149" t="s">
        <v>130</v>
      </c>
      <c r="AU213" s="149" t="s">
        <v>81</v>
      </c>
      <c r="AY213" s="14" t="s">
        <v>127</v>
      </c>
      <c r="BE213" s="150">
        <f>IF(N213="základní",J213,0)</f>
        <v>0</v>
      </c>
      <c r="BF213" s="150">
        <f>IF(N213="snížená",J213,0)</f>
        <v>0</v>
      </c>
      <c r="BG213" s="150">
        <f>IF(N213="zákl. přenesená",J213,0)</f>
        <v>0</v>
      </c>
      <c r="BH213" s="150">
        <f>IF(N213="sníž. přenesená",J213,0)</f>
        <v>0</v>
      </c>
      <c r="BI213" s="150">
        <f>IF(N213="nulová",J213,0)</f>
        <v>0</v>
      </c>
      <c r="BJ213" s="14" t="s">
        <v>79</v>
      </c>
      <c r="BK213" s="150">
        <f>ROUND(I213*H213,2)</f>
        <v>0</v>
      </c>
      <c r="BL213" s="14" t="s">
        <v>233</v>
      </c>
      <c r="BM213" s="149" t="s">
        <v>730</v>
      </c>
    </row>
    <row r="214" spans="1:65" s="2" customFormat="1" ht="21.75" customHeight="1">
      <c r="A214" s="26"/>
      <c r="B214" s="137"/>
      <c r="C214" s="138" t="s">
        <v>731</v>
      </c>
      <c r="D214" s="138" t="s">
        <v>130</v>
      </c>
      <c r="E214" s="139" t="s">
        <v>732</v>
      </c>
      <c r="F214" s="140" t="s">
        <v>733</v>
      </c>
      <c r="G214" s="141" t="s">
        <v>179</v>
      </c>
      <c r="H214" s="142">
        <v>0.07</v>
      </c>
      <c r="I214" s="143"/>
      <c r="J214" s="143">
        <f>ROUND(I214*H214,2)</f>
        <v>0</v>
      </c>
      <c r="K214" s="144"/>
      <c r="L214" s="27"/>
      <c r="M214" s="145" t="s">
        <v>1</v>
      </c>
      <c r="N214" s="146" t="s">
        <v>36</v>
      </c>
      <c r="O214" s="147">
        <v>3.075</v>
      </c>
      <c r="P214" s="147">
        <f>O214*H214</f>
        <v>0.21525000000000002</v>
      </c>
      <c r="Q214" s="147">
        <v>0</v>
      </c>
      <c r="R214" s="147">
        <f>Q214*H214</f>
        <v>0</v>
      </c>
      <c r="S214" s="147">
        <v>0</v>
      </c>
      <c r="T214" s="147">
        <f>S214*H214</f>
        <v>0</v>
      </c>
      <c r="U214" s="148" t="s">
        <v>1</v>
      </c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49" t="s">
        <v>233</v>
      </c>
      <c r="AT214" s="149" t="s">
        <v>130</v>
      </c>
      <c r="AU214" s="149" t="s">
        <v>81</v>
      </c>
      <c r="AY214" s="14" t="s">
        <v>127</v>
      </c>
      <c r="BE214" s="150">
        <f>IF(N214="základní",J214,0)</f>
        <v>0</v>
      </c>
      <c r="BF214" s="150">
        <f>IF(N214="snížená",J214,0)</f>
        <v>0</v>
      </c>
      <c r="BG214" s="150">
        <f>IF(N214="zákl. přenesená",J214,0)</f>
        <v>0</v>
      </c>
      <c r="BH214" s="150">
        <f>IF(N214="sníž. přenesená",J214,0)</f>
        <v>0</v>
      </c>
      <c r="BI214" s="150">
        <f>IF(N214="nulová",J214,0)</f>
        <v>0</v>
      </c>
      <c r="BJ214" s="14" t="s">
        <v>79</v>
      </c>
      <c r="BK214" s="150">
        <f>ROUND(I214*H214,2)</f>
        <v>0</v>
      </c>
      <c r="BL214" s="14" t="s">
        <v>233</v>
      </c>
      <c r="BM214" s="149" t="s">
        <v>734</v>
      </c>
    </row>
    <row r="215" spans="1:65" s="2" customFormat="1" ht="21.75" customHeight="1">
      <c r="A215" s="26"/>
      <c r="B215" s="137"/>
      <c r="C215" s="138" t="s">
        <v>267</v>
      </c>
      <c r="D215" s="138" t="s">
        <v>130</v>
      </c>
      <c r="E215" s="139" t="s">
        <v>735</v>
      </c>
      <c r="F215" s="140" t="s">
        <v>736</v>
      </c>
      <c r="G215" s="141" t="s">
        <v>179</v>
      </c>
      <c r="H215" s="142">
        <v>0.07</v>
      </c>
      <c r="I215" s="143"/>
      <c r="J215" s="143">
        <f>ROUND(I215*H215,2)</f>
        <v>0</v>
      </c>
      <c r="K215" s="144"/>
      <c r="L215" s="27"/>
      <c r="M215" s="145" t="s">
        <v>1</v>
      </c>
      <c r="N215" s="146" t="s">
        <v>36</v>
      </c>
      <c r="O215" s="147">
        <v>0</v>
      </c>
      <c r="P215" s="147">
        <f>O215*H215</f>
        <v>0</v>
      </c>
      <c r="Q215" s="147">
        <v>0</v>
      </c>
      <c r="R215" s="147">
        <f>Q215*H215</f>
        <v>0</v>
      </c>
      <c r="S215" s="147">
        <v>0</v>
      </c>
      <c r="T215" s="147">
        <f>S215*H215</f>
        <v>0</v>
      </c>
      <c r="U215" s="148" t="s">
        <v>1</v>
      </c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49" t="s">
        <v>233</v>
      </c>
      <c r="AT215" s="149" t="s">
        <v>130</v>
      </c>
      <c r="AU215" s="149" t="s">
        <v>81</v>
      </c>
      <c r="AY215" s="14" t="s">
        <v>127</v>
      </c>
      <c r="BE215" s="150">
        <f>IF(N215="základní",J215,0)</f>
        <v>0</v>
      </c>
      <c r="BF215" s="150">
        <f>IF(N215="snížená",J215,0)</f>
        <v>0</v>
      </c>
      <c r="BG215" s="150">
        <f>IF(N215="zákl. přenesená",J215,0)</f>
        <v>0</v>
      </c>
      <c r="BH215" s="150">
        <f>IF(N215="sníž. přenesená",J215,0)</f>
        <v>0</v>
      </c>
      <c r="BI215" s="150">
        <f>IF(N215="nulová",J215,0)</f>
        <v>0</v>
      </c>
      <c r="BJ215" s="14" t="s">
        <v>79</v>
      </c>
      <c r="BK215" s="150">
        <f>ROUND(I215*H215,2)</f>
        <v>0</v>
      </c>
      <c r="BL215" s="14" t="s">
        <v>233</v>
      </c>
      <c r="BM215" s="149" t="s">
        <v>737</v>
      </c>
    </row>
    <row r="216" spans="2:63" s="12" customFormat="1" ht="22.7" customHeight="1">
      <c r="B216" s="125"/>
      <c r="D216" s="126" t="s">
        <v>70</v>
      </c>
      <c r="E216" s="135" t="s">
        <v>406</v>
      </c>
      <c r="F216" s="135" t="s">
        <v>738</v>
      </c>
      <c r="J216" s="136">
        <f>BK216</f>
        <v>0</v>
      </c>
      <c r="L216" s="125"/>
      <c r="M216" s="129"/>
      <c r="N216" s="130"/>
      <c r="O216" s="130"/>
      <c r="P216" s="131">
        <f>P217</f>
        <v>0</v>
      </c>
      <c r="Q216" s="130"/>
      <c r="R216" s="131">
        <f>R217</f>
        <v>0</v>
      </c>
      <c r="S216" s="130"/>
      <c r="T216" s="131">
        <f>T217</f>
        <v>0</v>
      </c>
      <c r="U216" s="132"/>
      <c r="AR216" s="126" t="s">
        <v>81</v>
      </c>
      <c r="AT216" s="133" t="s">
        <v>70</v>
      </c>
      <c r="AU216" s="133" t="s">
        <v>79</v>
      </c>
      <c r="AY216" s="126" t="s">
        <v>127</v>
      </c>
      <c r="BK216" s="134">
        <f>BK217</f>
        <v>0</v>
      </c>
    </row>
    <row r="217" spans="1:65" s="2" customFormat="1" ht="16.5" customHeight="1">
      <c r="A217" s="26"/>
      <c r="B217" s="137"/>
      <c r="C217" s="138" t="s">
        <v>271</v>
      </c>
      <c r="D217" s="138" t="s">
        <v>130</v>
      </c>
      <c r="E217" s="139" t="s">
        <v>739</v>
      </c>
      <c r="F217" s="140" t="s">
        <v>740</v>
      </c>
      <c r="G217" s="141" t="s">
        <v>741</v>
      </c>
      <c r="H217" s="142">
        <v>1</v>
      </c>
      <c r="I217" s="143"/>
      <c r="J217" s="143">
        <f>ROUND(I217*H217,2)</f>
        <v>0</v>
      </c>
      <c r="K217" s="144"/>
      <c r="L217" s="27"/>
      <c r="M217" s="145" t="s">
        <v>1</v>
      </c>
      <c r="N217" s="146" t="s">
        <v>36</v>
      </c>
      <c r="O217" s="147">
        <v>0</v>
      </c>
      <c r="P217" s="147">
        <f>O217*H217</f>
        <v>0</v>
      </c>
      <c r="Q217" s="147">
        <v>0</v>
      </c>
      <c r="R217" s="147">
        <f>Q217*H217</f>
        <v>0</v>
      </c>
      <c r="S217" s="147">
        <v>0</v>
      </c>
      <c r="T217" s="147">
        <f>S217*H217</f>
        <v>0</v>
      </c>
      <c r="U217" s="148" t="s">
        <v>1</v>
      </c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49" t="s">
        <v>233</v>
      </c>
      <c r="AT217" s="149" t="s">
        <v>130</v>
      </c>
      <c r="AU217" s="149" t="s">
        <v>81</v>
      </c>
      <c r="AY217" s="14" t="s">
        <v>127</v>
      </c>
      <c r="BE217" s="150">
        <f>IF(N217="základní",J217,0)</f>
        <v>0</v>
      </c>
      <c r="BF217" s="150">
        <f>IF(N217="snížená",J217,0)</f>
        <v>0</v>
      </c>
      <c r="BG217" s="150">
        <f>IF(N217="zákl. přenesená",J217,0)</f>
        <v>0</v>
      </c>
      <c r="BH217" s="150">
        <f>IF(N217="sníž. přenesená",J217,0)</f>
        <v>0</v>
      </c>
      <c r="BI217" s="150">
        <f>IF(N217="nulová",J217,0)</f>
        <v>0</v>
      </c>
      <c r="BJ217" s="14" t="s">
        <v>79</v>
      </c>
      <c r="BK217" s="150">
        <f>ROUND(I217*H217,2)</f>
        <v>0</v>
      </c>
      <c r="BL217" s="14" t="s">
        <v>233</v>
      </c>
      <c r="BM217" s="149" t="s">
        <v>742</v>
      </c>
    </row>
    <row r="218" spans="2:63" s="12" customFormat="1" ht="22.7" customHeight="1">
      <c r="B218" s="125"/>
      <c r="D218" s="126" t="s">
        <v>70</v>
      </c>
      <c r="E218" s="135" t="s">
        <v>743</v>
      </c>
      <c r="F218" s="135" t="s">
        <v>744</v>
      </c>
      <c r="J218" s="136">
        <f>BK218</f>
        <v>0</v>
      </c>
      <c r="L218" s="125"/>
      <c r="M218" s="129"/>
      <c r="N218" s="130"/>
      <c r="O218" s="130"/>
      <c r="P218" s="131">
        <f>P219</f>
        <v>0</v>
      </c>
      <c r="Q218" s="130"/>
      <c r="R218" s="131">
        <f>R219</f>
        <v>0</v>
      </c>
      <c r="S218" s="130"/>
      <c r="T218" s="131">
        <f>T219</f>
        <v>0</v>
      </c>
      <c r="U218" s="132"/>
      <c r="AR218" s="126" t="s">
        <v>81</v>
      </c>
      <c r="AT218" s="133" t="s">
        <v>70</v>
      </c>
      <c r="AU218" s="133" t="s">
        <v>79</v>
      </c>
      <c r="AY218" s="126" t="s">
        <v>127</v>
      </c>
      <c r="BK218" s="134">
        <f>BK219</f>
        <v>0</v>
      </c>
    </row>
    <row r="219" spans="1:65" s="2" customFormat="1" ht="16.5" customHeight="1">
      <c r="A219" s="26"/>
      <c r="B219" s="137"/>
      <c r="C219" s="138" t="s">
        <v>345</v>
      </c>
      <c r="D219" s="138" t="s">
        <v>130</v>
      </c>
      <c r="E219" s="139" t="s">
        <v>745</v>
      </c>
      <c r="F219" s="140" t="s">
        <v>744</v>
      </c>
      <c r="G219" s="141" t="s">
        <v>746</v>
      </c>
      <c r="H219" s="142">
        <v>1</v>
      </c>
      <c r="I219" s="143"/>
      <c r="J219" s="143">
        <f>ROUND(I219*H219,2)</f>
        <v>0</v>
      </c>
      <c r="K219" s="144"/>
      <c r="L219" s="27"/>
      <c r="M219" s="145" t="s">
        <v>1</v>
      </c>
      <c r="N219" s="146" t="s">
        <v>36</v>
      </c>
      <c r="O219" s="147">
        <v>0</v>
      </c>
      <c r="P219" s="147">
        <f>O219*H219</f>
        <v>0</v>
      </c>
      <c r="Q219" s="147">
        <v>0</v>
      </c>
      <c r="R219" s="147">
        <f>Q219*H219</f>
        <v>0</v>
      </c>
      <c r="S219" s="147">
        <v>0</v>
      </c>
      <c r="T219" s="147">
        <f>S219*H219</f>
        <v>0</v>
      </c>
      <c r="U219" s="148" t="s">
        <v>1</v>
      </c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49" t="s">
        <v>233</v>
      </c>
      <c r="AT219" s="149" t="s">
        <v>130</v>
      </c>
      <c r="AU219" s="149" t="s">
        <v>81</v>
      </c>
      <c r="AY219" s="14" t="s">
        <v>127</v>
      </c>
      <c r="BE219" s="150">
        <f>IF(N219="základní",J219,0)</f>
        <v>0</v>
      </c>
      <c r="BF219" s="150">
        <f>IF(N219="snížená",J219,0)</f>
        <v>0</v>
      </c>
      <c r="BG219" s="150">
        <f>IF(N219="zákl. přenesená",J219,0)</f>
        <v>0</v>
      </c>
      <c r="BH219" s="150">
        <f>IF(N219="sníž. přenesená",J219,0)</f>
        <v>0</v>
      </c>
      <c r="BI219" s="150">
        <f>IF(N219="nulová",J219,0)</f>
        <v>0</v>
      </c>
      <c r="BJ219" s="14" t="s">
        <v>79</v>
      </c>
      <c r="BK219" s="150">
        <f>ROUND(I219*H219,2)</f>
        <v>0</v>
      </c>
      <c r="BL219" s="14" t="s">
        <v>233</v>
      </c>
      <c r="BM219" s="149" t="s">
        <v>747</v>
      </c>
    </row>
    <row r="220" spans="2:63" s="12" customFormat="1" ht="22.7" customHeight="1">
      <c r="B220" s="125"/>
      <c r="D220" s="126" t="s">
        <v>70</v>
      </c>
      <c r="E220" s="135" t="s">
        <v>417</v>
      </c>
      <c r="F220" s="135" t="s">
        <v>418</v>
      </c>
      <c r="J220" s="136">
        <f>BK220</f>
        <v>0</v>
      </c>
      <c r="L220" s="125"/>
      <c r="M220" s="129"/>
      <c r="N220" s="130"/>
      <c r="O220" s="130"/>
      <c r="P220" s="131">
        <f>SUM(P221:P229)</f>
        <v>23.113355</v>
      </c>
      <c r="Q220" s="130"/>
      <c r="R220" s="131">
        <f>SUM(R221:R229)</f>
        <v>0.42112000000000005</v>
      </c>
      <c r="S220" s="130"/>
      <c r="T220" s="131">
        <f>SUM(T221:T229)</f>
        <v>0</v>
      </c>
      <c r="U220" s="132"/>
      <c r="AR220" s="126" t="s">
        <v>81</v>
      </c>
      <c r="AT220" s="133" t="s">
        <v>70</v>
      </c>
      <c r="AU220" s="133" t="s">
        <v>79</v>
      </c>
      <c r="AY220" s="126" t="s">
        <v>127</v>
      </c>
      <c r="BK220" s="134">
        <f>SUM(BK221:BK229)</f>
        <v>0</v>
      </c>
    </row>
    <row r="221" spans="1:65" s="2" customFormat="1" ht="21.75" customHeight="1">
      <c r="A221" s="26"/>
      <c r="B221" s="137"/>
      <c r="C221" s="138" t="s">
        <v>748</v>
      </c>
      <c r="D221" s="138" t="s">
        <v>130</v>
      </c>
      <c r="E221" s="139" t="s">
        <v>749</v>
      </c>
      <c r="F221" s="140" t="s">
        <v>750</v>
      </c>
      <c r="G221" s="141" t="s">
        <v>133</v>
      </c>
      <c r="H221" s="142">
        <v>13.5</v>
      </c>
      <c r="I221" s="143"/>
      <c r="J221" s="143">
        <f aca="true" t="shared" si="50" ref="J221:J229">ROUND(I221*H221,2)</f>
        <v>0</v>
      </c>
      <c r="K221" s="144"/>
      <c r="L221" s="27"/>
      <c r="M221" s="145" t="s">
        <v>1</v>
      </c>
      <c r="N221" s="146" t="s">
        <v>36</v>
      </c>
      <c r="O221" s="147">
        <v>1.492</v>
      </c>
      <c r="P221" s="147">
        <f aca="true" t="shared" si="51" ref="P221:P229">O221*H221</f>
        <v>20.142</v>
      </c>
      <c r="Q221" s="147">
        <v>0.00027</v>
      </c>
      <c r="R221" s="147">
        <f aca="true" t="shared" si="52" ref="R221:R229">Q221*H221</f>
        <v>0.0036450000000000002</v>
      </c>
      <c r="S221" s="147">
        <v>0</v>
      </c>
      <c r="T221" s="147">
        <f aca="true" t="shared" si="53" ref="T221:T229">S221*H221</f>
        <v>0</v>
      </c>
      <c r="U221" s="148" t="s">
        <v>1</v>
      </c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49" t="s">
        <v>233</v>
      </c>
      <c r="AT221" s="149" t="s">
        <v>130</v>
      </c>
      <c r="AU221" s="149" t="s">
        <v>81</v>
      </c>
      <c r="AY221" s="14" t="s">
        <v>127</v>
      </c>
      <c r="BE221" s="150">
        <f aca="true" t="shared" si="54" ref="BE221:BE229">IF(N221="základní",J221,0)</f>
        <v>0</v>
      </c>
      <c r="BF221" s="150">
        <f aca="true" t="shared" si="55" ref="BF221:BF229">IF(N221="snížená",J221,0)</f>
        <v>0</v>
      </c>
      <c r="BG221" s="150">
        <f aca="true" t="shared" si="56" ref="BG221:BG229">IF(N221="zákl. přenesená",J221,0)</f>
        <v>0</v>
      </c>
      <c r="BH221" s="150">
        <f aca="true" t="shared" si="57" ref="BH221:BH229">IF(N221="sníž. přenesená",J221,0)</f>
        <v>0</v>
      </c>
      <c r="BI221" s="150">
        <f aca="true" t="shared" si="58" ref="BI221:BI229">IF(N221="nulová",J221,0)</f>
        <v>0</v>
      </c>
      <c r="BJ221" s="14" t="s">
        <v>79</v>
      </c>
      <c r="BK221" s="150">
        <f aca="true" t="shared" si="59" ref="BK221:BK229">ROUND(I221*H221,2)</f>
        <v>0</v>
      </c>
      <c r="BL221" s="14" t="s">
        <v>233</v>
      </c>
      <c r="BM221" s="149" t="s">
        <v>751</v>
      </c>
    </row>
    <row r="222" spans="1:65" s="2" customFormat="1" ht="21.75" customHeight="1">
      <c r="A222" s="26"/>
      <c r="B222" s="137"/>
      <c r="C222" s="151" t="s">
        <v>752</v>
      </c>
      <c r="D222" s="151" t="s">
        <v>202</v>
      </c>
      <c r="E222" s="152" t="s">
        <v>753</v>
      </c>
      <c r="F222" s="153" t="s">
        <v>754</v>
      </c>
      <c r="G222" s="154" t="s">
        <v>133</v>
      </c>
      <c r="H222" s="155">
        <v>13.5</v>
      </c>
      <c r="I222" s="156"/>
      <c r="J222" s="156">
        <f t="shared" si="50"/>
        <v>0</v>
      </c>
      <c r="K222" s="157"/>
      <c r="L222" s="158"/>
      <c r="M222" s="159" t="s">
        <v>1</v>
      </c>
      <c r="N222" s="160" t="s">
        <v>36</v>
      </c>
      <c r="O222" s="147">
        <v>0</v>
      </c>
      <c r="P222" s="147">
        <f t="shared" si="51"/>
        <v>0</v>
      </c>
      <c r="Q222" s="147">
        <v>0.02685</v>
      </c>
      <c r="R222" s="147">
        <f t="shared" si="52"/>
        <v>0.362475</v>
      </c>
      <c r="S222" s="147">
        <v>0</v>
      </c>
      <c r="T222" s="147">
        <f t="shared" si="53"/>
        <v>0</v>
      </c>
      <c r="U222" s="148" t="s">
        <v>1</v>
      </c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49" t="s">
        <v>404</v>
      </c>
      <c r="AT222" s="149" t="s">
        <v>202</v>
      </c>
      <c r="AU222" s="149" t="s">
        <v>81</v>
      </c>
      <c r="AY222" s="14" t="s">
        <v>127</v>
      </c>
      <c r="BE222" s="150">
        <f t="shared" si="54"/>
        <v>0</v>
      </c>
      <c r="BF222" s="150">
        <f t="shared" si="55"/>
        <v>0</v>
      </c>
      <c r="BG222" s="150">
        <f t="shared" si="56"/>
        <v>0</v>
      </c>
      <c r="BH222" s="150">
        <f t="shared" si="57"/>
        <v>0</v>
      </c>
      <c r="BI222" s="150">
        <f t="shared" si="58"/>
        <v>0</v>
      </c>
      <c r="BJ222" s="14" t="s">
        <v>79</v>
      </c>
      <c r="BK222" s="150">
        <f t="shared" si="59"/>
        <v>0</v>
      </c>
      <c r="BL222" s="14" t="s">
        <v>233</v>
      </c>
      <c r="BM222" s="149" t="s">
        <v>755</v>
      </c>
    </row>
    <row r="223" spans="1:65" s="2" customFormat="1" ht="21.75" customHeight="1">
      <c r="A223" s="26"/>
      <c r="B223" s="137"/>
      <c r="C223" s="138" t="s">
        <v>369</v>
      </c>
      <c r="D223" s="138" t="s">
        <v>130</v>
      </c>
      <c r="E223" s="139" t="s">
        <v>756</v>
      </c>
      <c r="F223" s="140" t="s">
        <v>757</v>
      </c>
      <c r="G223" s="141" t="s">
        <v>257</v>
      </c>
      <c r="H223" s="142">
        <v>4</v>
      </c>
      <c r="I223" s="143"/>
      <c r="J223" s="143">
        <f t="shared" si="50"/>
        <v>0</v>
      </c>
      <c r="K223" s="144"/>
      <c r="L223" s="27"/>
      <c r="M223" s="145" t="s">
        <v>1</v>
      </c>
      <c r="N223" s="146" t="s">
        <v>36</v>
      </c>
      <c r="O223" s="147">
        <v>0</v>
      </c>
      <c r="P223" s="147">
        <f t="shared" si="51"/>
        <v>0</v>
      </c>
      <c r="Q223" s="147">
        <v>0</v>
      </c>
      <c r="R223" s="147">
        <f t="shared" si="52"/>
        <v>0</v>
      </c>
      <c r="S223" s="147">
        <v>0</v>
      </c>
      <c r="T223" s="147">
        <f t="shared" si="53"/>
        <v>0</v>
      </c>
      <c r="U223" s="148" t="s">
        <v>1</v>
      </c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49" t="s">
        <v>233</v>
      </c>
      <c r="AT223" s="149" t="s">
        <v>130</v>
      </c>
      <c r="AU223" s="149" t="s">
        <v>81</v>
      </c>
      <c r="AY223" s="14" t="s">
        <v>127</v>
      </c>
      <c r="BE223" s="150">
        <f t="shared" si="54"/>
        <v>0</v>
      </c>
      <c r="BF223" s="150">
        <f t="shared" si="55"/>
        <v>0</v>
      </c>
      <c r="BG223" s="150">
        <f t="shared" si="56"/>
        <v>0</v>
      </c>
      <c r="BH223" s="150">
        <f t="shared" si="57"/>
        <v>0</v>
      </c>
      <c r="BI223" s="150">
        <f t="shared" si="58"/>
        <v>0</v>
      </c>
      <c r="BJ223" s="14" t="s">
        <v>79</v>
      </c>
      <c r="BK223" s="150">
        <f t="shared" si="59"/>
        <v>0</v>
      </c>
      <c r="BL223" s="14" t="s">
        <v>233</v>
      </c>
      <c r="BM223" s="149" t="s">
        <v>758</v>
      </c>
    </row>
    <row r="224" spans="1:65" s="2" customFormat="1" ht="21.75" customHeight="1">
      <c r="A224" s="26"/>
      <c r="B224" s="137"/>
      <c r="C224" s="151" t="s">
        <v>214</v>
      </c>
      <c r="D224" s="151" t="s">
        <v>202</v>
      </c>
      <c r="E224" s="152" t="s">
        <v>759</v>
      </c>
      <c r="F224" s="153" t="s">
        <v>760</v>
      </c>
      <c r="G224" s="154" t="s">
        <v>257</v>
      </c>
      <c r="H224" s="155">
        <v>2</v>
      </c>
      <c r="I224" s="156"/>
      <c r="J224" s="156">
        <f t="shared" si="50"/>
        <v>0</v>
      </c>
      <c r="K224" s="157"/>
      <c r="L224" s="158"/>
      <c r="M224" s="159" t="s">
        <v>1</v>
      </c>
      <c r="N224" s="160" t="s">
        <v>36</v>
      </c>
      <c r="O224" s="147">
        <v>0</v>
      </c>
      <c r="P224" s="147">
        <f t="shared" si="51"/>
        <v>0</v>
      </c>
      <c r="Q224" s="147">
        <v>0</v>
      </c>
      <c r="R224" s="147">
        <f t="shared" si="52"/>
        <v>0</v>
      </c>
      <c r="S224" s="147">
        <v>0</v>
      </c>
      <c r="T224" s="147">
        <f t="shared" si="53"/>
        <v>0</v>
      </c>
      <c r="U224" s="148" t="s">
        <v>1</v>
      </c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49" t="s">
        <v>404</v>
      </c>
      <c r="AT224" s="149" t="s">
        <v>202</v>
      </c>
      <c r="AU224" s="149" t="s">
        <v>81</v>
      </c>
      <c r="AY224" s="14" t="s">
        <v>127</v>
      </c>
      <c r="BE224" s="150">
        <f t="shared" si="54"/>
        <v>0</v>
      </c>
      <c r="BF224" s="150">
        <f t="shared" si="55"/>
        <v>0</v>
      </c>
      <c r="BG224" s="150">
        <f t="shared" si="56"/>
        <v>0</v>
      </c>
      <c r="BH224" s="150">
        <f t="shared" si="57"/>
        <v>0</v>
      </c>
      <c r="BI224" s="150">
        <f t="shared" si="58"/>
        <v>0</v>
      </c>
      <c r="BJ224" s="14" t="s">
        <v>79</v>
      </c>
      <c r="BK224" s="150">
        <f t="shared" si="59"/>
        <v>0</v>
      </c>
      <c r="BL224" s="14" t="s">
        <v>233</v>
      </c>
      <c r="BM224" s="149" t="s">
        <v>761</v>
      </c>
    </row>
    <row r="225" spans="1:65" s="2" customFormat="1" ht="21.75" customHeight="1">
      <c r="A225" s="26"/>
      <c r="B225" s="137"/>
      <c r="C225" s="151" t="s">
        <v>762</v>
      </c>
      <c r="D225" s="151" t="s">
        <v>202</v>
      </c>
      <c r="E225" s="152" t="s">
        <v>763</v>
      </c>
      <c r="F225" s="153" t="s">
        <v>764</v>
      </c>
      <c r="G225" s="154" t="s">
        <v>257</v>
      </c>
      <c r="H225" s="155">
        <v>2</v>
      </c>
      <c r="I225" s="156"/>
      <c r="J225" s="156">
        <f t="shared" si="50"/>
        <v>0</v>
      </c>
      <c r="K225" s="157"/>
      <c r="L225" s="158"/>
      <c r="M225" s="159" t="s">
        <v>1</v>
      </c>
      <c r="N225" s="160" t="s">
        <v>36</v>
      </c>
      <c r="O225" s="147">
        <v>0</v>
      </c>
      <c r="P225" s="147">
        <f t="shared" si="51"/>
        <v>0</v>
      </c>
      <c r="Q225" s="147">
        <v>0.016</v>
      </c>
      <c r="R225" s="147">
        <f t="shared" si="52"/>
        <v>0.032</v>
      </c>
      <c r="S225" s="147">
        <v>0</v>
      </c>
      <c r="T225" s="147">
        <f t="shared" si="53"/>
        <v>0</v>
      </c>
      <c r="U225" s="148" t="s">
        <v>1</v>
      </c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49" t="s">
        <v>404</v>
      </c>
      <c r="AT225" s="149" t="s">
        <v>202</v>
      </c>
      <c r="AU225" s="149" t="s">
        <v>81</v>
      </c>
      <c r="AY225" s="14" t="s">
        <v>127</v>
      </c>
      <c r="BE225" s="150">
        <f t="shared" si="54"/>
        <v>0</v>
      </c>
      <c r="BF225" s="150">
        <f t="shared" si="55"/>
        <v>0</v>
      </c>
      <c r="BG225" s="150">
        <f t="shared" si="56"/>
        <v>0</v>
      </c>
      <c r="BH225" s="150">
        <f t="shared" si="57"/>
        <v>0</v>
      </c>
      <c r="BI225" s="150">
        <f t="shared" si="58"/>
        <v>0</v>
      </c>
      <c r="BJ225" s="14" t="s">
        <v>79</v>
      </c>
      <c r="BK225" s="150">
        <f t="shared" si="59"/>
        <v>0</v>
      </c>
      <c r="BL225" s="14" t="s">
        <v>233</v>
      </c>
      <c r="BM225" s="149" t="s">
        <v>765</v>
      </c>
    </row>
    <row r="226" spans="1:65" s="2" customFormat="1" ht="33" customHeight="1">
      <c r="A226" s="26"/>
      <c r="B226" s="137"/>
      <c r="C226" s="138" t="s">
        <v>766</v>
      </c>
      <c r="D226" s="138" t="s">
        <v>130</v>
      </c>
      <c r="E226" s="139" t="s">
        <v>767</v>
      </c>
      <c r="F226" s="140" t="s">
        <v>768</v>
      </c>
      <c r="G226" s="141" t="s">
        <v>257</v>
      </c>
      <c r="H226" s="142">
        <v>1</v>
      </c>
      <c r="I226" s="143"/>
      <c r="J226" s="143">
        <f t="shared" si="50"/>
        <v>0</v>
      </c>
      <c r="K226" s="144"/>
      <c r="L226" s="27"/>
      <c r="M226" s="145" t="s">
        <v>1</v>
      </c>
      <c r="N226" s="146" t="s">
        <v>36</v>
      </c>
      <c r="O226" s="147">
        <v>2.022</v>
      </c>
      <c r="P226" s="147">
        <f t="shared" si="51"/>
        <v>2.022</v>
      </c>
      <c r="Q226" s="147">
        <v>0</v>
      </c>
      <c r="R226" s="147">
        <f t="shared" si="52"/>
        <v>0</v>
      </c>
      <c r="S226" s="147">
        <v>0</v>
      </c>
      <c r="T226" s="147">
        <f t="shared" si="53"/>
        <v>0</v>
      </c>
      <c r="U226" s="148" t="s">
        <v>1</v>
      </c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49" t="s">
        <v>233</v>
      </c>
      <c r="AT226" s="149" t="s">
        <v>130</v>
      </c>
      <c r="AU226" s="149" t="s">
        <v>81</v>
      </c>
      <c r="AY226" s="14" t="s">
        <v>127</v>
      </c>
      <c r="BE226" s="150">
        <f t="shared" si="54"/>
        <v>0</v>
      </c>
      <c r="BF226" s="150">
        <f t="shared" si="55"/>
        <v>0</v>
      </c>
      <c r="BG226" s="150">
        <f t="shared" si="56"/>
        <v>0</v>
      </c>
      <c r="BH226" s="150">
        <f t="shared" si="57"/>
        <v>0</v>
      </c>
      <c r="BI226" s="150">
        <f t="shared" si="58"/>
        <v>0</v>
      </c>
      <c r="BJ226" s="14" t="s">
        <v>79</v>
      </c>
      <c r="BK226" s="150">
        <f t="shared" si="59"/>
        <v>0</v>
      </c>
      <c r="BL226" s="14" t="s">
        <v>233</v>
      </c>
      <c r="BM226" s="149" t="s">
        <v>769</v>
      </c>
    </row>
    <row r="227" spans="1:65" s="2" customFormat="1" ht="21.75" customHeight="1">
      <c r="A227" s="26"/>
      <c r="B227" s="137"/>
      <c r="C227" s="151" t="s">
        <v>770</v>
      </c>
      <c r="D227" s="151" t="s">
        <v>202</v>
      </c>
      <c r="E227" s="152" t="s">
        <v>771</v>
      </c>
      <c r="F227" s="153" t="s">
        <v>772</v>
      </c>
      <c r="G227" s="154" t="s">
        <v>257</v>
      </c>
      <c r="H227" s="155">
        <v>1</v>
      </c>
      <c r="I227" s="156"/>
      <c r="J227" s="156">
        <f t="shared" si="50"/>
        <v>0</v>
      </c>
      <c r="K227" s="157"/>
      <c r="L227" s="158"/>
      <c r="M227" s="159" t="s">
        <v>1</v>
      </c>
      <c r="N227" s="160" t="s">
        <v>36</v>
      </c>
      <c r="O227" s="147">
        <v>0</v>
      </c>
      <c r="P227" s="147">
        <f t="shared" si="51"/>
        <v>0</v>
      </c>
      <c r="Q227" s="147">
        <v>0.023</v>
      </c>
      <c r="R227" s="147">
        <f t="shared" si="52"/>
        <v>0.023</v>
      </c>
      <c r="S227" s="147">
        <v>0</v>
      </c>
      <c r="T227" s="147">
        <f t="shared" si="53"/>
        <v>0</v>
      </c>
      <c r="U227" s="148" t="s">
        <v>1</v>
      </c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49" t="s">
        <v>404</v>
      </c>
      <c r="AT227" s="149" t="s">
        <v>202</v>
      </c>
      <c r="AU227" s="149" t="s">
        <v>81</v>
      </c>
      <c r="AY227" s="14" t="s">
        <v>127</v>
      </c>
      <c r="BE227" s="150">
        <f t="shared" si="54"/>
        <v>0</v>
      </c>
      <c r="BF227" s="150">
        <f t="shared" si="55"/>
        <v>0</v>
      </c>
      <c r="BG227" s="150">
        <f t="shared" si="56"/>
        <v>0</v>
      </c>
      <c r="BH227" s="150">
        <f t="shared" si="57"/>
        <v>0</v>
      </c>
      <c r="BI227" s="150">
        <f t="shared" si="58"/>
        <v>0</v>
      </c>
      <c r="BJ227" s="14" t="s">
        <v>79</v>
      </c>
      <c r="BK227" s="150">
        <f t="shared" si="59"/>
        <v>0</v>
      </c>
      <c r="BL227" s="14" t="s">
        <v>233</v>
      </c>
      <c r="BM227" s="149" t="s">
        <v>773</v>
      </c>
    </row>
    <row r="228" spans="1:65" s="2" customFormat="1" ht="21.75" customHeight="1">
      <c r="A228" s="26"/>
      <c r="B228" s="137"/>
      <c r="C228" s="138" t="s">
        <v>774</v>
      </c>
      <c r="D228" s="138" t="s">
        <v>130</v>
      </c>
      <c r="E228" s="139" t="s">
        <v>775</v>
      </c>
      <c r="F228" s="140" t="s">
        <v>776</v>
      </c>
      <c r="G228" s="141" t="s">
        <v>179</v>
      </c>
      <c r="H228" s="142">
        <v>0.421</v>
      </c>
      <c r="I228" s="143"/>
      <c r="J228" s="143">
        <f t="shared" si="50"/>
        <v>0</v>
      </c>
      <c r="K228" s="144"/>
      <c r="L228" s="27"/>
      <c r="M228" s="145" t="s">
        <v>1</v>
      </c>
      <c r="N228" s="146" t="s">
        <v>36</v>
      </c>
      <c r="O228" s="147">
        <v>2.255</v>
      </c>
      <c r="P228" s="147">
        <f t="shared" si="51"/>
        <v>0.949355</v>
      </c>
      <c r="Q228" s="147">
        <v>0</v>
      </c>
      <c r="R228" s="147">
        <f t="shared" si="52"/>
        <v>0</v>
      </c>
      <c r="S228" s="147">
        <v>0</v>
      </c>
      <c r="T228" s="147">
        <f t="shared" si="53"/>
        <v>0</v>
      </c>
      <c r="U228" s="148" t="s">
        <v>1</v>
      </c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49" t="s">
        <v>233</v>
      </c>
      <c r="AT228" s="149" t="s">
        <v>130</v>
      </c>
      <c r="AU228" s="149" t="s">
        <v>81</v>
      </c>
      <c r="AY228" s="14" t="s">
        <v>127</v>
      </c>
      <c r="BE228" s="150">
        <f t="shared" si="54"/>
        <v>0</v>
      </c>
      <c r="BF228" s="150">
        <f t="shared" si="55"/>
        <v>0</v>
      </c>
      <c r="BG228" s="150">
        <f t="shared" si="56"/>
        <v>0</v>
      </c>
      <c r="BH228" s="150">
        <f t="shared" si="57"/>
        <v>0</v>
      </c>
      <c r="BI228" s="150">
        <f t="shared" si="58"/>
        <v>0</v>
      </c>
      <c r="BJ228" s="14" t="s">
        <v>79</v>
      </c>
      <c r="BK228" s="150">
        <f t="shared" si="59"/>
        <v>0</v>
      </c>
      <c r="BL228" s="14" t="s">
        <v>233</v>
      </c>
      <c r="BM228" s="149" t="s">
        <v>777</v>
      </c>
    </row>
    <row r="229" spans="1:65" s="2" customFormat="1" ht="21.75" customHeight="1">
      <c r="A229" s="26"/>
      <c r="B229" s="137"/>
      <c r="C229" s="138" t="s">
        <v>245</v>
      </c>
      <c r="D229" s="138" t="s">
        <v>130</v>
      </c>
      <c r="E229" s="139" t="s">
        <v>778</v>
      </c>
      <c r="F229" s="140" t="s">
        <v>779</v>
      </c>
      <c r="G229" s="141" t="s">
        <v>179</v>
      </c>
      <c r="H229" s="142">
        <v>0.421</v>
      </c>
      <c r="I229" s="143"/>
      <c r="J229" s="143">
        <f t="shared" si="50"/>
        <v>0</v>
      </c>
      <c r="K229" s="144"/>
      <c r="L229" s="27"/>
      <c r="M229" s="145" t="s">
        <v>1</v>
      </c>
      <c r="N229" s="146" t="s">
        <v>36</v>
      </c>
      <c r="O229" s="147">
        <v>0</v>
      </c>
      <c r="P229" s="147">
        <f t="shared" si="51"/>
        <v>0</v>
      </c>
      <c r="Q229" s="147">
        <v>0</v>
      </c>
      <c r="R229" s="147">
        <f t="shared" si="52"/>
        <v>0</v>
      </c>
      <c r="S229" s="147">
        <v>0</v>
      </c>
      <c r="T229" s="147">
        <f t="shared" si="53"/>
        <v>0</v>
      </c>
      <c r="U229" s="148" t="s">
        <v>1</v>
      </c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49" t="s">
        <v>233</v>
      </c>
      <c r="AT229" s="149" t="s">
        <v>130</v>
      </c>
      <c r="AU229" s="149" t="s">
        <v>81</v>
      </c>
      <c r="AY229" s="14" t="s">
        <v>127</v>
      </c>
      <c r="BE229" s="150">
        <f t="shared" si="54"/>
        <v>0</v>
      </c>
      <c r="BF229" s="150">
        <f t="shared" si="55"/>
        <v>0</v>
      </c>
      <c r="BG229" s="150">
        <f t="shared" si="56"/>
        <v>0</v>
      </c>
      <c r="BH229" s="150">
        <f t="shared" si="57"/>
        <v>0</v>
      </c>
      <c r="BI229" s="150">
        <f t="shared" si="58"/>
        <v>0</v>
      </c>
      <c r="BJ229" s="14" t="s">
        <v>79</v>
      </c>
      <c r="BK229" s="150">
        <f t="shared" si="59"/>
        <v>0</v>
      </c>
      <c r="BL229" s="14" t="s">
        <v>233</v>
      </c>
      <c r="BM229" s="149" t="s">
        <v>780</v>
      </c>
    </row>
    <row r="230" spans="2:63" s="12" customFormat="1" ht="22.7" customHeight="1">
      <c r="B230" s="125"/>
      <c r="D230" s="126" t="s">
        <v>70</v>
      </c>
      <c r="E230" s="135" t="s">
        <v>781</v>
      </c>
      <c r="F230" s="135" t="s">
        <v>782</v>
      </c>
      <c r="J230" s="136">
        <f>BK230</f>
        <v>0</v>
      </c>
      <c r="L230" s="125"/>
      <c r="M230" s="129"/>
      <c r="N230" s="130"/>
      <c r="O230" s="130"/>
      <c r="P230" s="131">
        <f>SUM(P231:P239)</f>
        <v>0</v>
      </c>
      <c r="Q230" s="130"/>
      <c r="R230" s="131">
        <f>SUM(R231:R239)</f>
        <v>0</v>
      </c>
      <c r="S230" s="130"/>
      <c r="T230" s="131">
        <f>SUM(T231:T239)</f>
        <v>0</v>
      </c>
      <c r="U230" s="132"/>
      <c r="AR230" s="126" t="s">
        <v>81</v>
      </c>
      <c r="AT230" s="133" t="s">
        <v>70</v>
      </c>
      <c r="AU230" s="133" t="s">
        <v>79</v>
      </c>
      <c r="AY230" s="126" t="s">
        <v>127</v>
      </c>
      <c r="BK230" s="134">
        <f>SUM(BK231:BK239)</f>
        <v>0</v>
      </c>
    </row>
    <row r="231" spans="1:65" s="2" customFormat="1" ht="16.5" customHeight="1">
      <c r="A231" s="26"/>
      <c r="B231" s="137"/>
      <c r="C231" s="138" t="s">
        <v>249</v>
      </c>
      <c r="D231" s="138" t="s">
        <v>130</v>
      </c>
      <c r="E231" s="139" t="s">
        <v>783</v>
      </c>
      <c r="F231" s="140" t="s">
        <v>784</v>
      </c>
      <c r="G231" s="141" t="s">
        <v>133</v>
      </c>
      <c r="H231" s="142">
        <v>10.5</v>
      </c>
      <c r="I231" s="143"/>
      <c r="J231" s="143">
        <f aca="true" t="shared" si="60" ref="J231:J239">ROUND(I231*H231,2)</f>
        <v>0</v>
      </c>
      <c r="K231" s="144"/>
      <c r="L231" s="27"/>
      <c r="M231" s="145" t="s">
        <v>1</v>
      </c>
      <c r="N231" s="146" t="s">
        <v>36</v>
      </c>
      <c r="O231" s="147">
        <v>0</v>
      </c>
      <c r="P231" s="147">
        <f aca="true" t="shared" si="61" ref="P231:P239">O231*H231</f>
        <v>0</v>
      </c>
      <c r="Q231" s="147">
        <v>0</v>
      </c>
      <c r="R231" s="147">
        <f aca="true" t="shared" si="62" ref="R231:R239">Q231*H231</f>
        <v>0</v>
      </c>
      <c r="S231" s="147">
        <v>0</v>
      </c>
      <c r="T231" s="147">
        <f aca="true" t="shared" si="63" ref="T231:T239">S231*H231</f>
        <v>0</v>
      </c>
      <c r="U231" s="148" t="s">
        <v>1</v>
      </c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49" t="s">
        <v>233</v>
      </c>
      <c r="AT231" s="149" t="s">
        <v>130</v>
      </c>
      <c r="AU231" s="149" t="s">
        <v>81</v>
      </c>
      <c r="AY231" s="14" t="s">
        <v>127</v>
      </c>
      <c r="BE231" s="150">
        <f aca="true" t="shared" si="64" ref="BE231:BE239">IF(N231="základní",J231,0)</f>
        <v>0</v>
      </c>
      <c r="BF231" s="150">
        <f aca="true" t="shared" si="65" ref="BF231:BF239">IF(N231="snížená",J231,0)</f>
        <v>0</v>
      </c>
      <c r="BG231" s="150">
        <f aca="true" t="shared" si="66" ref="BG231:BG239">IF(N231="zákl. přenesená",J231,0)</f>
        <v>0</v>
      </c>
      <c r="BH231" s="150">
        <f aca="true" t="shared" si="67" ref="BH231:BH239">IF(N231="sníž. přenesená",J231,0)</f>
        <v>0</v>
      </c>
      <c r="BI231" s="150">
        <f aca="true" t="shared" si="68" ref="BI231:BI239">IF(N231="nulová",J231,0)</f>
        <v>0</v>
      </c>
      <c r="BJ231" s="14" t="s">
        <v>79</v>
      </c>
      <c r="BK231" s="150">
        <f aca="true" t="shared" si="69" ref="BK231:BK239">ROUND(I231*H231,2)</f>
        <v>0</v>
      </c>
      <c r="BL231" s="14" t="s">
        <v>233</v>
      </c>
      <c r="BM231" s="149" t="s">
        <v>785</v>
      </c>
    </row>
    <row r="232" spans="1:65" s="2" customFormat="1" ht="33" customHeight="1">
      <c r="A232" s="26"/>
      <c r="B232" s="137"/>
      <c r="C232" s="138" t="s">
        <v>786</v>
      </c>
      <c r="D232" s="138" t="s">
        <v>130</v>
      </c>
      <c r="E232" s="139" t="s">
        <v>787</v>
      </c>
      <c r="F232" s="140" t="s">
        <v>788</v>
      </c>
      <c r="G232" s="141" t="s">
        <v>133</v>
      </c>
      <c r="H232" s="142">
        <v>10.5</v>
      </c>
      <c r="I232" s="143"/>
      <c r="J232" s="143">
        <f t="shared" si="60"/>
        <v>0</v>
      </c>
      <c r="K232" s="144"/>
      <c r="L232" s="27"/>
      <c r="M232" s="145" t="s">
        <v>1</v>
      </c>
      <c r="N232" s="146" t="s">
        <v>36</v>
      </c>
      <c r="O232" s="147">
        <v>0</v>
      </c>
      <c r="P232" s="147">
        <f t="shared" si="61"/>
        <v>0</v>
      </c>
      <c r="Q232" s="147">
        <v>0</v>
      </c>
      <c r="R232" s="147">
        <f t="shared" si="62"/>
        <v>0</v>
      </c>
      <c r="S232" s="147">
        <v>0</v>
      </c>
      <c r="T232" s="147">
        <f t="shared" si="63"/>
        <v>0</v>
      </c>
      <c r="U232" s="148" t="s">
        <v>1</v>
      </c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49" t="s">
        <v>233</v>
      </c>
      <c r="AT232" s="149" t="s">
        <v>130</v>
      </c>
      <c r="AU232" s="149" t="s">
        <v>81</v>
      </c>
      <c r="AY232" s="14" t="s">
        <v>127</v>
      </c>
      <c r="BE232" s="150">
        <f t="shared" si="64"/>
        <v>0</v>
      </c>
      <c r="BF232" s="150">
        <f t="shared" si="65"/>
        <v>0</v>
      </c>
      <c r="BG232" s="150">
        <f t="shared" si="66"/>
        <v>0</v>
      </c>
      <c r="BH232" s="150">
        <f t="shared" si="67"/>
        <v>0</v>
      </c>
      <c r="BI232" s="150">
        <f t="shared" si="68"/>
        <v>0</v>
      </c>
      <c r="BJ232" s="14" t="s">
        <v>79</v>
      </c>
      <c r="BK232" s="150">
        <f t="shared" si="69"/>
        <v>0</v>
      </c>
      <c r="BL232" s="14" t="s">
        <v>233</v>
      </c>
      <c r="BM232" s="149" t="s">
        <v>789</v>
      </c>
    </row>
    <row r="233" spans="1:65" s="2" customFormat="1" ht="33" customHeight="1">
      <c r="A233" s="26"/>
      <c r="B233" s="137"/>
      <c r="C233" s="151" t="s">
        <v>237</v>
      </c>
      <c r="D233" s="151" t="s">
        <v>202</v>
      </c>
      <c r="E233" s="152" t="s">
        <v>790</v>
      </c>
      <c r="F233" s="153" t="s">
        <v>791</v>
      </c>
      <c r="G233" s="154" t="s">
        <v>133</v>
      </c>
      <c r="H233" s="155">
        <v>10.5</v>
      </c>
      <c r="I233" s="156"/>
      <c r="J233" s="156">
        <f t="shared" si="60"/>
        <v>0</v>
      </c>
      <c r="K233" s="157"/>
      <c r="L233" s="158"/>
      <c r="M233" s="159" t="s">
        <v>1</v>
      </c>
      <c r="N233" s="160" t="s">
        <v>36</v>
      </c>
      <c r="O233" s="147">
        <v>0</v>
      </c>
      <c r="P233" s="147">
        <f t="shared" si="61"/>
        <v>0</v>
      </c>
      <c r="Q233" s="147">
        <v>0</v>
      </c>
      <c r="R233" s="147">
        <f t="shared" si="62"/>
        <v>0</v>
      </c>
      <c r="S233" s="147">
        <v>0</v>
      </c>
      <c r="T233" s="147">
        <f t="shared" si="63"/>
        <v>0</v>
      </c>
      <c r="U233" s="148" t="s">
        <v>1</v>
      </c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49" t="s">
        <v>404</v>
      </c>
      <c r="AT233" s="149" t="s">
        <v>202</v>
      </c>
      <c r="AU233" s="149" t="s">
        <v>81</v>
      </c>
      <c r="AY233" s="14" t="s">
        <v>127</v>
      </c>
      <c r="BE233" s="150">
        <f t="shared" si="64"/>
        <v>0</v>
      </c>
      <c r="BF233" s="150">
        <f t="shared" si="65"/>
        <v>0</v>
      </c>
      <c r="BG233" s="150">
        <f t="shared" si="66"/>
        <v>0</v>
      </c>
      <c r="BH233" s="150">
        <f t="shared" si="67"/>
        <v>0</v>
      </c>
      <c r="BI233" s="150">
        <f t="shared" si="68"/>
        <v>0</v>
      </c>
      <c r="BJ233" s="14" t="s">
        <v>79</v>
      </c>
      <c r="BK233" s="150">
        <f t="shared" si="69"/>
        <v>0</v>
      </c>
      <c r="BL233" s="14" t="s">
        <v>233</v>
      </c>
      <c r="BM233" s="149" t="s">
        <v>792</v>
      </c>
    </row>
    <row r="234" spans="1:65" s="2" customFormat="1" ht="21.75" customHeight="1">
      <c r="A234" s="26"/>
      <c r="B234" s="137"/>
      <c r="C234" s="138" t="s">
        <v>349</v>
      </c>
      <c r="D234" s="138" t="s">
        <v>130</v>
      </c>
      <c r="E234" s="139" t="s">
        <v>793</v>
      </c>
      <c r="F234" s="140" t="s">
        <v>794</v>
      </c>
      <c r="G234" s="141" t="s">
        <v>133</v>
      </c>
      <c r="H234" s="142">
        <v>10.5</v>
      </c>
      <c r="I234" s="143"/>
      <c r="J234" s="143">
        <f t="shared" si="60"/>
        <v>0</v>
      </c>
      <c r="K234" s="144"/>
      <c r="L234" s="27"/>
      <c r="M234" s="145" t="s">
        <v>1</v>
      </c>
      <c r="N234" s="146" t="s">
        <v>36</v>
      </c>
      <c r="O234" s="147">
        <v>0</v>
      </c>
      <c r="P234" s="147">
        <f t="shared" si="61"/>
        <v>0</v>
      </c>
      <c r="Q234" s="147">
        <v>0</v>
      </c>
      <c r="R234" s="147">
        <f t="shared" si="62"/>
        <v>0</v>
      </c>
      <c r="S234" s="147">
        <v>0</v>
      </c>
      <c r="T234" s="147">
        <f t="shared" si="63"/>
        <v>0</v>
      </c>
      <c r="U234" s="148" t="s">
        <v>1</v>
      </c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49" t="s">
        <v>233</v>
      </c>
      <c r="AT234" s="149" t="s">
        <v>130</v>
      </c>
      <c r="AU234" s="149" t="s">
        <v>81</v>
      </c>
      <c r="AY234" s="14" t="s">
        <v>127</v>
      </c>
      <c r="BE234" s="150">
        <f t="shared" si="64"/>
        <v>0</v>
      </c>
      <c r="BF234" s="150">
        <f t="shared" si="65"/>
        <v>0</v>
      </c>
      <c r="BG234" s="150">
        <f t="shared" si="66"/>
        <v>0</v>
      </c>
      <c r="BH234" s="150">
        <f t="shared" si="67"/>
        <v>0</v>
      </c>
      <c r="BI234" s="150">
        <f t="shared" si="68"/>
        <v>0</v>
      </c>
      <c r="BJ234" s="14" t="s">
        <v>79</v>
      </c>
      <c r="BK234" s="150">
        <f t="shared" si="69"/>
        <v>0</v>
      </c>
      <c r="BL234" s="14" t="s">
        <v>233</v>
      </c>
      <c r="BM234" s="149" t="s">
        <v>795</v>
      </c>
    </row>
    <row r="235" spans="1:65" s="2" customFormat="1" ht="16.5" customHeight="1">
      <c r="A235" s="26"/>
      <c r="B235" s="137"/>
      <c r="C235" s="138" t="s">
        <v>259</v>
      </c>
      <c r="D235" s="138" t="s">
        <v>130</v>
      </c>
      <c r="E235" s="139" t="s">
        <v>796</v>
      </c>
      <c r="F235" s="140" t="s">
        <v>797</v>
      </c>
      <c r="G235" s="141" t="s">
        <v>139</v>
      </c>
      <c r="H235" s="142">
        <v>15</v>
      </c>
      <c r="I235" s="143"/>
      <c r="J235" s="143">
        <f t="shared" si="60"/>
        <v>0</v>
      </c>
      <c r="K235" s="144"/>
      <c r="L235" s="27"/>
      <c r="M235" s="145" t="s">
        <v>1</v>
      </c>
      <c r="N235" s="146" t="s">
        <v>36</v>
      </c>
      <c r="O235" s="147">
        <v>0</v>
      </c>
      <c r="P235" s="147">
        <f t="shared" si="61"/>
        <v>0</v>
      </c>
      <c r="Q235" s="147">
        <v>0</v>
      </c>
      <c r="R235" s="147">
        <f t="shared" si="62"/>
        <v>0</v>
      </c>
      <c r="S235" s="147">
        <v>0</v>
      </c>
      <c r="T235" s="147">
        <f t="shared" si="63"/>
        <v>0</v>
      </c>
      <c r="U235" s="148" t="s">
        <v>1</v>
      </c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49" t="s">
        <v>233</v>
      </c>
      <c r="AT235" s="149" t="s">
        <v>130</v>
      </c>
      <c r="AU235" s="149" t="s">
        <v>81</v>
      </c>
      <c r="AY235" s="14" t="s">
        <v>127</v>
      </c>
      <c r="BE235" s="150">
        <f t="shared" si="64"/>
        <v>0</v>
      </c>
      <c r="BF235" s="150">
        <f t="shared" si="65"/>
        <v>0</v>
      </c>
      <c r="BG235" s="150">
        <f t="shared" si="66"/>
        <v>0</v>
      </c>
      <c r="BH235" s="150">
        <f t="shared" si="67"/>
        <v>0</v>
      </c>
      <c r="BI235" s="150">
        <f t="shared" si="68"/>
        <v>0</v>
      </c>
      <c r="BJ235" s="14" t="s">
        <v>79</v>
      </c>
      <c r="BK235" s="150">
        <f t="shared" si="69"/>
        <v>0</v>
      </c>
      <c r="BL235" s="14" t="s">
        <v>233</v>
      </c>
      <c r="BM235" s="149" t="s">
        <v>798</v>
      </c>
    </row>
    <row r="236" spans="1:65" s="2" customFormat="1" ht="16.5" customHeight="1">
      <c r="A236" s="26"/>
      <c r="B236" s="137"/>
      <c r="C236" s="138" t="s">
        <v>408</v>
      </c>
      <c r="D236" s="138" t="s">
        <v>130</v>
      </c>
      <c r="E236" s="139" t="s">
        <v>799</v>
      </c>
      <c r="F236" s="140" t="s">
        <v>800</v>
      </c>
      <c r="G236" s="141" t="s">
        <v>257</v>
      </c>
      <c r="H236" s="142">
        <v>12</v>
      </c>
      <c r="I236" s="143"/>
      <c r="J236" s="143">
        <f t="shared" si="60"/>
        <v>0</v>
      </c>
      <c r="K236" s="144"/>
      <c r="L236" s="27"/>
      <c r="M236" s="145" t="s">
        <v>1</v>
      </c>
      <c r="N236" s="146" t="s">
        <v>36</v>
      </c>
      <c r="O236" s="147">
        <v>0</v>
      </c>
      <c r="P236" s="147">
        <f t="shared" si="61"/>
        <v>0</v>
      </c>
      <c r="Q236" s="147">
        <v>0</v>
      </c>
      <c r="R236" s="147">
        <f t="shared" si="62"/>
        <v>0</v>
      </c>
      <c r="S236" s="147">
        <v>0</v>
      </c>
      <c r="T236" s="147">
        <f t="shared" si="63"/>
        <v>0</v>
      </c>
      <c r="U236" s="148" t="s">
        <v>1</v>
      </c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49" t="s">
        <v>233</v>
      </c>
      <c r="AT236" s="149" t="s">
        <v>130</v>
      </c>
      <c r="AU236" s="149" t="s">
        <v>81</v>
      </c>
      <c r="AY236" s="14" t="s">
        <v>127</v>
      </c>
      <c r="BE236" s="150">
        <f t="shared" si="64"/>
        <v>0</v>
      </c>
      <c r="BF236" s="150">
        <f t="shared" si="65"/>
        <v>0</v>
      </c>
      <c r="BG236" s="150">
        <f t="shared" si="66"/>
        <v>0</v>
      </c>
      <c r="BH236" s="150">
        <f t="shared" si="67"/>
        <v>0</v>
      </c>
      <c r="BI236" s="150">
        <f t="shared" si="68"/>
        <v>0</v>
      </c>
      <c r="BJ236" s="14" t="s">
        <v>79</v>
      </c>
      <c r="BK236" s="150">
        <f t="shared" si="69"/>
        <v>0</v>
      </c>
      <c r="BL236" s="14" t="s">
        <v>233</v>
      </c>
      <c r="BM236" s="149" t="s">
        <v>801</v>
      </c>
    </row>
    <row r="237" spans="1:65" s="2" customFormat="1" ht="16.5" customHeight="1">
      <c r="A237" s="26"/>
      <c r="B237" s="137"/>
      <c r="C237" s="138" t="s">
        <v>172</v>
      </c>
      <c r="D237" s="138" t="s">
        <v>130</v>
      </c>
      <c r="E237" s="139" t="s">
        <v>802</v>
      </c>
      <c r="F237" s="140" t="s">
        <v>803</v>
      </c>
      <c r="G237" s="141" t="s">
        <v>139</v>
      </c>
      <c r="H237" s="142">
        <v>19</v>
      </c>
      <c r="I237" s="143"/>
      <c r="J237" s="143">
        <f t="shared" si="60"/>
        <v>0</v>
      </c>
      <c r="K237" s="144"/>
      <c r="L237" s="27"/>
      <c r="M237" s="145" t="s">
        <v>1</v>
      </c>
      <c r="N237" s="146" t="s">
        <v>36</v>
      </c>
      <c r="O237" s="147">
        <v>0</v>
      </c>
      <c r="P237" s="147">
        <f t="shared" si="61"/>
        <v>0</v>
      </c>
      <c r="Q237" s="147">
        <v>0</v>
      </c>
      <c r="R237" s="147">
        <f t="shared" si="62"/>
        <v>0</v>
      </c>
      <c r="S237" s="147">
        <v>0</v>
      </c>
      <c r="T237" s="147">
        <f t="shared" si="63"/>
        <v>0</v>
      </c>
      <c r="U237" s="148" t="s">
        <v>1</v>
      </c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49" t="s">
        <v>233</v>
      </c>
      <c r="AT237" s="149" t="s">
        <v>130</v>
      </c>
      <c r="AU237" s="149" t="s">
        <v>81</v>
      </c>
      <c r="AY237" s="14" t="s">
        <v>127</v>
      </c>
      <c r="BE237" s="150">
        <f t="shared" si="64"/>
        <v>0</v>
      </c>
      <c r="BF237" s="150">
        <f t="shared" si="65"/>
        <v>0</v>
      </c>
      <c r="BG237" s="150">
        <f t="shared" si="66"/>
        <v>0</v>
      </c>
      <c r="BH237" s="150">
        <f t="shared" si="67"/>
        <v>0</v>
      </c>
      <c r="BI237" s="150">
        <f t="shared" si="68"/>
        <v>0</v>
      </c>
      <c r="BJ237" s="14" t="s">
        <v>79</v>
      </c>
      <c r="BK237" s="150">
        <f t="shared" si="69"/>
        <v>0</v>
      </c>
      <c r="BL237" s="14" t="s">
        <v>233</v>
      </c>
      <c r="BM237" s="149" t="s">
        <v>804</v>
      </c>
    </row>
    <row r="238" spans="1:65" s="2" customFormat="1" ht="21.75" customHeight="1">
      <c r="A238" s="26"/>
      <c r="B238" s="137"/>
      <c r="C238" s="138" t="s">
        <v>181</v>
      </c>
      <c r="D238" s="138" t="s">
        <v>130</v>
      </c>
      <c r="E238" s="139" t="s">
        <v>805</v>
      </c>
      <c r="F238" s="140" t="s">
        <v>806</v>
      </c>
      <c r="G238" s="141" t="s">
        <v>179</v>
      </c>
      <c r="H238" s="142">
        <v>0.099</v>
      </c>
      <c r="I238" s="143"/>
      <c r="J238" s="143">
        <f t="shared" si="60"/>
        <v>0</v>
      </c>
      <c r="K238" s="144"/>
      <c r="L238" s="27"/>
      <c r="M238" s="145" t="s">
        <v>1</v>
      </c>
      <c r="N238" s="146" t="s">
        <v>36</v>
      </c>
      <c r="O238" s="147">
        <v>0</v>
      </c>
      <c r="P238" s="147">
        <f t="shared" si="61"/>
        <v>0</v>
      </c>
      <c r="Q238" s="147">
        <v>0</v>
      </c>
      <c r="R238" s="147">
        <f t="shared" si="62"/>
        <v>0</v>
      </c>
      <c r="S238" s="147">
        <v>0</v>
      </c>
      <c r="T238" s="147">
        <f t="shared" si="63"/>
        <v>0</v>
      </c>
      <c r="U238" s="148" t="s">
        <v>1</v>
      </c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49" t="s">
        <v>233</v>
      </c>
      <c r="AT238" s="149" t="s">
        <v>130</v>
      </c>
      <c r="AU238" s="149" t="s">
        <v>81</v>
      </c>
      <c r="AY238" s="14" t="s">
        <v>127</v>
      </c>
      <c r="BE238" s="150">
        <f t="shared" si="64"/>
        <v>0</v>
      </c>
      <c r="BF238" s="150">
        <f t="shared" si="65"/>
        <v>0</v>
      </c>
      <c r="BG238" s="150">
        <f t="shared" si="66"/>
        <v>0</v>
      </c>
      <c r="BH238" s="150">
        <f t="shared" si="67"/>
        <v>0</v>
      </c>
      <c r="BI238" s="150">
        <f t="shared" si="68"/>
        <v>0</v>
      </c>
      <c r="BJ238" s="14" t="s">
        <v>79</v>
      </c>
      <c r="BK238" s="150">
        <f t="shared" si="69"/>
        <v>0</v>
      </c>
      <c r="BL238" s="14" t="s">
        <v>233</v>
      </c>
      <c r="BM238" s="149" t="s">
        <v>807</v>
      </c>
    </row>
    <row r="239" spans="1:65" s="2" customFormat="1" ht="21.75" customHeight="1">
      <c r="A239" s="26"/>
      <c r="B239" s="137"/>
      <c r="C239" s="138" t="s">
        <v>176</v>
      </c>
      <c r="D239" s="138" t="s">
        <v>130</v>
      </c>
      <c r="E239" s="139" t="s">
        <v>808</v>
      </c>
      <c r="F239" s="140" t="s">
        <v>809</v>
      </c>
      <c r="G239" s="141" t="s">
        <v>179</v>
      </c>
      <c r="H239" s="142">
        <v>0.099</v>
      </c>
      <c r="I239" s="143"/>
      <c r="J239" s="143">
        <f t="shared" si="60"/>
        <v>0</v>
      </c>
      <c r="K239" s="144"/>
      <c r="L239" s="27"/>
      <c r="M239" s="145" t="s">
        <v>1</v>
      </c>
      <c r="N239" s="146" t="s">
        <v>36</v>
      </c>
      <c r="O239" s="147">
        <v>0</v>
      </c>
      <c r="P239" s="147">
        <f t="shared" si="61"/>
        <v>0</v>
      </c>
      <c r="Q239" s="147">
        <v>0</v>
      </c>
      <c r="R239" s="147">
        <f t="shared" si="62"/>
        <v>0</v>
      </c>
      <c r="S239" s="147">
        <v>0</v>
      </c>
      <c r="T239" s="147">
        <f t="shared" si="63"/>
        <v>0</v>
      </c>
      <c r="U239" s="148" t="s">
        <v>1</v>
      </c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49" t="s">
        <v>233</v>
      </c>
      <c r="AT239" s="149" t="s">
        <v>130</v>
      </c>
      <c r="AU239" s="149" t="s">
        <v>81</v>
      </c>
      <c r="AY239" s="14" t="s">
        <v>127</v>
      </c>
      <c r="BE239" s="150">
        <f t="shared" si="64"/>
        <v>0</v>
      </c>
      <c r="BF239" s="150">
        <f t="shared" si="65"/>
        <v>0</v>
      </c>
      <c r="BG239" s="150">
        <f t="shared" si="66"/>
        <v>0</v>
      </c>
      <c r="BH239" s="150">
        <f t="shared" si="67"/>
        <v>0</v>
      </c>
      <c r="BI239" s="150">
        <f t="shared" si="68"/>
        <v>0</v>
      </c>
      <c r="BJ239" s="14" t="s">
        <v>79</v>
      </c>
      <c r="BK239" s="150">
        <f t="shared" si="69"/>
        <v>0</v>
      </c>
      <c r="BL239" s="14" t="s">
        <v>233</v>
      </c>
      <c r="BM239" s="149" t="s">
        <v>810</v>
      </c>
    </row>
    <row r="240" spans="2:63" s="12" customFormat="1" ht="22.7" customHeight="1">
      <c r="B240" s="125"/>
      <c r="D240" s="126" t="s">
        <v>70</v>
      </c>
      <c r="E240" s="135" t="s">
        <v>811</v>
      </c>
      <c r="F240" s="135" t="s">
        <v>812</v>
      </c>
      <c r="J240" s="136">
        <f>BK240</f>
        <v>0</v>
      </c>
      <c r="L240" s="125"/>
      <c r="M240" s="129"/>
      <c r="N240" s="130"/>
      <c r="O240" s="130"/>
      <c r="P240" s="131">
        <f>SUM(P241:P252)</f>
        <v>0.13583</v>
      </c>
      <c r="Q240" s="130"/>
      <c r="R240" s="131">
        <f>SUM(R241:R252)</f>
        <v>0</v>
      </c>
      <c r="S240" s="130"/>
      <c r="T240" s="131">
        <f>SUM(T241:T252)</f>
        <v>0</v>
      </c>
      <c r="U240" s="132"/>
      <c r="AR240" s="126" t="s">
        <v>81</v>
      </c>
      <c r="AT240" s="133" t="s">
        <v>70</v>
      </c>
      <c r="AU240" s="133" t="s">
        <v>79</v>
      </c>
      <c r="AY240" s="126" t="s">
        <v>127</v>
      </c>
      <c r="BK240" s="134">
        <f>SUM(BK241:BK252)</f>
        <v>0</v>
      </c>
    </row>
    <row r="241" spans="1:65" s="2" customFormat="1" ht="16.5" customHeight="1">
      <c r="A241" s="26"/>
      <c r="B241" s="137"/>
      <c r="C241" s="138" t="s">
        <v>375</v>
      </c>
      <c r="D241" s="138" t="s">
        <v>130</v>
      </c>
      <c r="E241" s="139" t="s">
        <v>813</v>
      </c>
      <c r="F241" s="140" t="s">
        <v>814</v>
      </c>
      <c r="G241" s="141" t="s">
        <v>133</v>
      </c>
      <c r="H241" s="142">
        <v>28.15</v>
      </c>
      <c r="I241" s="143"/>
      <c r="J241" s="143">
        <f aca="true" t="shared" si="70" ref="J241:J252">ROUND(I241*H241,2)</f>
        <v>0</v>
      </c>
      <c r="K241" s="144"/>
      <c r="L241" s="27"/>
      <c r="M241" s="145" t="s">
        <v>1</v>
      </c>
      <c r="N241" s="146" t="s">
        <v>36</v>
      </c>
      <c r="O241" s="147">
        <v>0</v>
      </c>
      <c r="P241" s="147">
        <f aca="true" t="shared" si="71" ref="P241:P252">O241*H241</f>
        <v>0</v>
      </c>
      <c r="Q241" s="147">
        <v>0</v>
      </c>
      <c r="R241" s="147">
        <f aca="true" t="shared" si="72" ref="R241:R252">Q241*H241</f>
        <v>0</v>
      </c>
      <c r="S241" s="147">
        <v>0</v>
      </c>
      <c r="T241" s="147">
        <f aca="true" t="shared" si="73" ref="T241:T252">S241*H241</f>
        <v>0</v>
      </c>
      <c r="U241" s="148" t="s">
        <v>1</v>
      </c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49" t="s">
        <v>233</v>
      </c>
      <c r="AT241" s="149" t="s">
        <v>130</v>
      </c>
      <c r="AU241" s="149" t="s">
        <v>81</v>
      </c>
      <c r="AY241" s="14" t="s">
        <v>127</v>
      </c>
      <c r="BE241" s="150">
        <f aca="true" t="shared" si="74" ref="BE241:BE252">IF(N241="základní",J241,0)</f>
        <v>0</v>
      </c>
      <c r="BF241" s="150">
        <f aca="true" t="shared" si="75" ref="BF241:BF252">IF(N241="snížená",J241,0)</f>
        <v>0</v>
      </c>
      <c r="BG241" s="150">
        <f aca="true" t="shared" si="76" ref="BG241:BG252">IF(N241="zákl. přenesená",J241,0)</f>
        <v>0</v>
      </c>
      <c r="BH241" s="150">
        <f aca="true" t="shared" si="77" ref="BH241:BH252">IF(N241="sníž. přenesená",J241,0)</f>
        <v>0</v>
      </c>
      <c r="BI241" s="150">
        <f aca="true" t="shared" si="78" ref="BI241:BI252">IF(N241="nulová",J241,0)</f>
        <v>0</v>
      </c>
      <c r="BJ241" s="14" t="s">
        <v>79</v>
      </c>
      <c r="BK241" s="150">
        <f aca="true" t="shared" si="79" ref="BK241:BK252">ROUND(I241*H241,2)</f>
        <v>0</v>
      </c>
      <c r="BL241" s="14" t="s">
        <v>233</v>
      </c>
      <c r="BM241" s="149" t="s">
        <v>815</v>
      </c>
    </row>
    <row r="242" spans="1:65" s="2" customFormat="1" ht="16.5" customHeight="1">
      <c r="A242" s="26"/>
      <c r="B242" s="137"/>
      <c r="C242" s="138" t="s">
        <v>379</v>
      </c>
      <c r="D242" s="138" t="s">
        <v>130</v>
      </c>
      <c r="E242" s="139" t="s">
        <v>816</v>
      </c>
      <c r="F242" s="140" t="s">
        <v>817</v>
      </c>
      <c r="G242" s="141" t="s">
        <v>133</v>
      </c>
      <c r="H242" s="142">
        <v>28.15</v>
      </c>
      <c r="I242" s="143"/>
      <c r="J242" s="143">
        <f t="shared" si="70"/>
        <v>0</v>
      </c>
      <c r="K242" s="144"/>
      <c r="L242" s="27"/>
      <c r="M242" s="145" t="s">
        <v>1</v>
      </c>
      <c r="N242" s="146" t="s">
        <v>36</v>
      </c>
      <c r="O242" s="147">
        <v>0</v>
      </c>
      <c r="P242" s="147">
        <f t="shared" si="71"/>
        <v>0</v>
      </c>
      <c r="Q242" s="147">
        <v>0</v>
      </c>
      <c r="R242" s="147">
        <f t="shared" si="72"/>
        <v>0</v>
      </c>
      <c r="S242" s="147">
        <v>0</v>
      </c>
      <c r="T242" s="147">
        <f t="shared" si="73"/>
        <v>0</v>
      </c>
      <c r="U242" s="148" t="s">
        <v>1</v>
      </c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49" t="s">
        <v>233</v>
      </c>
      <c r="AT242" s="149" t="s">
        <v>130</v>
      </c>
      <c r="AU242" s="149" t="s">
        <v>81</v>
      </c>
      <c r="AY242" s="14" t="s">
        <v>127</v>
      </c>
      <c r="BE242" s="150">
        <f t="shared" si="74"/>
        <v>0</v>
      </c>
      <c r="BF242" s="150">
        <f t="shared" si="75"/>
        <v>0</v>
      </c>
      <c r="BG242" s="150">
        <f t="shared" si="76"/>
        <v>0</v>
      </c>
      <c r="BH242" s="150">
        <f t="shared" si="77"/>
        <v>0</v>
      </c>
      <c r="BI242" s="150">
        <f t="shared" si="78"/>
        <v>0</v>
      </c>
      <c r="BJ242" s="14" t="s">
        <v>79</v>
      </c>
      <c r="BK242" s="150">
        <f t="shared" si="79"/>
        <v>0</v>
      </c>
      <c r="BL242" s="14" t="s">
        <v>233</v>
      </c>
      <c r="BM242" s="149" t="s">
        <v>818</v>
      </c>
    </row>
    <row r="243" spans="1:65" s="2" customFormat="1" ht="21.75" customHeight="1">
      <c r="A243" s="26"/>
      <c r="B243" s="137"/>
      <c r="C243" s="138" t="s">
        <v>385</v>
      </c>
      <c r="D243" s="138" t="s">
        <v>130</v>
      </c>
      <c r="E243" s="139" t="s">
        <v>819</v>
      </c>
      <c r="F243" s="140" t="s">
        <v>820</v>
      </c>
      <c r="G243" s="141" t="s">
        <v>133</v>
      </c>
      <c r="H243" s="142">
        <v>28.15</v>
      </c>
      <c r="I243" s="143"/>
      <c r="J243" s="143">
        <f t="shared" si="70"/>
        <v>0</v>
      </c>
      <c r="K243" s="144"/>
      <c r="L243" s="27"/>
      <c r="M243" s="145" t="s">
        <v>1</v>
      </c>
      <c r="N243" s="146" t="s">
        <v>36</v>
      </c>
      <c r="O243" s="147">
        <v>0</v>
      </c>
      <c r="P243" s="147">
        <f t="shared" si="71"/>
        <v>0</v>
      </c>
      <c r="Q243" s="147">
        <v>0</v>
      </c>
      <c r="R243" s="147">
        <f t="shared" si="72"/>
        <v>0</v>
      </c>
      <c r="S243" s="147">
        <v>0</v>
      </c>
      <c r="T243" s="147">
        <f t="shared" si="73"/>
        <v>0</v>
      </c>
      <c r="U243" s="148" t="s">
        <v>1</v>
      </c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49" t="s">
        <v>233</v>
      </c>
      <c r="AT243" s="149" t="s">
        <v>130</v>
      </c>
      <c r="AU243" s="149" t="s">
        <v>81</v>
      </c>
      <c r="AY243" s="14" t="s">
        <v>127</v>
      </c>
      <c r="BE243" s="150">
        <f t="shared" si="74"/>
        <v>0</v>
      </c>
      <c r="BF243" s="150">
        <f t="shared" si="75"/>
        <v>0</v>
      </c>
      <c r="BG243" s="150">
        <f t="shared" si="76"/>
        <v>0</v>
      </c>
      <c r="BH243" s="150">
        <f t="shared" si="77"/>
        <v>0</v>
      </c>
      <c r="BI243" s="150">
        <f t="shared" si="78"/>
        <v>0</v>
      </c>
      <c r="BJ243" s="14" t="s">
        <v>79</v>
      </c>
      <c r="BK243" s="150">
        <f t="shared" si="79"/>
        <v>0</v>
      </c>
      <c r="BL243" s="14" t="s">
        <v>233</v>
      </c>
      <c r="BM243" s="149" t="s">
        <v>821</v>
      </c>
    </row>
    <row r="244" spans="1:65" s="2" customFormat="1" ht="16.5" customHeight="1">
      <c r="A244" s="26"/>
      <c r="B244" s="137"/>
      <c r="C244" s="138" t="s">
        <v>822</v>
      </c>
      <c r="D244" s="138" t="s">
        <v>130</v>
      </c>
      <c r="E244" s="139" t="s">
        <v>823</v>
      </c>
      <c r="F244" s="140" t="s">
        <v>824</v>
      </c>
      <c r="G244" s="141" t="s">
        <v>139</v>
      </c>
      <c r="H244" s="142">
        <v>6</v>
      </c>
      <c r="I244" s="143"/>
      <c r="J244" s="143">
        <f t="shared" si="70"/>
        <v>0</v>
      </c>
      <c r="K244" s="144"/>
      <c r="L244" s="27"/>
      <c r="M244" s="145" t="s">
        <v>1</v>
      </c>
      <c r="N244" s="146" t="s">
        <v>36</v>
      </c>
      <c r="O244" s="147">
        <v>0</v>
      </c>
      <c r="P244" s="147">
        <f t="shared" si="71"/>
        <v>0</v>
      </c>
      <c r="Q244" s="147">
        <v>0</v>
      </c>
      <c r="R244" s="147">
        <f t="shared" si="72"/>
        <v>0</v>
      </c>
      <c r="S244" s="147">
        <v>0</v>
      </c>
      <c r="T244" s="147">
        <f t="shared" si="73"/>
        <v>0</v>
      </c>
      <c r="U244" s="148" t="s">
        <v>1</v>
      </c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49" t="s">
        <v>233</v>
      </c>
      <c r="AT244" s="149" t="s">
        <v>130</v>
      </c>
      <c r="AU244" s="149" t="s">
        <v>81</v>
      </c>
      <c r="AY244" s="14" t="s">
        <v>127</v>
      </c>
      <c r="BE244" s="150">
        <f t="shared" si="74"/>
        <v>0</v>
      </c>
      <c r="BF244" s="150">
        <f t="shared" si="75"/>
        <v>0</v>
      </c>
      <c r="BG244" s="150">
        <f t="shared" si="76"/>
        <v>0</v>
      </c>
      <c r="BH244" s="150">
        <f t="shared" si="77"/>
        <v>0</v>
      </c>
      <c r="BI244" s="150">
        <f t="shared" si="78"/>
        <v>0</v>
      </c>
      <c r="BJ244" s="14" t="s">
        <v>79</v>
      </c>
      <c r="BK244" s="150">
        <f t="shared" si="79"/>
        <v>0</v>
      </c>
      <c r="BL244" s="14" t="s">
        <v>233</v>
      </c>
      <c r="BM244" s="149" t="s">
        <v>825</v>
      </c>
    </row>
    <row r="245" spans="1:65" s="2" customFormat="1" ht="21.75" customHeight="1">
      <c r="A245" s="26"/>
      <c r="B245" s="137"/>
      <c r="C245" s="151" t="s">
        <v>321</v>
      </c>
      <c r="D245" s="151" t="s">
        <v>202</v>
      </c>
      <c r="E245" s="152" t="s">
        <v>826</v>
      </c>
      <c r="F245" s="153" t="s">
        <v>827</v>
      </c>
      <c r="G245" s="154" t="s">
        <v>139</v>
      </c>
      <c r="H245" s="155">
        <v>6</v>
      </c>
      <c r="I245" s="156"/>
      <c r="J245" s="156">
        <f t="shared" si="70"/>
        <v>0</v>
      </c>
      <c r="K245" s="157"/>
      <c r="L245" s="158"/>
      <c r="M245" s="159" t="s">
        <v>1</v>
      </c>
      <c r="N245" s="160" t="s">
        <v>36</v>
      </c>
      <c r="O245" s="147">
        <v>0</v>
      </c>
      <c r="P245" s="147">
        <f t="shared" si="71"/>
        <v>0</v>
      </c>
      <c r="Q245" s="147">
        <v>0</v>
      </c>
      <c r="R245" s="147">
        <f t="shared" si="72"/>
        <v>0</v>
      </c>
      <c r="S245" s="147">
        <v>0</v>
      </c>
      <c r="T245" s="147">
        <f t="shared" si="73"/>
        <v>0</v>
      </c>
      <c r="U245" s="148" t="s">
        <v>1</v>
      </c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49" t="s">
        <v>404</v>
      </c>
      <c r="AT245" s="149" t="s">
        <v>202</v>
      </c>
      <c r="AU245" s="149" t="s">
        <v>81</v>
      </c>
      <c r="AY245" s="14" t="s">
        <v>127</v>
      </c>
      <c r="BE245" s="150">
        <f t="shared" si="74"/>
        <v>0</v>
      </c>
      <c r="BF245" s="150">
        <f t="shared" si="75"/>
        <v>0</v>
      </c>
      <c r="BG245" s="150">
        <f t="shared" si="76"/>
        <v>0</v>
      </c>
      <c r="BH245" s="150">
        <f t="shared" si="77"/>
        <v>0</v>
      </c>
      <c r="BI245" s="150">
        <f t="shared" si="78"/>
        <v>0</v>
      </c>
      <c r="BJ245" s="14" t="s">
        <v>79</v>
      </c>
      <c r="BK245" s="150">
        <f t="shared" si="79"/>
        <v>0</v>
      </c>
      <c r="BL245" s="14" t="s">
        <v>233</v>
      </c>
      <c r="BM245" s="149" t="s">
        <v>828</v>
      </c>
    </row>
    <row r="246" spans="1:65" s="2" customFormat="1" ht="21.75" customHeight="1">
      <c r="A246" s="26"/>
      <c r="B246" s="137"/>
      <c r="C246" s="138" t="s">
        <v>829</v>
      </c>
      <c r="D246" s="138" t="s">
        <v>130</v>
      </c>
      <c r="E246" s="139" t="s">
        <v>830</v>
      </c>
      <c r="F246" s="140" t="s">
        <v>831</v>
      </c>
      <c r="G246" s="141" t="s">
        <v>133</v>
      </c>
      <c r="H246" s="142">
        <v>28.15</v>
      </c>
      <c r="I246" s="143"/>
      <c r="J246" s="143">
        <f t="shared" si="70"/>
        <v>0</v>
      </c>
      <c r="K246" s="144"/>
      <c r="L246" s="27"/>
      <c r="M246" s="145" t="s">
        <v>1</v>
      </c>
      <c r="N246" s="146" t="s">
        <v>36</v>
      </c>
      <c r="O246" s="147">
        <v>0</v>
      </c>
      <c r="P246" s="147">
        <f t="shared" si="71"/>
        <v>0</v>
      </c>
      <c r="Q246" s="147">
        <v>0</v>
      </c>
      <c r="R246" s="147">
        <f t="shared" si="72"/>
        <v>0</v>
      </c>
      <c r="S246" s="147">
        <v>0</v>
      </c>
      <c r="T246" s="147">
        <f t="shared" si="73"/>
        <v>0</v>
      </c>
      <c r="U246" s="148" t="s">
        <v>1</v>
      </c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49" t="s">
        <v>233</v>
      </c>
      <c r="AT246" s="149" t="s">
        <v>130</v>
      </c>
      <c r="AU246" s="149" t="s">
        <v>81</v>
      </c>
      <c r="AY246" s="14" t="s">
        <v>127</v>
      </c>
      <c r="BE246" s="150">
        <f t="shared" si="74"/>
        <v>0</v>
      </c>
      <c r="BF246" s="150">
        <f t="shared" si="75"/>
        <v>0</v>
      </c>
      <c r="BG246" s="150">
        <f t="shared" si="76"/>
        <v>0</v>
      </c>
      <c r="BH246" s="150">
        <f t="shared" si="77"/>
        <v>0</v>
      </c>
      <c r="BI246" s="150">
        <f t="shared" si="78"/>
        <v>0</v>
      </c>
      <c r="BJ246" s="14" t="s">
        <v>79</v>
      </c>
      <c r="BK246" s="150">
        <f t="shared" si="79"/>
        <v>0</v>
      </c>
      <c r="BL246" s="14" t="s">
        <v>233</v>
      </c>
      <c r="BM246" s="149" t="s">
        <v>832</v>
      </c>
    </row>
    <row r="247" spans="1:65" s="2" customFormat="1" ht="16.5" customHeight="1">
      <c r="A247" s="26"/>
      <c r="B247" s="137"/>
      <c r="C247" s="151" t="s">
        <v>833</v>
      </c>
      <c r="D247" s="151" t="s">
        <v>202</v>
      </c>
      <c r="E247" s="152" t="s">
        <v>834</v>
      </c>
      <c r="F247" s="153" t="s">
        <v>835</v>
      </c>
      <c r="G247" s="154" t="s">
        <v>133</v>
      </c>
      <c r="H247" s="155">
        <v>28.15</v>
      </c>
      <c r="I247" s="156"/>
      <c r="J247" s="156">
        <f t="shared" si="70"/>
        <v>0</v>
      </c>
      <c r="K247" s="157"/>
      <c r="L247" s="158"/>
      <c r="M247" s="159" t="s">
        <v>1</v>
      </c>
      <c r="N247" s="160" t="s">
        <v>36</v>
      </c>
      <c r="O247" s="147">
        <v>0</v>
      </c>
      <c r="P247" s="147">
        <f t="shared" si="71"/>
        <v>0</v>
      </c>
      <c r="Q247" s="147">
        <v>0</v>
      </c>
      <c r="R247" s="147">
        <f t="shared" si="72"/>
        <v>0</v>
      </c>
      <c r="S247" s="147">
        <v>0</v>
      </c>
      <c r="T247" s="147">
        <f t="shared" si="73"/>
        <v>0</v>
      </c>
      <c r="U247" s="148" t="s">
        <v>1</v>
      </c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49" t="s">
        <v>404</v>
      </c>
      <c r="AT247" s="149" t="s">
        <v>202</v>
      </c>
      <c r="AU247" s="149" t="s">
        <v>81</v>
      </c>
      <c r="AY247" s="14" t="s">
        <v>127</v>
      </c>
      <c r="BE247" s="150">
        <f t="shared" si="74"/>
        <v>0</v>
      </c>
      <c r="BF247" s="150">
        <f t="shared" si="75"/>
        <v>0</v>
      </c>
      <c r="BG247" s="150">
        <f t="shared" si="76"/>
        <v>0</v>
      </c>
      <c r="BH247" s="150">
        <f t="shared" si="77"/>
        <v>0</v>
      </c>
      <c r="BI247" s="150">
        <f t="shared" si="78"/>
        <v>0</v>
      </c>
      <c r="BJ247" s="14" t="s">
        <v>79</v>
      </c>
      <c r="BK247" s="150">
        <f t="shared" si="79"/>
        <v>0</v>
      </c>
      <c r="BL247" s="14" t="s">
        <v>233</v>
      </c>
      <c r="BM247" s="149" t="s">
        <v>836</v>
      </c>
    </row>
    <row r="248" spans="1:65" s="2" customFormat="1" ht="16.5" customHeight="1">
      <c r="A248" s="26"/>
      <c r="B248" s="137"/>
      <c r="C248" s="138" t="s">
        <v>837</v>
      </c>
      <c r="D248" s="138" t="s">
        <v>130</v>
      </c>
      <c r="E248" s="139" t="s">
        <v>838</v>
      </c>
      <c r="F248" s="140" t="s">
        <v>839</v>
      </c>
      <c r="G248" s="141" t="s">
        <v>139</v>
      </c>
      <c r="H248" s="142">
        <v>20</v>
      </c>
      <c r="I248" s="143"/>
      <c r="J248" s="143">
        <f t="shared" si="70"/>
        <v>0</v>
      </c>
      <c r="K248" s="144"/>
      <c r="L248" s="27"/>
      <c r="M248" s="145" t="s">
        <v>1</v>
      </c>
      <c r="N248" s="146" t="s">
        <v>36</v>
      </c>
      <c r="O248" s="147">
        <v>0</v>
      </c>
      <c r="P248" s="147">
        <f t="shared" si="71"/>
        <v>0</v>
      </c>
      <c r="Q248" s="147">
        <v>0</v>
      </c>
      <c r="R248" s="147">
        <f t="shared" si="72"/>
        <v>0</v>
      </c>
      <c r="S248" s="147">
        <v>0</v>
      </c>
      <c r="T248" s="147">
        <f t="shared" si="73"/>
        <v>0</v>
      </c>
      <c r="U248" s="148" t="s">
        <v>1</v>
      </c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49" t="s">
        <v>233</v>
      </c>
      <c r="AT248" s="149" t="s">
        <v>130</v>
      </c>
      <c r="AU248" s="149" t="s">
        <v>81</v>
      </c>
      <c r="AY248" s="14" t="s">
        <v>127</v>
      </c>
      <c r="BE248" s="150">
        <f t="shared" si="74"/>
        <v>0</v>
      </c>
      <c r="BF248" s="150">
        <f t="shared" si="75"/>
        <v>0</v>
      </c>
      <c r="BG248" s="150">
        <f t="shared" si="76"/>
        <v>0</v>
      </c>
      <c r="BH248" s="150">
        <f t="shared" si="77"/>
        <v>0</v>
      </c>
      <c r="BI248" s="150">
        <f t="shared" si="78"/>
        <v>0</v>
      </c>
      <c r="BJ248" s="14" t="s">
        <v>79</v>
      </c>
      <c r="BK248" s="150">
        <f t="shared" si="79"/>
        <v>0</v>
      </c>
      <c r="BL248" s="14" t="s">
        <v>233</v>
      </c>
      <c r="BM248" s="149" t="s">
        <v>840</v>
      </c>
    </row>
    <row r="249" spans="1:65" s="2" customFormat="1" ht="16.5" customHeight="1">
      <c r="A249" s="26"/>
      <c r="B249" s="137"/>
      <c r="C249" s="138" t="s">
        <v>841</v>
      </c>
      <c r="D249" s="138" t="s">
        <v>130</v>
      </c>
      <c r="E249" s="139" t="s">
        <v>842</v>
      </c>
      <c r="F249" s="140" t="s">
        <v>843</v>
      </c>
      <c r="G249" s="141" t="s">
        <v>139</v>
      </c>
      <c r="H249" s="142">
        <v>16</v>
      </c>
      <c r="I249" s="143"/>
      <c r="J249" s="143">
        <f t="shared" si="70"/>
        <v>0</v>
      </c>
      <c r="K249" s="144"/>
      <c r="L249" s="27"/>
      <c r="M249" s="145" t="s">
        <v>1</v>
      </c>
      <c r="N249" s="146" t="s">
        <v>36</v>
      </c>
      <c r="O249" s="147">
        <v>0</v>
      </c>
      <c r="P249" s="147">
        <f t="shared" si="71"/>
        <v>0</v>
      </c>
      <c r="Q249" s="147">
        <v>0</v>
      </c>
      <c r="R249" s="147">
        <f t="shared" si="72"/>
        <v>0</v>
      </c>
      <c r="S249" s="147">
        <v>0</v>
      </c>
      <c r="T249" s="147">
        <f t="shared" si="73"/>
        <v>0</v>
      </c>
      <c r="U249" s="148" t="s">
        <v>1</v>
      </c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49" t="s">
        <v>233</v>
      </c>
      <c r="AT249" s="149" t="s">
        <v>130</v>
      </c>
      <c r="AU249" s="149" t="s">
        <v>81</v>
      </c>
      <c r="AY249" s="14" t="s">
        <v>127</v>
      </c>
      <c r="BE249" s="150">
        <f t="shared" si="74"/>
        <v>0</v>
      </c>
      <c r="BF249" s="150">
        <f t="shared" si="75"/>
        <v>0</v>
      </c>
      <c r="BG249" s="150">
        <f t="shared" si="76"/>
        <v>0</v>
      </c>
      <c r="BH249" s="150">
        <f t="shared" si="77"/>
        <v>0</v>
      </c>
      <c r="BI249" s="150">
        <f t="shared" si="78"/>
        <v>0</v>
      </c>
      <c r="BJ249" s="14" t="s">
        <v>79</v>
      </c>
      <c r="BK249" s="150">
        <f t="shared" si="79"/>
        <v>0</v>
      </c>
      <c r="BL249" s="14" t="s">
        <v>233</v>
      </c>
      <c r="BM249" s="149" t="s">
        <v>844</v>
      </c>
    </row>
    <row r="250" spans="1:65" s="2" customFormat="1" ht="16.5" customHeight="1">
      <c r="A250" s="26"/>
      <c r="B250" s="137"/>
      <c r="C250" s="138" t="s">
        <v>845</v>
      </c>
      <c r="D250" s="138" t="s">
        <v>130</v>
      </c>
      <c r="E250" s="139" t="s">
        <v>846</v>
      </c>
      <c r="F250" s="140" t="s">
        <v>847</v>
      </c>
      <c r="G250" s="141" t="s">
        <v>257</v>
      </c>
      <c r="H250" s="142">
        <v>2</v>
      </c>
      <c r="I250" s="143"/>
      <c r="J250" s="143">
        <f t="shared" si="70"/>
        <v>0</v>
      </c>
      <c r="K250" s="144"/>
      <c r="L250" s="27"/>
      <c r="M250" s="145" t="s">
        <v>1</v>
      </c>
      <c r="N250" s="146" t="s">
        <v>36</v>
      </c>
      <c r="O250" s="147">
        <v>0</v>
      </c>
      <c r="P250" s="147">
        <f t="shared" si="71"/>
        <v>0</v>
      </c>
      <c r="Q250" s="147">
        <v>0</v>
      </c>
      <c r="R250" s="147">
        <f t="shared" si="72"/>
        <v>0</v>
      </c>
      <c r="S250" s="147">
        <v>0</v>
      </c>
      <c r="T250" s="147">
        <f t="shared" si="73"/>
        <v>0</v>
      </c>
      <c r="U250" s="148" t="s">
        <v>1</v>
      </c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49" t="s">
        <v>233</v>
      </c>
      <c r="AT250" s="149" t="s">
        <v>130</v>
      </c>
      <c r="AU250" s="149" t="s">
        <v>81</v>
      </c>
      <c r="AY250" s="14" t="s">
        <v>127</v>
      </c>
      <c r="BE250" s="150">
        <f t="shared" si="74"/>
        <v>0</v>
      </c>
      <c r="BF250" s="150">
        <f t="shared" si="75"/>
        <v>0</v>
      </c>
      <c r="BG250" s="150">
        <f t="shared" si="76"/>
        <v>0</v>
      </c>
      <c r="BH250" s="150">
        <f t="shared" si="77"/>
        <v>0</v>
      </c>
      <c r="BI250" s="150">
        <f t="shared" si="78"/>
        <v>0</v>
      </c>
      <c r="BJ250" s="14" t="s">
        <v>79</v>
      </c>
      <c r="BK250" s="150">
        <f t="shared" si="79"/>
        <v>0</v>
      </c>
      <c r="BL250" s="14" t="s">
        <v>233</v>
      </c>
      <c r="BM250" s="149" t="s">
        <v>848</v>
      </c>
    </row>
    <row r="251" spans="1:65" s="2" customFormat="1" ht="21.75" customHeight="1">
      <c r="A251" s="26"/>
      <c r="B251" s="137"/>
      <c r="C251" s="138" t="s">
        <v>849</v>
      </c>
      <c r="D251" s="138" t="s">
        <v>130</v>
      </c>
      <c r="E251" s="139" t="s">
        <v>850</v>
      </c>
      <c r="F251" s="140" t="s">
        <v>851</v>
      </c>
      <c r="G251" s="141" t="s">
        <v>179</v>
      </c>
      <c r="H251" s="142">
        <v>0.085</v>
      </c>
      <c r="I251" s="143"/>
      <c r="J251" s="143">
        <f t="shared" si="70"/>
        <v>0</v>
      </c>
      <c r="K251" s="144"/>
      <c r="L251" s="27"/>
      <c r="M251" s="145" t="s">
        <v>1</v>
      </c>
      <c r="N251" s="146" t="s">
        <v>36</v>
      </c>
      <c r="O251" s="147">
        <v>1.598</v>
      </c>
      <c r="P251" s="147">
        <f t="shared" si="71"/>
        <v>0.13583</v>
      </c>
      <c r="Q251" s="147">
        <v>0</v>
      </c>
      <c r="R251" s="147">
        <f t="shared" si="72"/>
        <v>0</v>
      </c>
      <c r="S251" s="147">
        <v>0</v>
      </c>
      <c r="T251" s="147">
        <f t="shared" si="73"/>
        <v>0</v>
      </c>
      <c r="U251" s="148" t="s">
        <v>1</v>
      </c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49" t="s">
        <v>233</v>
      </c>
      <c r="AT251" s="149" t="s">
        <v>130</v>
      </c>
      <c r="AU251" s="149" t="s">
        <v>81</v>
      </c>
      <c r="AY251" s="14" t="s">
        <v>127</v>
      </c>
      <c r="BE251" s="150">
        <f t="shared" si="74"/>
        <v>0</v>
      </c>
      <c r="BF251" s="150">
        <f t="shared" si="75"/>
        <v>0</v>
      </c>
      <c r="BG251" s="150">
        <f t="shared" si="76"/>
        <v>0</v>
      </c>
      <c r="BH251" s="150">
        <f t="shared" si="77"/>
        <v>0</v>
      </c>
      <c r="BI251" s="150">
        <f t="shared" si="78"/>
        <v>0</v>
      </c>
      <c r="BJ251" s="14" t="s">
        <v>79</v>
      </c>
      <c r="BK251" s="150">
        <f t="shared" si="79"/>
        <v>0</v>
      </c>
      <c r="BL251" s="14" t="s">
        <v>233</v>
      </c>
      <c r="BM251" s="149" t="s">
        <v>852</v>
      </c>
    </row>
    <row r="252" spans="1:65" s="2" customFormat="1" ht="21.75" customHeight="1">
      <c r="A252" s="26"/>
      <c r="B252" s="137"/>
      <c r="C252" s="138" t="s">
        <v>853</v>
      </c>
      <c r="D252" s="138" t="s">
        <v>130</v>
      </c>
      <c r="E252" s="139" t="s">
        <v>854</v>
      </c>
      <c r="F252" s="140" t="s">
        <v>855</v>
      </c>
      <c r="G252" s="141" t="s">
        <v>179</v>
      </c>
      <c r="H252" s="142">
        <v>0.085</v>
      </c>
      <c r="I252" s="143"/>
      <c r="J252" s="143">
        <f t="shared" si="70"/>
        <v>0</v>
      </c>
      <c r="K252" s="144"/>
      <c r="L252" s="27"/>
      <c r="M252" s="145" t="s">
        <v>1</v>
      </c>
      <c r="N252" s="146" t="s">
        <v>36</v>
      </c>
      <c r="O252" s="147">
        <v>0</v>
      </c>
      <c r="P252" s="147">
        <f t="shared" si="71"/>
        <v>0</v>
      </c>
      <c r="Q252" s="147">
        <v>0</v>
      </c>
      <c r="R252" s="147">
        <f t="shared" si="72"/>
        <v>0</v>
      </c>
      <c r="S252" s="147">
        <v>0</v>
      </c>
      <c r="T252" s="147">
        <f t="shared" si="73"/>
        <v>0</v>
      </c>
      <c r="U252" s="148" t="s">
        <v>1</v>
      </c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49" t="s">
        <v>233</v>
      </c>
      <c r="AT252" s="149" t="s">
        <v>130</v>
      </c>
      <c r="AU252" s="149" t="s">
        <v>81</v>
      </c>
      <c r="AY252" s="14" t="s">
        <v>127</v>
      </c>
      <c r="BE252" s="150">
        <f t="shared" si="74"/>
        <v>0</v>
      </c>
      <c r="BF252" s="150">
        <f t="shared" si="75"/>
        <v>0</v>
      </c>
      <c r="BG252" s="150">
        <f t="shared" si="76"/>
        <v>0</v>
      </c>
      <c r="BH252" s="150">
        <f t="shared" si="77"/>
        <v>0</v>
      </c>
      <c r="BI252" s="150">
        <f t="shared" si="78"/>
        <v>0</v>
      </c>
      <c r="BJ252" s="14" t="s">
        <v>79</v>
      </c>
      <c r="BK252" s="150">
        <f t="shared" si="79"/>
        <v>0</v>
      </c>
      <c r="BL252" s="14" t="s">
        <v>233</v>
      </c>
      <c r="BM252" s="149" t="s">
        <v>856</v>
      </c>
    </row>
    <row r="253" spans="2:63" s="12" customFormat="1" ht="22.7" customHeight="1">
      <c r="B253" s="125"/>
      <c r="D253" s="126" t="s">
        <v>70</v>
      </c>
      <c r="E253" s="135" t="s">
        <v>453</v>
      </c>
      <c r="F253" s="135" t="s">
        <v>454</v>
      </c>
      <c r="J253" s="136">
        <f>BK253</f>
        <v>0</v>
      </c>
      <c r="L253" s="125"/>
      <c r="M253" s="129"/>
      <c r="N253" s="130"/>
      <c r="O253" s="130"/>
      <c r="P253" s="131">
        <f>P254</f>
        <v>0</v>
      </c>
      <c r="Q253" s="130"/>
      <c r="R253" s="131">
        <f>R254</f>
        <v>0</v>
      </c>
      <c r="S253" s="130"/>
      <c r="T253" s="131">
        <f>T254</f>
        <v>0</v>
      </c>
      <c r="U253" s="132"/>
      <c r="AR253" s="126" t="s">
        <v>81</v>
      </c>
      <c r="AT253" s="133" t="s">
        <v>70</v>
      </c>
      <c r="AU253" s="133" t="s">
        <v>79</v>
      </c>
      <c r="AY253" s="126" t="s">
        <v>127</v>
      </c>
      <c r="BK253" s="134">
        <f>BK254</f>
        <v>0</v>
      </c>
    </row>
    <row r="254" spans="1:65" s="2" customFormat="1" ht="21.75" customHeight="1">
      <c r="A254" s="26"/>
      <c r="B254" s="137"/>
      <c r="C254" s="138" t="s">
        <v>857</v>
      </c>
      <c r="D254" s="138" t="s">
        <v>130</v>
      </c>
      <c r="E254" s="139" t="s">
        <v>858</v>
      </c>
      <c r="F254" s="140" t="s">
        <v>859</v>
      </c>
      <c r="G254" s="141" t="s">
        <v>133</v>
      </c>
      <c r="H254" s="142">
        <v>11</v>
      </c>
      <c r="I254" s="143"/>
      <c r="J254" s="143">
        <f>ROUND(I254*H254,2)</f>
        <v>0</v>
      </c>
      <c r="K254" s="144"/>
      <c r="L254" s="27"/>
      <c r="M254" s="145" t="s">
        <v>1</v>
      </c>
      <c r="N254" s="146" t="s">
        <v>36</v>
      </c>
      <c r="O254" s="147">
        <v>0</v>
      </c>
      <c r="P254" s="147">
        <f>O254*H254</f>
        <v>0</v>
      </c>
      <c r="Q254" s="147">
        <v>0</v>
      </c>
      <c r="R254" s="147">
        <f>Q254*H254</f>
        <v>0</v>
      </c>
      <c r="S254" s="147">
        <v>0</v>
      </c>
      <c r="T254" s="147">
        <f>S254*H254</f>
        <v>0</v>
      </c>
      <c r="U254" s="148" t="s">
        <v>1</v>
      </c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49" t="s">
        <v>233</v>
      </c>
      <c r="AT254" s="149" t="s">
        <v>130</v>
      </c>
      <c r="AU254" s="149" t="s">
        <v>81</v>
      </c>
      <c r="AY254" s="14" t="s">
        <v>127</v>
      </c>
      <c r="BE254" s="150">
        <f>IF(N254="základní",J254,0)</f>
        <v>0</v>
      </c>
      <c r="BF254" s="150">
        <f>IF(N254="snížená",J254,0)</f>
        <v>0</v>
      </c>
      <c r="BG254" s="150">
        <f>IF(N254="zákl. přenesená",J254,0)</f>
        <v>0</v>
      </c>
      <c r="BH254" s="150">
        <f>IF(N254="sníž. přenesená",J254,0)</f>
        <v>0</v>
      </c>
      <c r="BI254" s="150">
        <f>IF(N254="nulová",J254,0)</f>
        <v>0</v>
      </c>
      <c r="BJ254" s="14" t="s">
        <v>79</v>
      </c>
      <c r="BK254" s="150">
        <f>ROUND(I254*H254,2)</f>
        <v>0</v>
      </c>
      <c r="BL254" s="14" t="s">
        <v>233</v>
      </c>
      <c r="BM254" s="149" t="s">
        <v>860</v>
      </c>
    </row>
    <row r="255" spans="2:63" s="12" customFormat="1" ht="22.7" customHeight="1">
      <c r="B255" s="125"/>
      <c r="D255" s="126" t="s">
        <v>70</v>
      </c>
      <c r="E255" s="135" t="s">
        <v>861</v>
      </c>
      <c r="F255" s="135" t="s">
        <v>862</v>
      </c>
      <c r="J255" s="136">
        <f>BK255</f>
        <v>0</v>
      </c>
      <c r="L255" s="125"/>
      <c r="M255" s="129"/>
      <c r="N255" s="130"/>
      <c r="O255" s="130"/>
      <c r="P255" s="131">
        <f>SUM(P256:P260)</f>
        <v>0</v>
      </c>
      <c r="Q255" s="130"/>
      <c r="R255" s="131">
        <f>SUM(R256:R260)</f>
        <v>0</v>
      </c>
      <c r="S255" s="130"/>
      <c r="T255" s="131">
        <f>SUM(T256:T260)</f>
        <v>0</v>
      </c>
      <c r="U255" s="132"/>
      <c r="AR255" s="126" t="s">
        <v>81</v>
      </c>
      <c r="AT255" s="133" t="s">
        <v>70</v>
      </c>
      <c r="AU255" s="133" t="s">
        <v>79</v>
      </c>
      <c r="AY255" s="126" t="s">
        <v>127</v>
      </c>
      <c r="BK255" s="134">
        <f>SUM(BK256:BK260)</f>
        <v>0</v>
      </c>
    </row>
    <row r="256" spans="1:65" s="2" customFormat="1" ht="21.75" customHeight="1">
      <c r="A256" s="26"/>
      <c r="B256" s="137"/>
      <c r="C256" s="138" t="s">
        <v>863</v>
      </c>
      <c r="D256" s="138" t="s">
        <v>130</v>
      </c>
      <c r="E256" s="139" t="s">
        <v>864</v>
      </c>
      <c r="F256" s="140" t="s">
        <v>865</v>
      </c>
      <c r="G256" s="141" t="s">
        <v>133</v>
      </c>
      <c r="H256" s="142">
        <v>291</v>
      </c>
      <c r="I256" s="143"/>
      <c r="J256" s="143">
        <f>ROUND(I256*H256,2)</f>
        <v>0</v>
      </c>
      <c r="K256" s="144"/>
      <c r="L256" s="27"/>
      <c r="M256" s="145" t="s">
        <v>1</v>
      </c>
      <c r="N256" s="146" t="s">
        <v>36</v>
      </c>
      <c r="O256" s="147">
        <v>0</v>
      </c>
      <c r="P256" s="147">
        <f>O256*H256</f>
        <v>0</v>
      </c>
      <c r="Q256" s="147">
        <v>0</v>
      </c>
      <c r="R256" s="147">
        <f>Q256*H256</f>
        <v>0</v>
      </c>
      <c r="S256" s="147">
        <v>0</v>
      </c>
      <c r="T256" s="147">
        <f>S256*H256</f>
        <v>0</v>
      </c>
      <c r="U256" s="148" t="s">
        <v>1</v>
      </c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49" t="s">
        <v>233</v>
      </c>
      <c r="AT256" s="149" t="s">
        <v>130</v>
      </c>
      <c r="AU256" s="149" t="s">
        <v>81</v>
      </c>
      <c r="AY256" s="14" t="s">
        <v>127</v>
      </c>
      <c r="BE256" s="150">
        <f>IF(N256="základní",J256,0)</f>
        <v>0</v>
      </c>
      <c r="BF256" s="150">
        <f>IF(N256="snížená",J256,0)</f>
        <v>0</v>
      </c>
      <c r="BG256" s="150">
        <f>IF(N256="zákl. přenesená",J256,0)</f>
        <v>0</v>
      </c>
      <c r="BH256" s="150">
        <f>IF(N256="sníž. přenesená",J256,0)</f>
        <v>0</v>
      </c>
      <c r="BI256" s="150">
        <f>IF(N256="nulová",J256,0)</f>
        <v>0</v>
      </c>
      <c r="BJ256" s="14" t="s">
        <v>79</v>
      </c>
      <c r="BK256" s="150">
        <f>ROUND(I256*H256,2)</f>
        <v>0</v>
      </c>
      <c r="BL256" s="14" t="s">
        <v>233</v>
      </c>
      <c r="BM256" s="149" t="s">
        <v>866</v>
      </c>
    </row>
    <row r="257" spans="1:65" s="2" customFormat="1" ht="21.75" customHeight="1">
      <c r="A257" s="26"/>
      <c r="B257" s="137"/>
      <c r="C257" s="138" t="s">
        <v>867</v>
      </c>
      <c r="D257" s="138" t="s">
        <v>130</v>
      </c>
      <c r="E257" s="139" t="s">
        <v>868</v>
      </c>
      <c r="F257" s="140" t="s">
        <v>869</v>
      </c>
      <c r="G257" s="141" t="s">
        <v>133</v>
      </c>
      <c r="H257" s="142">
        <v>13.5</v>
      </c>
      <c r="I257" s="143"/>
      <c r="J257" s="143">
        <f>ROUND(I257*H257,2)</f>
        <v>0</v>
      </c>
      <c r="K257" s="144"/>
      <c r="L257" s="27"/>
      <c r="M257" s="145" t="s">
        <v>1</v>
      </c>
      <c r="N257" s="146" t="s">
        <v>36</v>
      </c>
      <c r="O257" s="147">
        <v>0</v>
      </c>
      <c r="P257" s="147">
        <f>O257*H257</f>
        <v>0</v>
      </c>
      <c r="Q257" s="147">
        <v>0</v>
      </c>
      <c r="R257" s="147">
        <f>Q257*H257</f>
        <v>0</v>
      </c>
      <c r="S257" s="147">
        <v>0</v>
      </c>
      <c r="T257" s="147">
        <f>S257*H257</f>
        <v>0</v>
      </c>
      <c r="U257" s="148" t="s">
        <v>1</v>
      </c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49" t="s">
        <v>233</v>
      </c>
      <c r="AT257" s="149" t="s">
        <v>130</v>
      </c>
      <c r="AU257" s="149" t="s">
        <v>81</v>
      </c>
      <c r="AY257" s="14" t="s">
        <v>127</v>
      </c>
      <c r="BE257" s="150">
        <f>IF(N257="základní",J257,0)</f>
        <v>0</v>
      </c>
      <c r="BF257" s="150">
        <f>IF(N257="snížená",J257,0)</f>
        <v>0</v>
      </c>
      <c r="BG257" s="150">
        <f>IF(N257="zákl. přenesená",J257,0)</f>
        <v>0</v>
      </c>
      <c r="BH257" s="150">
        <f>IF(N257="sníž. přenesená",J257,0)</f>
        <v>0</v>
      </c>
      <c r="BI257" s="150">
        <f>IF(N257="nulová",J257,0)</f>
        <v>0</v>
      </c>
      <c r="BJ257" s="14" t="s">
        <v>79</v>
      </c>
      <c r="BK257" s="150">
        <f>ROUND(I257*H257,2)</f>
        <v>0</v>
      </c>
      <c r="BL257" s="14" t="s">
        <v>233</v>
      </c>
      <c r="BM257" s="149" t="s">
        <v>870</v>
      </c>
    </row>
    <row r="258" spans="1:65" s="2" customFormat="1" ht="21.75" customHeight="1">
      <c r="A258" s="26"/>
      <c r="B258" s="137"/>
      <c r="C258" s="138" t="s">
        <v>871</v>
      </c>
      <c r="D258" s="138" t="s">
        <v>130</v>
      </c>
      <c r="E258" s="139" t="s">
        <v>872</v>
      </c>
      <c r="F258" s="140" t="s">
        <v>873</v>
      </c>
      <c r="G258" s="141" t="s">
        <v>133</v>
      </c>
      <c r="H258" s="142">
        <v>7.4</v>
      </c>
      <c r="I258" s="143"/>
      <c r="J258" s="143">
        <f>ROUND(I258*H258,2)</f>
        <v>0</v>
      </c>
      <c r="K258" s="144"/>
      <c r="L258" s="27"/>
      <c r="M258" s="145" t="s">
        <v>1</v>
      </c>
      <c r="N258" s="146" t="s">
        <v>36</v>
      </c>
      <c r="O258" s="147">
        <v>0</v>
      </c>
      <c r="P258" s="147">
        <f>O258*H258</f>
        <v>0</v>
      </c>
      <c r="Q258" s="147">
        <v>0</v>
      </c>
      <c r="R258" s="147">
        <f>Q258*H258</f>
        <v>0</v>
      </c>
      <c r="S258" s="147">
        <v>0</v>
      </c>
      <c r="T258" s="147">
        <f>S258*H258</f>
        <v>0</v>
      </c>
      <c r="U258" s="148" t="s">
        <v>1</v>
      </c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49" t="s">
        <v>233</v>
      </c>
      <c r="AT258" s="149" t="s">
        <v>130</v>
      </c>
      <c r="AU258" s="149" t="s">
        <v>81</v>
      </c>
      <c r="AY258" s="14" t="s">
        <v>127</v>
      </c>
      <c r="BE258" s="150">
        <f>IF(N258="základní",J258,0)</f>
        <v>0</v>
      </c>
      <c r="BF258" s="150">
        <f>IF(N258="snížená",J258,0)</f>
        <v>0</v>
      </c>
      <c r="BG258" s="150">
        <f>IF(N258="zákl. přenesená",J258,0)</f>
        <v>0</v>
      </c>
      <c r="BH258" s="150">
        <f>IF(N258="sníž. přenesená",J258,0)</f>
        <v>0</v>
      </c>
      <c r="BI258" s="150">
        <f>IF(N258="nulová",J258,0)</f>
        <v>0</v>
      </c>
      <c r="BJ258" s="14" t="s">
        <v>79</v>
      </c>
      <c r="BK258" s="150">
        <f>ROUND(I258*H258,2)</f>
        <v>0</v>
      </c>
      <c r="BL258" s="14" t="s">
        <v>233</v>
      </c>
      <c r="BM258" s="149" t="s">
        <v>874</v>
      </c>
    </row>
    <row r="259" spans="1:65" s="2" customFormat="1" ht="21.75" customHeight="1">
      <c r="A259" s="26"/>
      <c r="B259" s="137"/>
      <c r="C259" s="138" t="s">
        <v>875</v>
      </c>
      <c r="D259" s="138" t="s">
        <v>130</v>
      </c>
      <c r="E259" s="139" t="s">
        <v>876</v>
      </c>
      <c r="F259" s="140" t="s">
        <v>877</v>
      </c>
      <c r="G259" s="141" t="s">
        <v>133</v>
      </c>
      <c r="H259" s="142">
        <v>112</v>
      </c>
      <c r="I259" s="143"/>
      <c r="J259" s="143">
        <f>ROUND(I259*H259,2)</f>
        <v>0</v>
      </c>
      <c r="K259" s="144"/>
      <c r="L259" s="27"/>
      <c r="M259" s="145" t="s">
        <v>1</v>
      </c>
      <c r="N259" s="146" t="s">
        <v>36</v>
      </c>
      <c r="O259" s="147">
        <v>0</v>
      </c>
      <c r="P259" s="147">
        <f>O259*H259</f>
        <v>0</v>
      </c>
      <c r="Q259" s="147">
        <v>0</v>
      </c>
      <c r="R259" s="147">
        <f>Q259*H259</f>
        <v>0</v>
      </c>
      <c r="S259" s="147">
        <v>0</v>
      </c>
      <c r="T259" s="147">
        <f>S259*H259</f>
        <v>0</v>
      </c>
      <c r="U259" s="148" t="s">
        <v>1</v>
      </c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49" t="s">
        <v>233</v>
      </c>
      <c r="AT259" s="149" t="s">
        <v>130</v>
      </c>
      <c r="AU259" s="149" t="s">
        <v>81</v>
      </c>
      <c r="AY259" s="14" t="s">
        <v>127</v>
      </c>
      <c r="BE259" s="150">
        <f>IF(N259="základní",J259,0)</f>
        <v>0</v>
      </c>
      <c r="BF259" s="150">
        <f>IF(N259="snížená",J259,0)</f>
        <v>0</v>
      </c>
      <c r="BG259" s="150">
        <f>IF(N259="zákl. přenesená",J259,0)</f>
        <v>0</v>
      </c>
      <c r="BH259" s="150">
        <f>IF(N259="sníž. přenesená",J259,0)</f>
        <v>0</v>
      </c>
      <c r="BI259" s="150">
        <f>IF(N259="nulová",J259,0)</f>
        <v>0</v>
      </c>
      <c r="BJ259" s="14" t="s">
        <v>79</v>
      </c>
      <c r="BK259" s="150">
        <f>ROUND(I259*H259,2)</f>
        <v>0</v>
      </c>
      <c r="BL259" s="14" t="s">
        <v>233</v>
      </c>
      <c r="BM259" s="149" t="s">
        <v>878</v>
      </c>
    </row>
    <row r="260" spans="1:65" s="2" customFormat="1" ht="21.75" customHeight="1">
      <c r="A260" s="26"/>
      <c r="B260" s="137"/>
      <c r="C260" s="138" t="s">
        <v>879</v>
      </c>
      <c r="D260" s="138" t="s">
        <v>130</v>
      </c>
      <c r="E260" s="139" t="s">
        <v>880</v>
      </c>
      <c r="F260" s="140" t="s">
        <v>881</v>
      </c>
      <c r="G260" s="141" t="s">
        <v>133</v>
      </c>
      <c r="H260" s="142">
        <v>291</v>
      </c>
      <c r="I260" s="143"/>
      <c r="J260" s="143">
        <f>ROUND(I260*H260,2)</f>
        <v>0</v>
      </c>
      <c r="K260" s="144"/>
      <c r="L260" s="27"/>
      <c r="M260" s="145" t="s">
        <v>1</v>
      </c>
      <c r="N260" s="146" t="s">
        <v>36</v>
      </c>
      <c r="O260" s="147">
        <v>0</v>
      </c>
      <c r="P260" s="147">
        <f>O260*H260</f>
        <v>0</v>
      </c>
      <c r="Q260" s="147">
        <v>0</v>
      </c>
      <c r="R260" s="147">
        <f>Q260*H260</f>
        <v>0</v>
      </c>
      <c r="S260" s="147">
        <v>0</v>
      </c>
      <c r="T260" s="147">
        <f>S260*H260</f>
        <v>0</v>
      </c>
      <c r="U260" s="148" t="s">
        <v>1</v>
      </c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49" t="s">
        <v>233</v>
      </c>
      <c r="AT260" s="149" t="s">
        <v>130</v>
      </c>
      <c r="AU260" s="149" t="s">
        <v>81</v>
      </c>
      <c r="AY260" s="14" t="s">
        <v>127</v>
      </c>
      <c r="BE260" s="150">
        <f>IF(N260="základní",J260,0)</f>
        <v>0</v>
      </c>
      <c r="BF260" s="150">
        <f>IF(N260="snížená",J260,0)</f>
        <v>0</v>
      </c>
      <c r="BG260" s="150">
        <f>IF(N260="zákl. přenesená",J260,0)</f>
        <v>0</v>
      </c>
      <c r="BH260" s="150">
        <f>IF(N260="sníž. přenesená",J260,0)</f>
        <v>0</v>
      </c>
      <c r="BI260" s="150">
        <f>IF(N260="nulová",J260,0)</f>
        <v>0</v>
      </c>
      <c r="BJ260" s="14" t="s">
        <v>79</v>
      </c>
      <c r="BK260" s="150">
        <f>ROUND(I260*H260,2)</f>
        <v>0</v>
      </c>
      <c r="BL260" s="14" t="s">
        <v>233</v>
      </c>
      <c r="BM260" s="149" t="s">
        <v>882</v>
      </c>
    </row>
    <row r="261" spans="2:63" s="12" customFormat="1" ht="25.9" customHeight="1">
      <c r="B261" s="125"/>
      <c r="D261" s="126" t="s">
        <v>70</v>
      </c>
      <c r="E261" s="127" t="s">
        <v>471</v>
      </c>
      <c r="F261" s="127" t="s">
        <v>472</v>
      </c>
      <c r="J261" s="128">
        <f>BK261</f>
        <v>0</v>
      </c>
      <c r="L261" s="125"/>
      <c r="M261" s="129"/>
      <c r="N261" s="130"/>
      <c r="O261" s="130"/>
      <c r="P261" s="131">
        <f>P262+P264+P266</f>
        <v>0</v>
      </c>
      <c r="Q261" s="130"/>
      <c r="R261" s="131">
        <f>R262+R264+R266</f>
        <v>0</v>
      </c>
      <c r="S261" s="130"/>
      <c r="T261" s="131">
        <f>T262+T264+T266</f>
        <v>0</v>
      </c>
      <c r="U261" s="132"/>
      <c r="AR261" s="126" t="s">
        <v>188</v>
      </c>
      <c r="AT261" s="133" t="s">
        <v>70</v>
      </c>
      <c r="AU261" s="133" t="s">
        <v>71</v>
      </c>
      <c r="AY261" s="126" t="s">
        <v>127</v>
      </c>
      <c r="BK261" s="134">
        <f>BK262+BK264+BK266</f>
        <v>0</v>
      </c>
    </row>
    <row r="262" spans="2:63" s="12" customFormat="1" ht="22.7" customHeight="1">
      <c r="B262" s="125"/>
      <c r="D262" s="126" t="s">
        <v>70</v>
      </c>
      <c r="E262" s="135" t="s">
        <v>883</v>
      </c>
      <c r="F262" s="135" t="s">
        <v>884</v>
      </c>
      <c r="J262" s="136">
        <f>BK262</f>
        <v>0</v>
      </c>
      <c r="L262" s="125"/>
      <c r="M262" s="129"/>
      <c r="N262" s="130"/>
      <c r="O262" s="130"/>
      <c r="P262" s="131">
        <f>P263</f>
        <v>0</v>
      </c>
      <c r="Q262" s="130"/>
      <c r="R262" s="131">
        <f>R263</f>
        <v>0</v>
      </c>
      <c r="S262" s="130"/>
      <c r="T262" s="131">
        <f>T263</f>
        <v>0</v>
      </c>
      <c r="U262" s="132"/>
      <c r="AR262" s="126" t="s">
        <v>188</v>
      </c>
      <c r="AT262" s="133" t="s">
        <v>70</v>
      </c>
      <c r="AU262" s="133" t="s">
        <v>79</v>
      </c>
      <c r="AY262" s="126" t="s">
        <v>127</v>
      </c>
      <c r="BK262" s="134">
        <f>BK263</f>
        <v>0</v>
      </c>
    </row>
    <row r="263" spans="1:65" s="2" customFormat="1" ht="16.5" customHeight="1">
      <c r="A263" s="26"/>
      <c r="B263" s="137"/>
      <c r="C263" s="138" t="s">
        <v>885</v>
      </c>
      <c r="D263" s="138" t="s">
        <v>130</v>
      </c>
      <c r="E263" s="139" t="s">
        <v>886</v>
      </c>
      <c r="F263" s="140" t="s">
        <v>884</v>
      </c>
      <c r="G263" s="141" t="s">
        <v>887</v>
      </c>
      <c r="H263" s="142">
        <v>1</v>
      </c>
      <c r="I263" s="143"/>
      <c r="J263" s="143">
        <f>ROUND(I263*H263,2)</f>
        <v>0</v>
      </c>
      <c r="K263" s="144"/>
      <c r="L263" s="27"/>
      <c r="M263" s="145" t="s">
        <v>1</v>
      </c>
      <c r="N263" s="146" t="s">
        <v>36</v>
      </c>
      <c r="O263" s="147">
        <v>0</v>
      </c>
      <c r="P263" s="147">
        <f>O263*H263</f>
        <v>0</v>
      </c>
      <c r="Q263" s="147">
        <v>0</v>
      </c>
      <c r="R263" s="147">
        <f>Q263*H263</f>
        <v>0</v>
      </c>
      <c r="S263" s="147">
        <v>0</v>
      </c>
      <c r="T263" s="147">
        <f>S263*H263</f>
        <v>0</v>
      </c>
      <c r="U263" s="148" t="s">
        <v>1</v>
      </c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49" t="s">
        <v>134</v>
      </c>
      <c r="AT263" s="149" t="s">
        <v>130</v>
      </c>
      <c r="AU263" s="149" t="s">
        <v>81</v>
      </c>
      <c r="AY263" s="14" t="s">
        <v>127</v>
      </c>
      <c r="BE263" s="150">
        <f>IF(N263="základní",J263,0)</f>
        <v>0</v>
      </c>
      <c r="BF263" s="150">
        <f>IF(N263="snížená",J263,0)</f>
        <v>0</v>
      </c>
      <c r="BG263" s="150">
        <f>IF(N263="zákl. přenesená",J263,0)</f>
        <v>0</v>
      </c>
      <c r="BH263" s="150">
        <f>IF(N263="sníž. přenesená",J263,0)</f>
        <v>0</v>
      </c>
      <c r="BI263" s="150">
        <f>IF(N263="nulová",J263,0)</f>
        <v>0</v>
      </c>
      <c r="BJ263" s="14" t="s">
        <v>79</v>
      </c>
      <c r="BK263" s="150">
        <f>ROUND(I263*H263,2)</f>
        <v>0</v>
      </c>
      <c r="BL263" s="14" t="s">
        <v>134</v>
      </c>
      <c r="BM263" s="149" t="s">
        <v>888</v>
      </c>
    </row>
    <row r="264" spans="2:63" s="12" customFormat="1" ht="22.7" customHeight="1">
      <c r="B264" s="125"/>
      <c r="D264" s="126" t="s">
        <v>70</v>
      </c>
      <c r="E264" s="135" t="s">
        <v>491</v>
      </c>
      <c r="F264" s="135" t="s">
        <v>492</v>
      </c>
      <c r="J264" s="136">
        <f>BK264</f>
        <v>0</v>
      </c>
      <c r="L264" s="125"/>
      <c r="M264" s="129"/>
      <c r="N264" s="130"/>
      <c r="O264" s="130"/>
      <c r="P264" s="131">
        <f>P265</f>
        <v>0</v>
      </c>
      <c r="Q264" s="130"/>
      <c r="R264" s="131">
        <f>R265</f>
        <v>0</v>
      </c>
      <c r="S264" s="130"/>
      <c r="T264" s="131">
        <f>T265</f>
        <v>0</v>
      </c>
      <c r="U264" s="132"/>
      <c r="AR264" s="126" t="s">
        <v>188</v>
      </c>
      <c r="AT264" s="133" t="s">
        <v>70</v>
      </c>
      <c r="AU264" s="133" t="s">
        <v>79</v>
      </c>
      <c r="AY264" s="126" t="s">
        <v>127</v>
      </c>
      <c r="BK264" s="134">
        <f>BK265</f>
        <v>0</v>
      </c>
    </row>
    <row r="265" spans="1:65" s="2" customFormat="1" ht="16.5" customHeight="1">
      <c r="A265" s="26"/>
      <c r="B265" s="137"/>
      <c r="C265" s="138" t="s">
        <v>889</v>
      </c>
      <c r="D265" s="138" t="s">
        <v>130</v>
      </c>
      <c r="E265" s="139" t="s">
        <v>494</v>
      </c>
      <c r="F265" s="140" t="s">
        <v>492</v>
      </c>
      <c r="G265" s="141" t="s">
        <v>890</v>
      </c>
      <c r="H265" s="142">
        <v>1</v>
      </c>
      <c r="I265" s="143"/>
      <c r="J265" s="143">
        <f>ROUND(I265*H265,2)</f>
        <v>0</v>
      </c>
      <c r="K265" s="144"/>
      <c r="L265" s="27"/>
      <c r="M265" s="145" t="s">
        <v>1</v>
      </c>
      <c r="N265" s="146" t="s">
        <v>36</v>
      </c>
      <c r="O265" s="147">
        <v>0</v>
      </c>
      <c r="P265" s="147">
        <f>O265*H265</f>
        <v>0</v>
      </c>
      <c r="Q265" s="147">
        <v>0</v>
      </c>
      <c r="R265" s="147">
        <f>Q265*H265</f>
        <v>0</v>
      </c>
      <c r="S265" s="147">
        <v>0</v>
      </c>
      <c r="T265" s="147">
        <f>S265*H265</f>
        <v>0</v>
      </c>
      <c r="U265" s="148" t="s">
        <v>1</v>
      </c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R265" s="149" t="s">
        <v>134</v>
      </c>
      <c r="AT265" s="149" t="s">
        <v>130</v>
      </c>
      <c r="AU265" s="149" t="s">
        <v>81</v>
      </c>
      <c r="AY265" s="14" t="s">
        <v>127</v>
      </c>
      <c r="BE265" s="150">
        <f>IF(N265="základní",J265,0)</f>
        <v>0</v>
      </c>
      <c r="BF265" s="150">
        <f>IF(N265="snížená",J265,0)</f>
        <v>0</v>
      </c>
      <c r="BG265" s="150">
        <f>IF(N265="zákl. přenesená",J265,0)</f>
        <v>0</v>
      </c>
      <c r="BH265" s="150">
        <f>IF(N265="sníž. přenesená",J265,0)</f>
        <v>0</v>
      </c>
      <c r="BI265" s="150">
        <f>IF(N265="nulová",J265,0)</f>
        <v>0</v>
      </c>
      <c r="BJ265" s="14" t="s">
        <v>79</v>
      </c>
      <c r="BK265" s="150">
        <f>ROUND(I265*H265,2)</f>
        <v>0</v>
      </c>
      <c r="BL265" s="14" t="s">
        <v>134</v>
      </c>
      <c r="BM265" s="149" t="s">
        <v>891</v>
      </c>
    </row>
    <row r="266" spans="2:63" s="12" customFormat="1" ht="22.7" customHeight="1">
      <c r="B266" s="125"/>
      <c r="D266" s="126" t="s">
        <v>70</v>
      </c>
      <c r="E266" s="135" t="s">
        <v>892</v>
      </c>
      <c r="F266" s="135" t="s">
        <v>893</v>
      </c>
      <c r="J266" s="136">
        <f>BK266</f>
        <v>0</v>
      </c>
      <c r="L266" s="125"/>
      <c r="M266" s="129"/>
      <c r="N266" s="130"/>
      <c r="O266" s="130"/>
      <c r="P266" s="131">
        <f>P267</f>
        <v>0</v>
      </c>
      <c r="Q266" s="130"/>
      <c r="R266" s="131">
        <f>R267</f>
        <v>0</v>
      </c>
      <c r="S266" s="130"/>
      <c r="T266" s="131">
        <f>T267</f>
        <v>0</v>
      </c>
      <c r="U266" s="132"/>
      <c r="AR266" s="126" t="s">
        <v>188</v>
      </c>
      <c r="AT266" s="133" t="s">
        <v>70</v>
      </c>
      <c r="AU266" s="133" t="s">
        <v>79</v>
      </c>
      <c r="AY266" s="126" t="s">
        <v>127</v>
      </c>
      <c r="BK266" s="134">
        <f>BK267</f>
        <v>0</v>
      </c>
    </row>
    <row r="267" spans="1:65" s="2" customFormat="1" ht="16.5" customHeight="1">
      <c r="A267" s="26"/>
      <c r="B267" s="137"/>
      <c r="C267" s="138" t="s">
        <v>894</v>
      </c>
      <c r="D267" s="138" t="s">
        <v>130</v>
      </c>
      <c r="E267" s="139" t="s">
        <v>895</v>
      </c>
      <c r="F267" s="140" t="s">
        <v>893</v>
      </c>
      <c r="G267" s="141" t="s">
        <v>890</v>
      </c>
      <c r="H267" s="142">
        <v>1</v>
      </c>
      <c r="I267" s="143"/>
      <c r="J267" s="143">
        <f>ROUND(I267*H267,2)</f>
        <v>0</v>
      </c>
      <c r="K267" s="144"/>
      <c r="L267" s="27"/>
      <c r="M267" s="161" t="s">
        <v>1</v>
      </c>
      <c r="N267" s="162" t="s">
        <v>36</v>
      </c>
      <c r="O267" s="163">
        <v>0</v>
      </c>
      <c r="P267" s="163">
        <f>O267*H267</f>
        <v>0</v>
      </c>
      <c r="Q267" s="163">
        <v>0</v>
      </c>
      <c r="R267" s="163">
        <f>Q267*H267</f>
        <v>0</v>
      </c>
      <c r="S267" s="163">
        <v>0</v>
      </c>
      <c r="T267" s="163">
        <f>S267*H267</f>
        <v>0</v>
      </c>
      <c r="U267" s="164" t="s">
        <v>1</v>
      </c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49" t="s">
        <v>134</v>
      </c>
      <c r="AT267" s="149" t="s">
        <v>130</v>
      </c>
      <c r="AU267" s="149" t="s">
        <v>81</v>
      </c>
      <c r="AY267" s="14" t="s">
        <v>127</v>
      </c>
      <c r="BE267" s="150">
        <f>IF(N267="základní",J267,0)</f>
        <v>0</v>
      </c>
      <c r="BF267" s="150">
        <f>IF(N267="snížená",J267,0)</f>
        <v>0</v>
      </c>
      <c r="BG267" s="150">
        <f>IF(N267="zákl. přenesená",J267,0)</f>
        <v>0</v>
      </c>
      <c r="BH267" s="150">
        <f>IF(N267="sníž. přenesená",J267,0)</f>
        <v>0</v>
      </c>
      <c r="BI267" s="150">
        <f>IF(N267="nulová",J267,0)</f>
        <v>0</v>
      </c>
      <c r="BJ267" s="14" t="s">
        <v>79</v>
      </c>
      <c r="BK267" s="150">
        <f>ROUND(I267*H267,2)</f>
        <v>0</v>
      </c>
      <c r="BL267" s="14" t="s">
        <v>134</v>
      </c>
      <c r="BM267" s="149" t="s">
        <v>896</v>
      </c>
    </row>
    <row r="268" spans="1:31" s="2" customFormat="1" ht="6.95" customHeight="1">
      <c r="A268" s="26"/>
      <c r="B268" s="41"/>
      <c r="C268" s="42"/>
      <c r="D268" s="42"/>
      <c r="E268" s="42"/>
      <c r="F268" s="42"/>
      <c r="G268" s="42"/>
      <c r="H268" s="42"/>
      <c r="I268" s="42"/>
      <c r="J268" s="42"/>
      <c r="K268" s="42"/>
      <c r="L268" s="27"/>
      <c r="M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</row>
  </sheetData>
  <autoFilter ref="C138:K267"/>
  <mergeCells count="9">
    <mergeCell ref="E87:H87"/>
    <mergeCell ref="E129:H129"/>
    <mergeCell ref="E131:H13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KROS\uzivatel</dc:creator>
  <cp:keywords/>
  <dc:description/>
  <cp:lastModifiedBy>Bareš Bohumil</cp:lastModifiedBy>
  <dcterms:created xsi:type="dcterms:W3CDTF">2020-10-02T15:57:27Z</dcterms:created>
  <dcterms:modified xsi:type="dcterms:W3CDTF">2020-10-06T07:07:17Z</dcterms:modified>
  <cp:category/>
  <cp:version/>
  <cp:contentType/>
  <cp:contentStatus/>
</cp:coreProperties>
</file>