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4565" activeTab="0"/>
  </bookViews>
  <sheets>
    <sheet name="Rekapitulace stavby" sheetId="1" r:id="rId1"/>
    <sheet name="01 - SO.01 Budova školy" sheetId="2" r:id="rId2"/>
    <sheet name="02 - SO.02 Budova jídelny" sheetId="3" r:id="rId3"/>
    <sheet name="Seznam figur" sheetId="4" r:id="rId4"/>
  </sheets>
  <definedNames>
    <definedName name="_xlnm.Print_Area" localSheetId="1">'01 - SO.01 Budova školy'!$C$4:$Q$70,'01 - SO.01 Budova školy'!$C$76:$Q$127,'01 - SO.01 Budova školy'!$C$133:$Q$1262</definedName>
    <definedName name="_xlnm.Print_Area" localSheetId="2">'02 - SO.02 Budova jídelny'!$C$4:$Q$70,'02 - SO.02 Budova jídelny'!$C$76:$Q$123,'02 - SO.02 Budova jídelny'!$C$129:$Q$1188</definedName>
    <definedName name="_xlnm.Print_Area" localSheetId="0">'Rekapitulace stavby'!$C$4:$AP$70,'Rekapitulace stavby'!$C$76:$AP$97</definedName>
    <definedName name="_xlnm.Print_Titles" localSheetId="0">'Rekapitulace stavby'!$85:$85</definedName>
    <definedName name="_xlnm.Print_Titles" localSheetId="1">'01 - SO.01 Budova školy'!$143:$143</definedName>
    <definedName name="_xlnm.Print_Titles" localSheetId="2">'02 - SO.02 Budova jídelny'!$139:$139</definedName>
    <definedName name="_xlnm.Print_Titles" localSheetId="3">'Seznam figur'!$5:$7</definedName>
  </definedNames>
  <calcPr calcId="152511"/>
</workbook>
</file>

<file path=xl/sharedStrings.xml><?xml version="1.0" encoding="utf-8"?>
<sst xmlns="http://schemas.openxmlformats.org/spreadsheetml/2006/main" count="20684" uniqueCount="2684">
  <si>
    <t>2012</t>
  </si>
  <si>
    <t>List obsahuje:</t>
  </si>
  <si>
    <t>1) Souhrnný list stavby</t>
  </si>
  <si>
    <t>2) Rekapitulace objektů</t>
  </si>
  <si>
    <t>2.0</t>
  </si>
  <si>
    <t>ZAMOK</t>
  </si>
  <si>
    <t>False</t>
  </si>
  <si>
    <t>optimalizováno pro tisk sestav ve formátu A4 - na výšku</t>
  </si>
  <si>
    <t>&gt;&gt;  skryté sloupce  &lt;&lt;</t>
  </si>
  <si>
    <t>0,01</t>
  </si>
  <si>
    <t>21</t>
  </si>
  <si>
    <t>15</t>
  </si>
  <si>
    <t>SOUHRNNÝ LIST STAVBY</t>
  </si>
  <si>
    <t>v ---  níže se nacházejí doplnkové a pomocné údaje k sestavám  --- v</t>
  </si>
  <si>
    <t>Návod na vyplnění</t>
  </si>
  <si>
    <t>0,001</t>
  </si>
  <si>
    <t>Kód:</t>
  </si>
  <si>
    <t>RG_1730</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</si>
  <si>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případe potřeby poznámku (ta je v skrytém sloupci)</t>
  </si>
  <si>
    <t>Stavba:</t>
  </si>
  <si>
    <t>Stavební úpravy VOŠ a SZeŠ Benešov - revize PD</t>
  </si>
  <si>
    <t>JKSO:</t>
  </si>
  <si>
    <t/>
  </si>
  <si>
    <t>CC-CZ:</t>
  </si>
  <si>
    <t>Místo:</t>
  </si>
  <si>
    <t>Mendelova 131, 256 01 Benešov</t>
  </si>
  <si>
    <t>Datum:</t>
  </si>
  <si>
    <t>11. 4. 2017</t>
  </si>
  <si>
    <t>Objednatel:</t>
  </si>
  <si>
    <t>IČ:</t>
  </si>
  <si>
    <t>61664651</t>
  </si>
  <si>
    <t>VOŠ A SZeŠ Benešov</t>
  </si>
  <si>
    <t>DIČ:</t>
  </si>
  <si>
    <t>Zhotovitel:</t>
  </si>
  <si>
    <t>Vyplň údaj</t>
  </si>
  <si>
    <t>Projektant:</t>
  </si>
  <si>
    <t>27967344</t>
  </si>
  <si>
    <t>RotaGroup, s.r.o.</t>
  </si>
  <si>
    <t>CZ27967344</t>
  </si>
  <si>
    <t>True</t>
  </si>
  <si>
    <t>Zpracovatel:</t>
  </si>
  <si>
    <t xml:space="preserve"> </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</si>
  <si>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</si>
  <si>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</si>
  <si>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</si>
  <si>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</si>
  <si>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</si>
  <si>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</si>
  <si>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</si>
  <si>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</si>
  <si>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</si>
  <si>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</si>
  <si>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</si>
  <si>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</si>
  <si>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</si>
  <si>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</si>
  <si>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</si>
  <si>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</si>
  <si>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</si>
  <si>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</si>
  <si>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</si>
  <si>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</si>
  <si>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</si>
  <si>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</si>
  <si>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</si>
  <si>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</si>
  <si>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</si>
  <si>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</si>
  <si>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</si>
  <si>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</si>
  <si>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</si>
  <si>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</si>
  <si>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</si>
  <si>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</si>
  <si>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</si>
  <si>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</si>
  <si>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</si>
  <si>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</si>
  <si>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</si>
  <si>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</si>
  <si>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</si>
  <si>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</si>
  <si>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</si>
  <si>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</si>
  <si>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</si>
  <si>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{4de1688a-6476-41c7-8d47-b8944a1a5dc3}</t>
  </si>
  <si>
    <t>{00000000-0000-0000-0000-000000000000}</t>
  </si>
  <si>
    <t>/</t>
  </si>
  <si>
    <t>01</t>
  </si>
  <si>
    <t>SO.01 Budova školy</t>
  </si>
  <si>
    <t>1</t>
  </si>
  <si>
    <t>{504ee68d-7ccb-4af8-8a8a-f554402d17d5}</t>
  </si>
  <si>
    <t>02</t>
  </si>
  <si>
    <t>SO.02 Budova jídelny</t>
  </si>
  <si>
    <t>{ee2b662e-e196-437c-8eb9-ad962d228243}</t>
  </si>
  <si>
    <t>2) Ostatní náklady ze souhrnného listu</t>
  </si>
  <si>
    <t>Procent. zadání
[% nákladů rozpočtu]</t>
  </si>
  <si>
    <t>Zařazení nákladů</t>
  </si>
  <si>
    <t>Ostatní náklady</t>
  </si>
  <si>
    <t>stavební čast</t>
  </si>
  <si>
    <t>OSTATNENAKLADY</t>
  </si>
  <si>
    <t>Vyplň vlastní</t>
  </si>
  <si>
    <t>OSTATNENAKLADYVLASTNE</t>
  </si>
  <si>
    <t>Celkové náklady za stavbu 1) + 2)</t>
  </si>
  <si>
    <t>1) Krycí list rozpočtu</t>
  </si>
  <si>
    <t>2) Rekapitulace rozpočtu</t>
  </si>
  <si>
    <t>3) Rozpočet</t>
  </si>
  <si>
    <t>Zpět na list:</t>
  </si>
  <si>
    <t>Rekapitulace stavby</t>
  </si>
  <si>
    <t>A</t>
  </si>
  <si>
    <t>Skladba S1a a S2a_EPS 160</t>
  </si>
  <si>
    <t>m2</t>
  </si>
  <si>
    <t>993,454</t>
  </si>
  <si>
    <t>3</t>
  </si>
  <si>
    <t>2</t>
  </si>
  <si>
    <t>B</t>
  </si>
  <si>
    <t>Skladba S1b a S2b_MW 160</t>
  </si>
  <si>
    <t>13,514</t>
  </si>
  <si>
    <t>KRYCÍ LIST ROZPOČTU</t>
  </si>
  <si>
    <t>C</t>
  </si>
  <si>
    <t>Skladba S1c a S2c_XPS 140</t>
  </si>
  <si>
    <t>121,707</t>
  </si>
  <si>
    <t>Skladba S1d a S2d_XPS 160</t>
  </si>
  <si>
    <t>8,425</t>
  </si>
  <si>
    <t>E</t>
  </si>
  <si>
    <t>Skladba S1e a S2e_XPS 140 pod terén</t>
  </si>
  <si>
    <t>214,673</t>
  </si>
  <si>
    <t>Objekt:</t>
  </si>
  <si>
    <t>01 - SO.01 Budova školy</t>
  </si>
  <si>
    <t>DO</t>
  </si>
  <si>
    <t>Dřevěný obklad</t>
  </si>
  <si>
    <t>240,904</t>
  </si>
  <si>
    <t>Okna a dveře jsou dodávána jako komplet, vč. kování, zasklení a barevného provedení, přesná specifikace viz Výpis výplní otvorů.
Veškeré oplechování je uvažováno vč. kotevních prvků, příponek, povrchové úpravy, apod.
Určení VRN stavby provede dodavatel stavby. Ceny musí zahrnovat i náklady na připojení, měření a spotřeby médií pro realizaci. Dále náklady na zařízení staveniště, možný provoz investora a veškeré náklady na revize a zkoušky spojené s uvedením stavby do provozu.
Určení přesunu hmot pro jednotlivé oddíly provede dodavatel stavby. Minimální procentuální hodnota množství pro přesun hmot je 1%.
V rozpočtu je nutno počítat s rezervou 2%.
Veškeré uvedené materiály nejsou závazné, je možné je nahradit jinými, ale vždy na stejné či vyšší kvalitativní úrovni.
Dokončovací práce na elektroinstalacích (svítidla, zásuvky, spínače) jsou ve standardním provedení na běžné cenové úrovni. Finální design vybere investor v průběhu realizace.
Barevnost prvků a fasády bude dořešena v rámci realizace po dohodě s investorem.</t>
  </si>
  <si>
    <t>Náklady z rozpočtu</t>
  </si>
  <si>
    <t>REKAPITULACE ROZPOČTU</t>
  </si>
  <si>
    <t>Kód - Popis</t>
  </si>
  <si>
    <t>Cena celkem [CZK]</t>
  </si>
  <si>
    <t>1) Náklady z rozpočtu</t>
  </si>
  <si>
    <t>-1</t>
  </si>
  <si>
    <t>HSV - Práce a dodávky HSV</t>
  </si>
  <si>
    <t xml:space="preserve">    1 - Zemní práce</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</si>
  <si>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</si>
  <si>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</si>
  <si>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</si>
  <si>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</si>
  <si>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</si>
  <si>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</si>
  <si>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</si>
  <si>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</si>
  <si>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</si>
  <si>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</si>
  <si>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733 - Ústřední vytápění - rozvodné potrubí</t>
  </si>
  <si>
    <t xml:space="preserve">    734 - Ústřední vytápění - armatury</t>
  </si>
  <si>
    <t xml:space="preserve">    735 - Ústřední vytápění - otopná tělesa</t>
  </si>
  <si>
    <t xml:space="preserve">    741 - Elektroinstalace - silnoproud</t>
  </si>
  <si>
    <t xml:space="preserve">    751 - Vzduchotechnika</t>
  </si>
  <si>
    <t xml:space="preserve">    761 - Konstrukce prosvětlovací</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</si>
  <si>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</si>
  <si>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</si>
  <si>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</si>
  <si>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</si>
  <si>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</si>
  <si>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</si>
  <si>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773 - Podlahy z litého teraca</t>
  </si>
  <si>
    <t xml:space="preserve">    781 - Dokončovací práce - obklady</t>
  </si>
  <si>
    <t xml:space="preserve">    783 - Dokončovací práce - nátěry</t>
  </si>
  <si>
    <t xml:space="preserve">    784 - Dokončovací práce - malby a tapety</t>
  </si>
  <si>
    <t xml:space="preserve">    786 - Dokončovací práce - čalounické úpravy</t>
  </si>
  <si>
    <t>2) Ostatní náklady</t>
  </si>
  <si>
    <t>Zařízení staveniště</t>
  </si>
  <si>
    <t>VRN</t>
  </si>
  <si>
    <t>Provoz investora</t>
  </si>
  <si>
    <t>Energie stavby</t>
  </si>
  <si>
    <t>Zkoušky a revize</t>
  </si>
  <si>
    <t>Rezerva rozpočtu</t>
  </si>
  <si>
    <t>Kompletační činnost</t>
  </si>
  <si>
    <t>KOMPLETACNA</t>
  </si>
  <si>
    <t>ROZPOČET</t>
  </si>
  <si>
    <t>PČ</t>
  </si>
  <si>
    <t>Typ</t>
  </si>
  <si>
    <t>Popis</t>
  </si>
  <si>
    <t>MJ</t>
  </si>
  <si>
    <t>Množství</t>
  </si>
  <si>
    <t>J.cena [CZK]</t>
  </si>
  <si>
    <t>Poznámka</t>
  </si>
  <si>
    <t>J. Nh [h]</t>
  </si>
  <si>
    <t>Nh celkem [h]</t>
  </si>
  <si>
    <t>J. hmotnost
[t]</t>
  </si>
  <si>
    <t>Hmotnost
celkem [t]</t>
  </si>
  <si>
    <t>J. suť [t]</t>
  </si>
  <si>
    <t>Suť Celkem [t]</t>
  </si>
  <si>
    <t>ROZPOCET</t>
  </si>
  <si>
    <t>263</t>
  </si>
  <si>
    <t>K</t>
  </si>
  <si>
    <t>111201101</t>
  </si>
  <si>
    <t>Odstranění křovin a stromů průměru kmene do 100 mm i s kořeny z celkové plochy do 1000 m2</t>
  </si>
  <si>
    <t>4</t>
  </si>
  <si>
    <t>641824530</t>
  </si>
  <si>
    <t>"PD_D.1.1-14" 4</t>
  </si>
  <si>
    <t>VV</t>
  </si>
  <si>
    <t>268</t>
  </si>
  <si>
    <t>111206001.R</t>
  </si>
  <si>
    <t>Ořezání větví stromů</t>
  </si>
  <si>
    <t>kus</t>
  </si>
  <si>
    <t>-682480773</t>
  </si>
  <si>
    <t>120901102</t>
  </si>
  <si>
    <t>Bourání zdiva cihelného nebo smíšeného v odkopávkách nebo prokopávkách na maltu nastavovanou ručně</t>
  </si>
  <si>
    <t>m3</t>
  </si>
  <si>
    <t>2028957225</t>
  </si>
  <si>
    <t>Bourání konstrukcí v odkopávkách a prokopávkách, korytech vodotečí, melioračních kanálech - ručně s přemístěním suti na hromady na vzdálenost do 20 m nebo s naložením na dopravní prostředek ze zdiva cihelného nebo smíšeného na maltu nastavovanou.
Bourání izolačních přizdívek.</t>
  </si>
  <si>
    <t>P</t>
  </si>
  <si>
    <t>"PD_D.1.1-17 až 18, D.05"</t>
  </si>
  <si>
    <t>"S1e a S2e"</t>
  </si>
  <si>
    <t>"SZ" 86,43*0,15</t>
  </si>
  <si>
    <t>"JV" (42,821+3,39)*0,15</t>
  </si>
  <si>
    <t>"SV" 11,05*0,15</t>
  </si>
  <si>
    <t>"JZ" (46,34+21,27)*0,15</t>
  </si>
  <si>
    <t>Součet</t>
  </si>
  <si>
    <t>131303101</t>
  </si>
  <si>
    <t>Hloubení jam ručním nebo pneum nářadím v soudržných horninách tř. 4</t>
  </si>
  <si>
    <t>336804530</t>
  </si>
  <si>
    <t>"PD_D.1.1-17 až 18"</t>
  </si>
  <si>
    <t>"SZ" 86,43*1,2</t>
  </si>
  <si>
    <t>"JV" 46,04*1,2</t>
  </si>
  <si>
    <t>"SV" 11,048*1,2</t>
  </si>
  <si>
    <t>"JZ" 71,155*1,2+3,8*1,2</t>
  </si>
  <si>
    <t>264</t>
  </si>
  <si>
    <t>151101101</t>
  </si>
  <si>
    <t>Zřízení příložného pažení a rozepření stěn rýh hl do 2 m</t>
  </si>
  <si>
    <t>-1085358054</t>
  </si>
  <si>
    <t>"PD_D.1.1-13 až 18"</t>
  </si>
  <si>
    <t>"SZ" 34,7+1,5*1,2</t>
  </si>
  <si>
    <t>"JV" 26,05+1,65*1,2</t>
  </si>
  <si>
    <t>"SV" 1,83+2,7+1,4*1,2</t>
  </si>
  <si>
    <t>"JZ" 0</t>
  </si>
  <si>
    <t>266</t>
  </si>
  <si>
    <t>151101102</t>
  </si>
  <si>
    <t>Zřízení příložného pažení a rozepření stěn rýh hl do 4 m</t>
  </si>
  <si>
    <t>-165748409</t>
  </si>
  <si>
    <t>"SZ" 44,96+3,7*1,2</t>
  </si>
  <si>
    <t>"JV" 7,18+7,2</t>
  </si>
  <si>
    <t>"SV" 0</t>
  </si>
  <si>
    <t>"JZ" 46,34+21,27+1,2*3,6</t>
  </si>
  <si>
    <t>265</t>
  </si>
  <si>
    <t>151101111</t>
  </si>
  <si>
    <t>Odstranění příložného pažení a rozepření stěn rýh hl do 2 m</t>
  </si>
  <si>
    <t>-420661289</t>
  </si>
  <si>
    <t>"viz 151 10-1101" 70,74</t>
  </si>
  <si>
    <t>267</t>
  </si>
  <si>
    <t>151101112</t>
  </si>
  <si>
    <t>Odstranění příložného pažení a rozepření stěn rýh hl do 4 m</t>
  </si>
  <si>
    <t>-2020547309</t>
  </si>
  <si>
    <t>"viz 151 10-1102" 135,71</t>
  </si>
  <si>
    <t>162701105</t>
  </si>
  <si>
    <t>Vodorovné přemístění do 10000 m výkopku/sypaniny z horniny tř. 1 až 4</t>
  </si>
  <si>
    <t>238776125</t>
  </si>
  <si>
    <t>"výkop" 262,168</t>
  </si>
  <si>
    <t>"zásyp" -202,479</t>
  </si>
  <si>
    <t>162701109</t>
  </si>
  <si>
    <t>Příplatek k vodorovnému přemístění výkopku/sypaniny z horniny tř. 1 až 4 ZKD 1000 m přes 10000 m</t>
  </si>
  <si>
    <t>1023260738</t>
  </si>
  <si>
    <t>"viz 162 701 105" 59,689</t>
  </si>
  <si>
    <t>5</t>
  </si>
  <si>
    <t>167101101</t>
  </si>
  <si>
    <t>Nakládání výkopku z hornin tř. 1 až 4 do 100 m3</t>
  </si>
  <si>
    <t>1264078361</t>
  </si>
  <si>
    <t>6</t>
  </si>
  <si>
    <t>171201201</t>
  </si>
  <si>
    <t>Uložení sypaniny na skládky</t>
  </si>
  <si>
    <t>227797998</t>
  </si>
  <si>
    <t>256</t>
  </si>
  <si>
    <t>171201211</t>
  </si>
  <si>
    <t>Poplatek za uložení odpadu ze sypaniny na skládce (skládkovné)</t>
  </si>
  <si>
    <t>t</t>
  </si>
  <si>
    <t>1605674510</t>
  </si>
  <si>
    <t>"viz 171 20-1201"59,689*1,8</t>
  </si>
  <si>
    <t>7</t>
  </si>
  <si>
    <t>174101101</t>
  </si>
  <si>
    <t>Zásyp jam, šachet rýh nebo kolem objektů sypaninou se zhutněním</t>
  </si>
  <si>
    <t>-1836312604</t>
  </si>
  <si>
    <t>"SZ" 86,43*1</t>
  </si>
  <si>
    <t>"JV" 46,04*1</t>
  </si>
  <si>
    <t>"SV" 11,048*1</t>
  </si>
  <si>
    <t>"JZ" 71,155*1+3,8*1</t>
  </si>
  <si>
    <t>"okapový chodník" -(26,115+76,61+92,32)*0,082</t>
  </si>
  <si>
    <t>10</t>
  </si>
  <si>
    <t>181451131</t>
  </si>
  <si>
    <t>Založení parkového trávníku výsevem plochy přes 1000 m2 v rovině a ve svahu do 1:5</t>
  </si>
  <si>
    <t>1260228862</t>
  </si>
  <si>
    <t xml:space="preserve">"PD_D.1.1-14" </t>
  </si>
  <si>
    <t>"okapový chodník" (26,115+76,61+92,32)*3</t>
  </si>
  <si>
    <t>11</t>
  </si>
  <si>
    <t>M</t>
  </si>
  <si>
    <t>005724100</t>
  </si>
  <si>
    <t>osivo směs travní parková</t>
  </si>
  <si>
    <t>kg</t>
  </si>
  <si>
    <t>8</t>
  </si>
  <si>
    <t>-235660239</t>
  </si>
  <si>
    <t>181951101</t>
  </si>
  <si>
    <t>Úprava pláně v hornině tř. 1 až 4 bez zhutnění</t>
  </si>
  <si>
    <t>-339260257</t>
  </si>
  <si>
    <t>9</t>
  </si>
  <si>
    <t>103641010</t>
  </si>
  <si>
    <t>zemina pro terénní úpravy -  ornice</t>
  </si>
  <si>
    <t>-592805563</t>
  </si>
  <si>
    <t>(26,115+76,61+92,32)*3*0,02*1,8</t>
  </si>
  <si>
    <t>12</t>
  </si>
  <si>
    <t>311272312</t>
  </si>
  <si>
    <t>Zdivo nosné tl 300 mm z pórobetonových přesných hladkých tvárnic hmotnosti 400 kg/m3</t>
  </si>
  <si>
    <t>1607382573</t>
  </si>
  <si>
    <t>Součástí ceny je i prokotvení stávajícího a nového zdiva.</t>
  </si>
  <si>
    <t>"PD_D.1.1-14, 18"</t>
  </si>
  <si>
    <t>"nadezdění parapetu" 0,95*2*0,3</t>
  </si>
  <si>
    <t>13</t>
  </si>
  <si>
    <t>312351101</t>
  </si>
  <si>
    <t>Zřízení jednostranného bednění zdí výplňových</t>
  </si>
  <si>
    <t>-938910561</t>
  </si>
  <si>
    <t>"Bednění pro cementový potěr pod parapetem"</t>
  </si>
  <si>
    <t>"PD_D.1.1-17 až 18, C.01"</t>
  </si>
  <si>
    <t>"O7" 5,03*0,2</t>
  </si>
  <si>
    <t>"O12" 2*0,2</t>
  </si>
  <si>
    <t>"O9" 5,03*0,2</t>
  </si>
  <si>
    <t>"O8" 5,03*0,2</t>
  </si>
  <si>
    <t>14</t>
  </si>
  <si>
    <t>312351102</t>
  </si>
  <si>
    <t>Odstranění jednostranného bednění zdí výplňových</t>
  </si>
  <si>
    <t>838653525</t>
  </si>
  <si>
    <t>"viz 312 35-1102" 3,418</t>
  </si>
  <si>
    <t>270</t>
  </si>
  <si>
    <t>611325421</t>
  </si>
  <si>
    <t>Oprava vnitřní vápenocementové štukové omítky stropů v rozsahu plochy do 10%</t>
  </si>
  <si>
    <t>-452425864</t>
  </si>
  <si>
    <t>"PD_D.1.1-14"</t>
  </si>
  <si>
    <t>"atrium-strop" 44,6</t>
  </si>
  <si>
    <t>612321141</t>
  </si>
  <si>
    <t>Vápenocementová omítka štuková dvouvrstvá vnitřních stěn nanášená ručně</t>
  </si>
  <si>
    <t>-1567757857</t>
  </si>
  <si>
    <t>"Vyrovnávací omítka na nové zdivo"</t>
  </si>
  <si>
    <t>"nadezdění parapetu" 0,95*2*1,2</t>
  </si>
  <si>
    <t>293</t>
  </si>
  <si>
    <t>612325121</t>
  </si>
  <si>
    <t>Vápenocementová štuková omítka rýh ve stěnách šířky do 150 mm</t>
  </si>
  <si>
    <t>1965550608</t>
  </si>
  <si>
    <t>"pro elektro atrium" (9,5+3*2)*0,1</t>
  </si>
  <si>
    <t>16</t>
  </si>
  <si>
    <t>612325302</t>
  </si>
  <si>
    <t>Vápenocementová štuková omítka ostění nebo nadpraží</t>
  </si>
  <si>
    <t>-637722106</t>
  </si>
  <si>
    <t>"oprava vnitřního ostění"</t>
  </si>
  <si>
    <t>"D2 + O12" (3,3+5,03+3,3+2)*0,5</t>
  </si>
  <si>
    <t>"D3" 14,6*0,25</t>
  </si>
  <si>
    <t>"O8 + O9" (4*5,03+2*4,4+2*1,6)*0,5</t>
  </si>
  <si>
    <t>"O7" (2*2,1+5,03*2)*0,5</t>
  </si>
  <si>
    <t>271</t>
  </si>
  <si>
    <t>612325421</t>
  </si>
  <si>
    <t>Oprava vnitřní vápenocementové štukové omítky stěn v rozsahu plochy do 10%</t>
  </si>
  <si>
    <t>1366357530</t>
  </si>
  <si>
    <t>"PD D.1.1-14"</t>
  </si>
  <si>
    <t>"atrium- stávající stěny" (5,3+2,04+5)*3,3</t>
  </si>
  <si>
    <t>17</t>
  </si>
  <si>
    <t>619991001</t>
  </si>
  <si>
    <t>Zakrytí podlah fólií přilepenou lepící páskou</t>
  </si>
  <si>
    <t>1252318241</t>
  </si>
  <si>
    <t>4*6*3</t>
  </si>
  <si>
    <t>18</t>
  </si>
  <si>
    <t>621131121</t>
  </si>
  <si>
    <t>Penetrace akrylát-silikon vnějších podhledů nanášená ručně</t>
  </si>
  <si>
    <t>-1008987568</t>
  </si>
  <si>
    <t>"SV - markýza" 5,29</t>
  </si>
  <si>
    <t>"JZ - přesah střechy" 60,8*1,8</t>
  </si>
  <si>
    <t>19</t>
  </si>
  <si>
    <t>621221011</t>
  </si>
  <si>
    <t>Montáž kontaktního zateplení vnějších podhledů z minerální vlny s podélnou orientací tl do 80 mm</t>
  </si>
  <si>
    <t>-1742081682</t>
  </si>
  <si>
    <t>240</t>
  </si>
  <si>
    <t>631515200</t>
  </si>
  <si>
    <t>deska minerální izolační tl. 60 mm</t>
  </si>
  <si>
    <t>206002247</t>
  </si>
  <si>
    <t>23</t>
  </si>
  <si>
    <t>621251105</t>
  </si>
  <si>
    <t>Příplatek k cenám kontaktního zateplení podhledů za použití tepelněizolačních zátek z minerální vlny</t>
  </si>
  <si>
    <t>-846038860</t>
  </si>
  <si>
    <t>"viz 621 221 011" 109,44</t>
  </si>
  <si>
    <t>24</t>
  </si>
  <si>
    <t>621541021</t>
  </si>
  <si>
    <t>Tenkovrstvá silikonsilikátová zrnitá omítka tl. 2,0 mm včetně penetrace vnějších podhledů</t>
  </si>
  <si>
    <t>-46051773</t>
  </si>
  <si>
    <t>"viz 621 13-1121" 114,73</t>
  </si>
  <si>
    <t>25</t>
  </si>
  <si>
    <t>622131121</t>
  </si>
  <si>
    <t>Penetrace akrylát-silikon vnějších stěn nanášená ručně</t>
  </si>
  <si>
    <t>1452675081</t>
  </si>
  <si>
    <t>"Skladby" A+B+C+D</t>
  </si>
  <si>
    <t>"Dřevěný obklad" DO</t>
  </si>
  <si>
    <t>"žebra EPS 80 mm" 20*6,7+10*5,975+7,053</t>
  </si>
  <si>
    <t>"XPS 60" 2*0,35+18*0,12+0,53</t>
  </si>
  <si>
    <t>"ostění EPS 40 " (20*2,4+4,4+1,6+2,1+2,9)*2*0,2</t>
  </si>
  <si>
    <t>"ostění MW 40" (6,8*2+11,6+2+1,4+1,8*20)*0,2</t>
  </si>
  <si>
    <t>"ostění XPS 40" (0,75*2+12*2,8)*0,2</t>
  </si>
  <si>
    <t>26</t>
  </si>
  <si>
    <t>621142001</t>
  </si>
  <si>
    <t>Potažení vnějších podhledů sklovláknitým pletivem vtlačeným do tenkovrstvé hmoty</t>
  </si>
  <si>
    <t>1918585839</t>
  </si>
  <si>
    <t>27</t>
  </si>
  <si>
    <t>622143002</t>
  </si>
  <si>
    <t>Montáž omítkových plastových nebo pozinkovaných dilatačních profilů</t>
  </si>
  <si>
    <t>m</t>
  </si>
  <si>
    <t>-1928021502</t>
  </si>
  <si>
    <t>"PD_D.1.1-14, 17, 18"</t>
  </si>
  <si>
    <t>2*7,98+2*8,43</t>
  </si>
  <si>
    <t>28</t>
  </si>
  <si>
    <t>631275450</t>
  </si>
  <si>
    <t>dilatační profil ze sklovláknité tkaniny, výztuž z plastu stěnový</t>
  </si>
  <si>
    <t>2144812525</t>
  </si>
  <si>
    <t>259</t>
  </si>
  <si>
    <t>622211011</t>
  </si>
  <si>
    <t>Montáž kontaktního zateplení vnějších stěn z polystyrénových desek tl do 80 mm</t>
  </si>
  <si>
    <t>973935433</t>
  </si>
  <si>
    <t>260</t>
  </si>
  <si>
    <t>283764180</t>
  </si>
  <si>
    <t>deska z extrudovaného polystyrénu XPS 300 tl. 60 mm</t>
  </si>
  <si>
    <t>-1913868182</t>
  </si>
  <si>
    <t>29</t>
  </si>
  <si>
    <t>622211031</t>
  </si>
  <si>
    <t>Montáž kontaktního zateplení vnějších stěn z polystyrénových desek tl do 160 mm</t>
  </si>
  <si>
    <t>818643301</t>
  </si>
  <si>
    <t xml:space="preserve">"Skladba S1a a S2a" A </t>
  </si>
  <si>
    <t>"Skladba S1c a S2c" C</t>
  </si>
  <si>
    <t xml:space="preserve">"Skladba S1d a S2d" D </t>
  </si>
  <si>
    <t>"Skladba S1e a S2e" E</t>
  </si>
  <si>
    <t>"Obklad pásky (dřevo)" DO</t>
  </si>
  <si>
    <t>30</t>
  </si>
  <si>
    <t>283760440</t>
  </si>
  <si>
    <t>deska fasádní polystyrénová šedý EPS 1000 x 500 x 160 mm</t>
  </si>
  <si>
    <t>-2086466021</t>
  </si>
  <si>
    <t>lambda=0,032 [W / m K]</t>
  </si>
  <si>
    <t>31</t>
  </si>
  <si>
    <t>283764240</t>
  </si>
  <si>
    <t>deska z extrudovaného polystyrénu XPS 300 tl. 140 mm</t>
  </si>
  <si>
    <t>-2032591929</t>
  </si>
  <si>
    <t>32</t>
  </si>
  <si>
    <t>283764250</t>
  </si>
  <si>
    <t>deska z extrudovaného polystyrénu XPS 300 tl. 160 mm</t>
  </si>
  <si>
    <t>-631535283</t>
  </si>
  <si>
    <t>33</t>
  </si>
  <si>
    <t>622211201.RG</t>
  </si>
  <si>
    <t>Vyrovnání povrchu zdiva pod KZS pomocí polystyrenových desek</t>
  </si>
  <si>
    <t>-2077380463</t>
  </si>
  <si>
    <t xml:space="preserve">Montáž druhé vrstvy kontaktního zateplení na vnější stěny, z desek polystyrenových pro vyrovnání zdiva. Tloušťka izolace 0-100 mm (dle nerovnosti). Materiál uvažován průměrnou tloušťkou 5 cm. 
</t>
  </si>
  <si>
    <t>34</t>
  </si>
  <si>
    <t>283759330</t>
  </si>
  <si>
    <t>deska fasádní polystyrénová EPS 70 F 1000 x 500 x 50 mm</t>
  </si>
  <si>
    <t>860551236</t>
  </si>
  <si>
    <t>lambda=0,039 [W / m K]</t>
  </si>
  <si>
    <t>"viz 622 21-1201" 1378,004</t>
  </si>
  <si>
    <t>35</t>
  </si>
  <si>
    <t>622212001</t>
  </si>
  <si>
    <t>Montáž kontaktního zateplení vnějšího ostění hl. špalety do 200 mm z polystyrenu tl do 40 mm</t>
  </si>
  <si>
    <t>991540008</t>
  </si>
  <si>
    <t>"ostění EPS 40 " (20*2,4+4,4+1,6+2,1+2,9)*2</t>
  </si>
  <si>
    <t>"ostění XPS 40" (0,75*2+12*2,8)</t>
  </si>
  <si>
    <t>Mezisoučet</t>
  </si>
  <si>
    <t>"parapet"</t>
  </si>
  <si>
    <t>"K2/a"  144</t>
  </si>
  <si>
    <t>"K2/b" 50,4</t>
  </si>
  <si>
    <t>"K2/c" 9,9</t>
  </si>
  <si>
    <t>"K2/d" 15,1</t>
  </si>
  <si>
    <t>"K2/e"  16,8</t>
  </si>
  <si>
    <t>"K2/f" 2</t>
  </si>
  <si>
    <t>36</t>
  </si>
  <si>
    <t>283760720</t>
  </si>
  <si>
    <t>deska fasádní polystyrénová šedý EPS 1000 x 500 x 40 mm</t>
  </si>
  <si>
    <t>-1977450581</t>
  </si>
  <si>
    <t>lambda=0,031 [W / m K]</t>
  </si>
  <si>
    <t>"ostění EPS 40 " 118*0,2</t>
  </si>
  <si>
    <t>"Parapet" 238,2*0,2</t>
  </si>
  <si>
    <t>37</t>
  </si>
  <si>
    <t>283764160</t>
  </si>
  <si>
    <t>deska z extrudovaného polystyrénu XPS 300 tl. 40 mm</t>
  </si>
  <si>
    <t>1061620293</t>
  </si>
  <si>
    <t>"ostění XPS 40" 35,1*0,2</t>
  </si>
  <si>
    <t>38</t>
  </si>
  <si>
    <t>590515120</t>
  </si>
  <si>
    <t>profil parapetní - LPE plast</t>
  </si>
  <si>
    <t>-177081888</t>
  </si>
  <si>
    <t>"Parapet" 238,2</t>
  </si>
  <si>
    <t>257</t>
  </si>
  <si>
    <t>-1286887911</t>
  </si>
  <si>
    <t>258</t>
  </si>
  <si>
    <t>283759360</t>
  </si>
  <si>
    <t>deska fasádní polystyrénová EPS 70 F 1000 x 500 x 80 mm</t>
  </si>
  <si>
    <t>1320161405</t>
  </si>
  <si>
    <t>39</t>
  </si>
  <si>
    <t>622221031</t>
  </si>
  <si>
    <t>Montáž kontaktního zateplení vnějších stěn z minerální vlny s podélnou orientací vláken tl do 160 mm</t>
  </si>
  <si>
    <t>1905515952</t>
  </si>
  <si>
    <t>"Skladba B" B</t>
  </si>
  <si>
    <t>40</t>
  </si>
  <si>
    <t>631515380</t>
  </si>
  <si>
    <t>deska minerální izolační fasádní tl. 160 mm</t>
  </si>
  <si>
    <t>19467232</t>
  </si>
  <si>
    <t>41</t>
  </si>
  <si>
    <t>622222001</t>
  </si>
  <si>
    <t>Montáž kontaktního zateplení vnějšího ostění hl. špalety do 200 mm z minerální vlny tl do 40 mm</t>
  </si>
  <si>
    <t>953617227</t>
  </si>
  <si>
    <t>"ostění MW 40" (6,8*2+11,6+2+1,4+1,8*20)</t>
  </si>
  <si>
    <t>42</t>
  </si>
  <si>
    <t>631515180</t>
  </si>
  <si>
    <t>deska minerální izolačn fasádní tl. 40 mm</t>
  </si>
  <si>
    <t>1311293617</t>
  </si>
  <si>
    <t>43</t>
  </si>
  <si>
    <t>622251101</t>
  </si>
  <si>
    <t>Příplatek k cenám kontaktního zateplení stěn za použití tepelněizolačních zátek z polystyrenu</t>
  </si>
  <si>
    <t>-1302416163</t>
  </si>
  <si>
    <t>"Skladby" A+C+D</t>
  </si>
  <si>
    <t>44</t>
  </si>
  <si>
    <t>622251105</t>
  </si>
  <si>
    <t>Příplatek k cenám kontaktního zateplení stěn za použití tepelněizolačních zátek z minerální vlny</t>
  </si>
  <si>
    <t>236722981</t>
  </si>
  <si>
    <t>"Skladby" B</t>
  </si>
  <si>
    <t>45</t>
  </si>
  <si>
    <t>622252001</t>
  </si>
  <si>
    <t>Montáž zakládacích soklových lišt kontaktního zateplení</t>
  </si>
  <si>
    <t>2006638236</t>
  </si>
  <si>
    <t>"PD_D.1.1-17 až 18, D.05 06"</t>
  </si>
  <si>
    <t xml:space="preserve">"šířky 160" </t>
  </si>
  <si>
    <t>"SZ" 71,89</t>
  </si>
  <si>
    <t>"JV" 6,365+8,422+13,664+26,352</t>
  </si>
  <si>
    <t>"SV" 22,525+3,615+0,24+2,798</t>
  </si>
  <si>
    <t>"JZ" 12,746+22,645+0,32+0,39</t>
  </si>
  <si>
    <t xml:space="preserve">"šířky 140" </t>
  </si>
  <si>
    <t>"JV" 6,365+13,664</t>
  </si>
  <si>
    <t>46</t>
  </si>
  <si>
    <t>590516510</t>
  </si>
  <si>
    <t>lišta soklová Al s okapničkou, zakládací U 14 cm, 0,95/200 cm</t>
  </si>
  <si>
    <t>-534598933</t>
  </si>
  <si>
    <t>47</t>
  </si>
  <si>
    <t>590516530</t>
  </si>
  <si>
    <t>lišta soklová Al s okapničkou, zakládací U 16 cm, 0,95/200 cm</t>
  </si>
  <si>
    <t>1030628238</t>
  </si>
  <si>
    <t>48</t>
  </si>
  <si>
    <t>622321111</t>
  </si>
  <si>
    <t>Vápenocementová omítka hrubá jednovrstvá zatřená vnějších stěn nanášená ručně</t>
  </si>
  <si>
    <t>-57639910</t>
  </si>
  <si>
    <t>"PD_D.1.1-16,17, 18"</t>
  </si>
  <si>
    <t>"vyrovnání povrchu atiky" (5,25*2+87,99+72,66)*0,25</t>
  </si>
  <si>
    <t>49</t>
  </si>
  <si>
    <t>622325112</t>
  </si>
  <si>
    <t>Oprava vnější vápenné hladké omítky složitosti 1 stěn v rozsahu do 30%</t>
  </si>
  <si>
    <t>-2058091197</t>
  </si>
  <si>
    <t>"stěny"</t>
  </si>
  <si>
    <t>"podhledy"</t>
  </si>
  <si>
    <t>50</t>
  </si>
  <si>
    <t>622331101</t>
  </si>
  <si>
    <t>Cementová omítka hrubá jednovrstvá nezatřená vnějších stěn nanášená ručně</t>
  </si>
  <si>
    <t>978306335</t>
  </si>
  <si>
    <t>Omítka cementová vnějších ploch nanášená ručně jednovrstvá, tloušťky do 15 mm hrubá nezatřená stěn.</t>
  </si>
  <si>
    <t>"Skladba S1e, S2e" E</t>
  </si>
  <si>
    <t>51</t>
  </si>
  <si>
    <t>622331191</t>
  </si>
  <si>
    <t>Příplatek k cementové omítce vnějších stěn za každých dalších 5 mm tloušťky ručně</t>
  </si>
  <si>
    <t>188247215</t>
  </si>
  <si>
    <t xml:space="preserve">Tloušťka omítky 15-25 mm. </t>
  </si>
  <si>
    <t>"viz 622 33-1101" 214,673</t>
  </si>
  <si>
    <t>52</t>
  </si>
  <si>
    <t>622511111</t>
  </si>
  <si>
    <t>Tenkovrstvá soklová mozaiková střednězrnná omítka včetně penetrace vnějších stěn</t>
  </si>
  <si>
    <t>-1346147364</t>
  </si>
  <si>
    <t>53</t>
  </si>
  <si>
    <t>622541000.R</t>
  </si>
  <si>
    <t>Provedení zkušebního vzorku barevnosti a struktury tenkovrstvé omítky</t>
  </si>
  <si>
    <t>-640695134</t>
  </si>
  <si>
    <t>"fasáda" 1</t>
  </si>
  <si>
    <t>"sokl" 1</t>
  </si>
  <si>
    <t>54</t>
  </si>
  <si>
    <t>622541021</t>
  </si>
  <si>
    <t>Tenkovrstvá silikonsilikátová zrnitá omítka tl. 2,0 mm včetně penetrace vnějších stěn</t>
  </si>
  <si>
    <t>1598547941</t>
  </si>
  <si>
    <t>"Skladby" A+B+D</t>
  </si>
  <si>
    <t>55</t>
  </si>
  <si>
    <t>629991011</t>
  </si>
  <si>
    <t>Zakrytí výplní otvorů a svislých ploch fólií přilepenou lepící páskou</t>
  </si>
  <si>
    <t>-1753753404</t>
  </si>
  <si>
    <t>"SZ"</t>
  </si>
  <si>
    <t>"O2" 5,406*24</t>
  </si>
  <si>
    <t>"O2a" 5,406*10</t>
  </si>
  <si>
    <t>"O3" 6,102*2</t>
  </si>
  <si>
    <t>"O4" 7,494*2</t>
  </si>
  <si>
    <t>"O4a" 7,494*2</t>
  </si>
  <si>
    <t>"O10" 0,832*9</t>
  </si>
  <si>
    <t>"JV"</t>
  </si>
  <si>
    <t>"O2" 5,406*13</t>
  </si>
  <si>
    <t>"O2a" 5,406*1</t>
  </si>
  <si>
    <t>"O3a" 6,102*3</t>
  </si>
  <si>
    <t>"O4a" 7,494*4</t>
  </si>
  <si>
    <t>"O5" 4,008*4</t>
  </si>
  <si>
    <t>"O5a" 4,008*2</t>
  </si>
  <si>
    <t>"D1" 7,555*2</t>
  </si>
  <si>
    <t>"O6" 0,681*3</t>
  </si>
  <si>
    <t>"O5" 4,008*8</t>
  </si>
  <si>
    <t>"O6" 0,681*6</t>
  </si>
  <si>
    <t xml:space="preserve">"O7" 10,048*1 </t>
  </si>
  <si>
    <t>"O12+D2" 14,216</t>
  </si>
  <si>
    <t>"D3" 24,064</t>
  </si>
  <si>
    <t>"JZ"</t>
  </si>
  <si>
    <t>"O5" 4,008*7</t>
  </si>
  <si>
    <t>"O5a" 4,008*7</t>
  </si>
  <si>
    <t>"O11" 0,599*2</t>
  </si>
  <si>
    <t>"O8" 7,574*1</t>
  </si>
  <si>
    <t>"O9" 21,563*1</t>
  </si>
  <si>
    <t>"interiér"</t>
  </si>
  <si>
    <t>"SV" 24,27</t>
  </si>
  <si>
    <t>"JZ" 29,14</t>
  </si>
  <si>
    <t>241</t>
  </si>
  <si>
    <t>631311133</t>
  </si>
  <si>
    <t>Mazanina tl do 240 mm z betonu prostého bez zvýšených nároků na prostředí tř. C 12/15</t>
  </si>
  <si>
    <t>1075930018</t>
  </si>
  <si>
    <t>"PD_D.1.1-14,17, 18, D.05"</t>
  </si>
  <si>
    <t>"Pod okapový chodníček"</t>
  </si>
  <si>
    <t>(24,775+75,16+92,02)*0,5*0,15</t>
  </si>
  <si>
    <t>60</t>
  </si>
  <si>
    <t>632441112</t>
  </si>
  <si>
    <t>Potěr anhydritový samonivelační tl do 30 mm ze suchých směsí</t>
  </si>
  <si>
    <t>-1031398103</t>
  </si>
  <si>
    <t>"O7" 5,03*0,25</t>
  </si>
  <si>
    <t>"O12" 2*0,25</t>
  </si>
  <si>
    <t>"O9" 5,03*0,25</t>
  </si>
  <si>
    <t>"O8" 5,03*0,25</t>
  </si>
  <si>
    <t>272</t>
  </si>
  <si>
    <t>6326060001</t>
  </si>
  <si>
    <t>Kamenný koberec - úprava vstupů</t>
  </si>
  <si>
    <t>782116828</t>
  </si>
  <si>
    <t>Kamenný koberec:
- očištění povrchu tlakovou vodou
- oprava poničeného betonu
- penetrace podkladu
- Kamenný koberec</t>
  </si>
  <si>
    <t>"PD D.1.1-13 až 18"</t>
  </si>
  <si>
    <t>11+13,8+8</t>
  </si>
  <si>
    <t>63</t>
  </si>
  <si>
    <t>637211112</t>
  </si>
  <si>
    <t>Okapový chodník z betonových dlaždic tl 60 mm na MC 10</t>
  </si>
  <si>
    <t>1281891773</t>
  </si>
  <si>
    <t>"PD_D.1.1-14, 17 až 18"</t>
  </si>
  <si>
    <t>(24,775+75,16+92,02)*0,5</t>
  </si>
  <si>
    <t>64</t>
  </si>
  <si>
    <t>900 00-001</t>
  </si>
  <si>
    <t>Vytyčení instalací vně i uvnitř objektu</t>
  </si>
  <si>
    <t>1999474571</t>
  </si>
  <si>
    <t>65</t>
  </si>
  <si>
    <t>900 00-002</t>
  </si>
  <si>
    <t>Zkušební řez rámem výplně otvorů</t>
  </si>
  <si>
    <t>-459987339</t>
  </si>
  <si>
    <t>66</t>
  </si>
  <si>
    <t>900 00-003</t>
  </si>
  <si>
    <t>Náklady na zajištění BOZP</t>
  </si>
  <si>
    <t>281117536</t>
  </si>
  <si>
    <t>Dle zákona na zajištění bezpečnosti pracovníků i proti vstupu nepovolaným osobám.
Nejedná se o zařízení staveniště, které se oceňuje v rámci VRN.</t>
  </si>
  <si>
    <t>67</t>
  </si>
  <si>
    <t>941211112</t>
  </si>
  <si>
    <t>Montáž lešení řadového rámového lehkého zatížení do 200 kg/m2 š do 0,9 m v do 25 m</t>
  </si>
  <si>
    <t>587901703</t>
  </si>
  <si>
    <t>"SZ" 686,9</t>
  </si>
  <si>
    <t>"JV" 132,8+163,4+293,17</t>
  </si>
  <si>
    <t>"SV" 286,6+182,8</t>
  </si>
  <si>
    <t>"JZ" 146,8+289,1</t>
  </si>
  <si>
    <t>68</t>
  </si>
  <si>
    <t>941211211</t>
  </si>
  <si>
    <t>Příplatek k lešení řadovému rámovému lehkému š 0,9 m v do 25 m za první a ZKD den použití</t>
  </si>
  <si>
    <t>-617930498</t>
  </si>
  <si>
    <t>"viz 941 21-1112" 2181,57</t>
  </si>
  <si>
    <t>69</t>
  </si>
  <si>
    <t>941211812</t>
  </si>
  <si>
    <t>Demontáž lešení řadového rámového lehkého zatížení do 200 kg/m2 š do 0,9 m v do 25 m</t>
  </si>
  <si>
    <t>-1959680488</t>
  </si>
  <si>
    <t>"viz 941 21-1112"</t>
  </si>
  <si>
    <t>2181,57</t>
  </si>
  <si>
    <t>70</t>
  </si>
  <si>
    <t>944511111</t>
  </si>
  <si>
    <t>Montáž ochranné sítě z textilie z umělých vláken</t>
  </si>
  <si>
    <t>1167635574</t>
  </si>
  <si>
    <t>71</t>
  </si>
  <si>
    <t>944511211</t>
  </si>
  <si>
    <t>Příplatek k ochranné síti za první a ZKD den použití</t>
  </si>
  <si>
    <t>151138815</t>
  </si>
  <si>
    <t>72</t>
  </si>
  <si>
    <t>944511811</t>
  </si>
  <si>
    <t>Demontáž ochranné sítě z textilie z umělých vláken</t>
  </si>
  <si>
    <t>-189913359</t>
  </si>
  <si>
    <t>73</t>
  </si>
  <si>
    <t>952901111</t>
  </si>
  <si>
    <t>Vyčištění budov bytové a občanské výstavby při výšce podlaží do 4 m</t>
  </si>
  <si>
    <t>-1706596640</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</si>
  <si>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</si>
  <si>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"PD_D.1.1-02, 03, 17, 18,"</t>
  </si>
  <si>
    <t>197+246,4</t>
  </si>
  <si>
    <t>74</t>
  </si>
  <si>
    <t>953731311.RG</t>
  </si>
  <si>
    <t>Odvětrání svislé - výměna větrací hlavice plastové DN do 200 mm</t>
  </si>
  <si>
    <t>68555616</t>
  </si>
  <si>
    <t>Položka obsahuje:
 - Vybourání stávající hlavice
 - Úprava kanalizačního potrubí pro připojení nové hlavice
 - Prodloužení kanalizačního potrubí o nové zateplení
 - Osazení nové větrací hlavice pro ploché střechy s hydroizolační manžetou</t>
  </si>
  <si>
    <t>"K5" 20</t>
  </si>
  <si>
    <t>76</t>
  </si>
  <si>
    <t>965042241</t>
  </si>
  <si>
    <t>Bourání podkladů pod dlažby nebo mazanin betonových nebo z litého asfaltu tl přes 100 mm pl pře 4 m2</t>
  </si>
  <si>
    <t>762711831</t>
  </si>
  <si>
    <t>"Bourání okapového chodníčku"</t>
  </si>
  <si>
    <t>(24,775+75,16+92,02)*0,5*0,3</t>
  </si>
  <si>
    <t>78</t>
  </si>
  <si>
    <t>965081343</t>
  </si>
  <si>
    <t>Bourání podlah z dlaždic betonových, teracových nebo čedičových tl do 40 mm plochy přes 1 m2</t>
  </si>
  <si>
    <t>1562809639</t>
  </si>
  <si>
    <t>79</t>
  </si>
  <si>
    <t>966080105</t>
  </si>
  <si>
    <t>Bourání kontaktního zateplení z polystyrenových desek tloušťky do 180 mm</t>
  </si>
  <si>
    <t>1466477575</t>
  </si>
  <si>
    <t>"SZ" 64,58</t>
  </si>
  <si>
    <t>"JV" 39,82</t>
  </si>
  <si>
    <t>"SV" 21,42</t>
  </si>
  <si>
    <t>"JZ" 24,22</t>
  </si>
  <si>
    <t>81</t>
  </si>
  <si>
    <t>968062747</t>
  </si>
  <si>
    <t>Vybourání stěn dřevěných plných, zasklených nebo výkladních pl přes 4 m2</t>
  </si>
  <si>
    <t>-956736341</t>
  </si>
  <si>
    <t>"O7" 10,563</t>
  </si>
  <si>
    <t>"O8" 8,048</t>
  </si>
  <si>
    <t>"O9" 22,132</t>
  </si>
  <si>
    <t>273</t>
  </si>
  <si>
    <t>968072247</t>
  </si>
  <si>
    <t>Vybourání kovových rámů oken jednoduchých včetně křídel pl přes 4 m2</t>
  </si>
  <si>
    <t>1353061977</t>
  </si>
  <si>
    <t>"PD_D.1.1-B.01-B.06"</t>
  </si>
  <si>
    <t>"atrium .- vnitřní prosklené stěny"37,62</t>
  </si>
  <si>
    <t>80</t>
  </si>
  <si>
    <t>968072456</t>
  </si>
  <si>
    <t>Vybourání kovových dveřních zárubní pl přes 2 m2</t>
  </si>
  <si>
    <t>1119137301</t>
  </si>
  <si>
    <t>"PD_D.01, D.1.1-16, C.01"</t>
  </si>
  <si>
    <t xml:space="preserve">"SV" </t>
  </si>
  <si>
    <t>"D2" 16,4</t>
  </si>
  <si>
    <t>261</t>
  </si>
  <si>
    <t>968072559</t>
  </si>
  <si>
    <t>Vybourání kovových vrat pl přes 5 m2</t>
  </si>
  <si>
    <t>1027357433</t>
  </si>
  <si>
    <t>"D3" 19,9</t>
  </si>
  <si>
    <t>274</t>
  </si>
  <si>
    <t>974031121</t>
  </si>
  <si>
    <t>Vysekání rýh ve zdivu cihelném hl do 30 mm š do 30 mm</t>
  </si>
  <si>
    <t>-993333940</t>
  </si>
  <si>
    <t>"pro elektro atrium" 9,5+3*2</t>
  </si>
  <si>
    <t>84</t>
  </si>
  <si>
    <t>985131111</t>
  </si>
  <si>
    <t>Očištění ploch stěn, rubu kleneb a podlah tlakovou vodou</t>
  </si>
  <si>
    <t>742557509</t>
  </si>
  <si>
    <t>262</t>
  </si>
  <si>
    <t>985132111</t>
  </si>
  <si>
    <t>Očištění ploch líce kleneb a podhledů tlakovou vodou</t>
  </si>
  <si>
    <t>-1340437278</t>
  </si>
  <si>
    <t>86</t>
  </si>
  <si>
    <t>985441112</t>
  </si>
  <si>
    <t>Přídavná šroubovitá nerezová  výztuž 1 táhlo D 6 mm v drážce v cihelném zdivu hl do 70 mm</t>
  </si>
  <si>
    <t>1417276108</t>
  </si>
  <si>
    <t>V cenách jsou započteny i náklady na vytvoření drážky nebo vrtu, jejich vyčištění, vložení táhla do drážky nebo kotvy do vrtu včetně dodávky materiálu, zalití drážky nebo vrtu zálivkovou maltou včetně dodávky materiálu a úpravy povrchu pod omítku (bez úpravy omítky).
Sanace trhlin zdiva</t>
  </si>
  <si>
    <t>87</t>
  </si>
  <si>
    <t>997002611</t>
  </si>
  <si>
    <t>Nakládání suti a vybouraných hmot</t>
  </si>
  <si>
    <t>-1426393818</t>
  </si>
  <si>
    <t>88</t>
  </si>
  <si>
    <t>997013113</t>
  </si>
  <si>
    <t>Vnitrostaveništní doprava suti a vybouraných hmot pro budovy v do 12 m s použitím mechanizace</t>
  </si>
  <si>
    <t>-1339525950</t>
  </si>
  <si>
    <t>89</t>
  </si>
  <si>
    <t>997013501</t>
  </si>
  <si>
    <t>Odvoz suti a vybouraných hmot na skládku nebo meziskládku do 1 km se složením</t>
  </si>
  <si>
    <t>1505319360</t>
  </si>
  <si>
    <t>90</t>
  </si>
  <si>
    <t>997013509</t>
  </si>
  <si>
    <t>Příplatek k odvozu suti a vybouraných hmot na skládku ZKD 1 km přes 1 km</t>
  </si>
  <si>
    <t>-1039522499</t>
  </si>
  <si>
    <t>91</t>
  </si>
  <si>
    <t>997013801</t>
  </si>
  <si>
    <t>Poplatek za uložení stavebního betonového odpadu na skládce (skládkovné)</t>
  </si>
  <si>
    <t>-1420499531</t>
  </si>
  <si>
    <t>92</t>
  </si>
  <si>
    <t>998011002</t>
  </si>
  <si>
    <t>Přesun hmot pro budovy zděné v do 12 m</t>
  </si>
  <si>
    <t>-2098827633</t>
  </si>
  <si>
    <t>93</t>
  </si>
  <si>
    <t>711112001</t>
  </si>
  <si>
    <t>Provedení izolace proti zemní vlhkosti svislé za studena nátěrem penetračním</t>
  </si>
  <si>
    <t>-1413254384</t>
  </si>
  <si>
    <t>"S2e - pod terénem + 300 mm nad terén"</t>
  </si>
  <si>
    <t>"SZ" 86,43+(21,24+12,15)*0,3</t>
  </si>
  <si>
    <t>"JV" 46,04+(7,45+2,23+13,62+2,66+18,37)*0,3</t>
  </si>
  <si>
    <t>"SV" 11,048+(22,525+1,02+2,73)*0,3</t>
  </si>
  <si>
    <t>"JZ" 71,155+(12,73+5,83+22,525)*0,3</t>
  </si>
  <si>
    <t>94</t>
  </si>
  <si>
    <t>111631500</t>
  </si>
  <si>
    <t>lak asfaltový ALP/9</t>
  </si>
  <si>
    <t>-1836851078</t>
  </si>
  <si>
    <t>Spotřeba 0,3-0,4kg/m2 dle povrchu, ředidlo technický benzín</t>
  </si>
  <si>
    <t>"viz 711112001" 258,198</t>
  </si>
  <si>
    <t>97</t>
  </si>
  <si>
    <t>711132230</t>
  </si>
  <si>
    <t>Izolace proti zemní vlhkosti na svislé ploše na sucho pásy, nopová fólie výška nopu 20 mm</t>
  </si>
  <si>
    <t>857459673</t>
  </si>
  <si>
    <t>Izolace proti zemní vlhkosti a beztlakové podpovrchové vodě pásy na sucho na ploše svislé S tvarovaná folie z PVC - vrstva ochranná, odvětrávací a drenážní, výška nopku 20 mm, tl. folie 0,70 mm.
V cenách izolace svislé jsou započteny i náklady na přibití pásů hřeby.</t>
  </si>
  <si>
    <t>95</t>
  </si>
  <si>
    <t>711142559</t>
  </si>
  <si>
    <t>Provedení izolace proti zemní vlhkosti pásy přitavením svislé NAIP</t>
  </si>
  <si>
    <t>113983751</t>
  </si>
  <si>
    <t>"viz 711 11-2001" 258,198</t>
  </si>
  <si>
    <t>96</t>
  </si>
  <si>
    <t>628321340</t>
  </si>
  <si>
    <t>pás těžký asfaltovaný s vložkou ze skelné rohože, tl. 4 mm</t>
  </si>
  <si>
    <t>135709340</t>
  </si>
  <si>
    <t>98</t>
  </si>
  <si>
    <t>711491176</t>
  </si>
  <si>
    <t>Připevnění izolace proti tlakové vodě ukončovací lištou</t>
  </si>
  <si>
    <t>-1458423643</t>
  </si>
  <si>
    <t>"Ukončující lišta nopové fólie"</t>
  </si>
  <si>
    <t>"SZ" 21,24+12,15</t>
  </si>
  <si>
    <t>"JV" 7,45+2,23+13,62+2,66+18,37</t>
  </si>
  <si>
    <t>"SV" 22,525+1,02+2,73</t>
  </si>
  <si>
    <t>"JZ" 12,73+5,83+22,525</t>
  </si>
  <si>
    <t>99</t>
  </si>
  <si>
    <t>283230350</t>
  </si>
  <si>
    <t>lišta nopové fólie horní 2 m</t>
  </si>
  <si>
    <t>1998031077</t>
  </si>
  <si>
    <t>"viz 711491176" 145,08/2</t>
  </si>
  <si>
    <t>"prořez" 145,08/2*0,1</t>
  </si>
  <si>
    <t>"zaokrouhlení" 0,206</t>
  </si>
  <si>
    <t>100</t>
  </si>
  <si>
    <t>998711202</t>
  </si>
  <si>
    <t>Přesun hmot procentní pro izolace proti vodě, vlhkosti a plynům v objektech v do 12 m</t>
  </si>
  <si>
    <t>%</t>
  </si>
  <si>
    <t>-1629606706</t>
  </si>
  <si>
    <t>102</t>
  </si>
  <si>
    <t>712311101</t>
  </si>
  <si>
    <t>Provedení povlakové krytiny střech do 10° za studena lakem penetračním nebo asfaltovým</t>
  </si>
  <si>
    <t>-1456900886</t>
  </si>
  <si>
    <t>"PD_D.1.1-16 až 18"</t>
  </si>
  <si>
    <t>"T1" 771,25+59,77+268,24</t>
  </si>
  <si>
    <t>"Napojení na izolaci atiky" (85,7+5,8*2+68,5)*0,2</t>
  </si>
  <si>
    <t>"Přetažení přes atiku - provedeno 2015"0</t>
  </si>
  <si>
    <t>103</t>
  </si>
  <si>
    <t>111631510</t>
  </si>
  <si>
    <t>-937453150</t>
  </si>
  <si>
    <t>"viz 712 31-1101" 1132,42</t>
  </si>
  <si>
    <t>107</t>
  </si>
  <si>
    <t>712331111</t>
  </si>
  <si>
    <t>Provedení povlakové krytiny střech do 10° podkladní vrstvy pásy na sucho samolepící</t>
  </si>
  <si>
    <t>802866408</t>
  </si>
  <si>
    <t>Vč. provedení hydroizolace detailů.</t>
  </si>
  <si>
    <t>"Přetažení přes atiku" 165,8*1,3</t>
  </si>
  <si>
    <t>"Vytažení na stěnu" 11,6*2*0,4</t>
  </si>
  <si>
    <t>"Detaily" 18*4</t>
  </si>
  <si>
    <t>108</t>
  </si>
  <si>
    <t>628662810</t>
  </si>
  <si>
    <t>podkladní pás asfaltový SBS modifikovaný za studena samolepící se samolepícímy přesahy tl. 3 mm</t>
  </si>
  <si>
    <t>726417913</t>
  </si>
  <si>
    <t>"viz 712 33-1111" 1396,08</t>
  </si>
  <si>
    <t>109</t>
  </si>
  <si>
    <t>712341559</t>
  </si>
  <si>
    <t>Provedení povlakové krytiny střech do 10° pásy NAIP přitavením v plné ploše</t>
  </si>
  <si>
    <t>1178931631</t>
  </si>
  <si>
    <t>"Vrchní pás s posypem tl. 5,2 mm"</t>
  </si>
  <si>
    <t>"Parozábrana s AL vložkou tl. 4 mm" 1396,08</t>
  </si>
  <si>
    <t>110</t>
  </si>
  <si>
    <t>628361100</t>
  </si>
  <si>
    <t>pás těžký asfaltovaný s Al vložkou, tl. 4 mm</t>
  </si>
  <si>
    <t>47804126</t>
  </si>
  <si>
    <t>"viz 712 34-1559" 1396,08</t>
  </si>
  <si>
    <t>111</t>
  </si>
  <si>
    <t>628522590</t>
  </si>
  <si>
    <t>pás asfaltovaný modifikovaný SBS s polyesterovou vložkou a vrchním posypem, tl. 5,2 mm</t>
  </si>
  <si>
    <t>-2019160116</t>
  </si>
  <si>
    <t>112</t>
  </si>
  <si>
    <t>712341608.RG</t>
  </si>
  <si>
    <t>Vytažení a ukončení hydroizolace na prostupojící prvky</t>
  </si>
  <si>
    <t>1015033647</t>
  </si>
  <si>
    <t>Systémové ukončení asfaltové hydroizolace na prostupy skrz střešní plášť (VZT, stěny, apod.) vč. ukončovacího profilu a dodávky asfaltového pásu řešení detailu</t>
  </si>
  <si>
    <t>"PD_C.02, D.1.1-18"</t>
  </si>
  <si>
    <t>"K8" 2,8</t>
  </si>
  <si>
    <t>113</t>
  </si>
  <si>
    <t>998712202</t>
  </si>
  <si>
    <t>Přesun hmot procentní pro krytiny povlakové v objektech v do 12 m</t>
  </si>
  <si>
    <t>1748748169</t>
  </si>
  <si>
    <t>115</t>
  </si>
  <si>
    <t>713141131</t>
  </si>
  <si>
    <t>Montáž izolace tepelné střech plochých lepené za studena 1 vrstva rohoží, pásů, dílců, desek</t>
  </si>
  <si>
    <t>-2147197786</t>
  </si>
  <si>
    <t>"PD_D.01, D.1.1-16"</t>
  </si>
  <si>
    <t>"Atika z boku" 85,43*0,7+2*5,25*0,7+67,94*0,7</t>
  </si>
  <si>
    <t>116</t>
  </si>
  <si>
    <t>283723060</t>
  </si>
  <si>
    <t>deska z pěnového polystyrenu EPS 100 S 1000 x 500 x 60 mm</t>
  </si>
  <si>
    <t>-1035113561</t>
  </si>
  <si>
    <t>lambda=0,037 [W / m K]</t>
  </si>
  <si>
    <t>117</t>
  </si>
  <si>
    <t>713141151</t>
  </si>
  <si>
    <t>Montáž izolace tepelné střech plochých kladené volně 1 vrstva rohoží, pásů, dílců, desek</t>
  </si>
  <si>
    <t>-1349411863</t>
  </si>
  <si>
    <t>"PD_D.1.1-16"</t>
  </si>
  <si>
    <t>"atika z vrchu - EPS" (98,8+73,5)*0,5</t>
  </si>
  <si>
    <t>"K3 - úprava střechy u žlabu" 66,8*0,5</t>
  </si>
  <si>
    <t>118</t>
  </si>
  <si>
    <t>1064433757</t>
  </si>
  <si>
    <t>119</t>
  </si>
  <si>
    <t>283764210</t>
  </si>
  <si>
    <t>deska z extrudovaného polystyrénu XPS 300 tl. 80 mm</t>
  </si>
  <si>
    <t>1210525223</t>
  </si>
  <si>
    <t>120</t>
  </si>
  <si>
    <t>713141181</t>
  </si>
  <si>
    <t>Montáž izolace tepelné střech plochých tl přes 170 mm šrouby vnitřní pole, budova v do 20 m</t>
  </si>
  <si>
    <t>1520232271</t>
  </si>
  <si>
    <t>Počet kotev: 6 ks/m2
Kotveno až do nosné střešní konstrukce.
Délka kotev - talířová podložka se zapuštěným šroubem: celkové délka 500 mm
Izolace položená ve dvou vrstvách.</t>
  </si>
  <si>
    <t>"PD_D.1.1-16, D.1.2"</t>
  </si>
  <si>
    <t>707,41</t>
  </si>
  <si>
    <t>121</t>
  </si>
  <si>
    <t>713141182</t>
  </si>
  <si>
    <t>Montáž izolace tepelné střech plochých tl přes 170 mm šrouby krajní pole, budova v do 20 m</t>
  </si>
  <si>
    <t>1542659956</t>
  </si>
  <si>
    <t>Počet kotev: 8 ks/m2
Kotveno až do nosné střešní konstrukce.
Délka kotev - talířová podložka se zapuštěným šroubem: celkové délka 500 mm
Izolace položená ve dvou vrstvách.</t>
  </si>
  <si>
    <t>248,24</t>
  </si>
  <si>
    <t>122</t>
  </si>
  <si>
    <t>713141183</t>
  </si>
  <si>
    <t>Montáž izolace tepelné střech plochých tl přes 170 mm šrouby rohové pole, budova v do 20 m</t>
  </si>
  <si>
    <t>-1816101649</t>
  </si>
  <si>
    <t>Počet kotev: 10 ks/m2
Kotveno až do nosné střešní konstrukce.
Délka kotev - talířová podložka se zapuštěným šroubem: celkové délka 500 mm
Izolace položená ve dvou vrstvách.</t>
  </si>
  <si>
    <t>190,28</t>
  </si>
  <si>
    <t>123</t>
  </si>
  <si>
    <t>283723160</t>
  </si>
  <si>
    <t>deska z pěnového polystyrenu EPS 100 S 1000 x 500 x 140 mm</t>
  </si>
  <si>
    <t>62030825</t>
  </si>
  <si>
    <t>707,41+248,24+190,28</t>
  </si>
  <si>
    <t>124</t>
  </si>
  <si>
    <t>283723120</t>
  </si>
  <si>
    <t>deska z pěnového polystyrenu EPS 100 S 1000 x 500 x 120 mm</t>
  </si>
  <si>
    <t>-364199246</t>
  </si>
  <si>
    <t>125</t>
  </si>
  <si>
    <t>713141211</t>
  </si>
  <si>
    <t>Montáž izolace tepelné střech plochých volně položené atikový klín</t>
  </si>
  <si>
    <t>-1818435513</t>
  </si>
  <si>
    <t>85,43+2*5,25+67,94</t>
  </si>
  <si>
    <t>126</t>
  </si>
  <si>
    <t>631529080</t>
  </si>
  <si>
    <t>klín atikový přechodný tl.100 x100 mm, délka 1000 mm</t>
  </si>
  <si>
    <t>-1551843345</t>
  </si>
  <si>
    <t>129</t>
  </si>
  <si>
    <t>998713202</t>
  </si>
  <si>
    <t>Přesun hmot procentní pro izolace tepelné v objektech v do 12 m</t>
  </si>
  <si>
    <t>1873889069</t>
  </si>
  <si>
    <t>130</t>
  </si>
  <si>
    <t>721210823</t>
  </si>
  <si>
    <t>Demontáž vpustí střešních DN 125</t>
  </si>
  <si>
    <t>-593208521</t>
  </si>
  <si>
    <t>"PD_D.1.1-17 až 18, C.02"</t>
  </si>
  <si>
    <t>"Z1" 6</t>
  </si>
  <si>
    <t>131</t>
  </si>
  <si>
    <t>721233113.RG</t>
  </si>
  <si>
    <t>Střešní vtok polypropylen PP pro ploché střechy svislý odtok DN 125</t>
  </si>
  <si>
    <t>-1535389886</t>
  </si>
  <si>
    <t xml:space="preserve">Položka obsahuje:
- Úpravu kanalizačního potrubí pro osazení nové vpusti
- Prodpoužení potrubí o tl. zateplení
- Osazení spodního dílu vpusti vč. vodotěsného napojení na stávající hydroizolaci
-  Osazení horního dílu vč. připojení na vrchní hydroizolaci
- Osazení koše na nečistoty
Součástí je kompletní dodávka vpusti s hydroizolační manžetou, dvojitým odvodněním v úrovni stávající hydroizolace, prodlužovací nástavec a ochranný koš.
</t>
  </si>
  <si>
    <t>133</t>
  </si>
  <si>
    <t>721242116</t>
  </si>
  <si>
    <t>Lapač střešních splavenin z PP se zápachovou klapkou a lapacím košem DN 150</t>
  </si>
  <si>
    <t>820752059</t>
  </si>
  <si>
    <t>Položka obsahuje i úpravu potrubí pro nové napojení lapače posunutého o KZS</t>
  </si>
  <si>
    <t>134</t>
  </si>
  <si>
    <t>721242805</t>
  </si>
  <si>
    <t>Demontáž lapače střešních splavenin DN 150</t>
  </si>
  <si>
    <t>-328150582</t>
  </si>
  <si>
    <t>135</t>
  </si>
  <si>
    <t>998721202</t>
  </si>
  <si>
    <t>Přesun hmot procentní pro vnitřní kanalizace v objektech v do 12 m</t>
  </si>
  <si>
    <t>371209772</t>
  </si>
  <si>
    <t>275</t>
  </si>
  <si>
    <t>733121155</t>
  </si>
  <si>
    <t>Potrubí ocelové hladké bezešvé nízkotlaké nebo středotlaké do D 38x2,6</t>
  </si>
  <si>
    <t>433879970</t>
  </si>
  <si>
    <t>"úprava a prodoužení rozvodu vytápění - atrium"</t>
  </si>
  <si>
    <t>2*5</t>
  </si>
  <si>
    <t>279</t>
  </si>
  <si>
    <t>733190217</t>
  </si>
  <si>
    <t>Zkouška těsnosti potrubí ocelové hladké do D 51x2,6</t>
  </si>
  <si>
    <t>1742937627</t>
  </si>
  <si>
    <t>276</t>
  </si>
  <si>
    <t>998733202</t>
  </si>
  <si>
    <t>Přesun hmot procentní pro rozvody potrubí v objektech v do 12 m</t>
  </si>
  <si>
    <t>-988500313</t>
  </si>
  <si>
    <t>277</t>
  </si>
  <si>
    <t>734221682</t>
  </si>
  <si>
    <t>Termostatická hlavice kapalinová PN 10 do 110°C otopných těles</t>
  </si>
  <si>
    <t>-1855209820</t>
  </si>
  <si>
    <t>137</t>
  </si>
  <si>
    <t>734240001</t>
  </si>
  <si>
    <t>Vyregulování otopné soustavy</t>
  </si>
  <si>
    <t>1379168281</t>
  </si>
  <si>
    <t>138</t>
  </si>
  <si>
    <t>998734202</t>
  </si>
  <si>
    <t>Přesun hmot procentní pro armatury v objektech v do 12 m</t>
  </si>
  <si>
    <t>-1771355518</t>
  </si>
  <si>
    <t>139</t>
  </si>
  <si>
    <t>7350001</t>
  </si>
  <si>
    <t>Tlaková zkouška topného systému vč. revize</t>
  </si>
  <si>
    <t>36134950</t>
  </si>
  <si>
    <t>140</t>
  </si>
  <si>
    <t>735110911</t>
  </si>
  <si>
    <t xml:space="preserve">Přetěsnění radiátorové růžice nebo vypištění otopných těles </t>
  </si>
  <si>
    <t>1001523615</t>
  </si>
  <si>
    <t>278</t>
  </si>
  <si>
    <t>735111810</t>
  </si>
  <si>
    <t>Demontáž otopného tělesa litinového článkového</t>
  </si>
  <si>
    <t>1826385406</t>
  </si>
  <si>
    <t>"stávající těleso atrium" 0,8</t>
  </si>
  <si>
    <t>280</t>
  </si>
  <si>
    <t>735152495</t>
  </si>
  <si>
    <t>Otopné těleso panelové VK dvoudeskové 1 přídavná přestupní plocha výška/délka 900/800mm výkon 1403 W</t>
  </si>
  <si>
    <t>-873367201</t>
  </si>
  <si>
    <t>Součástí je otopně těleso, kotevní konzoly, připojovací ventil.</t>
  </si>
  <si>
    <t>141</t>
  </si>
  <si>
    <t>735191910.RG</t>
  </si>
  <si>
    <t>Napuštění vody do otopného systému</t>
  </si>
  <si>
    <t>1301238457</t>
  </si>
  <si>
    <t>142</t>
  </si>
  <si>
    <t>735494811</t>
  </si>
  <si>
    <t>Vypuštění vody z otopného systému</t>
  </si>
  <si>
    <t>1630617186</t>
  </si>
  <si>
    <t>143</t>
  </si>
  <si>
    <t>998735202</t>
  </si>
  <si>
    <t>Přesun hmot procentní pro otopná tělesa v objektech v do 12 m</t>
  </si>
  <si>
    <t>1277940152</t>
  </si>
  <si>
    <t>346</t>
  </si>
  <si>
    <t>210070221-01</t>
  </si>
  <si>
    <t>Montáž vodičů AlMgSi uložených na podpěrkách</t>
  </si>
  <si>
    <t>-1301598900</t>
  </si>
  <si>
    <t>570</t>
  </si>
  <si>
    <t>347</t>
  </si>
  <si>
    <t>210220022-01</t>
  </si>
  <si>
    <t>Montáž uzemňovacího vedení vodičů drátem do 10 mm uložené na podpěrkách</t>
  </si>
  <si>
    <t>-1400867071</t>
  </si>
  <si>
    <t>348</t>
  </si>
  <si>
    <t>210220301</t>
  </si>
  <si>
    <t>Montáž svorek hromosvodných typu SS, SR 03 se 2 šrouby</t>
  </si>
  <si>
    <t>-348300790</t>
  </si>
  <si>
    <t>486</t>
  </si>
  <si>
    <t>349</t>
  </si>
  <si>
    <t>210220302</t>
  </si>
  <si>
    <t>Montáž svorek hromosvodných typu ST, SJ, SK, SZ, SR 01, 02 se 3 a více šrouby</t>
  </si>
  <si>
    <t>1211412203</t>
  </si>
  <si>
    <t>15+40+58+1+16</t>
  </si>
  <si>
    <t>350</t>
  </si>
  <si>
    <t>210220303</t>
  </si>
  <si>
    <t>Montáž svorek hromosvodných typu S0 na okapové žlaby</t>
  </si>
  <si>
    <t>100205336</t>
  </si>
  <si>
    <t>351</t>
  </si>
  <si>
    <t>210220372-01</t>
  </si>
  <si>
    <t>Montáž ochranných prvků - úhelníků nebo trubek</t>
  </si>
  <si>
    <t>-1814710904</t>
  </si>
  <si>
    <t>352</t>
  </si>
  <si>
    <t>210280002</t>
  </si>
  <si>
    <t>Zkoušky a prohlídky el rozvodů a zařízení celková prohlídka pro objem mtž prací do 500 000 Kč</t>
  </si>
  <si>
    <t>309993035</t>
  </si>
  <si>
    <t>353</t>
  </si>
  <si>
    <t>210280224</t>
  </si>
  <si>
    <t>Měření zemních odporů zemnící sítě délky pásku do 1000 m</t>
  </si>
  <si>
    <t>-1281965986</t>
  </si>
  <si>
    <t>294</t>
  </si>
  <si>
    <t>741110501</t>
  </si>
  <si>
    <t>Montáž lišta a kanálek protahovací šířky do 60 mm</t>
  </si>
  <si>
    <t>1186228507</t>
  </si>
  <si>
    <t>"Příprava pro slaboproudé instalace" 235</t>
  </si>
  <si>
    <t>"Instalace na fasádě" 63</t>
  </si>
  <si>
    <t>"Instalace na střeše" 45</t>
  </si>
  <si>
    <t>295</t>
  </si>
  <si>
    <t>345710650</t>
  </si>
  <si>
    <t>trubka elektroinstalační ohebná LPFLEX z PVC (ČSN) 2336</t>
  </si>
  <si>
    <t>1308351890</t>
  </si>
  <si>
    <t>EAN 8595057600386</t>
  </si>
  <si>
    <t>282</t>
  </si>
  <si>
    <t>741112002</t>
  </si>
  <si>
    <t>Montáž krabice zapuštěná plastová kruhová pro sádrokartonové příčky</t>
  </si>
  <si>
    <t>693816176</t>
  </si>
  <si>
    <t>"atrium" 2</t>
  </si>
  <si>
    <t>281</t>
  </si>
  <si>
    <t>345715240</t>
  </si>
  <si>
    <t>krabice přístrojová odbočná s víčkem</t>
  </si>
  <si>
    <t>994002613</t>
  </si>
  <si>
    <t>EAN 8595057600140</t>
  </si>
  <si>
    <t>292</t>
  </si>
  <si>
    <t>741122016</t>
  </si>
  <si>
    <t>Montáž kabel Cu bez ukončení uložený pod omítku plný kulatý 3x2,5 až 6 mm2 (CYKY)</t>
  </si>
  <si>
    <t>1994820048</t>
  </si>
  <si>
    <t>"atrium - ve zdivu" 9,5+2*3</t>
  </si>
  <si>
    <t>"atrium - strop" 4*8</t>
  </si>
  <si>
    <t>290</t>
  </si>
  <si>
    <t>741122211</t>
  </si>
  <si>
    <t>Montáž kabel Cu plný kulatý žíla 3x1,5 až 6 mm2 uložený volně (CYKY)</t>
  </si>
  <si>
    <t>74426732</t>
  </si>
  <si>
    <t>"atrium - v SDK a pultu" 12</t>
  </si>
  <si>
    <t>"prodloužení vedení" 45*0,5</t>
  </si>
  <si>
    <t>291</t>
  </si>
  <si>
    <t>341110360</t>
  </si>
  <si>
    <t>kabel silový s Cu jádrem CYKY 3x2,5 mm2</t>
  </si>
  <si>
    <t>1091632254</t>
  </si>
  <si>
    <t>obsah kovu [kg/m], Cu =0,074, Al =0</t>
  </si>
  <si>
    <t>283</t>
  </si>
  <si>
    <t>741130021</t>
  </si>
  <si>
    <t>Ukončení vodič izolovaný do 2,5 mm2 na svorkovnici</t>
  </si>
  <si>
    <t>1111596351</t>
  </si>
  <si>
    <t>"atrium" (4+4+1+4)*3</t>
  </si>
  <si>
    <t>"připojení pultu do odbočné krabice"6</t>
  </si>
  <si>
    <t>298</t>
  </si>
  <si>
    <t>741136051</t>
  </si>
  <si>
    <t>Propojení kabel silový ohebný bez stínění spojkou do 1 kV 4x1,5 až 6 mm2</t>
  </si>
  <si>
    <t>163517866</t>
  </si>
  <si>
    <t>"PD_D.1.1-B.17 až 18, C.02"</t>
  </si>
  <si>
    <t>"E1 - alarmy, čidla, zvonky" 4</t>
  </si>
  <si>
    <t>"E7 - el. krabice" 1</t>
  </si>
  <si>
    <t>"zvonky" 1</t>
  </si>
  <si>
    <t>"anténa střecha" 1</t>
  </si>
  <si>
    <t>"E3" 1</t>
  </si>
  <si>
    <t>"E10 - světla chodba" 11+5+5+16</t>
  </si>
  <si>
    <t>"hodiny chodba" 4</t>
  </si>
  <si>
    <t>"Rozhlas chodba" 3</t>
  </si>
  <si>
    <t>"Kamera chodba" 1</t>
  </si>
  <si>
    <t>299</t>
  </si>
  <si>
    <t>354360200</t>
  </si>
  <si>
    <t>spojka kabelová smršťovaná přímé do 1kV 5 x 1,5 - 6mm</t>
  </si>
  <si>
    <t>-974372986</t>
  </si>
  <si>
    <t>kabelové spojky s konektory teplem smršťované soupravy pro plastové kabely cyky, ayky apod. do 1kv s lisovacími konektory</t>
  </si>
  <si>
    <t>"viz 741 13-6051" 53</t>
  </si>
  <si>
    <t>284</t>
  </si>
  <si>
    <t>741310115</t>
  </si>
  <si>
    <t>Montáž ovladač (polo)zapuštěný bezšroubové připojení 6/0-tlačítkový přepínací</t>
  </si>
  <si>
    <t>-1511461634</t>
  </si>
  <si>
    <t>285</t>
  </si>
  <si>
    <t>345355550</t>
  </si>
  <si>
    <t>přepínač střídavý řazení 6 10A bílý, slonová kost</t>
  </si>
  <si>
    <t>-527768777</t>
  </si>
  <si>
    <t>286</t>
  </si>
  <si>
    <t>741313004</t>
  </si>
  <si>
    <t>Montáž zásuvka (polo)zapuštěná bezšroubové připojení 2x(2P+PE) dvojnásobná šikmá</t>
  </si>
  <si>
    <t>-367576685</t>
  </si>
  <si>
    <t>"atrium" 4</t>
  </si>
  <si>
    <t>287</t>
  </si>
  <si>
    <t>345551230</t>
  </si>
  <si>
    <t>zásuvka 2násobná 16A bílá, slonová kost</t>
  </si>
  <si>
    <t>-1895693994</t>
  </si>
  <si>
    <t>147</t>
  </si>
  <si>
    <t>741370101.R0</t>
  </si>
  <si>
    <t>Montáž svítidlo žárovkové, vč. dodání - stropní žárovkové vnitřní 2x26W</t>
  </si>
  <si>
    <t>1288442550</t>
  </si>
  <si>
    <t>Položka obsahuje osazení na KZS vč. prodloužení kabeláže.</t>
  </si>
  <si>
    <t>"atrium"4</t>
  </si>
  <si>
    <t>300</t>
  </si>
  <si>
    <t>741371004</t>
  </si>
  <si>
    <t>Montáž svítidlo zářivkové bytové stropní přisazené 2 zdroje s krytem</t>
  </si>
  <si>
    <t>1161771949</t>
  </si>
  <si>
    <t>151</t>
  </si>
  <si>
    <t>741374001</t>
  </si>
  <si>
    <t>Montáž svítidlo halogenové bodové, vč. dodání - svítidlo halogenové s pohybovým čidlem 250W</t>
  </si>
  <si>
    <t>1385619770</t>
  </si>
  <si>
    <t>"PD_C.02"</t>
  </si>
  <si>
    <t>344</t>
  </si>
  <si>
    <t>741430002-01</t>
  </si>
  <si>
    <t>Montáž jímací tyče délky do 3 m</t>
  </si>
  <si>
    <t>-1345372513</t>
  </si>
  <si>
    <t>12+2</t>
  </si>
  <si>
    <t>345</t>
  </si>
  <si>
    <t>741430012-01</t>
  </si>
  <si>
    <t>Montáž tyč jímací délky přes 3 m</t>
  </si>
  <si>
    <t>-1436947074</t>
  </si>
  <si>
    <t>297</t>
  </si>
  <si>
    <t>741600002</t>
  </si>
  <si>
    <t>Montáž drobných věcí elektro na fasádě</t>
  </si>
  <si>
    <t>937390348</t>
  </si>
  <si>
    <t>Montáž stávajících elektroinstalací na nový kontaktní zateplovací systém
- nové ukotvení
- prodloužení el. kabelů</t>
  </si>
  <si>
    <t>296</t>
  </si>
  <si>
    <t>74160001</t>
  </si>
  <si>
    <t>Výměna pojistkové skříně</t>
  </si>
  <si>
    <t>-134313264</t>
  </si>
  <si>
    <t>Položka obsahuje:
- demontáž stávající skříně
- dodání nové skříně 150x200 mm
- dodání a osazení jištění (3ks)</t>
  </si>
  <si>
    <t>"atrium" 1</t>
  </si>
  <si>
    <t>341</t>
  </si>
  <si>
    <t>74160002</t>
  </si>
  <si>
    <t>Přemístění kabelového žlabu vč. vedení</t>
  </si>
  <si>
    <t>-1301742352</t>
  </si>
  <si>
    <t>"D.1.1-B.13 až 14"</t>
  </si>
  <si>
    <t>17,2+37,9+18,8+53,7</t>
  </si>
  <si>
    <t>152</t>
  </si>
  <si>
    <t>741810001</t>
  </si>
  <si>
    <t>Celková prohlídka elektrického rozvodu a zařízení do 100 000,- Kč</t>
  </si>
  <si>
    <t>-1306683711</t>
  </si>
  <si>
    <t>153</t>
  </si>
  <si>
    <t>741900002</t>
  </si>
  <si>
    <t>Demontáž drobných věcí elektro</t>
  </si>
  <si>
    <t>853224410</t>
  </si>
  <si>
    <t>"E3 - svítidla" 1</t>
  </si>
  <si>
    <t>"E8 - anténa" 1</t>
  </si>
  <si>
    <t>"vedení na fasádě" 14</t>
  </si>
  <si>
    <t>"spinače světla čidla atrium"9</t>
  </si>
  <si>
    <t>"světla chodba" 37</t>
  </si>
  <si>
    <t>354</t>
  </si>
  <si>
    <t>743910002</t>
  </si>
  <si>
    <t>Demontáž hromosvodu pro opětovné použití</t>
  </si>
  <si>
    <t>996371927</t>
  </si>
  <si>
    <t>Demontáž hromosvodu vč. odřezání kotev, svorek apod.</t>
  </si>
  <si>
    <t>570+30</t>
  </si>
  <si>
    <t>154</t>
  </si>
  <si>
    <t>998741202</t>
  </si>
  <si>
    <t>Přesun hmot procentní pro silnoproud v objektech v do 12 m</t>
  </si>
  <si>
    <t>1413738530</t>
  </si>
  <si>
    <t>155</t>
  </si>
  <si>
    <t>751398021</t>
  </si>
  <si>
    <t>Mtž větrací mřížky stěnové do 0,040 m2</t>
  </si>
  <si>
    <t>-1513545203</t>
  </si>
  <si>
    <t>Osazení do KZS.</t>
  </si>
  <si>
    <t>"Z4/a" 4</t>
  </si>
  <si>
    <t>"Z4/b" 2</t>
  </si>
  <si>
    <t>301</t>
  </si>
  <si>
    <t>562456110</t>
  </si>
  <si>
    <t>mřížka větrací plast 150x150 se síťovinou</t>
  </si>
  <si>
    <t>-826088502</t>
  </si>
  <si>
    <t>302</t>
  </si>
  <si>
    <t>562456460</t>
  </si>
  <si>
    <t>mřížka větrací plast kruhová 110 se síťovinou</t>
  </si>
  <si>
    <t>-1326692878</t>
  </si>
  <si>
    <t>163</t>
  </si>
  <si>
    <t>998751201</t>
  </si>
  <si>
    <t>Přesun hmot procentní pro vzduchotechniku v objektech v do 12 m</t>
  </si>
  <si>
    <t>-1966088775</t>
  </si>
  <si>
    <t>164</t>
  </si>
  <si>
    <t>761661905</t>
  </si>
  <si>
    <t>Vyčištění sklepních světlíků (anglických dvorků ) hloubky přes 1,00 m</t>
  </si>
  <si>
    <t>-756208852</t>
  </si>
  <si>
    <t>165</t>
  </si>
  <si>
    <t>762341017</t>
  </si>
  <si>
    <t>Bednění střech rovných z desek OSB tl 25 mm na sraz šroubovaných na krokve</t>
  </si>
  <si>
    <t>-837099543</t>
  </si>
  <si>
    <t>"PD_D.01, C.02, D.1.1-16"</t>
  </si>
  <si>
    <t>"K1/a" 98,8*0,7</t>
  </si>
  <si>
    <t>"K1/b" 73,5*0,7</t>
  </si>
  <si>
    <t>166</t>
  </si>
  <si>
    <t>762342441</t>
  </si>
  <si>
    <t>Montáž lišt trojúhelníkových nebo kontralatí na střechách sklonu do 60°</t>
  </si>
  <si>
    <t>-1956840868</t>
  </si>
  <si>
    <t>Vč. spojovacích a ochranných prostředků.</t>
  </si>
  <si>
    <t>"PD_D.01,C.02, D.1.1-16"</t>
  </si>
  <si>
    <t>"K1/a - latě pod atiku" 98,8*2</t>
  </si>
  <si>
    <t>"K1/b - latě pod atiku" 73,5*2</t>
  </si>
  <si>
    <t>167</t>
  </si>
  <si>
    <t>605141140</t>
  </si>
  <si>
    <t>řezivo jehličnaté, střešní latě impregnované dl 4 m</t>
  </si>
  <si>
    <t>1554952959</t>
  </si>
  <si>
    <t>"viz 762 34-2441" 344,6*0,06*0,04</t>
  </si>
  <si>
    <t>168</t>
  </si>
  <si>
    <t>762361124</t>
  </si>
  <si>
    <t>Montáž spádových klínů pro střechy rovné z řeziva průřezové plochy do 224 cm2</t>
  </si>
  <si>
    <t>1910846687</t>
  </si>
  <si>
    <t>"PD_C.02, D.1.1-16"</t>
  </si>
  <si>
    <t>"K3 - úprava střechy u žlabu" 66,8*2*0,5+0,5*2</t>
  </si>
  <si>
    <t>169</t>
  </si>
  <si>
    <t>605111600</t>
  </si>
  <si>
    <t>řezivo jehličnaté hranol délka 3 - 3,5 m jakost I. impregnované</t>
  </si>
  <si>
    <t>-1938640585</t>
  </si>
  <si>
    <t>"viz 762 36-1124" 67,8*0,16*0,1</t>
  </si>
  <si>
    <t>170</t>
  </si>
  <si>
    <t>998762202</t>
  </si>
  <si>
    <t>Přesun hmot procentní pro kce tesařské v objektech v do 12 m</t>
  </si>
  <si>
    <t>-115392690</t>
  </si>
  <si>
    <t>269</t>
  </si>
  <si>
    <t>763111411</t>
  </si>
  <si>
    <t>SDK příčka tl 100 mm profil CW+UW 50 desky 2xA 12,5 TI 50 mm EI 60 Rw 50 dB</t>
  </si>
  <si>
    <t>-1212387373</t>
  </si>
  <si>
    <t>"atrium" 2,6*3,3</t>
  </si>
  <si>
    <t>335</t>
  </si>
  <si>
    <t>763135101</t>
  </si>
  <si>
    <t>Montáž SDK kazetového podhledu z kazet 600x600 mm na zavěšenou viditelnou nosnou konstrukci</t>
  </si>
  <si>
    <t>-768774813</t>
  </si>
  <si>
    <t>"D.1.1-B.14 až 15"</t>
  </si>
  <si>
    <t>"2NP" 158,0+ 29,1</t>
  </si>
  <si>
    <t>"1NP" 101,4+28,7</t>
  </si>
  <si>
    <t>336</t>
  </si>
  <si>
    <t>590305700</t>
  </si>
  <si>
    <t>podhled kazetový, hrana A, tl. 10 mm, 600 x 600 mm</t>
  </si>
  <si>
    <t>-2098436027</t>
  </si>
  <si>
    <t>"viz 763 13-5101" 317,2</t>
  </si>
  <si>
    <t>337</t>
  </si>
  <si>
    <t>998763201</t>
  </si>
  <si>
    <t>Přesun hmot procentní pro dřevostavby v objektech v do 12 m</t>
  </si>
  <si>
    <t>-1826801974</t>
  </si>
  <si>
    <t>305</t>
  </si>
  <si>
    <t>764001821</t>
  </si>
  <si>
    <t>Demontáž krytiny ze svitků nebo tabulí do suti</t>
  </si>
  <si>
    <t>1378823530</t>
  </si>
  <si>
    <t>"PD_C.02, D.1.1-13 až 18"</t>
  </si>
  <si>
    <t>"K7" 5,1</t>
  </si>
  <si>
    <t>"K6" 14,1</t>
  </si>
  <si>
    <t>"plocha střechy" 826,8+88*0,5</t>
  </si>
  <si>
    <t>171</t>
  </si>
  <si>
    <t>764002801</t>
  </si>
  <si>
    <t>Demontáž závětrné lišty do suti</t>
  </si>
  <si>
    <t>491528484</t>
  </si>
  <si>
    <t>"K9" 23,2</t>
  </si>
  <si>
    <t>172</t>
  </si>
  <si>
    <t>764002811</t>
  </si>
  <si>
    <t>Demontáž okapového plechu do suti v krytině povlakové</t>
  </si>
  <si>
    <t>1810735810</t>
  </si>
  <si>
    <t>"K3" 66,800</t>
  </si>
  <si>
    <t>173</t>
  </si>
  <si>
    <t>764002851</t>
  </si>
  <si>
    <t>Demontáž oplechování parapetů do suti</t>
  </si>
  <si>
    <t>-596112563</t>
  </si>
  <si>
    <t>304</t>
  </si>
  <si>
    <t>764003801</t>
  </si>
  <si>
    <t>Demontáž lemování trub, konzol, držáků, ventilačních nástavců a jiných kusových prvků do suti</t>
  </si>
  <si>
    <t>-995690029</t>
  </si>
  <si>
    <t>"K8" 1</t>
  </si>
  <si>
    <t>175</t>
  </si>
  <si>
    <t>764004801</t>
  </si>
  <si>
    <t>Demontáž podokapního žlabu do suti</t>
  </si>
  <si>
    <t>-514674290</t>
  </si>
  <si>
    <t>176</t>
  </si>
  <si>
    <t>764004861</t>
  </si>
  <si>
    <t>Demontáž svodu do suti</t>
  </si>
  <si>
    <t>-466250898</t>
  </si>
  <si>
    <t>"K4" 33,9</t>
  </si>
  <si>
    <t>242</t>
  </si>
  <si>
    <t>764111641</t>
  </si>
  <si>
    <t>Krytina střechy rovné drážkováním ze svitků z Pz plechu s povrchovou úpravou rš 670 mm sklonu do 30°</t>
  </si>
  <si>
    <t>-1100004204</t>
  </si>
  <si>
    <t>243</t>
  </si>
  <si>
    <t>764111691</t>
  </si>
  <si>
    <t>Příplatek k cenám krytiny z Pz plechu s povrchovou úpravou za těsnění drážek sklonu do 10°</t>
  </si>
  <si>
    <t>-1108605245</t>
  </si>
  <si>
    <t>"K7" 3,8</t>
  </si>
  <si>
    <t>177</t>
  </si>
  <si>
    <t>764212663</t>
  </si>
  <si>
    <t>Oplechování rovné okapové hrany z Pz s povrchovou úpravou rš 250 mm</t>
  </si>
  <si>
    <t>1592430215</t>
  </si>
  <si>
    <t>179</t>
  </si>
  <si>
    <t>764214611</t>
  </si>
  <si>
    <t>Oplechování horních ploch a atik vč. rohů z Pz s povrch úpravou mechanicky kotvené rš přes 800mm</t>
  </si>
  <si>
    <t>-1501258266</t>
  </si>
  <si>
    <t>"K1/a" 98,8</t>
  </si>
  <si>
    <t>"K1/b" 73,5</t>
  </si>
  <si>
    <t>307</t>
  </si>
  <si>
    <t>764216644</t>
  </si>
  <si>
    <t>Oplechování rovných parapetů celoplošně lepené z Pz s povrchovou úpravou rš 330 mm</t>
  </si>
  <si>
    <t>-1623070082</t>
  </si>
  <si>
    <t>"K2/a1" 72</t>
  </si>
  <si>
    <t>"K2/b2" 16,2</t>
  </si>
  <si>
    <t>306</t>
  </si>
  <si>
    <t>764216645</t>
  </si>
  <si>
    <t>Oplechování rovných parapetů celoplošně lepené z Pz s povrchovou úpravou rš 400 mm</t>
  </si>
  <si>
    <t>767498678</t>
  </si>
  <si>
    <t>"K2/a2" 72</t>
  </si>
  <si>
    <t>"K2/b1" 36</t>
  </si>
  <si>
    <t>"K2/d1" 5,03</t>
  </si>
  <si>
    <t xml:space="preserve"> "K2/e" 16,8</t>
  </si>
  <si>
    <t>178</t>
  </si>
  <si>
    <t>764216646</t>
  </si>
  <si>
    <t>Oplechování rovných parapetů celoplošně lepené z Pz s povrchovou úpravou rš 500 mm</t>
  </si>
  <si>
    <t>2109692117</t>
  </si>
  <si>
    <t>Vč. bočních profilů, rohů, apod.</t>
  </si>
  <si>
    <t>"K2/d2" 10,1</t>
  </si>
  <si>
    <t>180</t>
  </si>
  <si>
    <t>764311603</t>
  </si>
  <si>
    <t>Lemování rovných zdí střech z Pz s povrchovou úpravou rš 250 mm</t>
  </si>
  <si>
    <t>1080479533</t>
  </si>
  <si>
    <t>303</t>
  </si>
  <si>
    <t>764326443</t>
  </si>
  <si>
    <t>Ventilační turbína z Al plechu na skládané nebo plechové krytině průměru přes 350 mm</t>
  </si>
  <si>
    <t>-1917511140</t>
  </si>
  <si>
    <t>181</t>
  </si>
  <si>
    <t>764511602</t>
  </si>
  <si>
    <t>Žlab podokapní půlkruhový z Pz s povrchovou úpravou rš 330 mm</t>
  </si>
  <si>
    <t>-71869459</t>
  </si>
  <si>
    <t>Vč. okapových háků, čel, rohů, apod.</t>
  </si>
  <si>
    <t>182</t>
  </si>
  <si>
    <t>764518622</t>
  </si>
  <si>
    <t>Svody kruhové včetně objímek, kolen, odskoků z Pz s povrchovou úpravou průměru 100 mm</t>
  </si>
  <si>
    <t>724472221</t>
  </si>
  <si>
    <t>Vč. objímek, kolen, kotlíků, apod.</t>
  </si>
  <si>
    <t>183</t>
  </si>
  <si>
    <t>998764202</t>
  </si>
  <si>
    <t>Přesun hmot procentní pro konstrukce klempířské v objektech v do 12 m</t>
  </si>
  <si>
    <t>-622422635</t>
  </si>
  <si>
    <t>342</t>
  </si>
  <si>
    <t>766411821</t>
  </si>
  <si>
    <t>Demontáž truhlářského obložení stěn z palubek</t>
  </si>
  <si>
    <t>487825880</t>
  </si>
  <si>
    <t>"D.1.1-B.01 až 06"</t>
  </si>
  <si>
    <t>"Dřevěný obklad u vstupu"</t>
  </si>
  <si>
    <t>"1NP" 6,02*3,65+1,05*3,65 + 0,43*(3,3*2+5,03)-5,03*3,3</t>
  </si>
  <si>
    <t>"2NP" 6,02*4,04+0,43*(2,1*2+5,03)-5,03*2,1</t>
  </si>
  <si>
    <t>343</t>
  </si>
  <si>
    <t>766411822</t>
  </si>
  <si>
    <t>Demontáž truhlářského obložení stěn podkladových roštů</t>
  </si>
  <si>
    <t>1610522051</t>
  </si>
  <si>
    <t>184</t>
  </si>
  <si>
    <t>766441821</t>
  </si>
  <si>
    <t>Demontáž parapetních desek dřevěných nebo plastových šířky do 30 cm délky přes 1,0 m</t>
  </si>
  <si>
    <t>-1188403423</t>
  </si>
  <si>
    <t>"P4" 3*2</t>
  </si>
  <si>
    <t>186</t>
  </si>
  <si>
    <t>766629213.R1</t>
  </si>
  <si>
    <t>Příplatek k montáži oken rovné ostění připojovací spára do 15 mm - folie vnější</t>
  </si>
  <si>
    <t>-22354422</t>
  </si>
  <si>
    <t>"PD_D.1.1-13 až 18, C.01"</t>
  </si>
  <si>
    <t>"SZ" 9,3*34+11,1*4+9,9*2+3,9*9</t>
  </si>
  <si>
    <t>"JV" 3,3*3+9,3*14+8,1*6+9,9*4+11,1*4</t>
  </si>
  <si>
    <t>"SV" 8,1*8+3,3*6+14</t>
  </si>
  <si>
    <t>"JZ" 3,1*2+18,62+13,96+8,1*14</t>
  </si>
  <si>
    <t>187</t>
  </si>
  <si>
    <t>766629213.R2</t>
  </si>
  <si>
    <t>Příplatek k montáži oken rovné ostění připojovací spára do 15 mm - folie vnitřní</t>
  </si>
  <si>
    <t>-1207681811</t>
  </si>
  <si>
    <t>"SV" 14</t>
  </si>
  <si>
    <t>"JZ" 18,62+12,96</t>
  </si>
  <si>
    <t>188</t>
  </si>
  <si>
    <t>766694114</t>
  </si>
  <si>
    <t>Montáž parapetních desek dřevěných nebo plastových šířky do 30 cm délky přes 2,6 m</t>
  </si>
  <si>
    <t>866914008</t>
  </si>
  <si>
    <t>"P6" 1</t>
  </si>
  <si>
    <t>308</t>
  </si>
  <si>
    <t>611444000.R</t>
  </si>
  <si>
    <t>parapet plastový vnitřní komůrkový 20 x 2 x 100 cm</t>
  </si>
  <si>
    <t>1052776639</t>
  </si>
  <si>
    <t>"P6" 2*1</t>
  </si>
  <si>
    <t>189</t>
  </si>
  <si>
    <t>611444010</t>
  </si>
  <si>
    <t>parapet plastový vnitřní komůrkový 25 x 2 x 100 cm</t>
  </si>
  <si>
    <t>1744907854</t>
  </si>
  <si>
    <t>"P4" 5,03*3</t>
  </si>
  <si>
    <t>190</t>
  </si>
  <si>
    <t>611444150</t>
  </si>
  <si>
    <t>koncovka k parapetu plastovému vnitřnímu 1 pár</t>
  </si>
  <si>
    <t>803556824</t>
  </si>
  <si>
    <t>"P4" 3</t>
  </si>
  <si>
    <t>330</t>
  </si>
  <si>
    <t>766821122.RG</t>
  </si>
  <si>
    <t>Sestavení a osazení nábydku na místě</t>
  </si>
  <si>
    <t>hod</t>
  </si>
  <si>
    <t>-1593710618</t>
  </si>
  <si>
    <t>331</t>
  </si>
  <si>
    <t>766 60-001</t>
  </si>
  <si>
    <t>Skříň pod oknem 1000x300x890 mm</t>
  </si>
  <si>
    <t>1117593734</t>
  </si>
  <si>
    <t>"D.1.1.C.12a" 1</t>
  </si>
  <si>
    <t>332</t>
  </si>
  <si>
    <t>766 60-002</t>
  </si>
  <si>
    <t>Poštovní box 2420x350x2460 mm</t>
  </si>
  <si>
    <t>-1059401839</t>
  </si>
  <si>
    <t>"D.1.1.C.12b" 1</t>
  </si>
  <si>
    <t>333</t>
  </si>
  <si>
    <t>766 60-003</t>
  </si>
  <si>
    <t>Pult 2540x(2000+1350)x1200 mm</t>
  </si>
  <si>
    <t>-1192574031</t>
  </si>
  <si>
    <t>Součástí pultu je i osvětlení pracovní desky, zabudované zásuvky pro elktro, telefon a datovou síť.</t>
  </si>
  <si>
    <t>"D.1.1.C.12c" 1</t>
  </si>
  <si>
    <t>334</t>
  </si>
  <si>
    <t>766 60-004</t>
  </si>
  <si>
    <t>Kancelářská židle polohovatelná</t>
  </si>
  <si>
    <t>kud</t>
  </si>
  <si>
    <t>238424996</t>
  </si>
  <si>
    <t>191</t>
  </si>
  <si>
    <t>998766202</t>
  </si>
  <si>
    <t>Přesun hmot procentní pro konstrukce truhlářské v objektech v do 12 m</t>
  </si>
  <si>
    <t>-786531237</t>
  </si>
  <si>
    <t>195</t>
  </si>
  <si>
    <t>767400-001</t>
  </si>
  <si>
    <t>Zpětná montáž drobných věcí na fasádě</t>
  </si>
  <si>
    <t>-216227459</t>
  </si>
  <si>
    <t>Osazení na KZS. Součástí jsou nové kotevní prvky, škouby, vruty, hmoždinky, apod.</t>
  </si>
  <si>
    <t>"E8" 1</t>
  </si>
  <si>
    <t>"E2" 7</t>
  </si>
  <si>
    <t>197</t>
  </si>
  <si>
    <t>767400-M1</t>
  </si>
  <si>
    <t>Úprava (zkrácení) roštů anglických dvorků 870x60 cm</t>
  </si>
  <si>
    <t>-1502102476</t>
  </si>
  <si>
    <t>Položka obsahuje:
- demontáž a úprava rozměru (zúžení) krycích roštů
- přivaření profilu L30x30x4 mm podél fasády pro uložení roštu
- zpětné osazení roštu</t>
  </si>
  <si>
    <t>"M1" 34</t>
  </si>
  <si>
    <t>"M2" 2</t>
  </si>
  <si>
    <t>309</t>
  </si>
  <si>
    <t>767800-M1</t>
  </si>
  <si>
    <t>Mříž anglického dvroku ocelová 870x600 mm</t>
  </si>
  <si>
    <t>1385262428</t>
  </si>
  <si>
    <t>198</t>
  </si>
  <si>
    <t>767400-Z02a</t>
  </si>
  <si>
    <t>Dvířka elektro rozvaděče 45x75 cm</t>
  </si>
  <si>
    <t>1155824717</t>
  </si>
  <si>
    <t>Dvířka plechová vč. rámu pro zateplení tl. 160 mm</t>
  </si>
  <si>
    <t>"Z2/a" 3</t>
  </si>
  <si>
    <t>288</t>
  </si>
  <si>
    <t>767400-Z02b</t>
  </si>
  <si>
    <t>Dvířka elektro rozvaděče 30x40 cm</t>
  </si>
  <si>
    <t>-449149989</t>
  </si>
  <si>
    <t>"Z2/b" 1</t>
  </si>
  <si>
    <t>289</t>
  </si>
  <si>
    <t>767400-Z02c</t>
  </si>
  <si>
    <t>Dvířka elektro rozvaděče 25x25 cm</t>
  </si>
  <si>
    <t>908504154</t>
  </si>
  <si>
    <t>"Z2/c" 1</t>
  </si>
  <si>
    <t>202</t>
  </si>
  <si>
    <t>767400-E8</t>
  </si>
  <si>
    <t>Demontáž a opětovná montáž antény</t>
  </si>
  <si>
    <t>1129733759</t>
  </si>
  <si>
    <t xml:space="preserve">Součástí položky je:
- odpojení zařízení od držáku 
- demontáž stávajícího držáku antény do sutě
- dodání nového držáku - tyč na trojnožce s betonovými podstavci, pozinkovaný
- osazení držáku na plochou střechu, uložení na geotextílii
- zpětná montáž a napojení antén
</t>
  </si>
  <si>
    <t>203</t>
  </si>
  <si>
    <t>767500001</t>
  </si>
  <si>
    <t>Přechodová vstupní lišta dveří</t>
  </si>
  <si>
    <t>-1872728298</t>
  </si>
  <si>
    <t>"PD_C.01"</t>
  </si>
  <si>
    <t>"D2" 1,4</t>
  </si>
  <si>
    <t>"D3" 5,3</t>
  </si>
  <si>
    <t>323</t>
  </si>
  <si>
    <t>767531111</t>
  </si>
  <si>
    <t>Montáž vstupních kovových nebo plastových rohoží čistících zón</t>
  </si>
  <si>
    <t>356629967</t>
  </si>
  <si>
    <t>"C.02 - Z10" 1,5*0,8*3</t>
  </si>
  <si>
    <t>324</t>
  </si>
  <si>
    <t>697520020</t>
  </si>
  <si>
    <t>rohož vstupní provedení hliník 27 mm</t>
  </si>
  <si>
    <t>797357387</t>
  </si>
  <si>
    <t>311</t>
  </si>
  <si>
    <t>767610128</t>
  </si>
  <si>
    <t>Montáž oken jednoduchých otevíravých do zdiva plochy přes 2,5 m2</t>
  </si>
  <si>
    <t>343024404</t>
  </si>
  <si>
    <t>"O7" 10,56</t>
  </si>
  <si>
    <t>"O8" 8,05</t>
  </si>
  <si>
    <t>"O9" 22,13</t>
  </si>
  <si>
    <t>"O12" 4,7</t>
  </si>
  <si>
    <t>205</t>
  </si>
  <si>
    <t>767200-O7</t>
  </si>
  <si>
    <t>Hliníková stěna prosklená 503x210 cm</t>
  </si>
  <si>
    <t>2042000105</t>
  </si>
  <si>
    <t>Prosklená stěna z hliníkových profilů s přerušeným tepelným mostem. Popis stěny viz C.01, prvek O7. 
V rámci dodávky je kompletní prosklená stěna vč. zasklení, kování, těsnění, kotevních prvků do nosné konstrukce.
V ceně je zahrnuta i dílenská dokumentace prosklené stěny vč. statického návrhu.</t>
  </si>
  <si>
    <t>"O7" 1</t>
  </si>
  <si>
    <t>206</t>
  </si>
  <si>
    <t>767200-O8</t>
  </si>
  <si>
    <t>Hliníková stěna prosklená 503x160 cm</t>
  </si>
  <si>
    <t>-683435885</t>
  </si>
  <si>
    <t>Prosklená stěna z hliníkových profilů s přerušeným tepelným mostem. Popis stěny viz C.01, prvek O8. 
V rámci dodávky je kompletní prosklená stěna vč. zasklení, kování, těsnění, kotevních prvků do nosné konstrukce.
V ceně je zahrnuta i dílenská dokumentace prosklené stěny vč. statického návrhu.</t>
  </si>
  <si>
    <t>"O8" 1</t>
  </si>
  <si>
    <t>244</t>
  </si>
  <si>
    <t>767200-O9</t>
  </si>
  <si>
    <t>Hliníková stěna prosklená 503x440 cm</t>
  </si>
  <si>
    <t>-721645881</t>
  </si>
  <si>
    <t>Prosklená stěna z hliníkových profilů s přerušeným tepelným mostem. Popis stěny viz C.01, prvek O9. 
V rámci dodávky je kompletní prosklená stěna vč. zasklení, kování, těsnění, kotevních prvků do nosné konstrukce.
V ceně je zahrnuta i dílenská dokumentace prosklené stěny vč. statického návrhu.</t>
  </si>
  <si>
    <t>"O9" 1</t>
  </si>
  <si>
    <t>245</t>
  </si>
  <si>
    <t>767200-O12</t>
  </si>
  <si>
    <t>Hliníkové okno 200x325 cm</t>
  </si>
  <si>
    <t>918190060</t>
  </si>
  <si>
    <t>Prosklená stěna z hliníkových profilů s přerušeným tepelným mostem. Popis stěny viz C.01, prvek O12. 
V rámci dodávky je kompletní prosklená stěna vč. zasklení, kování, těsnění, kotevních prvků do nosné konstrukce.
V ceně je zahrnuta i dílenská dokumentace prosklené stěny vč. statického návrhu.</t>
  </si>
  <si>
    <t>313</t>
  </si>
  <si>
    <t>767642213.R</t>
  </si>
  <si>
    <t>Montáž automatických dveří teleskopických v do 3,5 m š do 3,5 m</t>
  </si>
  <si>
    <t>-569321476</t>
  </si>
  <si>
    <t>"C.01"</t>
  </si>
  <si>
    <t>"D2"1</t>
  </si>
  <si>
    <t>314</t>
  </si>
  <si>
    <t>553291350.R</t>
  </si>
  <si>
    <t>Standardní hliníková stěna s 2-křídlovými AD posuvnými, rozměr 3,03x3,3 m</t>
  </si>
  <si>
    <t>836228435</t>
  </si>
  <si>
    <t xml:space="preserve">Prosklená stěna z hliníkových profilů s přerušeným tepelným mostem s automatickými dveřmi. Popis stěny viz C.01, prvek D2. 
V rámci dodávky je kompletní prosklená stěna vč. zasklení, kování, těsnění, kotevních prvků do nosné konstrukce.
V ceně je zahrnuta i dílenská dokumentace prosklené stěny vč. statického návrhu.
Součástí dveří je toto příslušenství:
- 1 ks elektromagnetický zámek k automatickému zajištění dveří programovým přepínačem
- 1 ks modul pro napojení na EPS, EZS, tepelnou clonu apod.
- 1 ks táhlo elektromagnetického zámku k uvolnění křídel
- 1 ks záložní baterie s automatickým dobíjením
- 1 ks digitální programový přepínač; umístění - externě nebo na kryt pohonu;
- 1 ks tlačítko nouzového otevírání
- 2 ks kombinovaný radar k aktivaci pohonu a s vestavěnou bezpečnostní clonou v průchozí šířce proti přivření
- 2 ks bezpečnostní čidlo pro bezpečnost koncové polohy posuvných křídel
</t>
  </si>
  <si>
    <t xml:space="preserve">"C.01 - D2"1 </t>
  </si>
  <si>
    <t>315</t>
  </si>
  <si>
    <t>767652240</t>
  </si>
  <si>
    <t>Montáž vrat garážových otvíravých plochy přes 13 m2</t>
  </si>
  <si>
    <t>1492800475</t>
  </si>
  <si>
    <t>"C.01 - D3" 1</t>
  </si>
  <si>
    <t>208</t>
  </si>
  <si>
    <t>767200-D3</t>
  </si>
  <si>
    <t xml:space="preserve">Vrata hliníková dvoukřídlová 530x465 cm, zateplená </t>
  </si>
  <si>
    <t>1424342126</t>
  </si>
  <si>
    <t>Vrata z hliníkových profilů s přerušeným tepelným mostem. Popis stěny viz C.01, prvek D3. 
V rámci dodávky je kompletní prosklená stěna vč. kování, těsnění, kotevních prvků do nosné konstrukce.
V ceně je zahrnuta i dílenská dokumentace prosklené stěny vč. statického návrhu.</t>
  </si>
  <si>
    <t>213</t>
  </si>
  <si>
    <t>767833100</t>
  </si>
  <si>
    <t>Montáž žebříků do zdi s bočnicemi s profilové oceli</t>
  </si>
  <si>
    <t>308913995</t>
  </si>
  <si>
    <t>Stávající žebřík.
Prodloužení ukotvení o tl. KZS.</t>
  </si>
  <si>
    <t>"Z5" 10,17</t>
  </si>
  <si>
    <t>316</t>
  </si>
  <si>
    <t>767834102</t>
  </si>
  <si>
    <t>Příplatek k ceně za montáž žebříků ochranný koš svařovaný</t>
  </si>
  <si>
    <t>-320688711</t>
  </si>
  <si>
    <t>246</t>
  </si>
  <si>
    <t>767833-Z5</t>
  </si>
  <si>
    <t>Vnější požární žebřík</t>
  </si>
  <si>
    <t>-630622855</t>
  </si>
  <si>
    <t>Celá konstrukce je žárově pozinkována. Podrobněji viz C.02, prvek Z5.</t>
  </si>
  <si>
    <t>"Z5" 1</t>
  </si>
  <si>
    <t>214</t>
  </si>
  <si>
    <t>767900002</t>
  </si>
  <si>
    <t>Demontáž drobných věcí na fasádě</t>
  </si>
  <si>
    <t xml:space="preserve">kus </t>
  </si>
  <si>
    <t>316785977</t>
  </si>
  <si>
    <t>"E4" 1</t>
  </si>
  <si>
    <t>216</t>
  </si>
  <si>
    <t>767900008</t>
  </si>
  <si>
    <t>Demontáž větrací mřížky fasáda</t>
  </si>
  <si>
    <t>-947064986</t>
  </si>
  <si>
    <t>"Z4" 4+2</t>
  </si>
  <si>
    <t>310</t>
  </si>
  <si>
    <t>767995114</t>
  </si>
  <si>
    <t>Montáž atypických zámečnických konstrukcí hmotnosti do 50 kg</t>
  </si>
  <si>
    <t>742518577</t>
  </si>
  <si>
    <t>"PD_C.02 - Z11" 331</t>
  </si>
  <si>
    <t>312</t>
  </si>
  <si>
    <t>145502660-Z11</t>
  </si>
  <si>
    <t>Konstrukce na popínavé rostliny - pozinkovaná ocel</t>
  </si>
  <si>
    <t>958900089</t>
  </si>
  <si>
    <t xml:space="preserve">Konstrukce na popínavé rostliny 7x7,1 m. Podrobný popis viz C.01, prvek Z11.
Součástí je kotvení pomocí chemických kotev přes styčnou desku. </t>
  </si>
  <si>
    <t>"PD_C.02 - Z11"</t>
  </si>
  <si>
    <t>"80x80x2 mm" 8*3*0,335*4,673/1000</t>
  </si>
  <si>
    <t>"100x100x3 mm" 3*7*9,22/1000</t>
  </si>
  <si>
    <t>"lanko pr. 6 mm" 2*35*6,9*0,142/1000</t>
  </si>
  <si>
    <t>"kotvení" 0,3*0,1</t>
  </si>
  <si>
    <t>217</t>
  </si>
  <si>
    <t>767996801</t>
  </si>
  <si>
    <t>Demontáž atypických zámečnických konstrukcí rozebráním hmotnosti jednotlivých dílů do 50 kg</t>
  </si>
  <si>
    <t>355616695</t>
  </si>
  <si>
    <t>"Z2"2*5</t>
  </si>
  <si>
    <t>"Z10" 3*8</t>
  </si>
  <si>
    <t>218</t>
  </si>
  <si>
    <t>998767202</t>
  </si>
  <si>
    <t>Přesun hmot procentní pro zámečnické konstrukce v objektech v do 12 m</t>
  </si>
  <si>
    <t>-510073109</t>
  </si>
  <si>
    <t>325</t>
  </si>
  <si>
    <t>771473113</t>
  </si>
  <si>
    <t>Montáž soklíků z dlaždic keramických lepených rovných v do 120 mm</t>
  </si>
  <si>
    <t>-703148979</t>
  </si>
  <si>
    <t>"D.1.1-B.14"</t>
  </si>
  <si>
    <t>"atrium" 10,8+5</t>
  </si>
  <si>
    <t>326</t>
  </si>
  <si>
    <t>597614160</t>
  </si>
  <si>
    <t>dlaždice keramické slinuté neglazované mrazuvzdorné, sokl - 29,8 x 8,0 x 0,9 cm</t>
  </si>
  <si>
    <t>-22144902</t>
  </si>
  <si>
    <t>"atrium" (10,8+5)/0,3</t>
  </si>
  <si>
    <t>"ztratné" 52,6*0,1</t>
  </si>
  <si>
    <t>"zaokrouhlení" 0,073</t>
  </si>
  <si>
    <t>225</t>
  </si>
  <si>
    <t>998771202</t>
  </si>
  <si>
    <t>Přesun hmot procentní pro podlahy z dlaždic v objektech v do 12 m</t>
  </si>
  <si>
    <t>-1076974990</t>
  </si>
  <si>
    <t>328</t>
  </si>
  <si>
    <t>773500910</t>
  </si>
  <si>
    <t>Opravy podlah z litého teraca tl do 30 mm pásů šířky do 150 mm</t>
  </si>
  <si>
    <t>2094667968</t>
  </si>
  <si>
    <t>"D.1.1-B.02, B.14"</t>
  </si>
  <si>
    <t xml:space="preserve">"atrium - po prosklených stěnách" (2,4+6+3)*0,15 </t>
  </si>
  <si>
    <t>"atrium - lokální opravy" 4*0,15</t>
  </si>
  <si>
    <t>327</t>
  </si>
  <si>
    <t>773901112</t>
  </si>
  <si>
    <t>Strojní broušení povrchu litého teraca</t>
  </si>
  <si>
    <t>-409737727</t>
  </si>
  <si>
    <t>"atrium" 44,6</t>
  </si>
  <si>
    <t>329</t>
  </si>
  <si>
    <t>998773202</t>
  </si>
  <si>
    <t>Přesun hmot procentní pro podlahy teracové lité v objektech v do 12 m</t>
  </si>
  <si>
    <t>-555402125</t>
  </si>
  <si>
    <t>338</t>
  </si>
  <si>
    <t>781734112</t>
  </si>
  <si>
    <t>Montáž obkladů vnějších z obkladaček cihelných do 85 ks/m2 lepené flexibilním lepidlem</t>
  </si>
  <si>
    <t>-1060067490</t>
  </si>
  <si>
    <t>"D.1.1-B.13 až 18"</t>
  </si>
  <si>
    <t>"SZ" 77,31</t>
  </si>
  <si>
    <t>"JV" 71,2</t>
  </si>
  <si>
    <t>"SV" 55,34</t>
  </si>
  <si>
    <t>"JZ" 73,38</t>
  </si>
  <si>
    <t>339</t>
  </si>
  <si>
    <t>595212310</t>
  </si>
  <si>
    <t>pásek vápenopískový obkladový 24x7,1x1,6 cm</t>
  </si>
  <si>
    <t>-1166935567</t>
  </si>
  <si>
    <t>"viz 781 73-4112" 277,23</t>
  </si>
  <si>
    <t>340</t>
  </si>
  <si>
    <t>998781202</t>
  </si>
  <si>
    <t>Přesun hmot procentní pro obklady keramické v objektech v do 12 m</t>
  </si>
  <si>
    <t>526565408</t>
  </si>
  <si>
    <t>226</t>
  </si>
  <si>
    <t>783301303</t>
  </si>
  <si>
    <t>Bezoplachové odrezivění zámečnických konstrukcí</t>
  </si>
  <si>
    <t>1645217848</t>
  </si>
  <si>
    <t>"PD_D.1.1-17 až 18, C.02, C.01"</t>
  </si>
  <si>
    <t>"Z3" 8</t>
  </si>
  <si>
    <t>"Z7" 2</t>
  </si>
  <si>
    <t>"M1" (0,87*0,6*2*1,5)*(34+2)</t>
  </si>
  <si>
    <t>"D2" 1,74*2,23*2*1,5</t>
  </si>
  <si>
    <t>227</t>
  </si>
  <si>
    <t>783306801</t>
  </si>
  <si>
    <t>Odstranění nátěru ze zámečnických konstrukcí obroušením</t>
  </si>
  <si>
    <t>-1437052312</t>
  </si>
  <si>
    <t>"viz 783301303" 78,017</t>
  </si>
  <si>
    <t>228</t>
  </si>
  <si>
    <t>783314101</t>
  </si>
  <si>
    <t>Základní jednonásobný syntetický nátěr zámečnických konstrukcí</t>
  </si>
  <si>
    <t>-758213782</t>
  </si>
  <si>
    <t>"Z2" 0,45*0,75*2,5*3+0,3*0,4*2,5+0,25*0,25*2,5</t>
  </si>
  <si>
    <t>229</t>
  </si>
  <si>
    <t>783317101</t>
  </si>
  <si>
    <t>Krycí jednonásobný syntetický standardní nátěr zámečnických konstrukcí</t>
  </si>
  <si>
    <t>-822412027</t>
  </si>
  <si>
    <t>"viz 783314101" 81,005</t>
  </si>
  <si>
    <t>230</t>
  </si>
  <si>
    <t>784181101</t>
  </si>
  <si>
    <t>Základní akrylátová jednonásobná penetrace podkladu v místnostech výšky do 3,80m</t>
  </si>
  <si>
    <t>-732747494</t>
  </si>
  <si>
    <t>"osazení nových oken"</t>
  </si>
  <si>
    <t>"O7" (2*2,1+5,03)*1,5</t>
  </si>
  <si>
    <t>"O8" (2*1,6+5,03)*1,5</t>
  </si>
  <si>
    <t>"O9" (2*4,4+5,03)*1,5</t>
  </si>
  <si>
    <t>"O12" (2,35+2)*1,5</t>
  </si>
  <si>
    <t>"D2" (3,3+3,03+1)*1,5</t>
  </si>
  <si>
    <t>"D3"(2*4,65+5,3)*1,5</t>
  </si>
  <si>
    <t>"atrium - nové zdivo" (1,63+0,25)*1*1,5</t>
  </si>
  <si>
    <t>"atrium - stávající zdivo" (5,3+2,04+5)*3,3*1,2</t>
  </si>
  <si>
    <t>"atrium - SDK příčka" 2,6*3,3*2*1,2</t>
  </si>
  <si>
    <t>"Chodby - 1.NP" 87,18+250,29+93,3</t>
  </si>
  <si>
    <t>"Chodby - 2.NP" 107,75+366,4+97,89+21+32,94</t>
  </si>
  <si>
    <t>231</t>
  </si>
  <si>
    <t>784211101</t>
  </si>
  <si>
    <t>Dvojnásobné bílé malby ze směsí za mokra výborně otěruvzdorných v místnostech výšky do 3,80 m</t>
  </si>
  <si>
    <t>-467007883</t>
  </si>
  <si>
    <t>"viz 784181101" 1215,383</t>
  </si>
  <si>
    <t>317</t>
  </si>
  <si>
    <t>786627121</t>
  </si>
  <si>
    <t>Montáž lamelové žaluzie venkovní pro okna kovová</t>
  </si>
  <si>
    <t>1913506114</t>
  </si>
  <si>
    <t>"C.01, C.02, D.1.1-B.13 až 18"</t>
  </si>
  <si>
    <t>"Z8/a" 1,8*2,4*8</t>
  </si>
  <si>
    <t>"Z8/b-O2a" 2,4*2,4*11</t>
  </si>
  <si>
    <t>"Z8/b-O3a" 2,4*2,7*4</t>
  </si>
  <si>
    <t>"Z8/b-O4a" 2,4*3,3*4</t>
  </si>
  <si>
    <t>318</t>
  </si>
  <si>
    <t>786 60-Z8a</t>
  </si>
  <si>
    <t>Vnější lamelová žaluzie 180x240 cm</t>
  </si>
  <si>
    <t>ks</t>
  </si>
  <si>
    <t>-2129570011</t>
  </si>
  <si>
    <t xml:space="preserve">Součástí dodávky:
- Vnější hliníková lamelová žaluzie
- Nosný rám pro žaluzii vč. ukotvení do zdiva přes XPS tl. 60 mm
- Oplechování kaslíku
- Ovládání klikou umístěnou u okna 
- Vodící lišty uložené do zateplení ostění
</t>
  </si>
  <si>
    <t>"Z8/a" 8</t>
  </si>
  <si>
    <t>319</t>
  </si>
  <si>
    <t>786 60-Z8b</t>
  </si>
  <si>
    <t>Vnější lamelová žaluzie 240x240 cm</t>
  </si>
  <si>
    <t>-668310542</t>
  </si>
  <si>
    <t>"Z8/b - O2a" 11</t>
  </si>
  <si>
    <t>320</t>
  </si>
  <si>
    <t>786 60-Z8c</t>
  </si>
  <si>
    <t>Vnější lamelová žaluzie 240x270 cm</t>
  </si>
  <si>
    <t>-1557956319</t>
  </si>
  <si>
    <t>"Z8/b - O3a" 4</t>
  </si>
  <si>
    <t>321</t>
  </si>
  <si>
    <t>786 60-Z8d</t>
  </si>
  <si>
    <t>Vnější lamelová žaluzie 240x330 cm</t>
  </si>
  <si>
    <t>811919009</t>
  </si>
  <si>
    <t>"Z8/b - O4a" 4</t>
  </si>
  <si>
    <t>322</t>
  </si>
  <si>
    <t>998786202</t>
  </si>
  <si>
    <t>Přesun hmot procentní pro čalounické úpravy v objektech v do 12 m</t>
  </si>
  <si>
    <t>-752401176</t>
  </si>
  <si>
    <t>VP - Vícepráce</t>
  </si>
  <si>
    <t>PN</t>
  </si>
  <si>
    <t>Sklaba S1a a S2a</t>
  </si>
  <si>
    <t>445,09</t>
  </si>
  <si>
    <t>Skladba S1b a S2b</t>
  </si>
  <si>
    <t>88,8</t>
  </si>
  <si>
    <t>Skladba S1c a S2c</t>
  </si>
  <si>
    <t>39,775</t>
  </si>
  <si>
    <t>Skladba S1d a S2d</t>
  </si>
  <si>
    <t>7,7</t>
  </si>
  <si>
    <t>Skladba S1e a S2e</t>
  </si>
  <si>
    <t>8,7</t>
  </si>
  <si>
    <t>02 - SO.02 Budova jídelny</t>
  </si>
  <si>
    <t>Okna a dveře jsou dodávána jako komplet, vč. kování, zasklení a barevného provedení, přesná specifikace viz Výpis výplní otvorů.
Veškeré oplechování je uvažováno vč. kotevních prvků, příponek, povrchové úpravy, apod.
Určení VRN stavby provede dodavatel stavby. Ceny musí zahrnovat i náklady na připojení, měření a spotřeby médií pro realizaci. Dále náklady na zařízení staveniště, možný provoz investora a veškeré náklady na revize a zkoušky spojené s uvedením stavby do provozu.
Určení přesunu hmot pro jednotlivé oddíly provede dodavatel stavby. Minimální procentuální hodnota množství pro přesun hmot je 1%.
V rozpočtu je nutno počítat s rezervou 2%.
Veškeré uvedené materiály nejsou závazné, je možné je nahradit jinými, ale vždy na stejné či vyšší kvalitativní úrovni.
Dokončovací práce na elektroinstalacích (svítidla, zásuvky, spínače) jsou ve standardním provedení na běžné cenové úrovni. Finální design vybere investor v průběhu realizace.
Barevnost prvků a fasády bude dořešena v rámci realizace po dohodě s investorem.</t>
  </si>
  <si>
    <t xml:space="preserve">    787 - Dokončovací práce - zasklívání</t>
  </si>
  <si>
    <t>-671659523</t>
  </si>
  <si>
    <t>"PD_D.1.1-25 až 26, D.05 a 06"</t>
  </si>
  <si>
    <t xml:space="preserve">"Bourání izolační přizdívky" </t>
  </si>
  <si>
    <t>"JV"4,6*0,15</t>
  </si>
  <si>
    <t>"SV"(1,4+3,4)*0,15</t>
  </si>
  <si>
    <t>"SZ"0,4*0,15</t>
  </si>
  <si>
    <t>-686157605</t>
  </si>
  <si>
    <t>"Obkop objektu"</t>
  </si>
  <si>
    <t>"JV"4,6*1,2</t>
  </si>
  <si>
    <t>"SV"(1,4+3,4)*1,2</t>
  </si>
  <si>
    <t>"SZ"0,4*1,2</t>
  </si>
  <si>
    <t>941855292</t>
  </si>
  <si>
    <t>"výkop" 11,76</t>
  </si>
  <si>
    <t>"zásyp" -7,541</t>
  </si>
  <si>
    <t>-323506340</t>
  </si>
  <si>
    <t>"viz 162 70-1105" 4,219</t>
  </si>
  <si>
    <t>-1449302186</t>
  </si>
  <si>
    <t>-1305814251</t>
  </si>
  <si>
    <t>417</t>
  </si>
  <si>
    <t>574174341</t>
  </si>
  <si>
    <t>"viz 171 20-1201" 4,219*1,8</t>
  </si>
  <si>
    <t>386</t>
  </si>
  <si>
    <t>2042732622</t>
  </si>
  <si>
    <t>"Zásyp okolo objektu_D.05, D.1.1-25 až 26"</t>
  </si>
  <si>
    <t>"JV"4,6*1</t>
  </si>
  <si>
    <t>"SV"(1,4+3,4)*1</t>
  </si>
  <si>
    <t>"SZ"0,4*1</t>
  </si>
  <si>
    <t>"okapový chodníček" -0,09*25,1</t>
  </si>
  <si>
    <t>389</t>
  </si>
  <si>
    <t>-212066422</t>
  </si>
  <si>
    <t>"PD_D.05, D.1.1-25 až 26"</t>
  </si>
  <si>
    <t>25,1*3</t>
  </si>
  <si>
    <t>390</t>
  </si>
  <si>
    <t>187453578</t>
  </si>
  <si>
    <t>25,1*3*0,02*1,8</t>
  </si>
  <si>
    <t>387</t>
  </si>
  <si>
    <t>489466992</t>
  </si>
  <si>
    <t>"viz 181 95-1101" 75,3</t>
  </si>
  <si>
    <t>388</t>
  </si>
  <si>
    <t>422833560</t>
  </si>
  <si>
    <t>1311815614</t>
  </si>
  <si>
    <t>"Nadezdění atik" (67+2,3)*0,25*0,4</t>
  </si>
  <si>
    <t>"Zazdívka otvorů" 0,7*0,5*2,9*2+4,3*0,35*0,3</t>
  </si>
  <si>
    <t>-996688012</t>
  </si>
  <si>
    <t xml:space="preserve">"PD_D.1.1-21 až 23, C.01" </t>
  </si>
  <si>
    <t>"P3: " 4,3*0,2</t>
  </si>
  <si>
    <t>"P6: "6,9*0,2</t>
  </si>
  <si>
    <t>607327882</t>
  </si>
  <si>
    <t>34515771</t>
  </si>
  <si>
    <t>"Zazdívka otvorů" 0,7*2,9*2*1,2</t>
  </si>
  <si>
    <t>391</t>
  </si>
  <si>
    <t>1795403599</t>
  </si>
  <si>
    <t>"PD_D.1.1-21 až 26"</t>
  </si>
  <si>
    <t xml:space="preserve">"Oprava vnitřního ostění" </t>
  </si>
  <si>
    <t>(7,7+24,3+9*2+10+18,6)*0,5</t>
  </si>
  <si>
    <t>1127934900</t>
  </si>
  <si>
    <t>(4,7*2+3,9+6,7+5)*3</t>
  </si>
  <si>
    <t>396</t>
  </si>
  <si>
    <t>-1441010041</t>
  </si>
  <si>
    <t>"podhledy" 14,91+12,22</t>
  </si>
  <si>
    <t>621211011</t>
  </si>
  <si>
    <t>Montáž kontaktního zateplení vnějších podhledů z polystyrénových desek tl do 80 mm</t>
  </si>
  <si>
    <t>-1045002815</t>
  </si>
  <si>
    <t>"PD_D.1.1-21 až 26, C.01"</t>
  </si>
  <si>
    <t>"JZ-lodžie z vrchu"2,35*2,6*2</t>
  </si>
  <si>
    <t>131950297</t>
  </si>
  <si>
    <t>"JZ-lodžie ze spodu"2,35*2,6*2</t>
  </si>
  <si>
    <t>-1227768301</t>
  </si>
  <si>
    <t>"JZ-lodžie ze spodu"11,91</t>
  </si>
  <si>
    <t>"SV-zásobování ze spodu"3,0</t>
  </si>
  <si>
    <t>631515260</t>
  </si>
  <si>
    <t>deska minerální izolační fasádní tl. 80 mm</t>
  </si>
  <si>
    <t>-2123844924</t>
  </si>
  <si>
    <t>1685386834</t>
  </si>
  <si>
    <t>14,91+12,22</t>
  </si>
  <si>
    <t>-1603159477</t>
  </si>
  <si>
    <t>"XPS 60"12,22</t>
  </si>
  <si>
    <t>"MW 80" 14,91</t>
  </si>
  <si>
    <t>395</t>
  </si>
  <si>
    <t>963517089</t>
  </si>
  <si>
    <t>"ostění" 156*0,2+8,6*0,2+79,5*0,2</t>
  </si>
  <si>
    <t>"Terasy T4" 67,8</t>
  </si>
  <si>
    <t>"Bez zateplení" 4,173</t>
  </si>
  <si>
    <t>622142001</t>
  </si>
  <si>
    <t>Potažení vnějších stěn sklovláknitým pletivem vtlačeným do tenkovrstvé hmoty</t>
  </si>
  <si>
    <t>-1406578298</t>
  </si>
  <si>
    <t>3,21*1,3</t>
  </si>
  <si>
    <t>1697226029</t>
  </si>
  <si>
    <t>10,2+12,7</t>
  </si>
  <si>
    <t>-1569672085</t>
  </si>
  <si>
    <t>-1574379511</t>
  </si>
  <si>
    <t>"S1a a S2a - EPS 160"A</t>
  </si>
  <si>
    <t>"S1c a S2c - XPS 140"C</t>
  </si>
  <si>
    <t>"S1d a S2d - XPS 160"D</t>
  </si>
  <si>
    <t>"S1e a S2e - XPS 140 pod terén"E</t>
  </si>
  <si>
    <t>-2047573761</t>
  </si>
  <si>
    <t>224509441</t>
  </si>
  <si>
    <t>"S1e a S2e - XPS 140"E</t>
  </si>
  <si>
    <t>-882354905</t>
  </si>
  <si>
    <t>-1278190496</t>
  </si>
  <si>
    <t>Montáž druhé vrstvy kontaktního zateplení na vnější stěny, z desek polystyrenových pro vyrovnání zdiva. Tloušťka izolace 0-100 mm (dle nerovnosti). Materiál uvažován průměrnou tloušťkou 5 cm.</t>
  </si>
  <si>
    <t>1994938462</t>
  </si>
  <si>
    <t>397466310</t>
  </si>
  <si>
    <t>"PD_C.02, D.1.1-21 až 26, D.04"</t>
  </si>
  <si>
    <t>"Zateplení pod parapet"</t>
  </si>
  <si>
    <t>"K2/a"7,2</t>
  </si>
  <si>
    <t>"K2/b"14,4</t>
  </si>
  <si>
    <t>"K2/c"11,7</t>
  </si>
  <si>
    <t>"K2/d"3</t>
  </si>
  <si>
    <t>"K2/e"2</t>
  </si>
  <si>
    <t>"K2/f"6,7</t>
  </si>
  <si>
    <t>"K2/g"1,2</t>
  </si>
  <si>
    <t>"K2/h"2,2</t>
  </si>
  <si>
    <t>"Zateplení ostění EPS"</t>
  </si>
  <si>
    <t>"JV"(3*4+1,8*8+2,75*2)</t>
  </si>
  <si>
    <t>"JZ"2,5*4+1,8*4+2,4*4+2,6*2+7,5*2</t>
  </si>
  <si>
    <t>"SV"2*8+2,6*4+2,5*4+1,8*4+2,8*4+8,75*2</t>
  </si>
  <si>
    <t>"SZ"2,1*2+2,5*2</t>
  </si>
  <si>
    <t>"odečet XPS"-(0,25*4+0,4*4+0,3*6)</t>
  </si>
  <si>
    <t>"Zateplení ostění a nadpraží XPS"</t>
  </si>
  <si>
    <t>0,25*4+2,1*2+0,4*4+0,3*6</t>
  </si>
  <si>
    <t>826045024</t>
  </si>
  <si>
    <t>"Zateplení pod parapet" 48,4*0,2</t>
  </si>
  <si>
    <t>"Zateplení ostění"156,0*0,2</t>
  </si>
  <si>
    <t>-1987996540</t>
  </si>
  <si>
    <t>"Zateplení nadpraží"8,6*0,2</t>
  </si>
  <si>
    <t>1607308331</t>
  </si>
  <si>
    <t>"Zateplení pod parapet"48,4</t>
  </si>
  <si>
    <t>576164564</t>
  </si>
  <si>
    <t>"S1b a S2b - MW 160"B</t>
  </si>
  <si>
    <t>-1231074093</t>
  </si>
  <si>
    <t>-1877007368</t>
  </si>
  <si>
    <t>"Zateplení ostění"</t>
  </si>
  <si>
    <t>3,6*2+7,5*2</t>
  </si>
  <si>
    <t>"Zateplení nadpraží"</t>
  </si>
  <si>
    <t>"JZ"3,5+0,9*2+1,8*2+3,6*2+4+1,6*2</t>
  </si>
  <si>
    <t>"JV"0,9*7</t>
  </si>
  <si>
    <t>"SV"1,8*6+1,5*2+0,9*2+1*2+2+6,9</t>
  </si>
  <si>
    <t>"SZ"0,6*2</t>
  </si>
  <si>
    <t>deska minerální izolační fasádní tl. 40 mm</t>
  </si>
  <si>
    <t>-1666599336</t>
  </si>
  <si>
    <t>79,5*0,2</t>
  </si>
  <si>
    <t>-1494377382</t>
  </si>
  <si>
    <t>A+C+D</t>
  </si>
  <si>
    <t>-1524566953</t>
  </si>
  <si>
    <t>-1356615496</t>
  </si>
  <si>
    <t>"PD_C.02, D.1.1-21 až 26, D.05 a 06"</t>
  </si>
  <si>
    <t>"šířka 140"13,8+1,2+1,15+3,37+0,66+3,25+0,64+0,9+4,2+2,56+0,6</t>
  </si>
  <si>
    <t>"šířky 160"7,6+4,67+16,35+3,81+1,2+1,2+3,6+6,3+5,43+5,51+4,2+3,53+1,825</t>
  </si>
  <si>
    <t>"šířky 160 u terasy"5,82+0,7+5,04+1,2+2,6*2</t>
  </si>
  <si>
    <t>-1925827528</t>
  </si>
  <si>
    <t>232182277</t>
  </si>
  <si>
    <t>990731580</t>
  </si>
  <si>
    <t>"Nadezdění atik" (67+2,3)*0,30*2*1,2</t>
  </si>
  <si>
    <t>1884131868</t>
  </si>
  <si>
    <t>"ostění"(156,0+79,5)*0,2</t>
  </si>
  <si>
    <t>"bez zateplení" 4,173</t>
  </si>
  <si>
    <t>-1484567188</t>
  </si>
  <si>
    <t xml:space="preserve">"Vyrovnávací omítka pod terénem" </t>
  </si>
  <si>
    <t>"Pod terénem"E</t>
  </si>
  <si>
    <t>1108456866</t>
  </si>
  <si>
    <t>"viz 622 33-1101" 8,7</t>
  </si>
  <si>
    <t>118793313</t>
  </si>
  <si>
    <t>"S1c a S2c"C</t>
  </si>
  <si>
    <t>"ostění XPS"8,6*(0,2+0,16)</t>
  </si>
  <si>
    <t>414</t>
  </si>
  <si>
    <t>1007709501</t>
  </si>
  <si>
    <t>-1611543999</t>
  </si>
  <si>
    <t>"ostění"(156,0+79,5)*(0,2+0,16)</t>
  </si>
  <si>
    <t>"Bez zateplení" 3,21*1,3</t>
  </si>
  <si>
    <t>"obklad" -55,35</t>
  </si>
  <si>
    <t>-722424978</t>
  </si>
  <si>
    <t xml:space="preserve">"PD_D.1.1-21 až 26, C.01" </t>
  </si>
  <si>
    <t>"O2:"8,6*2</t>
  </si>
  <si>
    <t>"O3:"3,2*4</t>
  </si>
  <si>
    <t>"O4:"2,3*4</t>
  </si>
  <si>
    <t>"O5:"1,6*4</t>
  </si>
  <si>
    <t>"O6:"2,7*2</t>
  </si>
  <si>
    <t>"O7:"2,5*1</t>
  </si>
  <si>
    <t>"O8:"3,6*4</t>
  </si>
  <si>
    <t>"O9:"3,8*2</t>
  </si>
  <si>
    <t>"O10:"2,8*2</t>
  </si>
  <si>
    <t>"O11 + interiér:"26,6*1*2</t>
  </si>
  <si>
    <t>"O12 + interiér:"59,5*1*2</t>
  </si>
  <si>
    <t>"O13:"2,75*2</t>
  </si>
  <si>
    <t>"O14:"1,5*1</t>
  </si>
  <si>
    <t>"O15:"1,3*1</t>
  </si>
  <si>
    <t>"O16:"0,5*2</t>
  </si>
  <si>
    <t>"D2, D3 + interiér:"6,3*2*2</t>
  </si>
  <si>
    <t>"D4 + interiér:"11,8*1*2</t>
  </si>
  <si>
    <t>"D6 + interiér:"6,6*1*2</t>
  </si>
  <si>
    <t>356</t>
  </si>
  <si>
    <t>631311115</t>
  </si>
  <si>
    <t>Mazanina tl do 80 mm z betonu prostého bez zvýšených nároků na prostředí tř. C 20/25</t>
  </si>
  <si>
    <t>-997493476</t>
  </si>
  <si>
    <t>"Terasa"(65,2+11,7)*0,06</t>
  </si>
  <si>
    <t>418</t>
  </si>
  <si>
    <t>-249353874</t>
  </si>
  <si>
    <t>(4,8+11,3+1,3+7,7)*0,5*0,15</t>
  </si>
  <si>
    <t>357</t>
  </si>
  <si>
    <t>631351101</t>
  </si>
  <si>
    <t>Zřízení bednění rýh a hran v podlahách</t>
  </si>
  <si>
    <t>460899607</t>
  </si>
  <si>
    <t>"Terasa" (4,3+21,6)*0,4</t>
  </si>
  <si>
    <t>358</t>
  </si>
  <si>
    <t>631351102</t>
  </si>
  <si>
    <t>Odstranění bednění rýh a hran v podlahách</t>
  </si>
  <si>
    <t>1922969960</t>
  </si>
  <si>
    <t>359</t>
  </si>
  <si>
    <t>631362021</t>
  </si>
  <si>
    <t>Výztuž mazanin svařovanými sítěmi Kari</t>
  </si>
  <si>
    <t>856952303</t>
  </si>
  <si>
    <t>"Terasa" (65,2+11,7)*3,03/1000</t>
  </si>
  <si>
    <t>1279454331</t>
  </si>
  <si>
    <t>"Cementový potěr pod parapetem"</t>
  </si>
  <si>
    <t>"P3: " 4,3*0,25</t>
  </si>
  <si>
    <t>"P6: "6,9*0,25</t>
  </si>
  <si>
    <t>355</t>
  </si>
  <si>
    <t>632481213</t>
  </si>
  <si>
    <t>Separační vrstva z PE fólie</t>
  </si>
  <si>
    <t>-1987062448</t>
  </si>
  <si>
    <t>"Terasa"65,2+11,7</t>
  </si>
  <si>
    <t>360</t>
  </si>
  <si>
    <t>634111113</t>
  </si>
  <si>
    <t>Obvodová dilatace pružnou těsnicí páskou v 80 mm mezi stěnou a mazaninou</t>
  </si>
  <si>
    <t>-1747637715</t>
  </si>
  <si>
    <t>"Terasa" 17,3+9,9</t>
  </si>
  <si>
    <t>397</t>
  </si>
  <si>
    <t>2035331114</t>
  </si>
  <si>
    <t>(4,8+11,3+1,3+7,7)*0,5</t>
  </si>
  <si>
    <t>398</t>
  </si>
  <si>
    <t>-5137473</t>
  </si>
  <si>
    <t>399</t>
  </si>
  <si>
    <t>-177017153</t>
  </si>
  <si>
    <t>415</t>
  </si>
  <si>
    <t>1284473030</t>
  </si>
  <si>
    <t>-1710840237</t>
  </si>
  <si>
    <t>"JV" 258,8+16,9</t>
  </si>
  <si>
    <t>"SV"222,2+85,6</t>
  </si>
  <si>
    <t>"JZ" (2,7*2*2,92)+181,4+35,1</t>
  </si>
  <si>
    <t>"SZ"45+25</t>
  </si>
  <si>
    <t>139020470</t>
  </si>
  <si>
    <t xml:space="preserve">"viz 941 21-1112"885,768 </t>
  </si>
  <si>
    <t>-1543000804</t>
  </si>
  <si>
    <t>416339685</t>
  </si>
  <si>
    <t>-1989870900</t>
  </si>
  <si>
    <t>388802350</t>
  </si>
  <si>
    <t>1846162461</t>
  </si>
  <si>
    <t>"PD_D.1.1-21 až 23"</t>
  </si>
  <si>
    <t>104+326+272</t>
  </si>
  <si>
    <t>443532154</t>
  </si>
  <si>
    <t>"PD_D.1.1-24, C.02"</t>
  </si>
  <si>
    <t>"K3"4</t>
  </si>
  <si>
    <t>400</t>
  </si>
  <si>
    <t>962081141</t>
  </si>
  <si>
    <t>Bourání příček ze skleněných tvárnic tl do 150 mm</t>
  </si>
  <si>
    <t>856886172</t>
  </si>
  <si>
    <t>2*2,8+2,62</t>
  </si>
  <si>
    <t>-695636155</t>
  </si>
  <si>
    <t>(4,8+11,3+1,9+5,1)*0,5*0,3</t>
  </si>
  <si>
    <t>"Bourání betonů terasy  - průměrná tl. 0,22" 76,9*0,22</t>
  </si>
  <si>
    <t>965081313</t>
  </si>
  <si>
    <t>Bourání podlah z dlaždic betonových, teracových nebo čedičových tl do 20 mm plochy přes 1 m2</t>
  </si>
  <si>
    <t>989604884</t>
  </si>
  <si>
    <t>70386734</t>
  </si>
  <si>
    <t>(4,8+11,3+1,9+5,1)*0,5</t>
  </si>
  <si>
    <t>382</t>
  </si>
  <si>
    <t>1868158729</t>
  </si>
  <si>
    <t>"JV" 6,4</t>
  </si>
  <si>
    <t>"JZ" 10,1</t>
  </si>
  <si>
    <t>"SZ" 1,3</t>
  </si>
  <si>
    <t>56</t>
  </si>
  <si>
    <t>717461594</t>
  </si>
  <si>
    <t>"D2, D3:"6,3*2</t>
  </si>
  <si>
    <t>"D4:"11,8*1</t>
  </si>
  <si>
    <t>"D6:"3,1*2</t>
  </si>
  <si>
    <t>234</t>
  </si>
  <si>
    <t>968072641</t>
  </si>
  <si>
    <t>Vybourání kovových stěn kromě výkladních</t>
  </si>
  <si>
    <t>-166083232</t>
  </si>
  <si>
    <t>"pol. 787 10-0802"101,6</t>
  </si>
  <si>
    <t>381</t>
  </si>
  <si>
    <t>978015391</t>
  </si>
  <si>
    <t>Otlučení vnější vápenné nebo vápenocementové vnější omítky stupně členitosti 1 a 2 rozsahu do 100%</t>
  </si>
  <si>
    <t>-673493367</t>
  </si>
  <si>
    <t xml:space="preserve">"PD_D.1.1-01 až 09" </t>
  </si>
  <si>
    <t>"Po otlučeném obkladu při realizaci 2015"</t>
  </si>
  <si>
    <t>1,807+2,037+3,24+3,24+3,959+2,58+5,5*2+0,75*2</t>
  </si>
  <si>
    <t>11,491+2,9*0,2*2</t>
  </si>
  <si>
    <t>2,8+12,929</t>
  </si>
  <si>
    <t>0,998+1,035</t>
  </si>
  <si>
    <t>380</t>
  </si>
  <si>
    <t>978059641</t>
  </si>
  <si>
    <t>Odsekání a odebrání obkladů stěn z vnějších obkládaček plochy přes 1 m2</t>
  </si>
  <si>
    <t>-137221133</t>
  </si>
  <si>
    <t>"JZ" 1,6+4,3+(2,2*0,9)*2</t>
  </si>
  <si>
    <t>-1199760555</t>
  </si>
  <si>
    <t>"Skladby" A+B+C+D+E</t>
  </si>
  <si>
    <t>419</t>
  </si>
  <si>
    <t>-1956750811</t>
  </si>
  <si>
    <t>985312134</t>
  </si>
  <si>
    <t>Stěrka k vyrovnání betonových ploch rubu kleneb a podlah tl 5 mm</t>
  </si>
  <si>
    <t>-54466541</t>
  </si>
  <si>
    <t>394</t>
  </si>
  <si>
    <t>1932810986</t>
  </si>
  <si>
    <t>413</t>
  </si>
  <si>
    <t>-1304691654</t>
  </si>
  <si>
    <t>412</t>
  </si>
  <si>
    <t>1022989059</t>
  </si>
  <si>
    <t>409</t>
  </si>
  <si>
    <t>-250648580</t>
  </si>
  <si>
    <t>410</t>
  </si>
  <si>
    <t>1478258407</t>
  </si>
  <si>
    <t>411</t>
  </si>
  <si>
    <t>-181316081</t>
  </si>
  <si>
    <t>364</t>
  </si>
  <si>
    <t>806151109</t>
  </si>
  <si>
    <t>-596065310</t>
  </si>
  <si>
    <t>"300 mm nad terén" (21,7+6,7+13,1+1,9+2+6,4+0,9+6,4+4,4)*0,3</t>
  </si>
  <si>
    <t>831436079</t>
  </si>
  <si>
    <t>"viz 711 11-2001"27,75</t>
  </si>
  <si>
    <t>-313503944</t>
  </si>
  <si>
    <t>149279988</t>
  </si>
  <si>
    <t>61</t>
  </si>
  <si>
    <t>-1843149143</t>
  </si>
  <si>
    <t>62</t>
  </si>
  <si>
    <t>124078438</t>
  </si>
  <si>
    <t>4,8+11,3+1,3+7,7</t>
  </si>
  <si>
    <t>-2145246246</t>
  </si>
  <si>
    <t>"viz 711 49-1176" 25,1/2</t>
  </si>
  <si>
    <t>"prořez" 25,1/2*0,1</t>
  </si>
  <si>
    <t>"zaokrouhlení" 0,195</t>
  </si>
  <si>
    <t>-1870495200</t>
  </si>
  <si>
    <t>712300921.RG</t>
  </si>
  <si>
    <t>Oprava povlakové krytiny do 10°, za správkový kus NAIP přitavením</t>
  </si>
  <si>
    <t>-1759680717</t>
  </si>
  <si>
    <t xml:space="preserve">Oprava stávající hydroizolace.
Vyřezání odfouklých částí hydroizolace a jejich oprava asfaltovým pásem, vč. asf. penetrace
</t>
  </si>
  <si>
    <t>-1417113324</t>
  </si>
  <si>
    <t>"Terasa - pod asf. pás"65,2+11,7</t>
  </si>
  <si>
    <t>"vytažení na stěny" (17,3+9,9)*0,3</t>
  </si>
  <si>
    <t>"Terasa - pod hydroizolační stěrku"85,06</t>
  </si>
  <si>
    <t>"Přetažení přes atiku" (63,8+2,7)*1,3</t>
  </si>
  <si>
    <t>"Vytažený na stěnu" 15,2*0,4</t>
  </si>
  <si>
    <t>"Spoj střech T2 a T3" 12,6*0,8</t>
  </si>
  <si>
    <t>160871084</t>
  </si>
  <si>
    <t>"viz 712 31-1101" 272,73-85,06</t>
  </si>
  <si>
    <t>363</t>
  </si>
  <si>
    <t>712100RG2</t>
  </si>
  <si>
    <t>Penetrace podklady pod PU stěrku</t>
  </si>
  <si>
    <t>-1192672029</t>
  </si>
  <si>
    <t>361</t>
  </si>
  <si>
    <t>712311119</t>
  </si>
  <si>
    <t xml:space="preserve">Provedení povlakové krytiny střech do 10° za studena stěrkou </t>
  </si>
  <si>
    <t>1989951773</t>
  </si>
  <si>
    <t>362</t>
  </si>
  <si>
    <t>7112100RG1</t>
  </si>
  <si>
    <t>PU stěrka určená jako pružná vodotěsná izolace a lepidlo na dlažbu</t>
  </si>
  <si>
    <t>-554136580</t>
  </si>
  <si>
    <t>377</t>
  </si>
  <si>
    <t>-804253879</t>
  </si>
  <si>
    <t>"PD_D.01, C.02, D.1.1-21 až 26"</t>
  </si>
  <si>
    <t>"T2"202,54+0,05*202,54</t>
  </si>
  <si>
    <t>"T3"79,4</t>
  </si>
  <si>
    <t>"Detaily" 14*4</t>
  </si>
  <si>
    <t>378</t>
  </si>
  <si>
    <t>-1220977883</t>
  </si>
  <si>
    <t xml:space="preserve">"viz 712 33-1111" 450,677 </t>
  </si>
  <si>
    <t>1628968571</t>
  </si>
  <si>
    <t>"viz 712 31-1101"85,06</t>
  </si>
  <si>
    <t>"Přetažení přes nadezděnou atiku" 63,8+2,7</t>
  </si>
  <si>
    <t>"Vrchní pás - viz 712 33-1111"450,677</t>
  </si>
  <si>
    <t>1389232993</t>
  </si>
  <si>
    <t>379</t>
  </si>
  <si>
    <t>-940765780</t>
  </si>
  <si>
    <t>880910342</t>
  </si>
  <si>
    <t>"PD_C.02, D.1.1-24"</t>
  </si>
  <si>
    <t>5,9+7,2+2*2</t>
  </si>
  <si>
    <t>532190382</t>
  </si>
  <si>
    <t>713110851</t>
  </si>
  <si>
    <t>Odstranění tepelné izolace stropů lepené z polystyrenu tl do 100 mm</t>
  </si>
  <si>
    <t>831567364</t>
  </si>
  <si>
    <t>-1234457025</t>
  </si>
  <si>
    <t>"PD_D.01, C.02, D.1.1-24"</t>
  </si>
  <si>
    <t>"Atika z boku" 0,7*(63,8+2,7)</t>
  </si>
  <si>
    <t>374</t>
  </si>
  <si>
    <t>-1846478224</t>
  </si>
  <si>
    <t>239</t>
  </si>
  <si>
    <t>-2059571839</t>
  </si>
  <si>
    <t>"K1/a - atika - EPS"71,5*0,5</t>
  </si>
  <si>
    <t>"K4 - úprava střechy u žlabu - XPS" 6,7*0,5</t>
  </si>
  <si>
    <t>-1868274245</t>
  </si>
  <si>
    <t>"K1/a"71,5*0,5*1,05</t>
  </si>
  <si>
    <t>250</t>
  </si>
  <si>
    <t>1301944699</t>
  </si>
  <si>
    <t>"K4 - úprava střechy u žlabu - XPS" 6,7*0,5*1,05</t>
  </si>
  <si>
    <t>383</t>
  </si>
  <si>
    <t>2093169099</t>
  </si>
  <si>
    <t>Počet kotev: 6 ks/m2
Kotveno až do nosné střešní konstrukce.
Délka kotev - talířová podložka se zapuštěným šroubem: celkové délka 600 mm
Izolace položená ve dvou vrstvách.</t>
  </si>
  <si>
    <t>192,09</t>
  </si>
  <si>
    <t>384</t>
  </si>
  <si>
    <t>344238641</t>
  </si>
  <si>
    <t>Počet kotev: 8 ks/m2
Kotveno až do nosné střešní konstrukce.
Délka kotev - talířová podložka se zapuštěným šroubem: celkové délka 600 mm
Izolace položená ve dvou vrstvách.</t>
  </si>
  <si>
    <t>25,3</t>
  </si>
  <si>
    <t>385</t>
  </si>
  <si>
    <t>-6212120</t>
  </si>
  <si>
    <t>Počet kotev: 10 ks/m2
Kotveno až do nosné střešní konstrukce.
Délka kotev - talířová podložka se zapuštěným šroubem: celkové délka 600 mm
Izolace položená ve dvou vrstvách.</t>
  </si>
  <si>
    <t>74,68</t>
  </si>
  <si>
    <t>372</t>
  </si>
  <si>
    <t>-27129409</t>
  </si>
  <si>
    <t>373</t>
  </si>
  <si>
    <t>2131973372</t>
  </si>
  <si>
    <t>375</t>
  </si>
  <si>
    <t>1805660119</t>
  </si>
  <si>
    <t>63,8+2,7+12,6+15,2</t>
  </si>
  <si>
    <t>376</t>
  </si>
  <si>
    <t>-652528548</t>
  </si>
  <si>
    <t>713141311</t>
  </si>
  <si>
    <t>Montáž izolace tepelné střech plochých kladené volně, spádová vrstva</t>
  </si>
  <si>
    <t>-1922379434</t>
  </si>
  <si>
    <t>283761420</t>
  </si>
  <si>
    <t>klín spádový Standard 1000 x 1000 mm, EPS 150</t>
  </si>
  <si>
    <t>889499702</t>
  </si>
  <si>
    <t>"Terasa"</t>
  </si>
  <si>
    <t>11,7*0,275</t>
  </si>
  <si>
    <t>34,7*0,32+12,5*0,295+17,9*0,28</t>
  </si>
  <si>
    <t>1677971639</t>
  </si>
  <si>
    <t>416193364</t>
  </si>
  <si>
    <t>"Z1/a" 2</t>
  </si>
  <si>
    <t>"Z1/b" 1</t>
  </si>
  <si>
    <t>-491843786</t>
  </si>
  <si>
    <t>255</t>
  </si>
  <si>
    <t>721233213</t>
  </si>
  <si>
    <t>Střešní vtok polypropylen PP pro pochůzné střechy svislý odtok DN 125</t>
  </si>
  <si>
    <t>-2101889850</t>
  </si>
  <si>
    <t>Položka obsahuje:
- Úpravu kanalizačního potrubí pro osazení nové vpusti
- Osazení spodního dílu vpusti vč. vodotěsného napojení na spodní hydroizolaci
-  Osazení horního dílu vč. utěsnění u dlažby
Součástí je kompletní dodávka vpusti s hydroizolační manžetou, dvojitým odvodněním v úrovni stávající hydroizolace, prodlužovací nástavec, zápachová uzávěrka a vrchní nerezová mřížka v úrovni dlažby.</t>
  </si>
  <si>
    <t>253</t>
  </si>
  <si>
    <t>411112098</t>
  </si>
  <si>
    <t>"PD_C.02, D.1.1-21 až 26"</t>
  </si>
  <si>
    <t>"K5" 1</t>
  </si>
  <si>
    <t>254</t>
  </si>
  <si>
    <t>782956067</t>
  </si>
  <si>
    <t>2054115988</t>
  </si>
  <si>
    <t>435</t>
  </si>
  <si>
    <t>1004461012</t>
  </si>
  <si>
    <t>220</t>
  </si>
  <si>
    <t>436</t>
  </si>
  <si>
    <t>-1816224067</t>
  </si>
  <si>
    <t>20</t>
  </si>
  <si>
    <t>437</t>
  </si>
  <si>
    <t>-68972546</t>
  </si>
  <si>
    <t>145</t>
  </si>
  <si>
    <t>438</t>
  </si>
  <si>
    <t>1585678417</t>
  </si>
  <si>
    <t>6+16+44+7</t>
  </si>
  <si>
    <t>439</t>
  </si>
  <si>
    <t>-685062476</t>
  </si>
  <si>
    <t>440</t>
  </si>
  <si>
    <t>-536316533</t>
  </si>
  <si>
    <t>441</t>
  </si>
  <si>
    <t>-1156153418</t>
  </si>
  <si>
    <t>442</t>
  </si>
  <si>
    <t>1115740001</t>
  </si>
  <si>
    <t>420</t>
  </si>
  <si>
    <t>1637062954</t>
  </si>
  <si>
    <t>"Příprava pro slaboproudé instalace" 120</t>
  </si>
  <si>
    <t>"Instalace na fasádě" 5,7+1,5*2+5,5+1+1+10</t>
  </si>
  <si>
    <t>"Instalace na střeše" 40</t>
  </si>
  <si>
    <t>421</t>
  </si>
  <si>
    <t>-1958018824</t>
  </si>
  <si>
    <t>"viz 741 11-0501" 186,2</t>
  </si>
  <si>
    <t>422</t>
  </si>
  <si>
    <t>2093760509</t>
  </si>
  <si>
    <t>"prodloužení vedení" 13*0,5</t>
  </si>
  <si>
    <t>423</t>
  </si>
  <si>
    <t>-904384208</t>
  </si>
  <si>
    <t>424</t>
  </si>
  <si>
    <t>-1774841946</t>
  </si>
  <si>
    <t>"PD_D.1.1-B.21 až 26, C.02"</t>
  </si>
  <si>
    <t>4+9</t>
  </si>
  <si>
    <t>425</t>
  </si>
  <si>
    <t>-1409836377</t>
  </si>
  <si>
    <t>"viz 741 13-6051" 13</t>
  </si>
  <si>
    <t>741310104.RG</t>
  </si>
  <si>
    <t>Montáž vypínač zapuštěný pro vnější prostředí, vč. dodávky</t>
  </si>
  <si>
    <t>-1336859114</t>
  </si>
  <si>
    <t xml:space="preserve">Osazení do KZS.
Součástí položky je elektro krabice do KZS, spínač, prodloužení kabeláže. </t>
  </si>
  <si>
    <t>"E4"4</t>
  </si>
  <si>
    <t>741370101.R1</t>
  </si>
  <si>
    <t>Montáž svítidlo žárovkové, vč. dodání - stropní žárovkové vnější 2x26W</t>
  </si>
  <si>
    <t>150420181</t>
  </si>
  <si>
    <t>"E1b"2</t>
  </si>
  <si>
    <t>741370101.R2</t>
  </si>
  <si>
    <t>Montáž svítidlo žárovkové, vč. dodání - stropní svítidlo žárovkové 1x60W s pohybovým čidlem</t>
  </si>
  <si>
    <t>-80976602</t>
  </si>
  <si>
    <t>"E1c"2</t>
  </si>
  <si>
    <t>741370101.R3</t>
  </si>
  <si>
    <t>Montáž svítidlo žárovkové, vč. dodání - nástěnné svítidlo žárovkové 2x26W</t>
  </si>
  <si>
    <t>-1228454962</t>
  </si>
  <si>
    <t>"E1d"2</t>
  </si>
  <si>
    <t>741370101.R4</t>
  </si>
  <si>
    <t>Montáž svítidlo žárovkové, vč. dodání - nástěnné svítidlo žárovkové 1x60W s pohybovým čidlem</t>
  </si>
  <si>
    <t>707728019</t>
  </si>
  <si>
    <t>"E1e"1</t>
  </si>
  <si>
    <t>1969269579</t>
  </si>
  <si>
    <t>"E1a"2</t>
  </si>
  <si>
    <t>443</t>
  </si>
  <si>
    <t>1905688446</t>
  </si>
  <si>
    <t>444</t>
  </si>
  <si>
    <t>-1238641573</t>
  </si>
  <si>
    <t>408</t>
  </si>
  <si>
    <t>134361402</t>
  </si>
  <si>
    <t>1234925162</t>
  </si>
  <si>
    <t>"E1"9</t>
  </si>
  <si>
    <t>445</t>
  </si>
  <si>
    <t>513026480</t>
  </si>
  <si>
    <t>220+20</t>
  </si>
  <si>
    <t>403</t>
  </si>
  <si>
    <t>-385158931</t>
  </si>
  <si>
    <t>1916197034</t>
  </si>
  <si>
    <t>"Z5" 2</t>
  </si>
  <si>
    <t>553414260</t>
  </si>
  <si>
    <t>mřížka větrací 200 x 200 se síťovinou</t>
  </si>
  <si>
    <t>-1022893987</t>
  </si>
  <si>
    <t>751398025</t>
  </si>
  <si>
    <t>Mtž větrací mřížky stěnové do 0,50 m2</t>
  </si>
  <si>
    <t>-1839554516</t>
  </si>
  <si>
    <t>Osazení na KZS.</t>
  </si>
  <si>
    <t>"Z10/c" 2</t>
  </si>
  <si>
    <t>553414260.1</t>
  </si>
  <si>
    <t>mřížka větrací 600 x 600 se síťovinou</t>
  </si>
  <si>
    <t>-264058222</t>
  </si>
  <si>
    <t>751398026</t>
  </si>
  <si>
    <t>Mtž větrací mřížky stěnové do 1,0 m2</t>
  </si>
  <si>
    <t>1867189400</t>
  </si>
  <si>
    <t>"Z10/a" 2</t>
  </si>
  <si>
    <t>553414260.2</t>
  </si>
  <si>
    <t>mřížka větrací 1000 x 700 se síťovinou</t>
  </si>
  <si>
    <t>-129807980</t>
  </si>
  <si>
    <t>751398027</t>
  </si>
  <si>
    <t>Mtž větrací mřížky stěnové do 2,0 m2</t>
  </si>
  <si>
    <t>51340840</t>
  </si>
  <si>
    <t>"Z10/b" 1</t>
  </si>
  <si>
    <t>553414260.3</t>
  </si>
  <si>
    <t>mřížka větrací 2100 x 700 se síťovinou</t>
  </si>
  <si>
    <t>1519716718</t>
  </si>
  <si>
    <t>604453829</t>
  </si>
  <si>
    <t>416</t>
  </si>
  <si>
    <t>140785412</t>
  </si>
  <si>
    <t>236</t>
  </si>
  <si>
    <t>-572722479</t>
  </si>
  <si>
    <t>Bednění a laťování bednění střech rovných sklonu do 60 st. s vyřezáním otvorů z dřevoštěpkových desek [OSB] šroubovaných na krokve 25 mm na sraz, tloušťky desky
Vč. spojovacích a ochranných prostředků.</t>
  </si>
  <si>
    <t>"K1/a"71,5*0,7</t>
  </si>
  <si>
    <t>"K4 - úprava střechy u žlabu" 6,7*0,5</t>
  </si>
  <si>
    <t>237</t>
  </si>
  <si>
    <t>513696607</t>
  </si>
  <si>
    <t>"PD_D.01,C.02, D.1.1-24"</t>
  </si>
  <si>
    <t>"K1/a - latě pod atiku"71,5*2</t>
  </si>
  <si>
    <t>238</t>
  </si>
  <si>
    <t>1517868427</t>
  </si>
  <si>
    <t>"K1/a"71,5*2*0,06*0,04*1,2</t>
  </si>
  <si>
    <t>248</t>
  </si>
  <si>
    <t>-808976023</t>
  </si>
  <si>
    <t>"K4 - úprava střechy u žlabu" 6,7*2*0,5+0,5*2</t>
  </si>
  <si>
    <t>249</t>
  </si>
  <si>
    <t>1536836321</t>
  </si>
  <si>
    <t>"K4 - úprava střechy u žlabu" (6,7*2*0,5+0,5*2)*0,16*0,1*1,2</t>
  </si>
  <si>
    <t>-1035142750</t>
  </si>
  <si>
    <t>-1182171762</t>
  </si>
  <si>
    <t>"K6" 15,7</t>
  </si>
  <si>
    <t>645134950</t>
  </si>
  <si>
    <t>"K4" 6,7</t>
  </si>
  <si>
    <t>-1866484721</t>
  </si>
  <si>
    <t>"K2/f"6,7*2+8,8*2+3,9</t>
  </si>
  <si>
    <t>764002871</t>
  </si>
  <si>
    <t>Demontáž lemování zdí do suti</t>
  </si>
  <si>
    <t>1909887784</t>
  </si>
  <si>
    <t>"K1/a" 71,5</t>
  </si>
  <si>
    <t>-1287721263</t>
  </si>
  <si>
    <t>251</t>
  </si>
  <si>
    <t>328729205</t>
  </si>
  <si>
    <t>"K5" 12</t>
  </si>
  <si>
    <t>247</t>
  </si>
  <si>
    <t>-813106280</t>
  </si>
  <si>
    <t>-2000943663</t>
  </si>
  <si>
    <t>235</t>
  </si>
  <si>
    <t>1514238611</t>
  </si>
  <si>
    <t>"K1/a"71,5</t>
  </si>
  <si>
    <t>-916989704</t>
  </si>
  <si>
    <t>-418175701</t>
  </si>
  <si>
    <t>252</t>
  </si>
  <si>
    <t>-2075930669</t>
  </si>
  <si>
    <t>1172300015</t>
  </si>
  <si>
    <t>-422941117</t>
  </si>
  <si>
    <t>"P3: "2</t>
  </si>
  <si>
    <t>"P6: "3</t>
  </si>
  <si>
    <t>223</t>
  </si>
  <si>
    <t>766600001</t>
  </si>
  <si>
    <t>Vnější síť proti hmyzu vč. rámu</t>
  </si>
  <si>
    <t>-778234883</t>
  </si>
  <si>
    <t>Dodání a montáž sítě proti hmyzu na plastové okno.</t>
  </si>
  <si>
    <t>"O2b: "1,2*3*2</t>
  </si>
  <si>
    <t>"O3b: "0,7*2*2</t>
  </si>
  <si>
    <t>"O4b: "1,2*2</t>
  </si>
  <si>
    <t>"O5b: "0,6*2</t>
  </si>
  <si>
    <t>404</t>
  </si>
  <si>
    <t>1927893331</t>
  </si>
  <si>
    <t>"PD_D.1.1-25 až 26, C.02"</t>
  </si>
  <si>
    <t>"O12" 31,1</t>
  </si>
  <si>
    <t>"D6" 7,7</t>
  </si>
  <si>
    <t>"D4" 13,3</t>
  </si>
  <si>
    <t>"D2, D3"9*2</t>
  </si>
  <si>
    <t>"O11"22,1</t>
  </si>
  <si>
    <t>"O2" 12*2</t>
  </si>
  <si>
    <t>"O3" 7,2*4</t>
  </si>
  <si>
    <t>"O4" 6,8*4</t>
  </si>
  <si>
    <t>"O5" 5,4*4</t>
  </si>
  <si>
    <t>"O6" 7,8*2</t>
  </si>
  <si>
    <t>"O7" 7,3</t>
  </si>
  <si>
    <t>"O8" 7,6*4</t>
  </si>
  <si>
    <t>"O9" 8,04*2</t>
  </si>
  <si>
    <t>"O10" 7,6*2</t>
  </si>
  <si>
    <t>"O13" 7,2*2</t>
  </si>
  <si>
    <t>"O14" 6,2</t>
  </si>
  <si>
    <t>"O15" 5,4</t>
  </si>
  <si>
    <t>"O16" 2,9*2</t>
  </si>
  <si>
    <t>405</t>
  </si>
  <si>
    <t>-1146186478</t>
  </si>
  <si>
    <t>132</t>
  </si>
  <si>
    <t>-910104369</t>
  </si>
  <si>
    <t>"P3: "1</t>
  </si>
  <si>
    <t>"P6: "2</t>
  </si>
  <si>
    <t>1122970566</t>
  </si>
  <si>
    <t>"P3: "4,3*1,1</t>
  </si>
  <si>
    <t>"P6: "6,9*1,1</t>
  </si>
  <si>
    <t>250726065</t>
  </si>
  <si>
    <t>"P6: "1</t>
  </si>
  <si>
    <t>-633349179</t>
  </si>
  <si>
    <t>767161114</t>
  </si>
  <si>
    <t>Montáž zábradlí rovného z trubek do zdi hmotnosti do 30 kg</t>
  </si>
  <si>
    <t>-1222309677</t>
  </si>
  <si>
    <t>"Z4" 28</t>
  </si>
  <si>
    <t>767168001</t>
  </si>
  <si>
    <t>Zábradlí pozinkované z tenkostěnných profilů výšky 110 cm</t>
  </si>
  <si>
    <t>-515192519</t>
  </si>
  <si>
    <t>Dodání zábradlí dle specifikace C.02, prvek Z4. Vč. kotevních prvků
Připojení na konstrukce přes pryžovou podložku,viz D.08</t>
  </si>
  <si>
    <t>767161814</t>
  </si>
  <si>
    <t>Demontáž zábradlí rovného nerozebíratelného hmotnosti 1m zábradlí přes 20 kg</t>
  </si>
  <si>
    <t>851910695</t>
  </si>
  <si>
    <t>-1080471735</t>
  </si>
  <si>
    <t>"E2"2</t>
  </si>
  <si>
    <t>"Z13"1</t>
  </si>
  <si>
    <t>Úprava oplocení u fasády</t>
  </si>
  <si>
    <t>2109479225</t>
  </si>
  <si>
    <t>Položka obsahuje:
- demontáž ocelového tyčového oplocení
- zkrácení o tl. zateplovacího systému, úprava kotvení do zdiva
- zpětná montáž
Součástí položky jsou nové kotevní prvky.</t>
  </si>
  <si>
    <t>"M1" 1</t>
  </si>
  <si>
    <t>767400-M2</t>
  </si>
  <si>
    <t>Úprava (zkrácení) roštů anglických dvorků 190x60 cm</t>
  </si>
  <si>
    <t>-1627883464</t>
  </si>
  <si>
    <t>"M2" 5</t>
  </si>
  <si>
    <t>767400-Z02</t>
  </si>
  <si>
    <t>Dvířka elektro rozvaděče 80x180 cm</t>
  </si>
  <si>
    <t>-969109184</t>
  </si>
  <si>
    <t>"Z2 - el. dvířka" 1</t>
  </si>
  <si>
    <t>767400-Z07</t>
  </si>
  <si>
    <t>Demontáž a opětovná montáž zastřešení nad lodžií</t>
  </si>
  <si>
    <t>697565543</t>
  </si>
  <si>
    <t>Součástí položky je:
- demontáž stávajícího zastřešení pro opětovné použití
- přesklení zastřešení bezpečnostním sklem
- prodloužení ukotvení
- zpětná montáž zastřešení
Soušástí položky je nový kotevní materiál.</t>
  </si>
  <si>
    <t>"Z7"1</t>
  </si>
  <si>
    <t>767400-Z08</t>
  </si>
  <si>
    <t>Demontáž a opětovná montáž zastřešení nad zásobováním</t>
  </si>
  <si>
    <t>-156563284</t>
  </si>
  <si>
    <t>Součástí položky je:
- demontáž stávajícího zastřešení pro opětovné použití
- zkrácení prosklené části u stěny o tl. KZS
- úprava rámu pro zasklení
- přesklení zastřešení bezpečnostním sklem
- prodloužení ukotvení
- zpětná montáž zastřešení
Soušástí položky je nový kotevní materiál.</t>
  </si>
  <si>
    <t>"Z8"1</t>
  </si>
  <si>
    <t>767400-Z11</t>
  </si>
  <si>
    <t>Demontáž a opětovná montáž TV antény</t>
  </si>
  <si>
    <t>-1815925936</t>
  </si>
  <si>
    <t xml:space="preserve">Součástí položky je:
- odpojení zařízení od držáku 
- demontáž stávajícího držáku antény pro zpětné použití
- prodloužení ukotvení a zpětné osazení na stěnu 
- zpětná montáž a napojení antény
Soušástí položky je nový kotevní materiál.
</t>
  </si>
  <si>
    <t>"Z11"1</t>
  </si>
  <si>
    <t>767400-Z14</t>
  </si>
  <si>
    <t>Demontáž a opětovná montáž wifi antény</t>
  </si>
  <si>
    <t>-1481733141</t>
  </si>
  <si>
    <t xml:space="preserve">Součástí položky je:
- odpojení zařízení od držáku 
- demontáž stávajícího držáku antény do sutě
- dodání nového držáku - tyč na trojnožce s betonovými podstavci, pozinkovaný
- osazení držáku na plochou střechu, uložení na geotextílii
- zpětná montáž a napojení antény a routeru 
</t>
  </si>
  <si>
    <t>"Z14"1</t>
  </si>
  <si>
    <t>406</t>
  </si>
  <si>
    <t>-1702952469</t>
  </si>
  <si>
    <t>"O11" 1,9</t>
  </si>
  <si>
    <t>"D2, D3" 1,5*2</t>
  </si>
  <si>
    <t>"D6" 2</t>
  </si>
  <si>
    <t>150</t>
  </si>
  <si>
    <t>767610118</t>
  </si>
  <si>
    <t>Montáž oken jednoduchých pevných do zdiva plochy přes 2,5 m2</t>
  </si>
  <si>
    <t>-2056870821</t>
  </si>
  <si>
    <t>Montáž prosklených stěn LOP z vertikálních a horizontálních profilů rastrového systému.
V cenách montáže jsou započteny i náklady na zaměření, vyklínování, horizontální i vertikální vyrovnání rámů, ukotvení a vyplnění spáry mezi rámem a ostěním polyuretanovou pěnou.</t>
  </si>
  <si>
    <t>"O11: "26,6</t>
  </si>
  <si>
    <t>"O12: " 59,6</t>
  </si>
  <si>
    <t>767200-O11</t>
  </si>
  <si>
    <t>Hliníková stěna prosklená 355x750 cm</t>
  </si>
  <si>
    <t>-1560759402</t>
  </si>
  <si>
    <t>Rastrová prosklená stěna LOP. Popis stěny viz C.01, prvek O11. Součástí stěny jsou vchodové dveře 190x265 cm. 
V rámci dodávky je kompletní prosklená stěna vč. zasklení, kování, těsnění, kotevních prvků do nosné konstrukce a  lemovacích lišt.
V ceně je zahrnuta i dílenská dokumentace prosklené stěny vč. statického návrhu.</t>
  </si>
  <si>
    <t>Hliníková stěna prosklená 682x873 cm</t>
  </si>
  <si>
    <t>-58618021</t>
  </si>
  <si>
    <t>Rastrová prosklená stěna LOP. Popis stěny viz C.01, prvek O12. 
V rámci dodávky je kompletní prosklená stěna vč. zasklení, kování, těsnění, kotevních prvků do nosné konstrukce a  lemovacích lišt.
V ceně je zahrnuta i dílenská dokumentace prosklené stěny vč. statického návrhu.</t>
  </si>
  <si>
    <t>224</t>
  </si>
  <si>
    <t>767640114</t>
  </si>
  <si>
    <t>Montáž dveří ocelových vchodových jednokřídlových s pevným bočním dílem a nadsvětlíkem</t>
  </si>
  <si>
    <t>590463128</t>
  </si>
  <si>
    <t>V cenách montáže jsou započteny i náklady na zaměření, vyklínování, horizontální i vertikální vyrovnání rámů, ukotvení a vyplnění spáry mezi rámem a ostěním polyuretanovou pěnou.</t>
  </si>
  <si>
    <t>"D2: "1</t>
  </si>
  <si>
    <t>"D3: "1</t>
  </si>
  <si>
    <t>767200-D02</t>
  </si>
  <si>
    <t>Dveře hliníkové vchodové jednokřídlové 175x360 cm</t>
  </si>
  <si>
    <t>-1737826512</t>
  </si>
  <si>
    <t>Popis viz C.01, prvek D2. Součástí jsou vchodové dveře 90x230 cm. 
Dodávka představuje kompletní prvek dle specifikace ve výpise výplní otvorů.</t>
  </si>
  <si>
    <t>767200-D03</t>
  </si>
  <si>
    <t>1121067892</t>
  </si>
  <si>
    <t>Popis viz C.01, prvek D3. Součástí jsou vchodové dveře 90x230 cm. 
Dodávka představuje kompletní prvek dle specifikace ve výpise výplní otvorů.</t>
  </si>
  <si>
    <t>767640222</t>
  </si>
  <si>
    <t>Montáž dveří ocelových vchodových dvoukřídlových s nadsvětlíkem</t>
  </si>
  <si>
    <t>1777578042</t>
  </si>
  <si>
    <t>"D6: "1</t>
  </si>
  <si>
    <t>"prosklená stěna D4 - 2x dvoukřídlové dveře"2</t>
  </si>
  <si>
    <t>767200-D04</t>
  </si>
  <si>
    <t>Dveře hliníkové balkonové 2x dvoukřídlové 430x275 cm</t>
  </si>
  <si>
    <t>1763797363</t>
  </si>
  <si>
    <t>Popis viz C.01, prvek D4. Součástí jsou 2x balkonové dvoukřídlové dveře 175x190 cm. 
Dodávka představuje kompletní prvek dle specifikace ve výpise výplní otvorů.</t>
  </si>
  <si>
    <t>767200-D06</t>
  </si>
  <si>
    <t>Dveře hliníkové vchodové dvoukřídlové 229x290 cm</t>
  </si>
  <si>
    <t>1827834637</t>
  </si>
  <si>
    <t>Popis viz C.01, prvek D6. Součástí jsou dvoukřídlové vchodové dveře 160x200 cm. 
Dodávka představuje kompletní prvek dle specifikace ve výpise výplní otvorů.</t>
  </si>
  <si>
    <t>818319694</t>
  </si>
  <si>
    <t>"Z6" 4,5</t>
  </si>
  <si>
    <t>2119070379</t>
  </si>
  <si>
    <t>"výfukové trubice"5</t>
  </si>
  <si>
    <t>"odvětrání střechy"31</t>
  </si>
  <si>
    <t>767900007</t>
  </si>
  <si>
    <t>Demontáž žebříku pro opětovné použití dl. 4,5 m</t>
  </si>
  <si>
    <t>1744653756</t>
  </si>
  <si>
    <t>"Z6" 1</t>
  </si>
  <si>
    <t>144</t>
  </si>
  <si>
    <t>-62050556</t>
  </si>
  <si>
    <t>"Z10/a"2</t>
  </si>
  <si>
    <t>"Z10/b"1</t>
  </si>
  <si>
    <t>"Z10/c"2</t>
  </si>
  <si>
    <t>1197253549</t>
  </si>
  <si>
    <t>"Z2 - el. dvířka" 5</t>
  </si>
  <si>
    <t>"mříže na oknech"10*2+15*2</t>
  </si>
  <si>
    <t>160</t>
  </si>
  <si>
    <t>-1931007210</t>
  </si>
  <si>
    <t>367</t>
  </si>
  <si>
    <t>771474114.RG</t>
  </si>
  <si>
    <t>Montáž soklíků z dlaždic keramických rovných PU lepidlo v do 150 mm</t>
  </si>
  <si>
    <t>-1465325032</t>
  </si>
  <si>
    <t>PU lepidlo určené jako pružná vodotěsná izolace a lepidlo na dlažbu</t>
  </si>
  <si>
    <t>"vytažení na stěny" (17,3+9,9)</t>
  </si>
  <si>
    <t>368</t>
  </si>
  <si>
    <t>771574113.RG</t>
  </si>
  <si>
    <t>Montáž podlah keramických režných hladkých lepených PU lepidlem do 12 ks/m2</t>
  </si>
  <si>
    <t>-501655821</t>
  </si>
  <si>
    <t>"Terasa" 65,2+11,7</t>
  </si>
  <si>
    <t>366</t>
  </si>
  <si>
    <t>597614100</t>
  </si>
  <si>
    <t>dlaždice keramické slinuté neglazované mrazuvzdorné 29,8 x 29,8 x 0,9 cm</t>
  </si>
  <si>
    <t>2112203240</t>
  </si>
  <si>
    <t>"Sokl" (17,3+9,9)*0,15</t>
  </si>
  <si>
    <t>369</t>
  </si>
  <si>
    <t>771591175</t>
  </si>
  <si>
    <t>Montáž profilu ukončujícího pro balkony a terasy</t>
  </si>
  <si>
    <t>394552634</t>
  </si>
  <si>
    <t>"Terasa" (4,3+21,6)</t>
  </si>
  <si>
    <t>370</t>
  </si>
  <si>
    <t>590542960</t>
  </si>
  <si>
    <t>profil  ukončovací balkónový, barevně lakovaný Al, výška 10 mm, délka 2,5 m</t>
  </si>
  <si>
    <t>1766108668</t>
  </si>
  <si>
    <t>371</t>
  </si>
  <si>
    <t>771591232</t>
  </si>
  <si>
    <t>Kontaktní izolace ve spojení s dlažbou pružná přes dilatační spáry</t>
  </si>
  <si>
    <t>-1035435509</t>
  </si>
  <si>
    <t>457375090</t>
  </si>
  <si>
    <t>426</t>
  </si>
  <si>
    <t>1380156962</t>
  </si>
  <si>
    <t>"D.1.1-B.21 až 26"</t>
  </si>
  <si>
    <t>"SZ" 0</t>
  </si>
  <si>
    <t>"JV" 0</t>
  </si>
  <si>
    <t>"SV" 3,05+2,74</t>
  </si>
  <si>
    <t>"JZ" 3,58+7,02+9,01+2,39+13,78*2</t>
  </si>
  <si>
    <t>427</t>
  </si>
  <si>
    <t>610048878</t>
  </si>
  <si>
    <t>"viz 781 73-4112" 55,35</t>
  </si>
  <si>
    <t>428</t>
  </si>
  <si>
    <t>-610566923</t>
  </si>
  <si>
    <t>2023073110</t>
  </si>
  <si>
    <t>"PD_D.1.1-21 až 26, C.02"</t>
  </si>
  <si>
    <t>"Z3"0,8*3</t>
  </si>
  <si>
    <t>"Z6"8</t>
  </si>
  <si>
    <t>"Z7"22</t>
  </si>
  <si>
    <t>"Z8"15</t>
  </si>
  <si>
    <t>"Z11"5</t>
  </si>
  <si>
    <t>"Z12"12+16+8</t>
  </si>
  <si>
    <t>"M1"16</t>
  </si>
  <si>
    <t>"M2"4,56*5</t>
  </si>
  <si>
    <t>210951400</t>
  </si>
  <si>
    <t>"viz 783-30 1303"127,2</t>
  </si>
  <si>
    <t>633292756</t>
  </si>
  <si>
    <t>"Z2"2,16</t>
  </si>
  <si>
    <t>"Z5"2*0,2</t>
  </si>
  <si>
    <t>"Z10/a"1,4*2</t>
  </si>
  <si>
    <t>"Z10/b"3*1</t>
  </si>
  <si>
    <t>"Z10/c"0,75*2</t>
  </si>
  <si>
    <t>174</t>
  </si>
  <si>
    <t>-1396028512</t>
  </si>
  <si>
    <t>"viz. 783-31 4101"137,06*2</t>
  </si>
  <si>
    <t>279456446</t>
  </si>
  <si>
    <t>"Malování ostění po nových výplní otvorů"</t>
  </si>
  <si>
    <t>"O12" 31,1*1,5</t>
  </si>
  <si>
    <t>"D6" 7,7*1,5</t>
  </si>
  <si>
    <t>"D4" 13,3*1,5</t>
  </si>
  <si>
    <t>"D2, D3"9*2*1,5</t>
  </si>
  <si>
    <t>"O11"22,1*1,5</t>
  </si>
  <si>
    <t>"Nové zdivo"</t>
  </si>
  <si>
    <t>0,7*2,9*2*2</t>
  </si>
  <si>
    <t>-1761872245</t>
  </si>
  <si>
    <t>"viz 784 18-1101"146,42</t>
  </si>
  <si>
    <t>429</t>
  </si>
  <si>
    <t>2107036969</t>
  </si>
  <si>
    <t>"C.01, C.02, D.1.1-B.21 až 26"</t>
  </si>
  <si>
    <t>"Z9/a_1" 1,8*1,8*2</t>
  </si>
  <si>
    <t>"Z9/b" 0,9*2,5*2</t>
  </si>
  <si>
    <t>430</t>
  </si>
  <si>
    <t>786 60-Z9a</t>
  </si>
  <si>
    <t>Vnější lamelová žaluzie 180x180 cm</t>
  </si>
  <si>
    <t>1306105827</t>
  </si>
  <si>
    <t>"Z9/a" 2</t>
  </si>
  <si>
    <t>431</t>
  </si>
  <si>
    <t>786 60-Z9b</t>
  </si>
  <si>
    <t>Vnější lamelová žaluzie 90x250 cm</t>
  </si>
  <si>
    <t>183455654</t>
  </si>
  <si>
    <t>"Z9/b" 2</t>
  </si>
  <si>
    <t>434</t>
  </si>
  <si>
    <t>864225517</t>
  </si>
  <si>
    <t>232</t>
  </si>
  <si>
    <t>787100802</t>
  </si>
  <si>
    <t>Vysklívání stěn, příček, balkónového zábradlí, výtahových šachet plochy do 3 m2 skla plochého</t>
  </si>
  <si>
    <t>1893693604</t>
  </si>
  <si>
    <t>"O11:"26,6+2*2+1,5*2,5*2+2*2</t>
  </si>
  <si>
    <t>"O12:"59,5</t>
  </si>
  <si>
    <t>233</t>
  </si>
  <si>
    <t>787101822</t>
  </si>
  <si>
    <t>Příplatek k vysklívání stěn za konstrukce s Al lištami oboustrannými</t>
  </si>
  <si>
    <t>-1116502539</t>
  </si>
  <si>
    <t>SEZNAM FIGUR</t>
  </si>
  <si>
    <t>Stavba:   RG_1730 - Stavební úpravy VOŠ a SZeŠ Benešov - revize PD</t>
  </si>
  <si>
    <t>Datum:   15.5.2017</t>
  </si>
  <si>
    <t>Výměra</t>
  </si>
  <si>
    <t xml:space="preserve">SO.01 Budova školy   </t>
  </si>
  <si>
    <t xml:space="preserve">Skladba S1a a S2a_EPS 160   </t>
  </si>
  <si>
    <t xml:space="preserve">"SZ" 358,24-77,308   </t>
  </si>
  <si>
    <t xml:space="preserve">"JV" 319,448-66,142   </t>
  </si>
  <si>
    <t xml:space="preserve">"SV" 281,943-(27,037+11,535)   </t>
  </si>
  <si>
    <t xml:space="preserve">"JZ" 268,285-(37,7+14,74)   </t>
  </si>
  <si>
    <t xml:space="preserve">Součet   </t>
  </si>
  <si>
    <t xml:space="preserve">Skladba S1b a S2b_MW 160   </t>
  </si>
  <si>
    <t xml:space="preserve">"SZ" 0   </t>
  </si>
  <si>
    <t xml:space="preserve">"JV" 10,63-6,186   </t>
  </si>
  <si>
    <t xml:space="preserve">"SV" 9,07   </t>
  </si>
  <si>
    <t xml:space="preserve">"JZ" 0   </t>
  </si>
  <si>
    <t xml:space="preserve">Skladba S1c a S2c_XPS 140   </t>
  </si>
  <si>
    <t xml:space="preserve">"SZ" 63,228-0,83*9   </t>
  </si>
  <si>
    <t xml:space="preserve">"JV" 37,777-0,83*3   </t>
  </si>
  <si>
    <t xml:space="preserve">"SV" 14,632   </t>
  </si>
  <si>
    <t xml:space="preserve">"JZ" 16,03   </t>
  </si>
  <si>
    <t xml:space="preserve">Skladba S1d a S2d_XPS 160   </t>
  </si>
  <si>
    <t xml:space="preserve">"JV" 6,24   </t>
  </si>
  <si>
    <t xml:space="preserve">"SV" 2,185   </t>
  </si>
  <si>
    <t xml:space="preserve">Dřevěný obklad   </t>
  </si>
  <si>
    <t xml:space="preserve">"SZ" 77,308   </t>
  </si>
  <si>
    <t xml:space="preserve">"JV" 66,142   </t>
  </si>
  <si>
    <t xml:space="preserve">"SV" 27,037+11,535+6,442   </t>
  </si>
  <si>
    <t xml:space="preserve">"JZ" 37,7+14,74   </t>
  </si>
  <si>
    <t xml:space="preserve">Skladba S1e a S2e_XPS 140 pod terén   </t>
  </si>
  <si>
    <t xml:space="preserve">"SZ" 86,43   </t>
  </si>
  <si>
    <t xml:space="preserve">"JV" 46,04   </t>
  </si>
  <si>
    <t xml:space="preserve">"SV" 11,048   </t>
  </si>
  <si>
    <t xml:space="preserve">"JZ" 71,155   </t>
  </si>
  <si>
    <t xml:space="preserve">SO.02 Budova jídelny   </t>
  </si>
  <si>
    <t xml:space="preserve">Sklaba S1a a S2a   </t>
  </si>
  <si>
    <t xml:space="preserve">"JV"203,98-2,7*2-1*2,48-4*1,62   </t>
  </si>
  <si>
    <t xml:space="preserve">"JZ"112,46-2,25*4-2*3,24-8,64+3,88+3,88   </t>
  </si>
  <si>
    <t xml:space="preserve">"SV"176,11-4*3,3-2*3,51-2*2,96-2*1,98   </t>
  </si>
  <si>
    <t xml:space="preserve">"SZ"17,5-1,89-2,25   </t>
  </si>
  <si>
    <t xml:space="preserve">"z toho přečnívající kce 81 m2"   </t>
  </si>
  <si>
    <t xml:space="preserve">Skladba S1b a S2b   </t>
  </si>
  <si>
    <t xml:space="preserve">"PD_D.1.1-21 až 26, C.01"   </t>
  </si>
  <si>
    <t xml:space="preserve">"JV" 0   </t>
  </si>
  <si>
    <t xml:space="preserve">"SV"8,94+0,8*2,4*2   </t>
  </si>
  <si>
    <t xml:space="preserve">"JZ" 2*3,02+3,2+8,58+8,58+2,73+2,73+7,36   </t>
  </si>
  <si>
    <t xml:space="preserve">"SZ"36,8   </t>
  </si>
  <si>
    <t xml:space="preserve">Skladba S1c a S2c   </t>
  </si>
  <si>
    <t xml:space="preserve">"JV"13,3-(0,4*2+0,2*2)   </t>
  </si>
  <si>
    <t xml:space="preserve">"SV"2,6+2,5+9,9   </t>
  </si>
  <si>
    <t xml:space="preserve">"JZ" 16,1-6,0+1,1*0,25   </t>
  </si>
  <si>
    <t xml:space="preserve">"SZ"1,3+1   </t>
  </si>
  <si>
    <t xml:space="preserve">Skladba S1d a S2d   </t>
  </si>
  <si>
    <t xml:space="preserve">"JV" 0,4   </t>
  </si>
  <si>
    <t xml:space="preserve">"SV"3,9+1,7+0,2+1,5   </t>
  </si>
  <si>
    <t xml:space="preserve">"SZ"0   </t>
  </si>
  <si>
    <t xml:space="preserve">Skladba S1e a S2e   </t>
  </si>
  <si>
    <t xml:space="preserve">"JV" 3,6   </t>
  </si>
  <si>
    <t xml:space="preserve">"SV"3,3+1,4   </t>
  </si>
  <si>
    <t xml:space="preserve">"JZ"0   </t>
  </si>
  <si>
    <t xml:space="preserve">"SZ"0,4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</si>
</sst>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numFmt numFmtId="165" formatCode="dd\.mm\.yyyy"/>
    <numFmt numFmtId="166" formatCode="#,##0.00000"/>
    <numFmt numFmtId="167" formatCode="#,##0.000"/>
    <numFmt numFmtId="168" formatCode="#,##0.000;\-#,##0.000"/>
  </numFmts>
  <fonts count="4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sz val="10"/>
      <color rgb="FF464646"/>
      <name val="Trebuchet MS"/>
      <family val="2"/>
    </font>
    <font>
      <b/>
      <sz val="10"/>
      <name val="Trebuchet MS"/>
      <family val="2"/>
    </font>
    <font>
      <b/>
      <sz val="10"/>
      <color rgb="FF464646"/>
      <name val="Trebuchet MS"/>
      <family val="2"/>
    </font>
    <font>
      <sz val="10"/>
      <color rgb="FF969696"/>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sz val="11"/>
      <color rgb="FF969696"/>
      <name val="Trebuchet MS"/>
      <family val="2"/>
    </font>
    <font>
      <sz val="8"/>
      <color rgb="FF000000"/>
      <name val="Trebuchet MS"/>
      <family val="2"/>
    </font>
    <font>
      <b/>
      <sz val="12"/>
      <color rgb="FF800000"/>
      <name val="Trebuchet MS"/>
      <family val="2"/>
    </font>
    <font>
      <b/>
      <sz val="8"/>
      <color rgb="FF800000"/>
      <name val="Trebuchet MS"/>
      <family val="2"/>
    </font>
    <font>
      <sz val="9"/>
      <color rgb="FF000000"/>
      <name val="Trebuchet MS"/>
      <family val="2"/>
    </font>
    <font>
      <sz val="8"/>
      <color rgb="FF960000"/>
      <name val="Trebuchet MS"/>
      <family val="2"/>
    </font>
    <font>
      <b/>
      <sz val="8"/>
      <name val="Trebuchet MS"/>
      <family val="2"/>
    </font>
    <font>
      <i/>
      <sz val="7"/>
      <color rgb="FF969696"/>
      <name val="Trebuchet MS"/>
      <family val="2"/>
    </font>
    <font>
      <i/>
      <sz val="8"/>
      <color rgb="FF0000FF"/>
      <name val="Trebuchet MS"/>
      <family val="2"/>
    </font>
    <font>
      <u val="single"/>
      <sz val="11"/>
      <color theme="10"/>
      <name val="Calibri"/>
      <family val="2"/>
      <scheme val="minor"/>
    </font>
    <font>
      <sz val="8"/>
      <name val="MS Sans Serif"/>
      <family val="2"/>
    </font>
    <font>
      <b/>
      <sz val="14"/>
      <name val="Arial CE"/>
      <family val="2"/>
    </font>
    <font>
      <b/>
      <sz val="9"/>
      <name val="Arial CE"/>
      <family val="2"/>
    </font>
    <font>
      <sz val="7"/>
      <name val="Arial CE"/>
      <family val="2"/>
    </font>
    <font>
      <sz val="8"/>
      <name val="Arial CE"/>
      <family val="2"/>
    </font>
    <font>
      <sz val="7"/>
      <color indexed="18"/>
      <name val="Arial CE"/>
      <family val="2"/>
    </font>
  </fonts>
  <fills count="8">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indexed="9"/>
        <bgColor indexed="64"/>
      </patternFill>
    </fill>
  </fills>
  <borders count="27">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right style="hair">
        <color rgb="FF000000"/>
      </right>
      <top style="hair">
        <color rgb="FF000000"/>
      </top>
      <bottom style="hair">
        <color rgb="FF000000"/>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xf numFmtId="0" fontId="43" fillId="0" borderId="0">
      <alignment/>
      <protection locked="0"/>
    </xf>
  </cellStyleXfs>
  <cellXfs count="32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5" xfId="0" applyBorder="1" applyProtection="1">
      <protection/>
    </xf>
    <xf numFmtId="0" fontId="17" fillId="0" borderId="0" xfId="0" applyFont="1" applyAlignment="1">
      <alignment horizontal="left" vertical="center"/>
    </xf>
    <xf numFmtId="0" fontId="19" fillId="0" borderId="0" xfId="0" applyFont="1" applyAlignment="1">
      <alignment horizontal="left" vertical="center"/>
    </xf>
    <xf numFmtId="0" fontId="0" fillId="0" borderId="0" xfId="0" applyBorder="1" applyProtection="1">
      <protection/>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22" fillId="0" borderId="0"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23"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24" fillId="0" borderId="10" xfId="0" applyFont="1" applyBorder="1" applyAlignment="1" applyProtection="1">
      <alignment horizontal="lef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Border="1" applyProtection="1">
      <protection/>
    </xf>
    <xf numFmtId="0" fontId="0" fillId="0" borderId="14" xfId="0" applyBorder="1" applyProtection="1">
      <protection/>
    </xf>
    <xf numFmtId="0" fontId="25" fillId="0" borderId="15" xfId="0" applyFont="1" applyBorder="1" applyAlignment="1" applyProtection="1">
      <alignment horizontal="left" vertical="center"/>
      <protection/>
    </xf>
    <xf numFmtId="0" fontId="0" fillId="0" borderId="16" xfId="0" applyFont="1" applyBorder="1" applyAlignment="1" applyProtection="1">
      <alignment vertical="center"/>
      <protection/>
    </xf>
    <xf numFmtId="0" fontId="25" fillId="0" borderId="16" xfId="0" applyFont="1" applyBorder="1" applyAlignment="1" applyProtection="1">
      <alignment horizontal="lef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3" fillId="0" borderId="4"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5" xfId="0" applyFont="1" applyBorder="1" applyAlignment="1" applyProtection="1">
      <alignment vertical="center"/>
      <protection/>
    </xf>
    <xf numFmtId="0" fontId="4" fillId="0" borderId="4"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5" xfId="0" applyFont="1" applyBorder="1" applyAlignment="1" applyProtection="1">
      <alignment vertical="center"/>
      <protection/>
    </xf>
    <xf numFmtId="0" fontId="26" fillId="0" borderId="0" xfId="0" applyFont="1" applyBorder="1" applyAlignment="1" applyProtection="1">
      <alignment vertical="center"/>
      <protection/>
    </xf>
    <xf numFmtId="165" fontId="3" fillId="0" borderId="0" xfId="0" applyNumberFormat="1" applyFont="1" applyBorder="1" applyAlignment="1" applyProtection="1">
      <alignment horizontal="left" vertical="center"/>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4" xfId="0" applyFont="1" applyBorder="1" applyAlignment="1" applyProtection="1">
      <alignment vertical="center"/>
      <protection/>
    </xf>
    <xf numFmtId="0" fontId="0" fillId="5" borderId="9" xfId="0" applyFont="1" applyFill="1" applyBorder="1" applyAlignment="1" applyProtection="1">
      <alignment vertical="center"/>
      <protection/>
    </xf>
    <xf numFmtId="0" fontId="20" fillId="0" borderId="21" xfId="0" applyFont="1" applyBorder="1" applyAlignment="1" applyProtection="1">
      <alignment horizontal="center" vertical="center" wrapText="1"/>
      <protection/>
    </xf>
    <xf numFmtId="0" fontId="20" fillId="0" borderId="22" xfId="0" applyFont="1" applyBorder="1" applyAlignment="1" applyProtection="1">
      <alignment horizontal="center" vertical="center" wrapText="1"/>
      <protection/>
    </xf>
    <xf numFmtId="0" fontId="20" fillId="0" borderId="23" xfId="0" applyFont="1" applyBorder="1" applyAlignment="1" applyProtection="1">
      <alignment horizontal="center" vertical="center" wrapText="1"/>
      <protection/>
    </xf>
    <xf numFmtId="0" fontId="0" fillId="0" borderId="10" xfId="0" applyFont="1" applyBorder="1" applyAlignment="1" applyProtection="1">
      <alignment vertical="center"/>
      <protection/>
    </xf>
    <xf numFmtId="0" fontId="28" fillId="0" borderId="0" xfId="0" applyFont="1" applyBorder="1" applyAlignment="1" applyProtection="1">
      <alignment horizontal="left" vertical="center"/>
      <protection/>
    </xf>
    <xf numFmtId="0" fontId="28" fillId="0" borderId="0" xfId="0" applyFont="1" applyBorder="1" applyAlignment="1" applyProtection="1">
      <alignment vertical="center"/>
      <protection/>
    </xf>
    <xf numFmtId="4" fontId="27" fillId="0" borderId="13"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4" xfId="0" applyNumberFormat="1" applyFont="1" applyBorder="1" applyAlignment="1" applyProtection="1">
      <alignment vertical="center"/>
      <protection/>
    </xf>
    <xf numFmtId="0" fontId="4" fillId="0" borderId="0" xfId="0" applyFont="1" applyAlignment="1">
      <alignment horizontal="left" vertical="center"/>
    </xf>
    <xf numFmtId="0" fontId="29" fillId="0" borderId="0" xfId="0" applyFont="1" applyAlignment="1">
      <alignment horizontal="left" vertical="center"/>
    </xf>
    <xf numFmtId="0" fontId="30" fillId="0" borderId="0" xfId="20" applyFont="1" applyAlignment="1">
      <alignment horizontal="center" vertical="center"/>
    </xf>
    <xf numFmtId="0" fontId="5" fillId="0" borderId="4" xfId="0" applyFont="1" applyBorder="1" applyAlignment="1" applyProtection="1">
      <alignment vertical="center"/>
      <protection/>
    </xf>
    <xf numFmtId="0" fontId="31" fillId="0" borderId="0" xfId="0" applyFont="1" applyBorder="1" applyAlignment="1" applyProtection="1">
      <alignment vertical="center"/>
      <protection/>
    </xf>
    <xf numFmtId="0" fontId="32" fillId="0" borderId="0" xfId="0" applyFont="1" applyBorder="1" applyAlignment="1" applyProtection="1">
      <alignment vertical="center"/>
      <protection/>
    </xf>
    <xf numFmtId="0" fontId="5" fillId="0" borderId="5" xfId="0" applyFont="1" applyBorder="1" applyAlignment="1" applyProtection="1">
      <alignment vertical="center"/>
      <protection/>
    </xf>
    <xf numFmtId="4" fontId="33" fillId="0" borderId="13"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4" xfId="0" applyNumberFormat="1" applyFont="1" applyBorder="1" applyAlignment="1" applyProtection="1">
      <alignment vertical="center"/>
      <protection/>
    </xf>
    <xf numFmtId="0" fontId="5" fillId="0" borderId="0" xfId="0" applyFont="1" applyAlignment="1">
      <alignment horizontal="left" vertical="center"/>
    </xf>
    <xf numFmtId="4" fontId="33" fillId="0" borderId="15" xfId="0" applyNumberFormat="1" applyFont="1" applyBorder="1" applyAlignment="1" applyProtection="1">
      <alignment vertical="center"/>
      <protection/>
    </xf>
    <xf numFmtId="4" fontId="33" fillId="0" borderId="16" xfId="0" applyNumberFormat="1" applyFont="1" applyBorder="1" applyAlignment="1" applyProtection="1">
      <alignment vertical="center"/>
      <protection/>
    </xf>
    <xf numFmtId="166" fontId="33" fillId="0" borderId="16" xfId="0" applyNumberFormat="1" applyFont="1" applyBorder="1" applyAlignment="1" applyProtection="1">
      <alignment vertical="center"/>
      <protection/>
    </xf>
    <xf numFmtId="4" fontId="33" fillId="0" borderId="17" xfId="0" applyNumberFormat="1" applyFont="1" applyBorder="1" applyAlignment="1" applyProtection="1">
      <alignment vertical="center"/>
      <protection/>
    </xf>
    <xf numFmtId="0" fontId="7" fillId="0" borderId="0" xfId="0" applyFont="1" applyBorder="1" applyAlignment="1" applyProtection="1">
      <alignment horizontal="left" vertical="center"/>
      <protection/>
    </xf>
    <xf numFmtId="164" fontId="25" fillId="3" borderId="10" xfId="0" applyNumberFormat="1" applyFont="1" applyFill="1" applyBorder="1" applyAlignment="1" applyProtection="1">
      <alignment horizontal="center" vertical="center"/>
      <protection locked="0"/>
    </xf>
    <xf numFmtId="0" fontId="25" fillId="3" borderId="11" xfId="0" applyFont="1" applyFill="1" applyBorder="1" applyAlignment="1" applyProtection="1">
      <alignment horizontal="center" vertical="center"/>
      <protection locked="0"/>
    </xf>
    <xf numFmtId="4" fontId="25" fillId="0" borderId="12" xfId="0" applyNumberFormat="1" applyFont="1" applyBorder="1" applyAlignment="1" applyProtection="1">
      <alignment vertical="center"/>
      <protection/>
    </xf>
    <xf numFmtId="4" fontId="0" fillId="0" borderId="0" xfId="0" applyNumberFormat="1" applyFont="1" applyAlignment="1">
      <alignment vertical="center"/>
    </xf>
    <xf numFmtId="164" fontId="25" fillId="3" borderId="13" xfId="0" applyNumberFormat="1"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xf>
    <xf numFmtId="4" fontId="25" fillId="0" borderId="14" xfId="0" applyNumberFormat="1" applyFont="1" applyBorder="1" applyAlignment="1" applyProtection="1">
      <alignment vertical="center"/>
      <protection/>
    </xf>
    <xf numFmtId="164" fontId="25" fillId="3" borderId="15" xfId="0" applyNumberFormat="1" applyFont="1" applyFill="1" applyBorder="1" applyAlignment="1" applyProtection="1">
      <alignment horizontal="center" vertical="center"/>
      <protection locked="0"/>
    </xf>
    <xf numFmtId="0" fontId="25" fillId="3" borderId="16" xfId="0" applyFont="1" applyFill="1" applyBorder="1" applyAlignment="1" applyProtection="1">
      <alignment horizontal="center" vertical="center"/>
      <protection locked="0"/>
    </xf>
    <xf numFmtId="4" fontId="25" fillId="0" borderId="17" xfId="0" applyNumberFormat="1" applyFont="1" applyBorder="1" applyAlignment="1" applyProtection="1">
      <alignment vertical="center"/>
      <protection/>
    </xf>
    <xf numFmtId="0" fontId="28"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xf>
    <xf numFmtId="0" fontId="0" fillId="2" borderId="0" xfId="0" applyFill="1" applyProtection="1">
      <protection/>
    </xf>
    <xf numFmtId="0" fontId="34" fillId="0" borderId="0" xfId="0" applyFont="1" applyAlignment="1">
      <alignment horizontal="left" vertical="center"/>
    </xf>
    <xf numFmtId="0" fontId="14" fillId="0" borderId="0"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Font="1" applyAlignment="1" applyProtection="1">
      <alignment vertical="center"/>
      <protection/>
    </xf>
    <xf numFmtId="0" fontId="35"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5" xfId="0" applyFont="1" applyBorder="1" applyAlignment="1" applyProtection="1">
      <alignment vertical="center"/>
      <protection/>
    </xf>
    <xf numFmtId="0" fontId="6" fillId="0" borderId="0" xfId="0" applyFont="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5" xfId="0" applyFont="1" applyBorder="1" applyAlignment="1" applyProtection="1">
      <alignment vertical="center"/>
      <protection/>
    </xf>
    <xf numFmtId="0" fontId="7" fillId="0" borderId="0" xfId="0" applyFont="1" applyAlignment="1" applyProtection="1">
      <alignment vertical="center"/>
      <protection/>
    </xf>
    <xf numFmtId="0" fontId="0" fillId="0" borderId="24" xfId="0" applyFont="1" applyBorder="1" applyAlignment="1" applyProtection="1">
      <alignment vertical="center"/>
      <protection/>
    </xf>
    <xf numFmtId="0" fontId="20" fillId="0" borderId="24" xfId="0" applyFont="1" applyBorder="1" applyAlignment="1" applyProtection="1">
      <alignment horizontal="center" vertical="center"/>
      <protection/>
    </xf>
    <xf numFmtId="0" fontId="0" fillId="0" borderId="0" xfId="0" applyFont="1" applyBorder="1" applyAlignment="1" applyProtection="1">
      <alignment vertical="center"/>
      <protection locked="0"/>
    </xf>
    <xf numFmtId="0" fontId="0" fillId="0" borderId="13" xfId="0" applyFont="1" applyBorder="1" applyAlignment="1" applyProtection="1">
      <alignment vertical="center"/>
      <protection/>
    </xf>
    <xf numFmtId="0" fontId="25" fillId="0" borderId="14" xfId="0" applyFont="1" applyBorder="1" applyAlignment="1" applyProtection="1">
      <alignment horizontal="center" vertical="center"/>
      <protection/>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15" xfId="0" applyFont="1" applyBorder="1" applyAlignment="1" applyProtection="1">
      <alignment vertical="center"/>
      <protection/>
    </xf>
    <xf numFmtId="0" fontId="25" fillId="0" borderId="17" xfId="0" applyFont="1" applyBorder="1" applyAlignment="1" applyProtection="1">
      <alignment horizontal="center" vertical="center"/>
      <protection/>
    </xf>
    <xf numFmtId="0" fontId="0" fillId="0" borderId="4" xfId="0" applyFont="1" applyBorder="1" applyAlignment="1" applyProtection="1">
      <alignment horizontal="center" vertical="center" wrapText="1"/>
      <protection/>
    </xf>
    <xf numFmtId="0" fontId="3" fillId="5" borderId="21" xfId="0" applyFont="1" applyFill="1" applyBorder="1" applyAlignment="1" applyProtection="1">
      <alignment horizontal="center" vertical="center" wrapText="1"/>
      <protection/>
    </xf>
    <xf numFmtId="0" fontId="3" fillId="5" borderId="22" xfId="0" applyFont="1" applyFill="1" applyBorder="1" applyAlignment="1" applyProtection="1">
      <alignment horizontal="center" vertical="center" wrapText="1"/>
      <protection/>
    </xf>
    <xf numFmtId="0" fontId="0" fillId="0" borderId="5" xfId="0" applyFont="1" applyBorder="1" applyAlignment="1" applyProtection="1">
      <alignment horizontal="center" vertical="center" wrapText="1"/>
      <protection/>
    </xf>
    <xf numFmtId="166" fontId="38" fillId="0" borderId="11" xfId="0" applyNumberFormat="1" applyFont="1" applyBorder="1" applyAlignment="1" applyProtection="1">
      <alignment/>
      <protection/>
    </xf>
    <xf numFmtId="166" fontId="38" fillId="0" borderId="12" xfId="0" applyNumberFormat="1" applyFont="1" applyBorder="1" applyAlignment="1" applyProtection="1">
      <alignment/>
      <protection/>
    </xf>
    <xf numFmtId="4" fontId="39"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Border="1" applyAlignment="1" applyProtection="1">
      <alignment/>
      <protection/>
    </xf>
    <xf numFmtId="0" fontId="6" fillId="0" borderId="0" xfId="0" applyFont="1" applyBorder="1" applyAlignment="1" applyProtection="1">
      <alignment horizontal="left"/>
      <protection/>
    </xf>
    <xf numFmtId="0" fontId="8" fillId="0" borderId="5" xfId="0" applyFont="1" applyBorder="1" applyAlignment="1" applyProtection="1">
      <alignment/>
      <protection/>
    </xf>
    <xf numFmtId="0" fontId="8" fillId="0" borderId="13" xfId="0" applyFont="1" applyBorder="1" applyAlignment="1" applyProtection="1">
      <alignment/>
      <protection/>
    </xf>
    <xf numFmtId="166" fontId="8" fillId="0" borderId="0" xfId="0" applyNumberFormat="1" applyFont="1" applyBorder="1" applyAlignment="1" applyProtection="1">
      <alignment/>
      <protection/>
    </xf>
    <xf numFmtId="166" fontId="8" fillId="0" borderId="14"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Border="1" applyAlignment="1" applyProtection="1">
      <alignment horizontal="left"/>
      <protection/>
    </xf>
    <xf numFmtId="0" fontId="0" fillId="0" borderId="24" xfId="0" applyFont="1" applyBorder="1" applyAlignment="1" applyProtection="1">
      <alignment horizontal="center" vertical="center"/>
      <protection/>
    </xf>
    <xf numFmtId="49" fontId="0" fillId="0" borderId="24" xfId="0" applyNumberFormat="1" applyFont="1" applyBorder="1" applyAlignment="1" applyProtection="1">
      <alignment horizontal="left" vertical="center" wrapText="1"/>
      <protection/>
    </xf>
    <xf numFmtId="0" fontId="0" fillId="0" borderId="24" xfId="0" applyFont="1" applyBorder="1" applyAlignment="1" applyProtection="1">
      <alignment horizontal="center" vertical="center" wrapText="1"/>
      <protection/>
    </xf>
    <xf numFmtId="167" fontId="0" fillId="0" borderId="24" xfId="0" applyNumberFormat="1" applyFont="1" applyBorder="1" applyAlignment="1" applyProtection="1">
      <alignment vertical="center"/>
      <protection/>
    </xf>
    <xf numFmtId="0" fontId="2" fillId="3" borderId="24" xfId="0" applyFont="1" applyFill="1" applyBorder="1" applyAlignment="1" applyProtection="1">
      <alignment horizontal="left" vertical="center"/>
      <protection locked="0"/>
    </xf>
    <xf numFmtId="166" fontId="2" fillId="0" borderId="0" xfId="0" applyNumberFormat="1" applyFont="1" applyBorder="1" applyAlignment="1" applyProtection="1">
      <alignment vertical="center"/>
      <protection/>
    </xf>
    <xf numFmtId="166" fontId="2" fillId="0" borderId="14" xfId="0" applyNumberFormat="1"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Border="1" applyAlignment="1" applyProtection="1">
      <alignment horizontal="left" vertical="center"/>
      <protection/>
    </xf>
    <xf numFmtId="167" fontId="9" fillId="0" borderId="0" xfId="0" applyNumberFormat="1" applyFont="1" applyBorder="1" applyAlignment="1" applyProtection="1">
      <alignment vertical="center"/>
      <protection/>
    </xf>
    <xf numFmtId="0" fontId="9" fillId="0" borderId="5" xfId="0" applyFont="1" applyBorder="1" applyAlignment="1" applyProtection="1">
      <alignment vertical="center"/>
      <protection/>
    </xf>
    <xf numFmtId="0" fontId="9" fillId="0" borderId="13" xfId="0" applyFont="1" applyBorder="1" applyAlignment="1" applyProtection="1">
      <alignment vertical="center"/>
      <protection/>
    </xf>
    <xf numFmtId="0" fontId="9" fillId="0" borderId="14"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5" xfId="0" applyFont="1" applyBorder="1" applyAlignment="1" applyProtection="1">
      <alignment vertical="center"/>
      <protection/>
    </xf>
    <xf numFmtId="0" fontId="10" fillId="0" borderId="13" xfId="0" applyFont="1" applyBorder="1" applyAlignment="1" applyProtection="1">
      <alignment vertical="center"/>
      <protection/>
    </xf>
    <xf numFmtId="0" fontId="10" fillId="0" borderId="14"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left" vertical="center"/>
      <protection/>
    </xf>
    <xf numFmtId="167" fontId="11" fillId="0" borderId="0" xfId="0" applyNumberFormat="1" applyFont="1" applyBorder="1" applyAlignment="1" applyProtection="1">
      <alignment vertical="center"/>
      <protection/>
    </xf>
    <xf numFmtId="0" fontId="11" fillId="0" borderId="5" xfId="0" applyFont="1" applyBorder="1" applyAlignment="1" applyProtection="1">
      <alignment vertical="center"/>
      <protection/>
    </xf>
    <xf numFmtId="0" fontId="11" fillId="0" borderId="13" xfId="0" applyFont="1" applyBorder="1" applyAlignment="1" applyProtection="1">
      <alignment vertical="center"/>
      <protection/>
    </xf>
    <xf numFmtId="0" fontId="11" fillId="0" borderId="14" xfId="0" applyFont="1" applyBorder="1" applyAlignment="1" applyProtection="1">
      <alignment vertical="center"/>
      <protection/>
    </xf>
    <xf numFmtId="0" fontId="11" fillId="0" borderId="0" xfId="0" applyFont="1" applyAlignment="1">
      <alignment horizontal="left" vertical="center"/>
    </xf>
    <xf numFmtId="0" fontId="41" fillId="0" borderId="24" xfId="0" applyFont="1" applyBorder="1" applyAlignment="1" applyProtection="1">
      <alignment horizontal="center" vertical="center"/>
      <protection/>
    </xf>
    <xf numFmtId="49" fontId="41" fillId="0" borderId="24" xfId="0" applyNumberFormat="1" applyFont="1" applyBorder="1" applyAlignment="1" applyProtection="1">
      <alignment horizontal="left" vertical="center" wrapText="1"/>
      <protection/>
    </xf>
    <xf numFmtId="0" fontId="41" fillId="0" borderId="24" xfId="0" applyFont="1" applyBorder="1" applyAlignment="1" applyProtection="1">
      <alignment horizontal="center" vertical="center" wrapText="1"/>
      <protection/>
    </xf>
    <xf numFmtId="167" fontId="41" fillId="0" borderId="24" xfId="0" applyNumberFormat="1"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horizontal="left" vertical="center"/>
      <protection/>
    </xf>
    <xf numFmtId="167" fontId="12" fillId="0" borderId="0" xfId="0" applyNumberFormat="1" applyFont="1" applyBorder="1" applyAlignment="1" applyProtection="1">
      <alignment vertical="center"/>
      <protection/>
    </xf>
    <xf numFmtId="0" fontId="12" fillId="0" borderId="5" xfId="0" applyFont="1" applyBorder="1" applyAlignment="1" applyProtection="1">
      <alignment vertical="center"/>
      <protection/>
    </xf>
    <xf numFmtId="0" fontId="12" fillId="0" borderId="13" xfId="0" applyFont="1" applyBorder="1" applyAlignment="1" applyProtection="1">
      <alignment vertical="center"/>
      <protection/>
    </xf>
    <xf numFmtId="0" fontId="12" fillId="0" borderId="14" xfId="0" applyFont="1" applyBorder="1" applyAlignment="1" applyProtection="1">
      <alignment vertical="center"/>
      <protection/>
    </xf>
    <xf numFmtId="0" fontId="12" fillId="0" borderId="0" xfId="0" applyFont="1" applyAlignment="1">
      <alignment horizontal="left" vertical="center"/>
    </xf>
    <xf numFmtId="167" fontId="0" fillId="3" borderId="24" xfId="0" applyNumberFormat="1" applyFont="1" applyFill="1" applyBorder="1" applyAlignment="1" applyProtection="1">
      <alignment vertical="center"/>
      <protection locked="0"/>
    </xf>
    <xf numFmtId="4" fontId="28" fillId="5" borderId="0" xfId="0" applyNumberFormat="1" applyFont="1" applyFill="1" applyBorder="1" applyAlignment="1" applyProtection="1">
      <alignment vertical="center"/>
      <protection/>
    </xf>
    <xf numFmtId="0" fontId="17" fillId="6" borderId="0" xfId="0" applyFont="1" applyFill="1" applyAlignment="1">
      <alignment horizontal="center" vertical="center"/>
    </xf>
    <xf numFmtId="0" fontId="0" fillId="0" borderId="0" xfId="0"/>
    <xf numFmtId="0" fontId="7" fillId="3"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xf>
    <xf numFmtId="4" fontId="7" fillId="3" borderId="0" xfId="0" applyNumberFormat="1" applyFont="1" applyFill="1" applyBorder="1" applyAlignment="1" applyProtection="1">
      <alignment vertical="center"/>
      <protection locked="0"/>
    </xf>
    <xf numFmtId="4" fontId="7" fillId="0" borderId="0" xfId="0" applyNumberFormat="1" applyFont="1" applyBorder="1" applyAlignment="1" applyProtection="1">
      <alignment vertical="center"/>
      <protection/>
    </xf>
    <xf numFmtId="4" fontId="28" fillId="0" borderId="0" xfId="0" applyNumberFormat="1" applyFont="1" applyBorder="1" applyAlignment="1" applyProtection="1">
      <alignment horizontal="right" vertical="center"/>
      <protection/>
    </xf>
    <xf numFmtId="4" fontId="28" fillId="0" borderId="0"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0" fontId="32" fillId="0" borderId="0" xfId="0" applyFont="1" applyBorder="1" applyAlignment="1" applyProtection="1">
      <alignment vertical="center"/>
      <protection/>
    </xf>
    <xf numFmtId="0" fontId="31" fillId="0" borderId="0" xfId="0" applyFont="1" applyBorder="1" applyAlignment="1" applyProtection="1">
      <alignment horizontal="left" vertical="center" wrapText="1"/>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25" xfId="0" applyFont="1" applyFill="1" applyBorder="1" applyAlignment="1" applyProtection="1">
      <alignment horizontal="left" vertical="center"/>
      <protection/>
    </xf>
    <xf numFmtId="0" fontId="18" fillId="0" borderId="0" xfId="0" applyFont="1" applyBorder="1" applyAlignment="1" applyProtection="1">
      <alignment horizontal="center" vertical="center"/>
      <protection/>
    </xf>
    <xf numFmtId="0" fontId="18"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7" fillId="0" borderId="10" xfId="0" applyFont="1" applyBorder="1" applyAlignment="1">
      <alignment horizontal="center" vertical="center"/>
    </xf>
    <xf numFmtId="0" fontId="27" fillId="0" borderId="11"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25" xfId="0" applyFont="1" applyFill="1" applyBorder="1" applyAlignment="1" applyProtection="1">
      <alignment vertical="center"/>
      <protection/>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4" fillId="0" borderId="0" xfId="0" applyNumberFormat="1" applyFont="1" applyBorder="1" applyAlignment="1" applyProtection="1">
      <alignment vertical="center"/>
      <protection/>
    </xf>
    <xf numFmtId="4" fontId="23"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4" fontId="6" fillId="0" borderId="11" xfId="0" applyNumberFormat="1" applyFont="1" applyBorder="1" applyAlignment="1" applyProtection="1">
      <alignment/>
      <protection/>
    </xf>
    <xf numFmtId="4" fontId="6" fillId="0" borderId="11" xfId="0" applyNumberFormat="1" applyFont="1" applyBorder="1" applyAlignment="1" applyProtection="1">
      <alignment vertical="center"/>
      <protection/>
    </xf>
    <xf numFmtId="0" fontId="16" fillId="2" borderId="0" xfId="20" applyFont="1" applyFill="1" applyAlignment="1" applyProtection="1">
      <alignment horizontal="center" vertical="center"/>
      <protection/>
    </xf>
    <xf numFmtId="4" fontId="7" fillId="0" borderId="16" xfId="0" applyNumberFormat="1" applyFont="1" applyBorder="1" applyAlignment="1" applyProtection="1">
      <alignment/>
      <protection/>
    </xf>
    <xf numFmtId="4" fontId="7" fillId="0" borderId="16" xfId="0" applyNumberFormat="1" applyFont="1" applyBorder="1" applyAlignment="1" applyProtection="1">
      <alignment vertical="center"/>
      <protection/>
    </xf>
    <xf numFmtId="4" fontId="7" fillId="0" borderId="22" xfId="0" applyNumberFormat="1" applyFont="1" applyBorder="1" applyAlignment="1" applyProtection="1">
      <alignment/>
      <protection/>
    </xf>
    <xf numFmtId="4" fontId="7" fillId="0" borderId="22" xfId="0" applyNumberFormat="1" applyFont="1" applyBorder="1" applyAlignment="1" applyProtection="1">
      <alignment vertical="center"/>
      <protection/>
    </xf>
    <xf numFmtId="0" fontId="40" fillId="0" borderId="11" xfId="0" applyFont="1" applyBorder="1" applyAlignment="1" applyProtection="1">
      <alignment vertical="center" wrapText="1"/>
      <protection/>
    </xf>
    <xf numFmtId="0" fontId="0" fillId="0" borderId="11" xfId="0" applyFont="1" applyBorder="1" applyAlignment="1" applyProtection="1">
      <alignment vertical="center"/>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vertical="center"/>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vertical="center"/>
      <protection/>
    </xf>
    <xf numFmtId="0" fontId="41" fillId="0" borderId="24" xfId="0" applyFont="1" applyBorder="1" applyAlignment="1" applyProtection="1">
      <alignment horizontal="left" vertical="center" wrapText="1"/>
      <protection/>
    </xf>
    <xf numFmtId="4" fontId="41" fillId="3" borderId="24" xfId="0" applyNumberFormat="1" applyFont="1" applyFill="1" applyBorder="1" applyAlignment="1" applyProtection="1">
      <alignment vertical="center"/>
      <protection locked="0"/>
    </xf>
    <xf numFmtId="4" fontId="41" fillId="3" borderId="24" xfId="0" applyNumberFormat="1" applyFont="1" applyFill="1" applyBorder="1" applyAlignment="1" applyProtection="1">
      <alignment vertical="center"/>
      <protection/>
    </xf>
    <xf numFmtId="4" fontId="41" fillId="0" borderId="24" xfId="0" applyNumberFormat="1" applyFont="1" applyBorder="1" applyAlignment="1" applyProtection="1">
      <alignment vertical="center"/>
      <protection/>
    </xf>
    <xf numFmtId="4" fontId="0" fillId="0" borderId="24" xfId="0" applyNumberFormat="1" applyFont="1" applyBorder="1" applyAlignment="1" applyProtection="1">
      <alignment vertical="center"/>
      <protection/>
    </xf>
    <xf numFmtId="0" fontId="0" fillId="0" borderId="24" xfId="0" applyFont="1" applyBorder="1" applyAlignment="1" applyProtection="1">
      <alignment horizontal="left" vertical="center" wrapText="1"/>
      <protection/>
    </xf>
    <xf numFmtId="4" fontId="0" fillId="3" borderId="24" xfId="0" applyNumberFormat="1" applyFont="1" applyFill="1" applyBorder="1" applyAlignment="1" applyProtection="1">
      <alignment vertical="center"/>
      <protection locked="0"/>
    </xf>
    <xf numFmtId="4" fontId="0" fillId="3" borderId="24" xfId="0" applyNumberFormat="1" applyFont="1" applyFill="1" applyBorder="1" applyAlignment="1" applyProtection="1">
      <alignment vertical="center"/>
      <protection/>
    </xf>
    <xf numFmtId="0" fontId="9" fillId="0" borderId="11" xfId="0" applyFont="1" applyBorder="1" applyAlignment="1" applyProtection="1">
      <alignment horizontal="left" vertical="center" wrapText="1"/>
      <protection/>
    </xf>
    <xf numFmtId="0" fontId="9" fillId="0" borderId="11" xfId="0" applyFont="1" applyBorder="1" applyAlignment="1" applyProtection="1">
      <alignment vertical="center"/>
      <protection/>
    </xf>
    <xf numFmtId="0" fontId="10" fillId="0" borderId="11" xfId="0" applyFont="1" applyBorder="1" applyAlignment="1" applyProtection="1">
      <alignment horizontal="left" vertical="center" wrapText="1"/>
      <protection/>
    </xf>
    <xf numFmtId="0" fontId="10" fillId="0" borderId="11" xfId="0" applyFont="1" applyBorder="1" applyAlignment="1" applyProtection="1">
      <alignment vertical="center"/>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vertical="center"/>
      <protection/>
    </xf>
    <xf numFmtId="0" fontId="12" fillId="0" borderId="0" xfId="0" applyFont="1" applyBorder="1" applyAlignment="1" applyProtection="1">
      <alignment horizontal="left" vertical="center" wrapText="1"/>
      <protection/>
    </xf>
    <xf numFmtId="0" fontId="12" fillId="0" borderId="0" xfId="0" applyFont="1" applyBorder="1" applyAlignment="1" applyProtection="1">
      <alignment vertical="center"/>
      <protection/>
    </xf>
    <xf numFmtId="0" fontId="3" fillId="5" borderId="22" xfId="0" applyFont="1" applyFill="1" applyBorder="1" applyAlignment="1" applyProtection="1">
      <alignment horizontal="center" vertical="center" wrapText="1"/>
      <protection/>
    </xf>
    <xf numFmtId="0" fontId="37" fillId="5" borderId="22" xfId="0" applyFont="1" applyFill="1" applyBorder="1" applyAlignment="1" applyProtection="1">
      <alignment horizontal="center" vertical="center" wrapText="1"/>
      <protection/>
    </xf>
    <xf numFmtId="0" fontId="3" fillId="5" borderId="23" xfId="0" applyFont="1" applyFill="1" applyBorder="1" applyAlignment="1" applyProtection="1">
      <alignment horizontal="center" vertical="center" wrapText="1"/>
      <protection/>
    </xf>
    <xf numFmtId="4" fontId="28" fillId="0" borderId="11" xfId="0" applyNumberFormat="1" applyFont="1" applyBorder="1" applyAlignment="1" applyProtection="1">
      <alignment/>
      <protection/>
    </xf>
    <xf numFmtId="4" fontId="4" fillId="0" borderId="11" xfId="0" applyNumberFormat="1" applyFont="1" applyBorder="1" applyAlignment="1" applyProtection="1">
      <alignment vertical="center"/>
      <protection/>
    </xf>
    <xf numFmtId="4" fontId="6" fillId="0" borderId="0" xfId="0" applyNumberFormat="1" applyFont="1" applyBorder="1" applyAlignment="1" applyProtection="1">
      <alignment/>
      <protection/>
    </xf>
    <xf numFmtId="4" fontId="6" fillId="0" borderId="0" xfId="0" applyNumberFormat="1" applyFont="1" applyBorder="1" applyAlignment="1" applyProtection="1">
      <alignment vertical="center"/>
      <protection/>
    </xf>
    <xf numFmtId="0" fontId="0" fillId="0" borderId="0" xfId="0" applyFont="1" applyBorder="1" applyAlignment="1" applyProtection="1">
      <alignment vertical="center"/>
      <protection/>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165" fontId="3" fillId="0" borderId="0" xfId="0" applyNumberFormat="1" applyFont="1" applyBorder="1" applyAlignment="1" applyProtection="1">
      <alignment horizontal="left" vertical="center"/>
      <protection/>
    </xf>
    <xf numFmtId="0" fontId="7" fillId="0" borderId="0" xfId="0" applyFont="1" applyBorder="1" applyAlignment="1" applyProtection="1">
      <alignment vertical="center"/>
      <protection/>
    </xf>
    <xf numFmtId="4" fontId="35" fillId="0" borderId="0" xfId="0" applyNumberFormat="1" applyFont="1" applyBorder="1" applyAlignment="1" applyProtection="1">
      <alignment vertical="center"/>
      <protection/>
    </xf>
    <xf numFmtId="4" fontId="36" fillId="0" borderId="0" xfId="0" applyNumberFormat="1" applyFont="1" applyBorder="1" applyAlignment="1" applyProtection="1">
      <alignment vertical="center"/>
      <protection/>
    </xf>
    <xf numFmtId="0" fontId="3" fillId="5" borderId="0" xfId="0" applyFont="1" applyFill="1" applyBorder="1" applyAlignment="1" applyProtection="1">
      <alignment horizontal="center" vertical="center"/>
      <protection/>
    </xf>
    <xf numFmtId="0" fontId="0" fillId="5" borderId="0" xfId="0" applyFont="1" applyFill="1" applyBorder="1" applyAlignment="1" applyProtection="1">
      <alignment vertical="center"/>
      <protection/>
    </xf>
    <xf numFmtId="0" fontId="6" fillId="0" borderId="0" xfId="0" applyFont="1" applyBorder="1" applyAlignment="1" applyProtection="1">
      <alignment vertical="center"/>
      <protection/>
    </xf>
    <xf numFmtId="4" fontId="23" fillId="0" borderId="0"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4" fontId="4" fillId="5" borderId="9" xfId="0" applyNumberFormat="1" applyFont="1" applyFill="1" applyBorder="1" applyAlignment="1" applyProtection="1">
      <alignment vertical="center"/>
      <protection/>
    </xf>
    <xf numFmtId="4" fontId="4" fillId="5" borderId="25" xfId="0" applyNumberFormat="1" applyFont="1" applyFill="1" applyBorder="1" applyAlignment="1" applyProtection="1">
      <alignment vertical="center"/>
      <protection/>
    </xf>
    <xf numFmtId="165" fontId="3" fillId="3" borderId="0" xfId="0" applyNumberFormat="1"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xf>
    <xf numFmtId="0" fontId="44" fillId="0" borderId="0" xfId="21" applyFont="1" applyAlignment="1" applyProtection="1">
      <alignment horizontal="center" vertical="center"/>
      <protection/>
    </xf>
    <xf numFmtId="0" fontId="43" fillId="0" borderId="0" xfId="21" applyAlignment="1" applyProtection="1">
      <alignment horizontal="left" vertical="top"/>
      <protection locked="0"/>
    </xf>
    <xf numFmtId="0" fontId="45" fillId="0" borderId="0" xfId="21" applyFont="1" applyAlignment="1" applyProtection="1">
      <alignment horizontal="left"/>
      <protection/>
    </xf>
    <xf numFmtId="0" fontId="46" fillId="0" borderId="0" xfId="21" applyFont="1" applyAlignment="1" applyProtection="1">
      <alignment horizontal="left"/>
      <protection/>
    </xf>
    <xf numFmtId="0" fontId="47" fillId="0" borderId="0" xfId="21" applyFont="1" applyAlignment="1" applyProtection="1">
      <alignment horizontal="left"/>
      <protection/>
    </xf>
    <xf numFmtId="0" fontId="47" fillId="7" borderId="26" xfId="21" applyFont="1" applyFill="1" applyBorder="1" applyAlignment="1" applyProtection="1">
      <alignment horizontal="center" vertical="center" wrapText="1"/>
      <protection/>
    </xf>
    <xf numFmtId="0" fontId="45" fillId="0" borderId="0" xfId="21" applyFont="1" applyAlignment="1" applyProtection="1">
      <alignment horizontal="left" vertical="top" wrapText="1"/>
      <protection locked="0"/>
    </xf>
    <xf numFmtId="168" fontId="45" fillId="0" borderId="0" xfId="21" applyNumberFormat="1" applyFont="1" applyAlignment="1" applyProtection="1">
      <alignment horizontal="right" vertical="top"/>
      <protection locked="0"/>
    </xf>
    <xf numFmtId="0" fontId="47" fillId="0" borderId="26" xfId="21" applyFont="1" applyBorder="1" applyAlignment="1" applyProtection="1">
      <alignment horizontal="left" vertical="top" wrapText="1"/>
      <protection locked="0"/>
    </xf>
    <xf numFmtId="168" fontId="47" fillId="0" borderId="26" xfId="21" applyNumberFormat="1" applyFont="1" applyBorder="1" applyAlignment="1" applyProtection="1">
      <alignment horizontal="right" vertical="top"/>
      <protection locked="0"/>
    </xf>
    <xf numFmtId="0" fontId="48" fillId="0" borderId="0" xfId="21" applyFont="1" applyAlignment="1" applyProtection="1">
      <alignment horizontal="left" wrapText="1"/>
      <protection locked="0"/>
    </xf>
    <xf numFmtId="168" fontId="48" fillId="0" borderId="0" xfId="21" applyNumberFormat="1" applyFont="1" applyAlignment="1" applyProtection="1">
      <alignment horizontal="right"/>
      <protection locked="0"/>
    </xf>
    <xf numFmtId="0" fontId="43" fillId="0" borderId="0" xfId="21" applyFont="1" applyAlignment="1" applyProtection="1">
      <alignment horizontal="lef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98"/>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5" style="0" customWidth="1"/>
    <col min="34" max="34" width="3.33203125" style="0" customWidth="1"/>
    <col min="35"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66796875" style="0" customWidth="1"/>
    <col min="44" max="44" width="13.66015625" style="0" customWidth="1"/>
    <col min="45" max="46" width="25.83203125" style="0" hidden="1" customWidth="1"/>
    <col min="47" max="47" width="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89" width="9.33203125" style="0" hidden="1" customWidth="1"/>
  </cols>
  <sheetData>
    <row r="1" spans="1:73"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5"/>
      <c r="AH1" s="15"/>
      <c r="AI1" s="18"/>
      <c r="AJ1" s="18"/>
      <c r="AK1" s="18"/>
      <c r="AL1" s="18"/>
      <c r="AM1" s="18"/>
      <c r="AN1" s="18"/>
      <c r="AO1" s="18"/>
      <c r="AP1" s="18"/>
      <c r="AQ1" s="18"/>
      <c r="AR1" s="18"/>
      <c r="AS1" s="18"/>
      <c r="AT1" s="18"/>
      <c r="AU1" s="18"/>
      <c r="AV1" s="18"/>
      <c r="AW1" s="18"/>
      <c r="AX1" s="18"/>
      <c r="AY1" s="18"/>
      <c r="AZ1" s="18"/>
      <c r="BA1" s="19" t="s">
        <v>4</v>
      </c>
      <c r="BB1" s="19" t="s">
        <v>5</v>
      </c>
      <c r="BC1" s="18"/>
      <c r="BD1" s="18"/>
      <c r="BE1" s="18"/>
      <c r="BF1" s="18"/>
      <c r="BG1" s="18"/>
      <c r="BH1" s="18"/>
      <c r="BI1" s="18"/>
      <c r="BJ1" s="18"/>
      <c r="BK1" s="18"/>
      <c r="BL1" s="18"/>
      <c r="BM1" s="18"/>
      <c r="BN1" s="18"/>
      <c r="BO1" s="18"/>
      <c r="BP1" s="18"/>
      <c r="BQ1" s="18"/>
      <c r="BR1" s="18"/>
      <c r="BT1" s="20" t="s">
        <v>6</v>
      </c>
      <c r="BU1" s="20" t="s">
        <v>6</v>
      </c>
    </row>
    <row r="2" spans="3:72" ht="36.95" customHeight="1">
      <c r="C2" s="250" t="s">
        <v>7</v>
      </c>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R2" s="217" t="s">
        <v>8</v>
      </c>
      <c r="AS2" s="218"/>
      <c r="AT2" s="218"/>
      <c r="AU2" s="218"/>
      <c r="AV2" s="218"/>
      <c r="AW2" s="218"/>
      <c r="AX2" s="218"/>
      <c r="AY2" s="218"/>
      <c r="AZ2" s="218"/>
      <c r="BA2" s="218"/>
      <c r="BB2" s="218"/>
      <c r="BC2" s="218"/>
      <c r="BD2" s="218"/>
      <c r="BE2" s="218"/>
      <c r="BS2" s="21" t="s">
        <v>9</v>
      </c>
      <c r="BT2" s="21" t="s">
        <v>10</v>
      </c>
    </row>
    <row r="3" spans="2:72" ht="6.95"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9</v>
      </c>
      <c r="BT3" s="21" t="s">
        <v>11</v>
      </c>
    </row>
    <row r="4" spans="2:71" ht="36.95" customHeight="1">
      <c r="B4" s="25"/>
      <c r="C4" s="232" t="s">
        <v>12</v>
      </c>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6"/>
      <c r="AS4" s="27" t="s">
        <v>13</v>
      </c>
      <c r="BE4" s="28" t="s">
        <v>14</v>
      </c>
      <c r="BS4" s="21" t="s">
        <v>15</v>
      </c>
    </row>
    <row r="5" spans="2:71" ht="14.45" customHeight="1">
      <c r="B5" s="25"/>
      <c r="C5" s="29"/>
      <c r="D5" s="30" t="s">
        <v>16</v>
      </c>
      <c r="E5" s="29"/>
      <c r="F5" s="29"/>
      <c r="G5" s="29"/>
      <c r="H5" s="29"/>
      <c r="I5" s="29"/>
      <c r="J5" s="29"/>
      <c r="K5" s="254" t="s">
        <v>17</v>
      </c>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9"/>
      <c r="AQ5" s="26"/>
      <c r="BE5" s="252" t="s">
        <v>18</v>
      </c>
      <c r="BS5" s="21" t="s">
        <v>9</v>
      </c>
    </row>
    <row r="6" spans="2:71" ht="36.95" customHeight="1">
      <c r="B6" s="25"/>
      <c r="C6" s="29"/>
      <c r="D6" s="32" t="s">
        <v>19</v>
      </c>
      <c r="E6" s="29"/>
      <c r="F6" s="29"/>
      <c r="G6" s="29"/>
      <c r="H6" s="29"/>
      <c r="I6" s="29"/>
      <c r="J6" s="29"/>
      <c r="K6" s="256" t="s">
        <v>20</v>
      </c>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9"/>
      <c r="AQ6" s="26"/>
      <c r="BE6" s="253"/>
      <c r="BS6" s="21" t="s">
        <v>9</v>
      </c>
    </row>
    <row r="7" spans="2:71" ht="14.45" customHeight="1">
      <c r="B7" s="25"/>
      <c r="C7" s="29"/>
      <c r="D7" s="33" t="s">
        <v>21</v>
      </c>
      <c r="E7" s="29"/>
      <c r="F7" s="29"/>
      <c r="G7" s="29"/>
      <c r="H7" s="29"/>
      <c r="I7" s="29"/>
      <c r="J7" s="29"/>
      <c r="K7" s="31"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3" t="s">
        <v>23</v>
      </c>
      <c r="AL7" s="29"/>
      <c r="AM7" s="29"/>
      <c r="AN7" s="31" t="s">
        <v>22</v>
      </c>
      <c r="AO7" s="29"/>
      <c r="AP7" s="29"/>
      <c r="AQ7" s="26"/>
      <c r="BE7" s="253"/>
      <c r="BS7" s="21" t="s">
        <v>9</v>
      </c>
    </row>
    <row r="8" spans="2:71" ht="14.45" customHeight="1">
      <c r="B8" s="25"/>
      <c r="C8" s="29"/>
      <c r="D8" s="33" t="s">
        <v>24</v>
      </c>
      <c r="E8" s="29"/>
      <c r="F8" s="29"/>
      <c r="G8" s="29"/>
      <c r="H8" s="29"/>
      <c r="I8" s="29"/>
      <c r="J8" s="29"/>
      <c r="K8" s="31"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3" t="s">
        <v>26</v>
      </c>
      <c r="AL8" s="29"/>
      <c r="AM8" s="29"/>
      <c r="AN8" s="34" t="s">
        <v>27</v>
      </c>
      <c r="AO8" s="29"/>
      <c r="AP8" s="29"/>
      <c r="AQ8" s="26"/>
      <c r="BE8" s="253"/>
      <c r="BS8" s="21" t="s">
        <v>9</v>
      </c>
    </row>
    <row r="9" spans="2:71" ht="14.45" customHeight="1">
      <c r="B9" s="25"/>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6"/>
      <c r="BE9" s="253"/>
      <c r="BS9" s="21" t="s">
        <v>9</v>
      </c>
    </row>
    <row r="10" spans="2:71" ht="14.45" customHeight="1">
      <c r="B10" s="25"/>
      <c r="C10" s="29"/>
      <c r="D10" s="33" t="s">
        <v>28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3" t="s">
        <v>29</v>
      </c>
      <c r="AL10" s="29"/>
      <c r="AM10" s="29"/>
      <c r="AN10" s="31" t="s">
        <v>30</v>
      </c>
      <c r="AO10" s="29"/>
      <c r="AP10" s="29"/>
      <c r="AQ10" s="26"/>
      <c r="BE10" s="253"/>
      <c r="BS10" s="21" t="s">
        <v>9</v>
      </c>
    </row>
    <row r="11" spans="2:71" ht="18.4" customHeight="1">
      <c r="B11" s="25"/>
      <c r="C11" s="29"/>
      <c r="D11" s="29"/>
      <c r="E11" s="31" t="s">
        <v>31</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3" t="s">
        <v>32</v>
      </c>
      <c r="AL11" s="29"/>
      <c r="AM11" s="29"/>
      <c r="AN11" s="31" t="s">
        <v>22</v>
      </c>
      <c r="AO11" s="29"/>
      <c r="AP11" s="29"/>
      <c r="AQ11" s="26"/>
      <c r="BE11" s="253"/>
      <c r="BS11" s="21" t="s">
        <v>9</v>
      </c>
    </row>
    <row r="12" spans="2:71" ht="6.95" customHeight="1">
      <c r="B12" s="25"/>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6"/>
      <c r="BE12" s="253"/>
      <c r="BS12" s="21" t="s">
        <v>9</v>
      </c>
    </row>
    <row r="13" spans="2:71" ht="14.45" customHeight="1">
      <c r="B13" s="25"/>
      <c r="C13" s="29"/>
      <c r="D13" s="33"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3" t="s">
        <v>29</v>
      </c>
      <c r="AL13" s="29"/>
      <c r="AM13" s="29"/>
      <c r="AN13" s="35" t="s">
        <v>34</v>
      </c>
      <c r="AO13" s="29"/>
      <c r="AP13" s="29"/>
      <c r="AQ13" s="26"/>
      <c r="BE13" s="253"/>
      <c r="BS13" s="21" t="s">
        <v>9</v>
      </c>
    </row>
    <row r="14" spans="2:71" ht="15">
      <c r="B14" s="25"/>
      <c r="C14" s="29"/>
      <c r="D14" s="29"/>
      <c r="E14" s="257" t="s">
        <v>34</v>
      </c>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33" t="s">
        <v>32</v>
      </c>
      <c r="AL14" s="29"/>
      <c r="AM14" s="29"/>
      <c r="AN14" s="35" t="s">
        <v>34</v>
      </c>
      <c r="AO14" s="29"/>
      <c r="AP14" s="29"/>
      <c r="AQ14" s="26"/>
      <c r="BE14" s="253"/>
      <c r="BS14" s="21" t="s">
        <v>9</v>
      </c>
    </row>
    <row r="15" spans="2:71" ht="6.95" customHeight="1">
      <c r="B15" s="25"/>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6"/>
      <c r="BE15" s="253"/>
      <c r="BS15" s="21" t="s">
        <v>6</v>
      </c>
    </row>
    <row r="16" spans="2:71" ht="14.45" customHeight="1">
      <c r="B16" s="25"/>
      <c r="C16" s="29"/>
      <c r="D16" s="33"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3" t="s">
        <v>29</v>
      </c>
      <c r="AL16" s="29"/>
      <c r="AM16" s="29"/>
      <c r="AN16" s="31" t="s">
        <v>36</v>
      </c>
      <c r="AO16" s="29"/>
      <c r="AP16" s="29"/>
      <c r="AQ16" s="26"/>
      <c r="BE16" s="253"/>
      <c r="BS16" s="21" t="s">
        <v>6</v>
      </c>
    </row>
    <row r="17" spans="2:71" ht="18.4" customHeight="1">
      <c r="B17" s="25"/>
      <c r="C17" s="29"/>
      <c r="D17" s="29"/>
      <c r="E17" s="31" t="s">
        <v>37</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3" t="s">
        <v>32</v>
      </c>
      <c r="AL17" s="29"/>
      <c r="AM17" s="29"/>
      <c r="AN17" s="31" t="s">
        <v>38</v>
      </c>
      <c r="AO17" s="29"/>
      <c r="AP17" s="29"/>
      <c r="AQ17" s="26"/>
      <c r="BE17" s="253"/>
      <c r="BS17" s="21" t="s">
        <v>39</v>
      </c>
    </row>
    <row r="18" spans="2:71" ht="6.95" customHeight="1">
      <c r="B18" s="25"/>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6"/>
      <c r="BE18" s="253"/>
      <c r="BS18" s="21" t="s">
        <v>9</v>
      </c>
    </row>
    <row r="19" spans="2:71" ht="14.45" customHeight="1">
      <c r="B19" s="25"/>
      <c r="C19" s="29"/>
      <c r="D19" s="33" t="s">
        <v>40</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33" t="s">
        <v>29</v>
      </c>
      <c r="AL19" s="29"/>
      <c r="AM19" s="29"/>
      <c r="AN19" s="31" t="s">
        <v>22</v>
      </c>
      <c r="AO19" s="29"/>
      <c r="AP19" s="29"/>
      <c r="AQ19" s="26"/>
      <c r="BE19" s="253"/>
      <c r="BS19" s="21" t="s">
        <v>9</v>
      </c>
    </row>
    <row r="20" spans="2:57" ht="18.4" customHeight="1">
      <c r="B20" s="25"/>
      <c r="C20" s="29"/>
      <c r="D20" s="29"/>
      <c r="E20" s="31" t="s">
        <v>41</v>
      </c>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33" t="s">
        <v>32</v>
      </c>
      <c r="AL20" s="29"/>
      <c r="AM20" s="29"/>
      <c r="AN20" s="31" t="s">
        <v>22</v>
      </c>
      <c r="AO20" s="29"/>
      <c r="AP20" s="29"/>
      <c r="AQ20" s="26"/>
      <c r="BE20" s="253"/>
    </row>
    <row r="21" spans="2:57" ht="6.95" customHeight="1">
      <c r="B21" s="25"/>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6"/>
      <c r="BE21" s="253"/>
    </row>
    <row r="22" spans="2:57" ht="15">
      <c r="B22" s="25"/>
      <c r="C22" s="29"/>
      <c r="D22" s="33" t="s">
        <v>42</v>
      </c>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6"/>
      <c r="BE22" s="253"/>
    </row>
    <row r="23" spans="2:57" ht="22.5" customHeight="1">
      <c r="B23" s="25"/>
      <c r="C23" s="29"/>
      <c r="D23" s="29"/>
      <c r="E23" s="259" t="s">
        <v>22</v>
      </c>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9"/>
      <c r="AP23" s="29"/>
      <c r="AQ23" s="26"/>
      <c r="BE23" s="253"/>
    </row>
    <row r="24" spans="2:57" ht="6.95" customHeight="1">
      <c r="B24" s="25"/>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6"/>
      <c r="BE24" s="253"/>
    </row>
    <row r="25" spans="2:57" ht="6.95" customHeight="1">
      <c r="B25" s="25"/>
      <c r="C25" s="29"/>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9"/>
      <c r="AQ25" s="26"/>
      <c r="BE25" s="253"/>
    </row>
    <row r="26" spans="2:57" ht="14.45" customHeight="1">
      <c r="B26" s="25"/>
      <c r="C26" s="29"/>
      <c r="D26" s="37" t="s">
        <v>43</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60">
        <f>ROUND(AG87,2)</f>
        <v>0</v>
      </c>
      <c r="AL26" s="255"/>
      <c r="AM26" s="255"/>
      <c r="AN26" s="255"/>
      <c r="AO26" s="255"/>
      <c r="AP26" s="29"/>
      <c r="AQ26" s="26"/>
      <c r="BE26" s="253"/>
    </row>
    <row r="27" spans="2:57" ht="14.45" customHeight="1">
      <c r="B27" s="25"/>
      <c r="C27" s="29"/>
      <c r="D27" s="37" t="s">
        <v>44</v>
      </c>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60">
        <f>ROUND(AG91,2)</f>
        <v>0</v>
      </c>
      <c r="AL27" s="260"/>
      <c r="AM27" s="260"/>
      <c r="AN27" s="260"/>
      <c r="AO27" s="260"/>
      <c r="AP27" s="29"/>
      <c r="AQ27" s="26"/>
      <c r="BE27" s="253"/>
    </row>
    <row r="28" spans="2:57" s="1" customFormat="1" ht="6.95" customHeight="1">
      <c r="B28" s="38"/>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40"/>
      <c r="BE28" s="253"/>
    </row>
    <row r="29" spans="2:57" s="1" customFormat="1" ht="25.9" customHeight="1">
      <c r="B29" s="38"/>
      <c r="C29" s="39"/>
      <c r="D29" s="41" t="s">
        <v>45</v>
      </c>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261">
        <f>ROUND(AK26+AK27,2)</f>
        <v>0</v>
      </c>
      <c r="AL29" s="262"/>
      <c r="AM29" s="262"/>
      <c r="AN29" s="262"/>
      <c r="AO29" s="262"/>
      <c r="AP29" s="39"/>
      <c r="AQ29" s="40"/>
      <c r="BE29" s="253"/>
    </row>
    <row r="30" spans="2:57" s="1" customFormat="1" ht="6.95" customHeight="1">
      <c r="B30" s="38"/>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40"/>
      <c r="BE30" s="253"/>
    </row>
    <row r="31" spans="2:57" s="2" customFormat="1" ht="14.45" customHeight="1">
      <c r="B31" s="43"/>
      <c r="C31" s="44"/>
      <c r="D31" s="45" t="s">
        <v>46</v>
      </c>
      <c r="E31" s="44"/>
      <c r="F31" s="45" t="s">
        <v>47</v>
      </c>
      <c r="G31" s="44"/>
      <c r="H31" s="44"/>
      <c r="I31" s="44"/>
      <c r="J31" s="44"/>
      <c r="K31" s="44"/>
      <c r="L31" s="243">
        <v>0.21</v>
      </c>
      <c r="M31" s="244"/>
      <c r="N31" s="244"/>
      <c r="O31" s="244"/>
      <c r="P31" s="44"/>
      <c r="Q31" s="44"/>
      <c r="R31" s="44"/>
      <c r="S31" s="44"/>
      <c r="T31" s="47" t="s">
        <v>48</v>
      </c>
      <c r="U31" s="44"/>
      <c r="V31" s="44"/>
      <c r="W31" s="245">
        <f>ROUND(AZ87+SUM(CD92:CD96),2)</f>
        <v>0</v>
      </c>
      <c r="X31" s="244"/>
      <c r="Y31" s="244"/>
      <c r="Z31" s="244"/>
      <c r="AA31" s="244"/>
      <c r="AB31" s="244"/>
      <c r="AC31" s="244"/>
      <c r="AD31" s="244"/>
      <c r="AE31" s="244"/>
      <c r="AF31" s="44"/>
      <c r="AG31" s="44"/>
      <c r="AH31" s="44"/>
      <c r="AI31" s="44"/>
      <c r="AJ31" s="44"/>
      <c r="AK31" s="245">
        <f>ROUND(AV87+SUM(BY92:BY96),2)</f>
        <v>0</v>
      </c>
      <c r="AL31" s="244"/>
      <c r="AM31" s="244"/>
      <c r="AN31" s="244"/>
      <c r="AO31" s="244"/>
      <c r="AP31" s="44"/>
      <c r="AQ31" s="48"/>
      <c r="BE31" s="253"/>
    </row>
    <row r="32" spans="2:57" s="2" customFormat="1" ht="14.45" customHeight="1">
      <c r="B32" s="43"/>
      <c r="C32" s="44"/>
      <c r="D32" s="44"/>
      <c r="E32" s="44"/>
      <c r="F32" s="45" t="s">
        <v>49</v>
      </c>
      <c r="G32" s="44"/>
      <c r="H32" s="44"/>
      <c r="I32" s="44"/>
      <c r="J32" s="44"/>
      <c r="K32" s="44"/>
      <c r="L32" s="243">
        <v>0.15</v>
      </c>
      <c r="M32" s="244"/>
      <c r="N32" s="244"/>
      <c r="O32" s="244"/>
      <c r="P32" s="44"/>
      <c r="Q32" s="44"/>
      <c r="R32" s="44"/>
      <c r="S32" s="44"/>
      <c r="T32" s="47" t="s">
        <v>48</v>
      </c>
      <c r="U32" s="44"/>
      <c r="V32" s="44"/>
      <c r="W32" s="245">
        <f>ROUND(BA87+SUM(CE92:CE96),2)</f>
        <v>0</v>
      </c>
      <c r="X32" s="244"/>
      <c r="Y32" s="244"/>
      <c r="Z32" s="244"/>
      <c r="AA32" s="244"/>
      <c r="AB32" s="244"/>
      <c r="AC32" s="244"/>
      <c r="AD32" s="244"/>
      <c r="AE32" s="244"/>
      <c r="AF32" s="44"/>
      <c r="AG32" s="44"/>
      <c r="AH32" s="44"/>
      <c r="AI32" s="44"/>
      <c r="AJ32" s="44"/>
      <c r="AK32" s="245">
        <f>ROUND(AW87+SUM(BZ92:BZ96),2)</f>
        <v>0</v>
      </c>
      <c r="AL32" s="244"/>
      <c r="AM32" s="244"/>
      <c r="AN32" s="244"/>
      <c r="AO32" s="244"/>
      <c r="AP32" s="44"/>
      <c r="AQ32" s="48"/>
      <c r="BE32" s="253"/>
    </row>
    <row r="33" spans="2:57" s="2" customFormat="1" ht="14.45" customHeight="1" hidden="1">
      <c r="B33" s="43"/>
      <c r="C33" s="44"/>
      <c r="D33" s="44"/>
      <c r="E33" s="44"/>
      <c r="F33" s="45" t="s">
        <v>50</v>
      </c>
      <c r="G33" s="44"/>
      <c r="H33" s="44"/>
      <c r="I33" s="44"/>
      <c r="J33" s="44"/>
      <c r="K33" s="44"/>
      <c r="L33" s="243">
        <v>0.21</v>
      </c>
      <c r="M33" s="244"/>
      <c r="N33" s="244"/>
      <c r="O33" s="244"/>
      <c r="P33" s="44"/>
      <c r="Q33" s="44"/>
      <c r="R33" s="44"/>
      <c r="S33" s="44"/>
      <c r="T33" s="47" t="s">
        <v>48</v>
      </c>
      <c r="U33" s="44"/>
      <c r="V33" s="44"/>
      <c r="W33" s="245">
        <f>ROUND(BB87+SUM(CF92:CF96),2)</f>
        <v>0</v>
      </c>
      <c r="X33" s="244"/>
      <c r="Y33" s="244"/>
      <c r="Z33" s="244"/>
      <c r="AA33" s="244"/>
      <c r="AB33" s="244"/>
      <c r="AC33" s="244"/>
      <c r="AD33" s="244"/>
      <c r="AE33" s="244"/>
      <c r="AF33" s="44"/>
      <c r="AG33" s="44"/>
      <c r="AH33" s="44"/>
      <c r="AI33" s="44"/>
      <c r="AJ33" s="44"/>
      <c r="AK33" s="245">
        <v>0</v>
      </c>
      <c r="AL33" s="244"/>
      <c r="AM33" s="244"/>
      <c r="AN33" s="244"/>
      <c r="AO33" s="244"/>
      <c r="AP33" s="44"/>
      <c r="AQ33" s="48"/>
      <c r="BE33" s="253"/>
    </row>
    <row r="34" spans="2:57" s="2" customFormat="1" ht="14.45" customHeight="1" hidden="1">
      <c r="B34" s="43"/>
      <c r="C34" s="44"/>
      <c r="D34" s="44"/>
      <c r="E34" s="44"/>
      <c r="F34" s="45" t="s">
        <v>51</v>
      </c>
      <c r="G34" s="44"/>
      <c r="H34" s="44"/>
      <c r="I34" s="44"/>
      <c r="J34" s="44"/>
      <c r="K34" s="44"/>
      <c r="L34" s="243">
        <v>0.15</v>
      </c>
      <c r="M34" s="244"/>
      <c r="N34" s="244"/>
      <c r="O34" s="244"/>
      <c r="P34" s="44"/>
      <c r="Q34" s="44"/>
      <c r="R34" s="44"/>
      <c r="S34" s="44"/>
      <c r="T34" s="47" t="s">
        <v>48</v>
      </c>
      <c r="U34" s="44"/>
      <c r="V34" s="44"/>
      <c r="W34" s="245">
        <f>ROUND(BC87+SUM(CG92:CG96),2)</f>
        <v>0</v>
      </c>
      <c r="X34" s="244"/>
      <c r="Y34" s="244"/>
      <c r="Z34" s="244"/>
      <c r="AA34" s="244"/>
      <c r="AB34" s="244"/>
      <c r="AC34" s="244"/>
      <c r="AD34" s="244"/>
      <c r="AE34" s="244"/>
      <c r="AF34" s="44"/>
      <c r="AG34" s="44"/>
      <c r="AH34" s="44"/>
      <c r="AI34" s="44"/>
      <c r="AJ34" s="44"/>
      <c r="AK34" s="245">
        <v>0</v>
      </c>
      <c r="AL34" s="244"/>
      <c r="AM34" s="244"/>
      <c r="AN34" s="244"/>
      <c r="AO34" s="244"/>
      <c r="AP34" s="44"/>
      <c r="AQ34" s="48"/>
      <c r="BE34" s="253"/>
    </row>
    <row r="35" spans="2:43" s="2" customFormat="1" ht="14.45" customHeight="1" hidden="1">
      <c r="B35" s="43"/>
      <c r="C35" s="44"/>
      <c r="D35" s="44"/>
      <c r="E35" s="44"/>
      <c r="F35" s="45" t="s">
        <v>52</v>
      </c>
      <c r="G35" s="44"/>
      <c r="H35" s="44"/>
      <c r="I35" s="44"/>
      <c r="J35" s="44"/>
      <c r="K35" s="44"/>
      <c r="L35" s="243">
        <v>0</v>
      </c>
      <c r="M35" s="244"/>
      <c r="N35" s="244"/>
      <c r="O35" s="244"/>
      <c r="P35" s="44"/>
      <c r="Q35" s="44"/>
      <c r="R35" s="44"/>
      <c r="S35" s="44"/>
      <c r="T35" s="47" t="s">
        <v>48</v>
      </c>
      <c r="U35" s="44"/>
      <c r="V35" s="44"/>
      <c r="W35" s="245">
        <f>ROUND(BD87+SUM(CH92:CH96),2)</f>
        <v>0</v>
      </c>
      <c r="X35" s="244"/>
      <c r="Y35" s="244"/>
      <c r="Z35" s="244"/>
      <c r="AA35" s="244"/>
      <c r="AB35" s="244"/>
      <c r="AC35" s="244"/>
      <c r="AD35" s="244"/>
      <c r="AE35" s="244"/>
      <c r="AF35" s="44"/>
      <c r="AG35" s="44"/>
      <c r="AH35" s="44"/>
      <c r="AI35" s="44"/>
      <c r="AJ35" s="44"/>
      <c r="AK35" s="245">
        <v>0</v>
      </c>
      <c r="AL35" s="244"/>
      <c r="AM35" s="244"/>
      <c r="AN35" s="244"/>
      <c r="AO35" s="244"/>
      <c r="AP35" s="44"/>
      <c r="AQ35" s="48"/>
    </row>
    <row r="36" spans="2:43"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40"/>
    </row>
    <row r="37" spans="2:43" s="1" customFormat="1" ht="25.9" customHeight="1">
      <c r="B37" s="38"/>
      <c r="C37" s="49"/>
      <c r="D37" s="50" t="s">
        <v>53</v>
      </c>
      <c r="E37" s="51"/>
      <c r="F37" s="51"/>
      <c r="G37" s="51"/>
      <c r="H37" s="51"/>
      <c r="I37" s="51"/>
      <c r="J37" s="51"/>
      <c r="K37" s="51"/>
      <c r="L37" s="51"/>
      <c r="M37" s="51"/>
      <c r="N37" s="51"/>
      <c r="O37" s="51"/>
      <c r="P37" s="51"/>
      <c r="Q37" s="51"/>
      <c r="R37" s="51"/>
      <c r="S37" s="51"/>
      <c r="T37" s="52" t="s">
        <v>54</v>
      </c>
      <c r="U37" s="51"/>
      <c r="V37" s="51"/>
      <c r="W37" s="51"/>
      <c r="X37" s="246" t="s">
        <v>55</v>
      </c>
      <c r="Y37" s="247"/>
      <c r="Z37" s="247"/>
      <c r="AA37" s="247"/>
      <c r="AB37" s="247"/>
      <c r="AC37" s="51"/>
      <c r="AD37" s="51"/>
      <c r="AE37" s="51"/>
      <c r="AF37" s="51"/>
      <c r="AG37" s="51"/>
      <c r="AH37" s="51"/>
      <c r="AI37" s="51"/>
      <c r="AJ37" s="51"/>
      <c r="AK37" s="248">
        <f>SUM(AK29:AK35)</f>
        <v>0</v>
      </c>
      <c r="AL37" s="247"/>
      <c r="AM37" s="247"/>
      <c r="AN37" s="247"/>
      <c r="AO37" s="249"/>
      <c r="AP37" s="49"/>
      <c r="AQ37" s="40"/>
    </row>
    <row r="38" spans="2:43" s="1" customFormat="1" ht="14.45" customHeight="1">
      <c r="B38" s="38"/>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40"/>
    </row>
    <row r="39" spans="2:43" ht="13.5">
      <c r="B39" s="25"/>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6"/>
    </row>
    <row r="40" spans="2:43" ht="13.5">
      <c r="B40" s="2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6"/>
    </row>
    <row r="41" spans="2:43" ht="13.5">
      <c r="B41" s="25"/>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6"/>
    </row>
    <row r="42" spans="2:43" ht="13.5">
      <c r="B42" s="25"/>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6"/>
    </row>
    <row r="43" spans="2:43" ht="13.5">
      <c r="B43" s="25"/>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6"/>
    </row>
    <row r="44" spans="2:43" ht="13.5">
      <c r="B44" s="25"/>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6"/>
    </row>
    <row r="45" spans="2:43" ht="13.5">
      <c r="B45" s="25"/>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6"/>
    </row>
    <row r="46" spans="2:43" ht="13.5">
      <c r="B46" s="25"/>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6"/>
    </row>
    <row r="47" spans="2:43" ht="13.5">
      <c r="B47" s="25"/>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6"/>
    </row>
    <row r="48" spans="2:43" ht="13.5">
      <c r="B48" s="25"/>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6"/>
    </row>
    <row r="49" spans="2:43" s="1" customFormat="1" ht="15">
      <c r="B49" s="38"/>
      <c r="C49" s="39"/>
      <c r="D49" s="53" t="s">
        <v>56</v>
      </c>
      <c r="E49" s="54"/>
      <c r="F49" s="54"/>
      <c r="G49" s="54"/>
      <c r="H49" s="54"/>
      <c r="I49" s="54"/>
      <c r="J49" s="54"/>
      <c r="K49" s="54"/>
      <c r="L49" s="54"/>
      <c r="M49" s="54"/>
      <c r="N49" s="54"/>
      <c r="O49" s="54"/>
      <c r="P49" s="54"/>
      <c r="Q49" s="54"/>
      <c r="R49" s="54"/>
      <c r="S49" s="54"/>
      <c r="T49" s="54"/>
      <c r="U49" s="54"/>
      <c r="V49" s="54"/>
      <c r="W49" s="54"/>
      <c r="X49" s="54"/>
      <c r="Y49" s="54"/>
      <c r="Z49" s="55"/>
      <c r="AA49" s="39"/>
      <c r="AB49" s="39"/>
      <c r="AC49" s="53" t="s">
        <v>57</v>
      </c>
      <c r="AD49" s="54"/>
      <c r="AE49" s="54"/>
      <c r="AF49" s="54"/>
      <c r="AG49" s="54"/>
      <c r="AH49" s="54"/>
      <c r="AI49" s="54"/>
      <c r="AJ49" s="54"/>
      <c r="AK49" s="54"/>
      <c r="AL49" s="54"/>
      <c r="AM49" s="54"/>
      <c r="AN49" s="54"/>
      <c r="AO49" s="55"/>
      <c r="AP49" s="39"/>
      <c r="AQ49" s="40"/>
    </row>
    <row r="50" spans="2:43" ht="13.5">
      <c r="B50" s="25"/>
      <c r="C50" s="29"/>
      <c r="D50" s="56"/>
      <c r="E50" s="29"/>
      <c r="F50" s="29"/>
      <c r="G50" s="29"/>
      <c r="H50" s="29"/>
      <c r="I50" s="29"/>
      <c r="J50" s="29"/>
      <c r="K50" s="29"/>
      <c r="L50" s="29"/>
      <c r="M50" s="29"/>
      <c r="N50" s="29"/>
      <c r="O50" s="29"/>
      <c r="P50" s="29"/>
      <c r="Q50" s="29"/>
      <c r="R50" s="29"/>
      <c r="S50" s="29"/>
      <c r="T50" s="29"/>
      <c r="U50" s="29"/>
      <c r="V50" s="29"/>
      <c r="W50" s="29"/>
      <c r="X50" s="29"/>
      <c r="Y50" s="29"/>
      <c r="Z50" s="57"/>
      <c r="AA50" s="29"/>
      <c r="AB50" s="29"/>
      <c r="AC50" s="56"/>
      <c r="AD50" s="29"/>
      <c r="AE50" s="29"/>
      <c r="AF50" s="29"/>
      <c r="AG50" s="29"/>
      <c r="AH50" s="29"/>
      <c r="AI50" s="29"/>
      <c r="AJ50" s="29"/>
      <c r="AK50" s="29"/>
      <c r="AL50" s="29"/>
      <c r="AM50" s="29"/>
      <c r="AN50" s="29"/>
      <c r="AO50" s="57"/>
      <c r="AP50" s="29"/>
      <c r="AQ50" s="26"/>
    </row>
    <row r="51" spans="2:43" ht="13.5">
      <c r="B51" s="25"/>
      <c r="C51" s="29"/>
      <c r="D51" s="56"/>
      <c r="E51" s="29"/>
      <c r="F51" s="29"/>
      <c r="G51" s="29"/>
      <c r="H51" s="29"/>
      <c r="I51" s="29"/>
      <c r="J51" s="29"/>
      <c r="K51" s="29"/>
      <c r="L51" s="29"/>
      <c r="M51" s="29"/>
      <c r="N51" s="29"/>
      <c r="O51" s="29"/>
      <c r="P51" s="29"/>
      <c r="Q51" s="29"/>
      <c r="R51" s="29"/>
      <c r="S51" s="29"/>
      <c r="T51" s="29"/>
      <c r="U51" s="29"/>
      <c r="V51" s="29"/>
      <c r="W51" s="29"/>
      <c r="X51" s="29"/>
      <c r="Y51" s="29"/>
      <c r="Z51" s="57"/>
      <c r="AA51" s="29"/>
      <c r="AB51" s="29"/>
      <c r="AC51" s="56"/>
      <c r="AD51" s="29"/>
      <c r="AE51" s="29"/>
      <c r="AF51" s="29"/>
      <c r="AG51" s="29"/>
      <c r="AH51" s="29"/>
      <c r="AI51" s="29"/>
      <c r="AJ51" s="29"/>
      <c r="AK51" s="29"/>
      <c r="AL51" s="29"/>
      <c r="AM51" s="29"/>
      <c r="AN51" s="29"/>
      <c r="AO51" s="57"/>
      <c r="AP51" s="29"/>
      <c r="AQ51" s="26"/>
    </row>
    <row r="52" spans="2:43" ht="13.5">
      <c r="B52" s="25"/>
      <c r="C52" s="29"/>
      <c r="D52" s="56"/>
      <c r="E52" s="29"/>
      <c r="F52" s="29"/>
      <c r="G52" s="29"/>
      <c r="H52" s="29"/>
      <c r="I52" s="29"/>
      <c r="J52" s="29"/>
      <c r="K52" s="29"/>
      <c r="L52" s="29"/>
      <c r="M52" s="29"/>
      <c r="N52" s="29"/>
      <c r="O52" s="29"/>
      <c r="P52" s="29"/>
      <c r="Q52" s="29"/>
      <c r="R52" s="29"/>
      <c r="S52" s="29"/>
      <c r="T52" s="29"/>
      <c r="U52" s="29"/>
      <c r="V52" s="29"/>
      <c r="W52" s="29"/>
      <c r="X52" s="29"/>
      <c r="Y52" s="29"/>
      <c r="Z52" s="57"/>
      <c r="AA52" s="29"/>
      <c r="AB52" s="29"/>
      <c r="AC52" s="56"/>
      <c r="AD52" s="29"/>
      <c r="AE52" s="29"/>
      <c r="AF52" s="29"/>
      <c r="AG52" s="29"/>
      <c r="AH52" s="29"/>
      <c r="AI52" s="29"/>
      <c r="AJ52" s="29"/>
      <c r="AK52" s="29"/>
      <c r="AL52" s="29"/>
      <c r="AM52" s="29"/>
      <c r="AN52" s="29"/>
      <c r="AO52" s="57"/>
      <c r="AP52" s="29"/>
      <c r="AQ52" s="26"/>
    </row>
    <row r="53" spans="2:43" ht="13.5">
      <c r="B53" s="25"/>
      <c r="C53" s="29"/>
      <c r="D53" s="56"/>
      <c r="E53" s="29"/>
      <c r="F53" s="29"/>
      <c r="G53" s="29"/>
      <c r="H53" s="29"/>
      <c r="I53" s="29"/>
      <c r="J53" s="29"/>
      <c r="K53" s="29"/>
      <c r="L53" s="29"/>
      <c r="M53" s="29"/>
      <c r="N53" s="29"/>
      <c r="O53" s="29"/>
      <c r="P53" s="29"/>
      <c r="Q53" s="29"/>
      <c r="R53" s="29"/>
      <c r="S53" s="29"/>
      <c r="T53" s="29"/>
      <c r="U53" s="29"/>
      <c r="V53" s="29"/>
      <c r="W53" s="29"/>
      <c r="X53" s="29"/>
      <c r="Y53" s="29"/>
      <c r="Z53" s="57"/>
      <c r="AA53" s="29"/>
      <c r="AB53" s="29"/>
      <c r="AC53" s="56"/>
      <c r="AD53" s="29"/>
      <c r="AE53" s="29"/>
      <c r="AF53" s="29"/>
      <c r="AG53" s="29"/>
      <c r="AH53" s="29"/>
      <c r="AI53" s="29"/>
      <c r="AJ53" s="29"/>
      <c r="AK53" s="29"/>
      <c r="AL53" s="29"/>
      <c r="AM53" s="29"/>
      <c r="AN53" s="29"/>
      <c r="AO53" s="57"/>
      <c r="AP53" s="29"/>
      <c r="AQ53" s="26"/>
    </row>
    <row r="54" spans="2:43" ht="13.5">
      <c r="B54" s="25"/>
      <c r="C54" s="29"/>
      <c r="D54" s="56"/>
      <c r="E54" s="29"/>
      <c r="F54" s="29"/>
      <c r="G54" s="29"/>
      <c r="H54" s="29"/>
      <c r="I54" s="29"/>
      <c r="J54" s="29"/>
      <c r="K54" s="29"/>
      <c r="L54" s="29"/>
      <c r="M54" s="29"/>
      <c r="N54" s="29"/>
      <c r="O54" s="29"/>
      <c r="P54" s="29"/>
      <c r="Q54" s="29"/>
      <c r="R54" s="29"/>
      <c r="S54" s="29"/>
      <c r="T54" s="29"/>
      <c r="U54" s="29"/>
      <c r="V54" s="29"/>
      <c r="W54" s="29"/>
      <c r="X54" s="29"/>
      <c r="Y54" s="29"/>
      <c r="Z54" s="57"/>
      <c r="AA54" s="29"/>
      <c r="AB54" s="29"/>
      <c r="AC54" s="56"/>
      <c r="AD54" s="29"/>
      <c r="AE54" s="29"/>
      <c r="AF54" s="29"/>
      <c r="AG54" s="29"/>
      <c r="AH54" s="29"/>
      <c r="AI54" s="29"/>
      <c r="AJ54" s="29"/>
      <c r="AK54" s="29"/>
      <c r="AL54" s="29"/>
      <c r="AM54" s="29"/>
      <c r="AN54" s="29"/>
      <c r="AO54" s="57"/>
      <c r="AP54" s="29"/>
      <c r="AQ54" s="26"/>
    </row>
    <row r="55" spans="2:43" ht="13.5">
      <c r="B55" s="25"/>
      <c r="C55" s="29"/>
      <c r="D55" s="56"/>
      <c r="E55" s="29"/>
      <c r="F55" s="29"/>
      <c r="G55" s="29"/>
      <c r="H55" s="29"/>
      <c r="I55" s="29"/>
      <c r="J55" s="29"/>
      <c r="K55" s="29"/>
      <c r="L55" s="29"/>
      <c r="M55" s="29"/>
      <c r="N55" s="29"/>
      <c r="O55" s="29"/>
      <c r="P55" s="29"/>
      <c r="Q55" s="29"/>
      <c r="R55" s="29"/>
      <c r="S55" s="29"/>
      <c r="T55" s="29"/>
      <c r="U55" s="29"/>
      <c r="V55" s="29"/>
      <c r="W55" s="29"/>
      <c r="X55" s="29"/>
      <c r="Y55" s="29"/>
      <c r="Z55" s="57"/>
      <c r="AA55" s="29"/>
      <c r="AB55" s="29"/>
      <c r="AC55" s="56"/>
      <c r="AD55" s="29"/>
      <c r="AE55" s="29"/>
      <c r="AF55" s="29"/>
      <c r="AG55" s="29"/>
      <c r="AH55" s="29"/>
      <c r="AI55" s="29"/>
      <c r="AJ55" s="29"/>
      <c r="AK55" s="29"/>
      <c r="AL55" s="29"/>
      <c r="AM55" s="29"/>
      <c r="AN55" s="29"/>
      <c r="AO55" s="57"/>
      <c r="AP55" s="29"/>
      <c r="AQ55" s="26"/>
    </row>
    <row r="56" spans="2:43" ht="13.5">
      <c r="B56" s="25"/>
      <c r="C56" s="29"/>
      <c r="D56" s="56"/>
      <c r="E56" s="29"/>
      <c r="F56" s="29"/>
      <c r="G56" s="29"/>
      <c r="H56" s="29"/>
      <c r="I56" s="29"/>
      <c r="J56" s="29"/>
      <c r="K56" s="29"/>
      <c r="L56" s="29"/>
      <c r="M56" s="29"/>
      <c r="N56" s="29"/>
      <c r="O56" s="29"/>
      <c r="P56" s="29"/>
      <c r="Q56" s="29"/>
      <c r="R56" s="29"/>
      <c r="S56" s="29"/>
      <c r="T56" s="29"/>
      <c r="U56" s="29"/>
      <c r="V56" s="29"/>
      <c r="W56" s="29"/>
      <c r="X56" s="29"/>
      <c r="Y56" s="29"/>
      <c r="Z56" s="57"/>
      <c r="AA56" s="29"/>
      <c r="AB56" s="29"/>
      <c r="AC56" s="56"/>
      <c r="AD56" s="29"/>
      <c r="AE56" s="29"/>
      <c r="AF56" s="29"/>
      <c r="AG56" s="29"/>
      <c r="AH56" s="29"/>
      <c r="AI56" s="29"/>
      <c r="AJ56" s="29"/>
      <c r="AK56" s="29"/>
      <c r="AL56" s="29"/>
      <c r="AM56" s="29"/>
      <c r="AN56" s="29"/>
      <c r="AO56" s="57"/>
      <c r="AP56" s="29"/>
      <c r="AQ56" s="26"/>
    </row>
    <row r="57" spans="2:43" ht="13.5">
      <c r="B57" s="25"/>
      <c r="C57" s="29"/>
      <c r="D57" s="56"/>
      <c r="E57" s="29"/>
      <c r="F57" s="29"/>
      <c r="G57" s="29"/>
      <c r="H57" s="29"/>
      <c r="I57" s="29"/>
      <c r="J57" s="29"/>
      <c r="K57" s="29"/>
      <c r="L57" s="29"/>
      <c r="M57" s="29"/>
      <c r="N57" s="29"/>
      <c r="O57" s="29"/>
      <c r="P57" s="29"/>
      <c r="Q57" s="29"/>
      <c r="R57" s="29"/>
      <c r="S57" s="29"/>
      <c r="T57" s="29"/>
      <c r="U57" s="29"/>
      <c r="V57" s="29"/>
      <c r="W57" s="29"/>
      <c r="X57" s="29"/>
      <c r="Y57" s="29"/>
      <c r="Z57" s="57"/>
      <c r="AA57" s="29"/>
      <c r="AB57" s="29"/>
      <c r="AC57" s="56"/>
      <c r="AD57" s="29"/>
      <c r="AE57" s="29"/>
      <c r="AF57" s="29"/>
      <c r="AG57" s="29"/>
      <c r="AH57" s="29"/>
      <c r="AI57" s="29"/>
      <c r="AJ57" s="29"/>
      <c r="AK57" s="29"/>
      <c r="AL57" s="29"/>
      <c r="AM57" s="29"/>
      <c r="AN57" s="29"/>
      <c r="AO57" s="57"/>
      <c r="AP57" s="29"/>
      <c r="AQ57" s="26"/>
    </row>
    <row r="58" spans="2:43" s="1" customFormat="1" ht="15">
      <c r="B58" s="38"/>
      <c r="C58" s="39"/>
      <c r="D58" s="58" t="s">
        <v>58</v>
      </c>
      <c r="E58" s="59"/>
      <c r="F58" s="59"/>
      <c r="G58" s="59"/>
      <c r="H58" s="59"/>
      <c r="I58" s="59"/>
      <c r="J58" s="59"/>
      <c r="K58" s="59"/>
      <c r="L58" s="59"/>
      <c r="M58" s="59"/>
      <c r="N58" s="59"/>
      <c r="O58" s="59"/>
      <c r="P58" s="59"/>
      <c r="Q58" s="59"/>
      <c r="R58" s="60" t="s">
        <v>59</v>
      </c>
      <c r="S58" s="59"/>
      <c r="T58" s="59"/>
      <c r="U58" s="59"/>
      <c r="V58" s="59"/>
      <c r="W58" s="59"/>
      <c r="X58" s="59"/>
      <c r="Y58" s="59"/>
      <c r="Z58" s="61"/>
      <c r="AA58" s="39"/>
      <c r="AB58" s="39"/>
      <c r="AC58" s="58" t="s">
        <v>58</v>
      </c>
      <c r="AD58" s="59"/>
      <c r="AE58" s="59"/>
      <c r="AF58" s="59"/>
      <c r="AG58" s="59"/>
      <c r="AH58" s="59"/>
      <c r="AI58" s="59"/>
      <c r="AJ58" s="59"/>
      <c r="AK58" s="59"/>
      <c r="AL58" s="59"/>
      <c r="AM58" s="60" t="s">
        <v>59</v>
      </c>
      <c r="AN58" s="59"/>
      <c r="AO58" s="61"/>
      <c r="AP58" s="39"/>
      <c r="AQ58" s="40"/>
    </row>
    <row r="59" spans="2:43" ht="13.5">
      <c r="B59" s="25"/>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6"/>
    </row>
    <row r="60" spans="2:43" s="1" customFormat="1" ht="15">
      <c r="B60" s="38"/>
      <c r="C60" s="39"/>
      <c r="D60" s="53" t="s">
        <v>60</v>
      </c>
      <c r="E60" s="54"/>
      <c r="F60" s="54"/>
      <c r="G60" s="54"/>
      <c r="H60" s="54"/>
      <c r="I60" s="54"/>
      <c r="J60" s="54"/>
      <c r="K60" s="54"/>
      <c r="L60" s="54"/>
      <c r="M60" s="54"/>
      <c r="N60" s="54"/>
      <c r="O60" s="54"/>
      <c r="P60" s="54"/>
      <c r="Q60" s="54"/>
      <c r="R60" s="54"/>
      <c r="S60" s="54"/>
      <c r="T60" s="54"/>
      <c r="U60" s="54"/>
      <c r="V60" s="54"/>
      <c r="W60" s="54"/>
      <c r="X60" s="54"/>
      <c r="Y60" s="54"/>
      <c r="Z60" s="55"/>
      <c r="AA60" s="39"/>
      <c r="AB60" s="39"/>
      <c r="AC60" s="53" t="s">
        <v>61</v>
      </c>
      <c r="AD60" s="54"/>
      <c r="AE60" s="54"/>
      <c r="AF60" s="54"/>
      <c r="AG60" s="54"/>
      <c r="AH60" s="54"/>
      <c r="AI60" s="54"/>
      <c r="AJ60" s="54"/>
      <c r="AK60" s="54"/>
      <c r="AL60" s="54"/>
      <c r="AM60" s="54"/>
      <c r="AN60" s="54"/>
      <c r="AO60" s="55"/>
      <c r="AP60" s="39"/>
      <c r="AQ60" s="40"/>
    </row>
    <row r="61" spans="2:43" ht="13.5">
      <c r="B61" s="25"/>
      <c r="C61" s="29"/>
      <c r="D61" s="56"/>
      <c r="E61" s="29"/>
      <c r="F61" s="29"/>
      <c r="G61" s="29"/>
      <c r="H61" s="29"/>
      <c r="I61" s="29"/>
      <c r="J61" s="29"/>
      <c r="K61" s="29"/>
      <c r="L61" s="29"/>
      <c r="M61" s="29"/>
      <c r="N61" s="29"/>
      <c r="O61" s="29"/>
      <c r="P61" s="29"/>
      <c r="Q61" s="29"/>
      <c r="R61" s="29"/>
      <c r="S61" s="29"/>
      <c r="T61" s="29"/>
      <c r="U61" s="29"/>
      <c r="V61" s="29"/>
      <c r="W61" s="29"/>
      <c r="X61" s="29"/>
      <c r="Y61" s="29"/>
      <c r="Z61" s="57"/>
      <c r="AA61" s="29"/>
      <c r="AB61" s="29"/>
      <c r="AC61" s="56"/>
      <c r="AD61" s="29"/>
      <c r="AE61" s="29"/>
      <c r="AF61" s="29"/>
      <c r="AG61" s="29"/>
      <c r="AH61" s="29"/>
      <c r="AI61" s="29"/>
      <c r="AJ61" s="29"/>
      <c r="AK61" s="29"/>
      <c r="AL61" s="29"/>
      <c r="AM61" s="29"/>
      <c r="AN61" s="29"/>
      <c r="AO61" s="57"/>
      <c r="AP61" s="29"/>
      <c r="AQ61" s="26"/>
    </row>
    <row r="62" spans="2:43" ht="13.5">
      <c r="B62" s="25"/>
      <c r="C62" s="29"/>
      <c r="D62" s="56"/>
      <c r="E62" s="29"/>
      <c r="F62" s="29"/>
      <c r="G62" s="29"/>
      <c r="H62" s="29"/>
      <c r="I62" s="29"/>
      <c r="J62" s="29"/>
      <c r="K62" s="29"/>
      <c r="L62" s="29"/>
      <c r="M62" s="29"/>
      <c r="N62" s="29"/>
      <c r="O62" s="29"/>
      <c r="P62" s="29"/>
      <c r="Q62" s="29"/>
      <c r="R62" s="29"/>
      <c r="S62" s="29"/>
      <c r="T62" s="29"/>
      <c r="U62" s="29"/>
      <c r="V62" s="29"/>
      <c r="W62" s="29"/>
      <c r="X62" s="29"/>
      <c r="Y62" s="29"/>
      <c r="Z62" s="57"/>
      <c r="AA62" s="29"/>
      <c r="AB62" s="29"/>
      <c r="AC62" s="56"/>
      <c r="AD62" s="29"/>
      <c r="AE62" s="29"/>
      <c r="AF62" s="29"/>
      <c r="AG62" s="29"/>
      <c r="AH62" s="29"/>
      <c r="AI62" s="29"/>
      <c r="AJ62" s="29"/>
      <c r="AK62" s="29"/>
      <c r="AL62" s="29"/>
      <c r="AM62" s="29"/>
      <c r="AN62" s="29"/>
      <c r="AO62" s="57"/>
      <c r="AP62" s="29"/>
      <c r="AQ62" s="26"/>
    </row>
    <row r="63" spans="2:43" ht="13.5">
      <c r="B63" s="25"/>
      <c r="C63" s="29"/>
      <c r="D63" s="56"/>
      <c r="E63" s="29"/>
      <c r="F63" s="29"/>
      <c r="G63" s="29"/>
      <c r="H63" s="29"/>
      <c r="I63" s="29"/>
      <c r="J63" s="29"/>
      <c r="K63" s="29"/>
      <c r="L63" s="29"/>
      <c r="M63" s="29"/>
      <c r="N63" s="29"/>
      <c r="O63" s="29"/>
      <c r="P63" s="29"/>
      <c r="Q63" s="29"/>
      <c r="R63" s="29"/>
      <c r="S63" s="29"/>
      <c r="T63" s="29"/>
      <c r="U63" s="29"/>
      <c r="V63" s="29"/>
      <c r="W63" s="29"/>
      <c r="X63" s="29"/>
      <c r="Y63" s="29"/>
      <c r="Z63" s="57"/>
      <c r="AA63" s="29"/>
      <c r="AB63" s="29"/>
      <c r="AC63" s="56"/>
      <c r="AD63" s="29"/>
      <c r="AE63" s="29"/>
      <c r="AF63" s="29"/>
      <c r="AG63" s="29"/>
      <c r="AH63" s="29"/>
      <c r="AI63" s="29"/>
      <c r="AJ63" s="29"/>
      <c r="AK63" s="29"/>
      <c r="AL63" s="29"/>
      <c r="AM63" s="29"/>
      <c r="AN63" s="29"/>
      <c r="AO63" s="57"/>
      <c r="AP63" s="29"/>
      <c r="AQ63" s="26"/>
    </row>
    <row r="64" spans="2:43" ht="13.5">
      <c r="B64" s="25"/>
      <c r="C64" s="29"/>
      <c r="D64" s="56"/>
      <c r="E64" s="29"/>
      <c r="F64" s="29"/>
      <c r="G64" s="29"/>
      <c r="H64" s="29"/>
      <c r="I64" s="29"/>
      <c r="J64" s="29"/>
      <c r="K64" s="29"/>
      <c r="L64" s="29"/>
      <c r="M64" s="29"/>
      <c r="N64" s="29"/>
      <c r="O64" s="29"/>
      <c r="P64" s="29"/>
      <c r="Q64" s="29"/>
      <c r="R64" s="29"/>
      <c r="S64" s="29"/>
      <c r="T64" s="29"/>
      <c r="U64" s="29"/>
      <c r="V64" s="29"/>
      <c r="W64" s="29"/>
      <c r="X64" s="29"/>
      <c r="Y64" s="29"/>
      <c r="Z64" s="57"/>
      <c r="AA64" s="29"/>
      <c r="AB64" s="29"/>
      <c r="AC64" s="56"/>
      <c r="AD64" s="29"/>
      <c r="AE64" s="29"/>
      <c r="AF64" s="29"/>
      <c r="AG64" s="29"/>
      <c r="AH64" s="29"/>
      <c r="AI64" s="29"/>
      <c r="AJ64" s="29"/>
      <c r="AK64" s="29"/>
      <c r="AL64" s="29"/>
      <c r="AM64" s="29"/>
      <c r="AN64" s="29"/>
      <c r="AO64" s="57"/>
      <c r="AP64" s="29"/>
      <c r="AQ64" s="26"/>
    </row>
    <row r="65" spans="2:43" ht="13.5">
      <c r="B65" s="25"/>
      <c r="C65" s="29"/>
      <c r="D65" s="56"/>
      <c r="E65" s="29"/>
      <c r="F65" s="29"/>
      <c r="G65" s="29"/>
      <c r="H65" s="29"/>
      <c r="I65" s="29"/>
      <c r="J65" s="29"/>
      <c r="K65" s="29"/>
      <c r="L65" s="29"/>
      <c r="M65" s="29"/>
      <c r="N65" s="29"/>
      <c r="O65" s="29"/>
      <c r="P65" s="29"/>
      <c r="Q65" s="29"/>
      <c r="R65" s="29"/>
      <c r="S65" s="29"/>
      <c r="T65" s="29"/>
      <c r="U65" s="29"/>
      <c r="V65" s="29"/>
      <c r="W65" s="29"/>
      <c r="X65" s="29"/>
      <c r="Y65" s="29"/>
      <c r="Z65" s="57"/>
      <c r="AA65" s="29"/>
      <c r="AB65" s="29"/>
      <c r="AC65" s="56"/>
      <c r="AD65" s="29"/>
      <c r="AE65" s="29"/>
      <c r="AF65" s="29"/>
      <c r="AG65" s="29"/>
      <c r="AH65" s="29"/>
      <c r="AI65" s="29"/>
      <c r="AJ65" s="29"/>
      <c r="AK65" s="29"/>
      <c r="AL65" s="29"/>
      <c r="AM65" s="29"/>
      <c r="AN65" s="29"/>
      <c r="AO65" s="57"/>
      <c r="AP65" s="29"/>
      <c r="AQ65" s="26"/>
    </row>
    <row r="66" spans="2:43" ht="13.5">
      <c r="B66" s="25"/>
      <c r="C66" s="29"/>
      <c r="D66" s="56"/>
      <c r="E66" s="29"/>
      <c r="F66" s="29"/>
      <c r="G66" s="29"/>
      <c r="H66" s="29"/>
      <c r="I66" s="29"/>
      <c r="J66" s="29"/>
      <c r="K66" s="29"/>
      <c r="L66" s="29"/>
      <c r="M66" s="29"/>
      <c r="N66" s="29"/>
      <c r="O66" s="29"/>
      <c r="P66" s="29"/>
      <c r="Q66" s="29"/>
      <c r="R66" s="29"/>
      <c r="S66" s="29"/>
      <c r="T66" s="29"/>
      <c r="U66" s="29"/>
      <c r="V66" s="29"/>
      <c r="W66" s="29"/>
      <c r="X66" s="29"/>
      <c r="Y66" s="29"/>
      <c r="Z66" s="57"/>
      <c r="AA66" s="29"/>
      <c r="AB66" s="29"/>
      <c r="AC66" s="56"/>
      <c r="AD66" s="29"/>
      <c r="AE66" s="29"/>
      <c r="AF66" s="29"/>
      <c r="AG66" s="29"/>
      <c r="AH66" s="29"/>
      <c r="AI66" s="29"/>
      <c r="AJ66" s="29"/>
      <c r="AK66" s="29"/>
      <c r="AL66" s="29"/>
      <c r="AM66" s="29"/>
      <c r="AN66" s="29"/>
      <c r="AO66" s="57"/>
      <c r="AP66" s="29"/>
      <c r="AQ66" s="26"/>
    </row>
    <row r="67" spans="2:43" ht="13.5">
      <c r="B67" s="25"/>
      <c r="C67" s="29"/>
      <c r="D67" s="56"/>
      <c r="E67" s="29"/>
      <c r="F67" s="29"/>
      <c r="G67" s="29"/>
      <c r="H67" s="29"/>
      <c r="I67" s="29"/>
      <c r="J67" s="29"/>
      <c r="K67" s="29"/>
      <c r="L67" s="29"/>
      <c r="M67" s="29"/>
      <c r="N67" s="29"/>
      <c r="O67" s="29"/>
      <c r="P67" s="29"/>
      <c r="Q67" s="29"/>
      <c r="R67" s="29"/>
      <c r="S67" s="29"/>
      <c r="T67" s="29"/>
      <c r="U67" s="29"/>
      <c r="V67" s="29"/>
      <c r="W67" s="29"/>
      <c r="X67" s="29"/>
      <c r="Y67" s="29"/>
      <c r="Z67" s="57"/>
      <c r="AA67" s="29"/>
      <c r="AB67" s="29"/>
      <c r="AC67" s="56"/>
      <c r="AD67" s="29"/>
      <c r="AE67" s="29"/>
      <c r="AF67" s="29"/>
      <c r="AG67" s="29"/>
      <c r="AH67" s="29"/>
      <c r="AI67" s="29"/>
      <c r="AJ67" s="29"/>
      <c r="AK67" s="29"/>
      <c r="AL67" s="29"/>
      <c r="AM67" s="29"/>
      <c r="AN67" s="29"/>
      <c r="AO67" s="57"/>
      <c r="AP67" s="29"/>
      <c r="AQ67" s="26"/>
    </row>
    <row r="68" spans="2:43" ht="13.5">
      <c r="B68" s="25"/>
      <c r="C68" s="29"/>
      <c r="D68" s="56"/>
      <c r="E68" s="29"/>
      <c r="F68" s="29"/>
      <c r="G68" s="29"/>
      <c r="H68" s="29"/>
      <c r="I68" s="29"/>
      <c r="J68" s="29"/>
      <c r="K68" s="29"/>
      <c r="L68" s="29"/>
      <c r="M68" s="29"/>
      <c r="N68" s="29"/>
      <c r="O68" s="29"/>
      <c r="P68" s="29"/>
      <c r="Q68" s="29"/>
      <c r="R68" s="29"/>
      <c r="S68" s="29"/>
      <c r="T68" s="29"/>
      <c r="U68" s="29"/>
      <c r="V68" s="29"/>
      <c r="W68" s="29"/>
      <c r="X68" s="29"/>
      <c r="Y68" s="29"/>
      <c r="Z68" s="57"/>
      <c r="AA68" s="29"/>
      <c r="AB68" s="29"/>
      <c r="AC68" s="56"/>
      <c r="AD68" s="29"/>
      <c r="AE68" s="29"/>
      <c r="AF68" s="29"/>
      <c r="AG68" s="29"/>
      <c r="AH68" s="29"/>
      <c r="AI68" s="29"/>
      <c r="AJ68" s="29"/>
      <c r="AK68" s="29"/>
      <c r="AL68" s="29"/>
      <c r="AM68" s="29"/>
      <c r="AN68" s="29"/>
      <c r="AO68" s="57"/>
      <c r="AP68" s="29"/>
      <c r="AQ68" s="26"/>
    </row>
    <row r="69" spans="2:43" s="1" customFormat="1" ht="15">
      <c r="B69" s="38"/>
      <c r="C69" s="39"/>
      <c r="D69" s="58" t="s">
        <v>58</v>
      </c>
      <c r="E69" s="59"/>
      <c r="F69" s="59"/>
      <c r="G69" s="59"/>
      <c r="H69" s="59"/>
      <c r="I69" s="59"/>
      <c r="J69" s="59"/>
      <c r="K69" s="59"/>
      <c r="L69" s="59"/>
      <c r="M69" s="59"/>
      <c r="N69" s="59"/>
      <c r="O69" s="59"/>
      <c r="P69" s="59"/>
      <c r="Q69" s="59"/>
      <c r="R69" s="60" t="s">
        <v>59</v>
      </c>
      <c r="S69" s="59"/>
      <c r="T69" s="59"/>
      <c r="U69" s="59"/>
      <c r="V69" s="59"/>
      <c r="W69" s="59"/>
      <c r="X69" s="59"/>
      <c r="Y69" s="59"/>
      <c r="Z69" s="61"/>
      <c r="AA69" s="39"/>
      <c r="AB69" s="39"/>
      <c r="AC69" s="58" t="s">
        <v>58</v>
      </c>
      <c r="AD69" s="59"/>
      <c r="AE69" s="59"/>
      <c r="AF69" s="59"/>
      <c r="AG69" s="59"/>
      <c r="AH69" s="59"/>
      <c r="AI69" s="59"/>
      <c r="AJ69" s="59"/>
      <c r="AK69" s="59"/>
      <c r="AL69" s="59"/>
      <c r="AM69" s="60" t="s">
        <v>59</v>
      </c>
      <c r="AN69" s="59"/>
      <c r="AO69" s="61"/>
      <c r="AP69" s="39"/>
      <c r="AQ69" s="40"/>
    </row>
    <row r="70" spans="2:43" s="1" customFormat="1" ht="6.95" customHeight="1">
      <c r="B70" s="38"/>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40"/>
    </row>
    <row r="71" spans="2:43" s="1" customFormat="1" ht="6.95" customHeight="1">
      <c r="B71" s="62"/>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4"/>
    </row>
    <row r="75" spans="2:43" s="1" customFormat="1" ht="6.95" customHeight="1">
      <c r="B75" s="65"/>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7"/>
    </row>
    <row r="76" spans="2:43" s="1" customFormat="1" ht="36.95" customHeight="1">
      <c r="B76" s="38"/>
      <c r="C76" s="232" t="s">
        <v>62</v>
      </c>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40"/>
    </row>
    <row r="77" spans="2:43" s="3" customFormat="1" ht="14.45" customHeight="1">
      <c r="B77" s="68"/>
      <c r="C77" s="33" t="s">
        <v>16</v>
      </c>
      <c r="D77" s="69"/>
      <c r="E77" s="69"/>
      <c r="F77" s="69"/>
      <c r="G77" s="69"/>
      <c r="H77" s="69"/>
      <c r="I77" s="69"/>
      <c r="J77" s="69"/>
      <c r="K77" s="69"/>
      <c r="L77" s="69" t="str">
        <f>K5</f>
        <v>RG_1730</v>
      </c>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70"/>
    </row>
    <row r="78" spans="2:43" s="4" customFormat="1" ht="36.95" customHeight="1">
      <c r="B78" s="71"/>
      <c r="C78" s="72" t="s">
        <v>19</v>
      </c>
      <c r="D78" s="73"/>
      <c r="E78" s="73"/>
      <c r="F78" s="73"/>
      <c r="G78" s="73"/>
      <c r="H78" s="73"/>
      <c r="I78" s="73"/>
      <c r="J78" s="73"/>
      <c r="K78" s="73"/>
      <c r="L78" s="234" t="str">
        <f>K6</f>
        <v>Stavební úpravy VOŠ a SZeŠ Benešov - revize PD</v>
      </c>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73"/>
      <c r="AQ78" s="74"/>
    </row>
    <row r="79" spans="2:43" s="1" customFormat="1" ht="6.95" customHeight="1">
      <c r="B79" s="38"/>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40"/>
    </row>
    <row r="80" spans="2:43" s="1" customFormat="1" ht="15">
      <c r="B80" s="38"/>
      <c r="C80" s="33" t="s">
        <v>24</v>
      </c>
      <c r="D80" s="39"/>
      <c r="E80" s="39"/>
      <c r="F80" s="39"/>
      <c r="G80" s="39"/>
      <c r="H80" s="39"/>
      <c r="I80" s="39"/>
      <c r="J80" s="39"/>
      <c r="K80" s="39"/>
      <c r="L80" s="75" t="str">
        <f>IF(K8="","",K8)</f>
        <v>Mendelova 131, 256 01 Benešov</v>
      </c>
      <c r="M80" s="39"/>
      <c r="N80" s="39"/>
      <c r="O80" s="39"/>
      <c r="P80" s="39"/>
      <c r="Q80" s="39"/>
      <c r="R80" s="39"/>
      <c r="S80" s="39"/>
      <c r="T80" s="39"/>
      <c r="U80" s="39"/>
      <c r="V80" s="39"/>
      <c r="W80" s="39"/>
      <c r="X80" s="39"/>
      <c r="Y80" s="39"/>
      <c r="Z80" s="39"/>
      <c r="AA80" s="39"/>
      <c r="AB80" s="39"/>
      <c r="AC80" s="39"/>
      <c r="AD80" s="39"/>
      <c r="AE80" s="39"/>
      <c r="AF80" s="39"/>
      <c r="AG80" s="39"/>
      <c r="AH80" s="39"/>
      <c r="AI80" s="33" t="s">
        <v>26</v>
      </c>
      <c r="AJ80" s="39"/>
      <c r="AK80" s="39"/>
      <c r="AL80" s="39"/>
      <c r="AM80" s="76" t="str">
        <f>IF(AN8="","",AN8)</f>
        <v>11. 4. 2017</v>
      </c>
      <c r="AN80" s="39"/>
      <c r="AO80" s="39"/>
      <c r="AP80" s="39"/>
      <c r="AQ80" s="40"/>
    </row>
    <row r="81" spans="2:43" s="1" customFormat="1" ht="6.95" customHeight="1">
      <c r="B81" s="38"/>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40"/>
    </row>
    <row r="82" spans="2:56" s="1" customFormat="1" ht="15">
      <c r="B82" s="38"/>
      <c r="C82" s="33" t="s">
        <v>28</v>
      </c>
      <c r="D82" s="39"/>
      <c r="E82" s="39"/>
      <c r="F82" s="39"/>
      <c r="G82" s="39"/>
      <c r="H82" s="39"/>
      <c r="I82" s="39"/>
      <c r="J82" s="39"/>
      <c r="K82" s="39"/>
      <c r="L82" s="69" t="str">
        <f>IF(E11="","",E11)</f>
        <v>VOŠ A SZeŠ Benešov</v>
      </c>
      <c r="M82" s="39"/>
      <c r="N82" s="39"/>
      <c r="O82" s="39"/>
      <c r="P82" s="39"/>
      <c r="Q82" s="39"/>
      <c r="R82" s="39"/>
      <c r="S82" s="39"/>
      <c r="T82" s="39"/>
      <c r="U82" s="39"/>
      <c r="V82" s="39"/>
      <c r="W82" s="39"/>
      <c r="X82" s="39"/>
      <c r="Y82" s="39"/>
      <c r="Z82" s="39"/>
      <c r="AA82" s="39"/>
      <c r="AB82" s="39"/>
      <c r="AC82" s="39"/>
      <c r="AD82" s="39"/>
      <c r="AE82" s="39"/>
      <c r="AF82" s="39"/>
      <c r="AG82" s="39"/>
      <c r="AH82" s="39"/>
      <c r="AI82" s="33" t="s">
        <v>35</v>
      </c>
      <c r="AJ82" s="39"/>
      <c r="AK82" s="39"/>
      <c r="AL82" s="39"/>
      <c r="AM82" s="236" t="str">
        <f>IF(E17="","",E17)</f>
        <v>RotaGroup, s.r.o.</v>
      </c>
      <c r="AN82" s="236"/>
      <c r="AO82" s="236"/>
      <c r="AP82" s="236"/>
      <c r="AQ82" s="40"/>
      <c r="AS82" s="237" t="s">
        <v>63</v>
      </c>
      <c r="AT82" s="238"/>
      <c r="AU82" s="77"/>
      <c r="AV82" s="77"/>
      <c r="AW82" s="77"/>
      <c r="AX82" s="77"/>
      <c r="AY82" s="77"/>
      <c r="AZ82" s="77"/>
      <c r="BA82" s="77"/>
      <c r="BB82" s="77"/>
      <c r="BC82" s="77"/>
      <c r="BD82" s="78"/>
    </row>
    <row r="83" spans="2:56" s="1" customFormat="1" ht="15">
      <c r="B83" s="38"/>
      <c r="C83" s="33" t="s">
        <v>33</v>
      </c>
      <c r="D83" s="39"/>
      <c r="E83" s="39"/>
      <c r="F83" s="39"/>
      <c r="G83" s="39"/>
      <c r="H83" s="39"/>
      <c r="I83" s="39"/>
      <c r="J83" s="39"/>
      <c r="K83" s="39"/>
      <c r="L83" s="69" t="str">
        <f>IF(E14="Vyplň údaj","",E14)</f>
        <v/>
      </c>
      <c r="M83" s="39"/>
      <c r="N83" s="39"/>
      <c r="O83" s="39"/>
      <c r="P83" s="39"/>
      <c r="Q83" s="39"/>
      <c r="R83" s="39"/>
      <c r="S83" s="39"/>
      <c r="T83" s="39"/>
      <c r="U83" s="39"/>
      <c r="V83" s="39"/>
      <c r="W83" s="39"/>
      <c r="X83" s="39"/>
      <c r="Y83" s="39"/>
      <c r="Z83" s="39"/>
      <c r="AA83" s="39"/>
      <c r="AB83" s="39"/>
      <c r="AC83" s="39"/>
      <c r="AD83" s="39"/>
      <c r="AE83" s="39"/>
      <c r="AF83" s="39"/>
      <c r="AG83" s="39"/>
      <c r="AH83" s="39"/>
      <c r="AI83" s="33" t="s">
        <v>40</v>
      </c>
      <c r="AJ83" s="39"/>
      <c r="AK83" s="39"/>
      <c r="AL83" s="39"/>
      <c r="AM83" s="236" t="str">
        <f>IF(E20="","",E20)</f>
        <v xml:space="preserve"> </v>
      </c>
      <c r="AN83" s="236"/>
      <c r="AO83" s="236"/>
      <c r="AP83" s="236"/>
      <c r="AQ83" s="40"/>
      <c r="AS83" s="239"/>
      <c r="AT83" s="240"/>
      <c r="AU83" s="79"/>
      <c r="AV83" s="79"/>
      <c r="AW83" s="79"/>
      <c r="AX83" s="79"/>
      <c r="AY83" s="79"/>
      <c r="AZ83" s="79"/>
      <c r="BA83" s="79"/>
      <c r="BB83" s="79"/>
      <c r="BC83" s="79"/>
      <c r="BD83" s="80"/>
    </row>
    <row r="84" spans="2:56" s="1" customFormat="1" ht="10.9" customHeight="1">
      <c r="B84" s="38"/>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40"/>
      <c r="AS84" s="241"/>
      <c r="AT84" s="242"/>
      <c r="AU84" s="39"/>
      <c r="AV84" s="39"/>
      <c r="AW84" s="39"/>
      <c r="AX84" s="39"/>
      <c r="AY84" s="39"/>
      <c r="AZ84" s="39"/>
      <c r="BA84" s="39"/>
      <c r="BB84" s="39"/>
      <c r="BC84" s="39"/>
      <c r="BD84" s="81"/>
    </row>
    <row r="85" spans="2:56" s="1" customFormat="1" ht="29.25" customHeight="1">
      <c r="B85" s="38"/>
      <c r="C85" s="228" t="s">
        <v>64</v>
      </c>
      <c r="D85" s="229"/>
      <c r="E85" s="229"/>
      <c r="F85" s="229"/>
      <c r="G85" s="229"/>
      <c r="H85" s="82"/>
      <c r="I85" s="230" t="s">
        <v>65</v>
      </c>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30" t="s">
        <v>66</v>
      </c>
      <c r="AH85" s="229"/>
      <c r="AI85" s="229"/>
      <c r="AJ85" s="229"/>
      <c r="AK85" s="229"/>
      <c r="AL85" s="229"/>
      <c r="AM85" s="229"/>
      <c r="AN85" s="230" t="s">
        <v>67</v>
      </c>
      <c r="AO85" s="229"/>
      <c r="AP85" s="231"/>
      <c r="AQ85" s="40"/>
      <c r="AS85" s="83" t="s">
        <v>68</v>
      </c>
      <c r="AT85" s="84" t="s">
        <v>69</v>
      </c>
      <c r="AU85" s="84" t="s">
        <v>70</v>
      </c>
      <c r="AV85" s="84" t="s">
        <v>71</v>
      </c>
      <c r="AW85" s="84" t="s">
        <v>72</v>
      </c>
      <c r="AX85" s="84" t="s">
        <v>73</v>
      </c>
      <c r="AY85" s="84" t="s">
        <v>74</v>
      </c>
      <c r="AZ85" s="84" t="s">
        <v>75</v>
      </c>
      <c r="BA85" s="84" t="s">
        <v>76</v>
      </c>
      <c r="BB85" s="84" t="s">
        <v>77</v>
      </c>
      <c r="BC85" s="84" t="s">
        <v>78</v>
      </c>
      <c r="BD85" s="85" t="s">
        <v>79</v>
      </c>
    </row>
    <row r="86" spans="2:56" s="1" customFormat="1" ht="10.9" customHeight="1">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40"/>
      <c r="AS86" s="86"/>
      <c r="AT86" s="54"/>
      <c r="AU86" s="54"/>
      <c r="AV86" s="54"/>
      <c r="AW86" s="54"/>
      <c r="AX86" s="54"/>
      <c r="AY86" s="54"/>
      <c r="AZ86" s="54"/>
      <c r="BA86" s="54"/>
      <c r="BB86" s="54"/>
      <c r="BC86" s="54"/>
      <c r="BD86" s="55"/>
    </row>
    <row r="87" spans="2:76" s="4" customFormat="1" ht="32.45" customHeight="1">
      <c r="B87" s="71"/>
      <c r="C87" s="87" t="s">
        <v>80</v>
      </c>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223">
        <f>ROUND(SUM(AG88:AG89),2)</f>
        <v>0</v>
      </c>
      <c r="AH87" s="223"/>
      <c r="AI87" s="223"/>
      <c r="AJ87" s="223"/>
      <c r="AK87" s="223"/>
      <c r="AL87" s="223"/>
      <c r="AM87" s="223"/>
      <c r="AN87" s="224">
        <f>SUM(AG87,AT87)</f>
        <v>0</v>
      </c>
      <c r="AO87" s="224"/>
      <c r="AP87" s="224"/>
      <c r="AQ87" s="74"/>
      <c r="AS87" s="89">
        <f>ROUND(SUM(AS88:AS89),2)</f>
        <v>0</v>
      </c>
      <c r="AT87" s="90">
        <f>ROUND(SUM(AV87:AW87),2)</f>
        <v>0</v>
      </c>
      <c r="AU87" s="91">
        <f>ROUND(SUM(AU88:AU89),5)</f>
        <v>0</v>
      </c>
      <c r="AV87" s="90">
        <f>ROUND(AZ87*L31,2)</f>
        <v>0</v>
      </c>
      <c r="AW87" s="90">
        <f>ROUND(BA87*L32,2)</f>
        <v>0</v>
      </c>
      <c r="AX87" s="90">
        <f>ROUND(BB87*L31,2)</f>
        <v>0</v>
      </c>
      <c r="AY87" s="90">
        <f>ROUND(BC87*L32,2)</f>
        <v>0</v>
      </c>
      <c r="AZ87" s="90">
        <f>ROUND(SUM(AZ88:AZ89),2)</f>
        <v>0</v>
      </c>
      <c r="BA87" s="90">
        <f>ROUND(SUM(BA88:BA89),2)</f>
        <v>0</v>
      </c>
      <c r="BB87" s="90">
        <f>ROUND(SUM(BB88:BB89),2)</f>
        <v>0</v>
      </c>
      <c r="BC87" s="90">
        <f>ROUND(SUM(BC88:BC89),2)</f>
        <v>0</v>
      </c>
      <c r="BD87" s="92">
        <f>ROUND(SUM(BD88:BD89),2)</f>
        <v>0</v>
      </c>
      <c r="BS87" s="93" t="s">
        <v>81</v>
      </c>
      <c r="BT87" s="93" t="s">
        <v>82</v>
      </c>
      <c r="BU87" s="94" t="s">
        <v>83</v>
      </c>
      <c r="BV87" s="93" t="s">
        <v>84</v>
      </c>
      <c r="BW87" s="93" t="s">
        <v>85</v>
      </c>
      <c r="BX87" s="93" t="s">
        <v>86</v>
      </c>
    </row>
    <row r="88" spans="1:76" s="5" customFormat="1" ht="22.5" customHeight="1">
      <c r="A88" s="95" t="s">
        <v>87</v>
      </c>
      <c r="B88" s="96"/>
      <c r="C88" s="97"/>
      <c r="D88" s="227" t="s">
        <v>88</v>
      </c>
      <c r="E88" s="227"/>
      <c r="F88" s="227"/>
      <c r="G88" s="227"/>
      <c r="H88" s="227"/>
      <c r="I88" s="98"/>
      <c r="J88" s="227" t="s">
        <v>89</v>
      </c>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5">
        <f>'01 - SO.01 Budova školy'!M30</f>
        <v>0</v>
      </c>
      <c r="AH88" s="226"/>
      <c r="AI88" s="226"/>
      <c r="AJ88" s="226"/>
      <c r="AK88" s="226"/>
      <c r="AL88" s="226"/>
      <c r="AM88" s="226"/>
      <c r="AN88" s="225">
        <f>SUM(AG88,AT88)</f>
        <v>0</v>
      </c>
      <c r="AO88" s="226"/>
      <c r="AP88" s="226"/>
      <c r="AQ88" s="99"/>
      <c r="AS88" s="100">
        <f>'01 - SO.01 Budova školy'!M28</f>
        <v>0</v>
      </c>
      <c r="AT88" s="101">
        <f>ROUND(SUM(AV88:AW88),2)</f>
        <v>0</v>
      </c>
      <c r="AU88" s="102">
        <f>'01 - SO.01 Budova školy'!W144</f>
        <v>0</v>
      </c>
      <c r="AV88" s="101">
        <f>'01 - SO.01 Budova školy'!M32</f>
        <v>0</v>
      </c>
      <c r="AW88" s="101">
        <f>'01 - SO.01 Budova školy'!M33</f>
        <v>0</v>
      </c>
      <c r="AX88" s="101">
        <f>'01 - SO.01 Budova školy'!M34</f>
        <v>0</v>
      </c>
      <c r="AY88" s="101">
        <f>'01 - SO.01 Budova školy'!M35</f>
        <v>0</v>
      </c>
      <c r="AZ88" s="101">
        <f>'01 - SO.01 Budova školy'!H32</f>
        <v>0</v>
      </c>
      <c r="BA88" s="101">
        <f>'01 - SO.01 Budova školy'!H33</f>
        <v>0</v>
      </c>
      <c r="BB88" s="101">
        <f>'01 - SO.01 Budova školy'!H34</f>
        <v>0</v>
      </c>
      <c r="BC88" s="101">
        <f>'01 - SO.01 Budova školy'!H35</f>
        <v>0</v>
      </c>
      <c r="BD88" s="103">
        <f>'01 - SO.01 Budova školy'!H36</f>
        <v>0</v>
      </c>
      <c r="BT88" s="104" t="s">
        <v>90</v>
      </c>
      <c r="BV88" s="104" t="s">
        <v>84</v>
      </c>
      <c r="BW88" s="104" t="s">
        <v>91</v>
      </c>
      <c r="BX88" s="104" t="s">
        <v>85</v>
      </c>
    </row>
    <row r="89" spans="1:76" s="5" customFormat="1" ht="22.5" customHeight="1">
      <c r="A89" s="95" t="s">
        <v>87</v>
      </c>
      <c r="B89" s="96"/>
      <c r="C89" s="97"/>
      <c r="D89" s="227" t="s">
        <v>92</v>
      </c>
      <c r="E89" s="227"/>
      <c r="F89" s="227"/>
      <c r="G89" s="227"/>
      <c r="H89" s="227"/>
      <c r="I89" s="98"/>
      <c r="J89" s="227" t="s">
        <v>93</v>
      </c>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5">
        <f>'02 - SO.02 Budova jídelny'!M30</f>
        <v>0</v>
      </c>
      <c r="AH89" s="226"/>
      <c r="AI89" s="226"/>
      <c r="AJ89" s="226"/>
      <c r="AK89" s="226"/>
      <c r="AL89" s="226"/>
      <c r="AM89" s="226"/>
      <c r="AN89" s="225">
        <f>SUM(AG89,AT89)</f>
        <v>0</v>
      </c>
      <c r="AO89" s="226"/>
      <c r="AP89" s="226"/>
      <c r="AQ89" s="99"/>
      <c r="AS89" s="105">
        <f>'02 - SO.02 Budova jídelny'!M28</f>
        <v>0</v>
      </c>
      <c r="AT89" s="106">
        <f>ROUND(SUM(AV89:AW89),2)</f>
        <v>0</v>
      </c>
      <c r="AU89" s="107">
        <f>'02 - SO.02 Budova jídelny'!W140</f>
        <v>0</v>
      </c>
      <c r="AV89" s="106">
        <f>'02 - SO.02 Budova jídelny'!M32</f>
        <v>0</v>
      </c>
      <c r="AW89" s="106">
        <f>'02 - SO.02 Budova jídelny'!M33</f>
        <v>0</v>
      </c>
      <c r="AX89" s="106">
        <f>'02 - SO.02 Budova jídelny'!M34</f>
        <v>0</v>
      </c>
      <c r="AY89" s="106">
        <f>'02 - SO.02 Budova jídelny'!M35</f>
        <v>0</v>
      </c>
      <c r="AZ89" s="106">
        <f>'02 - SO.02 Budova jídelny'!H32</f>
        <v>0</v>
      </c>
      <c r="BA89" s="106">
        <f>'02 - SO.02 Budova jídelny'!H33</f>
        <v>0</v>
      </c>
      <c r="BB89" s="106">
        <f>'02 - SO.02 Budova jídelny'!H34</f>
        <v>0</v>
      </c>
      <c r="BC89" s="106">
        <f>'02 - SO.02 Budova jídelny'!H35</f>
        <v>0</v>
      </c>
      <c r="BD89" s="108">
        <f>'02 - SO.02 Budova jídelny'!H36</f>
        <v>0</v>
      </c>
      <c r="BT89" s="104" t="s">
        <v>90</v>
      </c>
      <c r="BV89" s="104" t="s">
        <v>84</v>
      </c>
      <c r="BW89" s="104" t="s">
        <v>94</v>
      </c>
      <c r="BX89" s="104" t="s">
        <v>85</v>
      </c>
    </row>
    <row r="90" spans="2:43" ht="13.5">
      <c r="B90" s="25"/>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6"/>
    </row>
    <row r="91" spans="2:48" s="1" customFormat="1" ht="30" customHeight="1">
      <c r="B91" s="38"/>
      <c r="C91" s="87" t="s">
        <v>95</v>
      </c>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224">
        <f>ROUND(SUM(AG92:AG95),2)</f>
        <v>0</v>
      </c>
      <c r="AH91" s="224"/>
      <c r="AI91" s="224"/>
      <c r="AJ91" s="224"/>
      <c r="AK91" s="224"/>
      <c r="AL91" s="224"/>
      <c r="AM91" s="224"/>
      <c r="AN91" s="224">
        <f>ROUND(SUM(AN92:AN95),2)</f>
        <v>0</v>
      </c>
      <c r="AO91" s="224"/>
      <c r="AP91" s="224"/>
      <c r="AQ91" s="40"/>
      <c r="AS91" s="83" t="s">
        <v>96</v>
      </c>
      <c r="AT91" s="84" t="s">
        <v>97</v>
      </c>
      <c r="AU91" s="84" t="s">
        <v>46</v>
      </c>
      <c r="AV91" s="85" t="s">
        <v>69</v>
      </c>
    </row>
    <row r="92" spans="2:89" s="1" customFormat="1" ht="19.9" customHeight="1">
      <c r="B92" s="38"/>
      <c r="C92" s="39"/>
      <c r="D92" s="109" t="s">
        <v>98</v>
      </c>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221">
        <f>ROUND(AG87*AS92,2)</f>
        <v>0</v>
      </c>
      <c r="AH92" s="222"/>
      <c r="AI92" s="222"/>
      <c r="AJ92" s="222"/>
      <c r="AK92" s="222"/>
      <c r="AL92" s="222"/>
      <c r="AM92" s="222"/>
      <c r="AN92" s="222">
        <f>ROUND(AG92+AV92,2)</f>
        <v>0</v>
      </c>
      <c r="AO92" s="222"/>
      <c r="AP92" s="222"/>
      <c r="AQ92" s="40"/>
      <c r="AS92" s="110">
        <v>0</v>
      </c>
      <c r="AT92" s="111" t="s">
        <v>99</v>
      </c>
      <c r="AU92" s="111" t="s">
        <v>47</v>
      </c>
      <c r="AV92" s="112">
        <f>ROUND(IF(AU92="základní",AG92*L31,IF(AU92="snížená",AG92*L32,0)),2)</f>
        <v>0</v>
      </c>
      <c r="BV92" s="21" t="s">
        <v>100</v>
      </c>
      <c r="BY92" s="113">
        <f>IF(AU92="základní",AV92,0)</f>
        <v>0</v>
      </c>
      <c r="BZ92" s="113">
        <f>IF(AU92="snížená",AV92,0)</f>
        <v>0</v>
      </c>
      <c r="CA92" s="113">
        <v>0</v>
      </c>
      <c r="CB92" s="113">
        <v>0</v>
      </c>
      <c r="CC92" s="113">
        <v>0</v>
      </c>
      <c r="CD92" s="113">
        <f>IF(AU92="základní",AG92,0)</f>
        <v>0</v>
      </c>
      <c r="CE92" s="113">
        <f>IF(AU92="snížená",AG92,0)</f>
        <v>0</v>
      </c>
      <c r="CF92" s="113">
        <f>IF(AU92="zákl. přenesená",AG92,0)</f>
        <v>0</v>
      </c>
      <c r="CG92" s="113">
        <f>IF(AU92="sníž. přenesená",AG92,0)</f>
        <v>0</v>
      </c>
      <c r="CH92" s="113">
        <f>IF(AU92="nulová",AG92,0)</f>
        <v>0</v>
      </c>
      <c r="CI92" s="21">
        <f>IF(AU92="základní",1,IF(AU92="snížená",2,IF(AU92="zákl. přenesená",4,IF(AU92="sníž. přenesená",5,3))))</f>
        <v>1</v>
      </c>
      <c r="CJ92" s="21">
        <f>IF(AT92="stavební čast",1,IF(8892="investiční čast",2,3))</f>
        <v>1</v>
      </c>
      <c r="CK92" s="21" t="str">
        <f>IF(D92="Vyplň vlastní","","x")</f>
        <v>x</v>
      </c>
    </row>
    <row r="93" spans="2:89" s="1" customFormat="1" ht="19.9" customHeight="1">
      <c r="B93" s="38"/>
      <c r="C93" s="39"/>
      <c r="D93" s="219" t="s">
        <v>101</v>
      </c>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39"/>
      <c r="AD93" s="39"/>
      <c r="AE93" s="39"/>
      <c r="AF93" s="39"/>
      <c r="AG93" s="221">
        <f>AG87*AS93</f>
        <v>0</v>
      </c>
      <c r="AH93" s="222"/>
      <c r="AI93" s="222"/>
      <c r="AJ93" s="222"/>
      <c r="AK93" s="222"/>
      <c r="AL93" s="222"/>
      <c r="AM93" s="222"/>
      <c r="AN93" s="222">
        <f>AG93+AV93</f>
        <v>0</v>
      </c>
      <c r="AO93" s="222"/>
      <c r="AP93" s="222"/>
      <c r="AQ93" s="40"/>
      <c r="AS93" s="114">
        <v>0</v>
      </c>
      <c r="AT93" s="115" t="s">
        <v>99</v>
      </c>
      <c r="AU93" s="115" t="s">
        <v>47</v>
      </c>
      <c r="AV93" s="116">
        <f>ROUND(IF(AU93="nulová",0,IF(OR(AU93="základní",AU93="zákl. přenesená"),AG93*L31,AG93*L32)),2)</f>
        <v>0</v>
      </c>
      <c r="BV93" s="21" t="s">
        <v>102</v>
      </c>
      <c r="BY93" s="113">
        <f>IF(AU93="základní",AV93,0)</f>
        <v>0</v>
      </c>
      <c r="BZ93" s="113">
        <f>IF(AU93="snížená",AV93,0)</f>
        <v>0</v>
      </c>
      <c r="CA93" s="113">
        <f>IF(AU93="zákl. přenesená",AV93,0)</f>
        <v>0</v>
      </c>
      <c r="CB93" s="113">
        <f>IF(AU93="sníž. přenesená",AV93,0)</f>
        <v>0</v>
      </c>
      <c r="CC93" s="113">
        <f>IF(AU93="nulová",AV93,0)</f>
        <v>0</v>
      </c>
      <c r="CD93" s="113">
        <f>IF(AU93="základní",AG93,0)</f>
        <v>0</v>
      </c>
      <c r="CE93" s="113">
        <f>IF(AU93="snížená",AG93,0)</f>
        <v>0</v>
      </c>
      <c r="CF93" s="113">
        <f>IF(AU93="zákl. přenesená",AG93,0)</f>
        <v>0</v>
      </c>
      <c r="CG93" s="113">
        <f>IF(AU93="sníž. přenesená",AG93,0)</f>
        <v>0</v>
      </c>
      <c r="CH93" s="113">
        <f>IF(AU93="nulová",AG93,0)</f>
        <v>0</v>
      </c>
      <c r="CI93" s="21">
        <f>IF(AU93="základní",1,IF(AU93="snížená",2,IF(AU93="zákl. přenesená",4,IF(AU93="sníž. přenesená",5,3))))</f>
        <v>1</v>
      </c>
      <c r="CJ93" s="21">
        <f>IF(AT93="stavební čast",1,IF(8893="investiční čast",2,3))</f>
        <v>1</v>
      </c>
      <c r="CK93" s="21" t="str">
        <f>IF(D93="Vyplň vlastní","","x")</f>
        <v/>
      </c>
    </row>
    <row r="94" spans="2:89" s="1" customFormat="1" ht="19.9" customHeight="1">
      <c r="B94" s="38"/>
      <c r="C94" s="39"/>
      <c r="D94" s="219" t="s">
        <v>101</v>
      </c>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39"/>
      <c r="AD94" s="39"/>
      <c r="AE94" s="39"/>
      <c r="AF94" s="39"/>
      <c r="AG94" s="221">
        <f>AG87*AS94</f>
        <v>0</v>
      </c>
      <c r="AH94" s="222"/>
      <c r="AI94" s="222"/>
      <c r="AJ94" s="222"/>
      <c r="AK94" s="222"/>
      <c r="AL94" s="222"/>
      <c r="AM94" s="222"/>
      <c r="AN94" s="222">
        <f>AG94+AV94</f>
        <v>0</v>
      </c>
      <c r="AO94" s="222"/>
      <c r="AP94" s="222"/>
      <c r="AQ94" s="40"/>
      <c r="AS94" s="114">
        <v>0</v>
      </c>
      <c r="AT94" s="115" t="s">
        <v>99</v>
      </c>
      <c r="AU94" s="115" t="s">
        <v>47</v>
      </c>
      <c r="AV94" s="116">
        <f>ROUND(IF(AU94="nulová",0,IF(OR(AU94="základní",AU94="zákl. přenesená"),AG94*L31,AG94*L32)),2)</f>
        <v>0</v>
      </c>
      <c r="BV94" s="21" t="s">
        <v>102</v>
      </c>
      <c r="BY94" s="113">
        <f>IF(AU94="základní",AV94,0)</f>
        <v>0</v>
      </c>
      <c r="BZ94" s="113">
        <f>IF(AU94="snížená",AV94,0)</f>
        <v>0</v>
      </c>
      <c r="CA94" s="113">
        <f>IF(AU94="zákl. přenesená",AV94,0)</f>
        <v>0</v>
      </c>
      <c r="CB94" s="113">
        <f>IF(AU94="sníž. přenesená",AV94,0)</f>
        <v>0</v>
      </c>
      <c r="CC94" s="113">
        <f>IF(AU94="nulová",AV94,0)</f>
        <v>0</v>
      </c>
      <c r="CD94" s="113">
        <f>IF(AU94="základní",AG94,0)</f>
        <v>0</v>
      </c>
      <c r="CE94" s="113">
        <f>IF(AU94="snížená",AG94,0)</f>
        <v>0</v>
      </c>
      <c r="CF94" s="113">
        <f>IF(AU94="zákl. přenesená",AG94,0)</f>
        <v>0</v>
      </c>
      <c r="CG94" s="113">
        <f>IF(AU94="sníž. přenesená",AG94,0)</f>
        <v>0</v>
      </c>
      <c r="CH94" s="113">
        <f>IF(AU94="nulová",AG94,0)</f>
        <v>0</v>
      </c>
      <c r="CI94" s="21">
        <f>IF(AU94="základní",1,IF(AU94="snížená",2,IF(AU94="zákl. přenesená",4,IF(AU94="sníž. přenesená",5,3))))</f>
        <v>1</v>
      </c>
      <c r="CJ94" s="21">
        <f>IF(AT94="stavební čast",1,IF(8894="investiční čast",2,3))</f>
        <v>1</v>
      </c>
      <c r="CK94" s="21" t="str">
        <f>IF(D94="Vyplň vlastní","","x")</f>
        <v/>
      </c>
    </row>
    <row r="95" spans="2:89" s="1" customFormat="1" ht="19.9" customHeight="1">
      <c r="B95" s="38"/>
      <c r="C95" s="39"/>
      <c r="D95" s="219" t="s">
        <v>101</v>
      </c>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39"/>
      <c r="AD95" s="39"/>
      <c r="AE95" s="39"/>
      <c r="AF95" s="39"/>
      <c r="AG95" s="221">
        <f>AG87*AS95</f>
        <v>0</v>
      </c>
      <c r="AH95" s="222"/>
      <c r="AI95" s="222"/>
      <c r="AJ95" s="222"/>
      <c r="AK95" s="222"/>
      <c r="AL95" s="222"/>
      <c r="AM95" s="222"/>
      <c r="AN95" s="222">
        <f>AG95+AV95</f>
        <v>0</v>
      </c>
      <c r="AO95" s="222"/>
      <c r="AP95" s="222"/>
      <c r="AQ95" s="40"/>
      <c r="AS95" s="117">
        <v>0</v>
      </c>
      <c r="AT95" s="118" t="s">
        <v>99</v>
      </c>
      <c r="AU95" s="118" t="s">
        <v>47</v>
      </c>
      <c r="AV95" s="119">
        <f>ROUND(IF(AU95="nulová",0,IF(OR(AU95="základní",AU95="zákl. přenesená"),AG95*L31,AG95*L32)),2)</f>
        <v>0</v>
      </c>
      <c r="BV95" s="21" t="s">
        <v>102</v>
      </c>
      <c r="BY95" s="113">
        <f>IF(AU95="základní",AV95,0)</f>
        <v>0</v>
      </c>
      <c r="BZ95" s="113">
        <f>IF(AU95="snížená",AV95,0)</f>
        <v>0</v>
      </c>
      <c r="CA95" s="113">
        <f>IF(AU95="zákl. přenesená",AV95,0)</f>
        <v>0</v>
      </c>
      <c r="CB95" s="113">
        <f>IF(AU95="sníž. přenesená",AV95,0)</f>
        <v>0</v>
      </c>
      <c r="CC95" s="113">
        <f>IF(AU95="nulová",AV95,0)</f>
        <v>0</v>
      </c>
      <c r="CD95" s="113">
        <f>IF(AU95="základní",AG95,0)</f>
        <v>0</v>
      </c>
      <c r="CE95" s="113">
        <f>IF(AU95="snížená",AG95,0)</f>
        <v>0</v>
      </c>
      <c r="CF95" s="113">
        <f>IF(AU95="zákl. přenesená",AG95,0)</f>
        <v>0</v>
      </c>
      <c r="CG95" s="113">
        <f>IF(AU95="sníž. přenesená",AG95,0)</f>
        <v>0</v>
      </c>
      <c r="CH95" s="113">
        <f>IF(AU95="nulová",AG95,0)</f>
        <v>0</v>
      </c>
      <c r="CI95" s="21">
        <f>IF(AU95="základní",1,IF(AU95="snížená",2,IF(AU95="zákl. přenesená",4,IF(AU95="sníž. přenesená",5,3))))</f>
        <v>1</v>
      </c>
      <c r="CJ95" s="21">
        <f>IF(AT95="stavební čast",1,IF(8895="investiční čast",2,3))</f>
        <v>1</v>
      </c>
      <c r="CK95" s="21" t="str">
        <f>IF(D95="Vyplň vlastní","","x")</f>
        <v/>
      </c>
    </row>
    <row r="96" spans="2:43" s="1" customFormat="1" ht="10.9" customHeight="1">
      <c r="B96" s="38"/>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40"/>
    </row>
    <row r="97" spans="2:43" s="1" customFormat="1" ht="30" customHeight="1">
      <c r="B97" s="38"/>
      <c r="C97" s="120" t="s">
        <v>103</v>
      </c>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216">
        <f>ROUND(AG87+AG91,2)</f>
        <v>0</v>
      </c>
      <c r="AH97" s="216"/>
      <c r="AI97" s="216"/>
      <c r="AJ97" s="216"/>
      <c r="AK97" s="216"/>
      <c r="AL97" s="216"/>
      <c r="AM97" s="216"/>
      <c r="AN97" s="216">
        <f>AN87+AN91</f>
        <v>0</v>
      </c>
      <c r="AO97" s="216"/>
      <c r="AP97" s="216"/>
      <c r="AQ97" s="40"/>
    </row>
    <row r="98" spans="2:43" s="1" customFormat="1" ht="6.95" customHeight="1">
      <c r="B98" s="62"/>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4"/>
    </row>
  </sheetData>
  <sheetProtection algorithmName="SHA-512" hashValue="z48jasxWvBXiyPU23IsEmCCf9J8RtgDRnUY3ljBys3zGDVIAvvzCL4qCFYLKlUrLjPcdphoZS7gAF5JcyE149Q==" saltValue="Bx/PTUuBuD0fIFMZ4OdC9g==" spinCount="100000" sheet="1" objects="1" scenarios="1" formatCells="0" formatColumns="0" formatRows="0" sort="0" autoFilter="0"/>
  <mergeCells count="62">
    <mergeCell ref="C2:AP2"/>
    <mergeCell ref="C4:AP4"/>
    <mergeCell ref="BE5:BE34"/>
    <mergeCell ref="K5:AO5"/>
    <mergeCell ref="K6:AO6"/>
    <mergeCell ref="E14:AJ14"/>
    <mergeCell ref="E23:AN23"/>
    <mergeCell ref="AK26:AO26"/>
    <mergeCell ref="AK27:AO27"/>
    <mergeCell ref="AK29:AO29"/>
    <mergeCell ref="L31:O31"/>
    <mergeCell ref="W31:AE31"/>
    <mergeCell ref="AK31:AO31"/>
    <mergeCell ref="L32:O32"/>
    <mergeCell ref="W32:AE32"/>
    <mergeCell ref="AK32:AO32"/>
    <mergeCell ref="L33:O33"/>
    <mergeCell ref="W33:AE33"/>
    <mergeCell ref="AK33:AO33"/>
    <mergeCell ref="L34:O34"/>
    <mergeCell ref="W34:AE34"/>
    <mergeCell ref="AK34:AO34"/>
    <mergeCell ref="L35:O35"/>
    <mergeCell ref="W35:AE35"/>
    <mergeCell ref="AK35:AO35"/>
    <mergeCell ref="X37:AB37"/>
    <mergeCell ref="AK37:AO37"/>
    <mergeCell ref="C76:AP76"/>
    <mergeCell ref="L78:AO78"/>
    <mergeCell ref="AM82:AP82"/>
    <mergeCell ref="AS82:AT84"/>
    <mergeCell ref="AM83:AP83"/>
    <mergeCell ref="C85:G85"/>
    <mergeCell ref="I85:AF85"/>
    <mergeCell ref="AG85:AM85"/>
    <mergeCell ref="AN85:AP85"/>
    <mergeCell ref="AN88:AP88"/>
    <mergeCell ref="AG88:AM88"/>
    <mergeCell ref="D88:H88"/>
    <mergeCell ref="J88:AF88"/>
    <mergeCell ref="AN89:AP89"/>
    <mergeCell ref="AG89:AM89"/>
    <mergeCell ref="D89:H89"/>
    <mergeCell ref="J89:AF89"/>
    <mergeCell ref="AG92:AM92"/>
    <mergeCell ref="AN92:AP92"/>
    <mergeCell ref="AG97:AM97"/>
    <mergeCell ref="AN97:AP97"/>
    <mergeCell ref="AR2:BE2"/>
    <mergeCell ref="D95:AB95"/>
    <mergeCell ref="AG95:AM95"/>
    <mergeCell ref="AN95:AP95"/>
    <mergeCell ref="AG87:AM87"/>
    <mergeCell ref="AN87:AP87"/>
    <mergeCell ref="AG91:AM91"/>
    <mergeCell ref="AN91:AP91"/>
    <mergeCell ref="D93:AB93"/>
    <mergeCell ref="AG93:AM93"/>
    <mergeCell ref="AN93:AP93"/>
    <mergeCell ref="D94:AB94"/>
    <mergeCell ref="AG94:AM94"/>
    <mergeCell ref="AN94:AP94"/>
  </mergeCells>
  <dataValidations count="2">
    <dataValidation type="list" allowBlank="1" showInputMessage="1" showErrorMessage="1" error="Povoleny jsou hodnoty základní, snížená, zákl. přenesená, sníž. přenesená, nulová." sqref="AU92:AU96">
      <formula1>"základní, snížená, zákl. přenesená, sníž. přenesená, nulová"</formula1>
    </dataValidation>
    <dataValidation type="list" allowBlank="1" showInputMessage="1" showErrorMessage="1" error="Povoleny jsou hodnoty stavební čast, technologická čast, investiční čast." sqref="AT92:AT96">
      <formula1>"stavební čast, technologická čast, investiční čast"</formula1>
    </dataValidation>
  </dataValidations>
  <hyperlinks>
    <hyperlink ref="K1:S1" location="C2" display="1) Souhrnný list stavby"/>
    <hyperlink ref="W1:AF1" location="C87" display="2) Rekapitulace objektů"/>
    <hyperlink ref="A88" location="'01 - SO.01 Budova školy'!C2" display="/"/>
    <hyperlink ref="A89" location="'02 - SO.02 Budova jídelny'!C2" displa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26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 min="29" max="29" width="11" style="0" customWidth="1"/>
    <col min="30" max="30" width="15" style="0" customWidth="1"/>
    <col min="31" max="31" width="16.33203125" style="0" customWidth="1"/>
    <col min="44" max="65" width="9.33203125" style="0" hidden="1" customWidth="1"/>
  </cols>
  <sheetData>
    <row r="1" spans="1:66" ht="21.75" customHeight="1">
      <c r="A1" s="122"/>
      <c r="B1" s="15"/>
      <c r="C1" s="15"/>
      <c r="D1" s="16" t="s">
        <v>1</v>
      </c>
      <c r="E1" s="15"/>
      <c r="F1" s="17" t="s">
        <v>104</v>
      </c>
      <c r="G1" s="17"/>
      <c r="H1" s="265" t="s">
        <v>105</v>
      </c>
      <c r="I1" s="265"/>
      <c r="J1" s="265"/>
      <c r="K1" s="265"/>
      <c r="L1" s="17" t="s">
        <v>106</v>
      </c>
      <c r="M1" s="15"/>
      <c r="N1" s="15"/>
      <c r="O1" s="16" t="s">
        <v>107</v>
      </c>
      <c r="P1" s="15"/>
      <c r="Q1" s="15"/>
      <c r="R1" s="15"/>
      <c r="S1" s="17" t="s">
        <v>108</v>
      </c>
      <c r="T1" s="17"/>
      <c r="U1" s="122"/>
      <c r="V1" s="122"/>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row>
    <row r="2" spans="3:56" ht="36.95" customHeight="1">
      <c r="C2" s="250" t="s">
        <v>7</v>
      </c>
      <c r="D2" s="251"/>
      <c r="E2" s="251"/>
      <c r="F2" s="251"/>
      <c r="G2" s="251"/>
      <c r="H2" s="251"/>
      <c r="I2" s="251"/>
      <c r="J2" s="251"/>
      <c r="K2" s="251"/>
      <c r="L2" s="251"/>
      <c r="M2" s="251"/>
      <c r="N2" s="251"/>
      <c r="O2" s="251"/>
      <c r="P2" s="251"/>
      <c r="Q2" s="251"/>
      <c r="S2" s="217" t="s">
        <v>8</v>
      </c>
      <c r="T2" s="218"/>
      <c r="U2" s="218"/>
      <c r="V2" s="218"/>
      <c r="W2" s="218"/>
      <c r="X2" s="218"/>
      <c r="Y2" s="218"/>
      <c r="Z2" s="218"/>
      <c r="AA2" s="218"/>
      <c r="AB2" s="218"/>
      <c r="AC2" s="218"/>
      <c r="AT2" s="21" t="s">
        <v>91</v>
      </c>
      <c r="AZ2" s="123" t="s">
        <v>109</v>
      </c>
      <c r="BA2" s="123" t="s">
        <v>110</v>
      </c>
      <c r="BB2" s="123" t="s">
        <v>111</v>
      </c>
      <c r="BC2" s="123" t="s">
        <v>112</v>
      </c>
      <c r="BD2" s="123" t="s">
        <v>113</v>
      </c>
    </row>
    <row r="3" spans="2:56" ht="6.95" customHeight="1">
      <c r="B3" s="22"/>
      <c r="C3" s="23"/>
      <c r="D3" s="23"/>
      <c r="E3" s="23"/>
      <c r="F3" s="23"/>
      <c r="G3" s="23"/>
      <c r="H3" s="23"/>
      <c r="I3" s="23"/>
      <c r="J3" s="23"/>
      <c r="K3" s="23"/>
      <c r="L3" s="23"/>
      <c r="M3" s="23"/>
      <c r="N3" s="23"/>
      <c r="O3" s="23"/>
      <c r="P3" s="23"/>
      <c r="Q3" s="23"/>
      <c r="R3" s="24"/>
      <c r="AT3" s="21" t="s">
        <v>114</v>
      </c>
      <c r="AZ3" s="123" t="s">
        <v>115</v>
      </c>
      <c r="BA3" s="123" t="s">
        <v>116</v>
      </c>
      <c r="BB3" s="123" t="s">
        <v>111</v>
      </c>
      <c r="BC3" s="123" t="s">
        <v>117</v>
      </c>
      <c r="BD3" s="123" t="s">
        <v>113</v>
      </c>
    </row>
    <row r="4" spans="2:56" ht="36.95" customHeight="1">
      <c r="B4" s="25"/>
      <c r="C4" s="232" t="s">
        <v>118</v>
      </c>
      <c r="D4" s="233"/>
      <c r="E4" s="233"/>
      <c r="F4" s="233"/>
      <c r="G4" s="233"/>
      <c r="H4" s="233"/>
      <c r="I4" s="233"/>
      <c r="J4" s="233"/>
      <c r="K4" s="233"/>
      <c r="L4" s="233"/>
      <c r="M4" s="233"/>
      <c r="N4" s="233"/>
      <c r="O4" s="233"/>
      <c r="P4" s="233"/>
      <c r="Q4" s="233"/>
      <c r="R4" s="26"/>
      <c r="T4" s="27" t="s">
        <v>13</v>
      </c>
      <c r="AT4" s="21" t="s">
        <v>6</v>
      </c>
      <c r="AZ4" s="123" t="s">
        <v>119</v>
      </c>
      <c r="BA4" s="123" t="s">
        <v>120</v>
      </c>
      <c r="BB4" s="123" t="s">
        <v>111</v>
      </c>
      <c r="BC4" s="123" t="s">
        <v>121</v>
      </c>
      <c r="BD4" s="123" t="s">
        <v>113</v>
      </c>
    </row>
    <row r="5" spans="2:56" ht="6.95" customHeight="1">
      <c r="B5" s="25"/>
      <c r="C5" s="29"/>
      <c r="D5" s="29"/>
      <c r="E5" s="29"/>
      <c r="F5" s="29"/>
      <c r="G5" s="29"/>
      <c r="H5" s="29"/>
      <c r="I5" s="29"/>
      <c r="J5" s="29"/>
      <c r="K5" s="29"/>
      <c r="L5" s="29"/>
      <c r="M5" s="29"/>
      <c r="N5" s="29"/>
      <c r="O5" s="29"/>
      <c r="P5" s="29"/>
      <c r="Q5" s="29"/>
      <c r="R5" s="26"/>
      <c r="AZ5" s="123" t="s">
        <v>81</v>
      </c>
      <c r="BA5" s="123" t="s">
        <v>122</v>
      </c>
      <c r="BB5" s="123" t="s">
        <v>111</v>
      </c>
      <c r="BC5" s="123" t="s">
        <v>123</v>
      </c>
      <c r="BD5" s="123" t="s">
        <v>113</v>
      </c>
    </row>
    <row r="6" spans="2:56" ht="25.35" customHeight="1">
      <c r="B6" s="25"/>
      <c r="C6" s="29"/>
      <c r="D6" s="33" t="s">
        <v>19</v>
      </c>
      <c r="E6" s="29"/>
      <c r="F6" s="300" t="str">
        <f>'Rekapitulace stavby'!K6</f>
        <v>Stavební úpravy VOŠ a SZeŠ Benešov - revize PD</v>
      </c>
      <c r="G6" s="301"/>
      <c r="H6" s="301"/>
      <c r="I6" s="301"/>
      <c r="J6" s="301"/>
      <c r="K6" s="301"/>
      <c r="L6" s="301"/>
      <c r="M6" s="301"/>
      <c r="N6" s="301"/>
      <c r="O6" s="301"/>
      <c r="P6" s="301"/>
      <c r="Q6" s="29"/>
      <c r="R6" s="26"/>
      <c r="AZ6" s="123" t="s">
        <v>124</v>
      </c>
      <c r="BA6" s="123" t="s">
        <v>125</v>
      </c>
      <c r="BB6" s="123" t="s">
        <v>111</v>
      </c>
      <c r="BC6" s="123" t="s">
        <v>126</v>
      </c>
      <c r="BD6" s="123" t="s">
        <v>113</v>
      </c>
    </row>
    <row r="7" spans="2:56" s="1" customFormat="1" ht="32.85" customHeight="1">
      <c r="B7" s="38"/>
      <c r="C7" s="39"/>
      <c r="D7" s="32" t="s">
        <v>127</v>
      </c>
      <c r="E7" s="39"/>
      <c r="F7" s="256" t="s">
        <v>128</v>
      </c>
      <c r="G7" s="299"/>
      <c r="H7" s="299"/>
      <c r="I7" s="299"/>
      <c r="J7" s="299"/>
      <c r="K7" s="299"/>
      <c r="L7" s="299"/>
      <c r="M7" s="299"/>
      <c r="N7" s="299"/>
      <c r="O7" s="299"/>
      <c r="P7" s="299"/>
      <c r="Q7" s="39"/>
      <c r="R7" s="40"/>
      <c r="AZ7" s="123" t="s">
        <v>129</v>
      </c>
      <c r="BA7" s="123" t="s">
        <v>130</v>
      </c>
      <c r="BB7" s="123" t="s">
        <v>111</v>
      </c>
      <c r="BC7" s="123" t="s">
        <v>131</v>
      </c>
      <c r="BD7" s="123" t="s">
        <v>113</v>
      </c>
    </row>
    <row r="8" spans="2:18" s="1" customFormat="1" ht="14.45" customHeight="1">
      <c r="B8" s="38"/>
      <c r="C8" s="39"/>
      <c r="D8" s="33" t="s">
        <v>21</v>
      </c>
      <c r="E8" s="39"/>
      <c r="F8" s="31" t="s">
        <v>22</v>
      </c>
      <c r="G8" s="39"/>
      <c r="H8" s="39"/>
      <c r="I8" s="39"/>
      <c r="J8" s="39"/>
      <c r="K8" s="39"/>
      <c r="L8" s="39"/>
      <c r="M8" s="33" t="s">
        <v>23</v>
      </c>
      <c r="N8" s="39"/>
      <c r="O8" s="31" t="s">
        <v>22</v>
      </c>
      <c r="P8" s="39"/>
      <c r="Q8" s="39"/>
      <c r="R8" s="40"/>
    </row>
    <row r="9" spans="2:18" s="1" customFormat="1" ht="14.45" customHeight="1">
      <c r="B9" s="38"/>
      <c r="C9" s="39"/>
      <c r="D9" s="33" t="s">
        <v>24</v>
      </c>
      <c r="E9" s="39"/>
      <c r="F9" s="31" t="s">
        <v>25</v>
      </c>
      <c r="G9" s="39"/>
      <c r="H9" s="39"/>
      <c r="I9" s="39"/>
      <c r="J9" s="39"/>
      <c r="K9" s="39"/>
      <c r="L9" s="39"/>
      <c r="M9" s="33" t="s">
        <v>26</v>
      </c>
      <c r="N9" s="39"/>
      <c r="O9" s="313" t="str">
        <f>'Rekapitulace stavby'!AN8</f>
        <v>11. 4. 2017</v>
      </c>
      <c r="P9" s="302"/>
      <c r="Q9" s="39"/>
      <c r="R9" s="40"/>
    </row>
    <row r="10" spans="2:18" s="1" customFormat="1" ht="10.9" customHeight="1">
      <c r="B10" s="38"/>
      <c r="C10" s="39"/>
      <c r="D10" s="39"/>
      <c r="E10" s="39"/>
      <c r="F10" s="39"/>
      <c r="G10" s="39"/>
      <c r="H10" s="39"/>
      <c r="I10" s="39"/>
      <c r="J10" s="39"/>
      <c r="K10" s="39"/>
      <c r="L10" s="39"/>
      <c r="M10" s="39"/>
      <c r="N10" s="39"/>
      <c r="O10" s="39"/>
      <c r="P10" s="39"/>
      <c r="Q10" s="39"/>
      <c r="R10" s="40"/>
    </row>
    <row r="11" spans="2:18" s="1" customFormat="1" ht="14.45" customHeight="1">
      <c r="B11" s="38"/>
      <c r="C11" s="39"/>
      <c r="D11" s="33" t="s">
        <v>28</v>
      </c>
      <c r="E11" s="39"/>
      <c r="F11" s="39"/>
      <c r="G11" s="39"/>
      <c r="H11" s="39"/>
      <c r="I11" s="39"/>
      <c r="J11" s="39"/>
      <c r="K11" s="39"/>
      <c r="L11" s="39"/>
      <c r="M11" s="33" t="s">
        <v>29</v>
      </c>
      <c r="N11" s="39"/>
      <c r="O11" s="254" t="s">
        <v>30</v>
      </c>
      <c r="P11" s="254"/>
      <c r="Q11" s="39"/>
      <c r="R11" s="40"/>
    </row>
    <row r="12" spans="2:18" s="1" customFormat="1" ht="18" customHeight="1">
      <c r="B12" s="38"/>
      <c r="C12" s="39"/>
      <c r="D12" s="39"/>
      <c r="E12" s="31" t="s">
        <v>31</v>
      </c>
      <c r="F12" s="39"/>
      <c r="G12" s="39"/>
      <c r="H12" s="39"/>
      <c r="I12" s="39"/>
      <c r="J12" s="39"/>
      <c r="K12" s="39"/>
      <c r="L12" s="39"/>
      <c r="M12" s="33" t="s">
        <v>32</v>
      </c>
      <c r="N12" s="39"/>
      <c r="O12" s="254" t="s">
        <v>22</v>
      </c>
      <c r="P12" s="254"/>
      <c r="Q12" s="39"/>
      <c r="R12" s="40"/>
    </row>
    <row r="13" spans="2:18" s="1" customFormat="1" ht="6.95" customHeight="1">
      <c r="B13" s="38"/>
      <c r="C13" s="39"/>
      <c r="D13" s="39"/>
      <c r="E13" s="39"/>
      <c r="F13" s="39"/>
      <c r="G13" s="39"/>
      <c r="H13" s="39"/>
      <c r="I13" s="39"/>
      <c r="J13" s="39"/>
      <c r="K13" s="39"/>
      <c r="L13" s="39"/>
      <c r="M13" s="39"/>
      <c r="N13" s="39"/>
      <c r="O13" s="39"/>
      <c r="P13" s="39"/>
      <c r="Q13" s="39"/>
      <c r="R13" s="40"/>
    </row>
    <row r="14" spans="2:18" s="1" customFormat="1" ht="14.45" customHeight="1">
      <c r="B14" s="38"/>
      <c r="C14" s="39"/>
      <c r="D14" s="33" t="s">
        <v>33</v>
      </c>
      <c r="E14" s="39"/>
      <c r="F14" s="39"/>
      <c r="G14" s="39"/>
      <c r="H14" s="39"/>
      <c r="I14" s="39"/>
      <c r="J14" s="39"/>
      <c r="K14" s="39"/>
      <c r="L14" s="39"/>
      <c r="M14" s="33" t="s">
        <v>29</v>
      </c>
      <c r="N14" s="39"/>
      <c r="O14" s="314" t="str">
        <f>IF('Rekapitulace stavby'!AN13="","",'Rekapitulace stavby'!AN13)</f>
        <v>Vyplň údaj</v>
      </c>
      <c r="P14" s="254"/>
      <c r="Q14" s="39"/>
      <c r="R14" s="40"/>
    </row>
    <row r="15" spans="2:18" s="1" customFormat="1" ht="18" customHeight="1">
      <c r="B15" s="38"/>
      <c r="C15" s="39"/>
      <c r="D15" s="39"/>
      <c r="E15" s="314" t="str">
        <f>IF('Rekapitulace stavby'!E14="","",'Rekapitulace stavby'!E14)</f>
        <v>Vyplň údaj</v>
      </c>
      <c r="F15" s="315"/>
      <c r="G15" s="315"/>
      <c r="H15" s="315"/>
      <c r="I15" s="315"/>
      <c r="J15" s="315"/>
      <c r="K15" s="315"/>
      <c r="L15" s="315"/>
      <c r="M15" s="33" t="s">
        <v>32</v>
      </c>
      <c r="N15" s="39"/>
      <c r="O15" s="314" t="str">
        <f>IF('Rekapitulace stavby'!AN14="","",'Rekapitulace stavby'!AN14)</f>
        <v>Vyplň údaj</v>
      </c>
      <c r="P15" s="254"/>
      <c r="Q15" s="39"/>
      <c r="R15" s="40"/>
    </row>
    <row r="16" spans="2:18" s="1" customFormat="1" ht="6.95" customHeight="1">
      <c r="B16" s="38"/>
      <c r="C16" s="39"/>
      <c r="D16" s="39"/>
      <c r="E16" s="39"/>
      <c r="F16" s="39"/>
      <c r="G16" s="39"/>
      <c r="H16" s="39"/>
      <c r="I16" s="39"/>
      <c r="J16" s="39"/>
      <c r="K16" s="39"/>
      <c r="L16" s="39"/>
      <c r="M16" s="39"/>
      <c r="N16" s="39"/>
      <c r="O16" s="39"/>
      <c r="P16" s="39"/>
      <c r="Q16" s="39"/>
      <c r="R16" s="40"/>
    </row>
    <row r="17" spans="2:18" s="1" customFormat="1" ht="14.45" customHeight="1">
      <c r="B17" s="38"/>
      <c r="C17" s="39"/>
      <c r="D17" s="33" t="s">
        <v>35</v>
      </c>
      <c r="E17" s="39"/>
      <c r="F17" s="39"/>
      <c r="G17" s="39"/>
      <c r="H17" s="39"/>
      <c r="I17" s="39"/>
      <c r="J17" s="39"/>
      <c r="K17" s="39"/>
      <c r="L17" s="39"/>
      <c r="M17" s="33" t="s">
        <v>29</v>
      </c>
      <c r="N17" s="39"/>
      <c r="O17" s="254" t="s">
        <v>36</v>
      </c>
      <c r="P17" s="254"/>
      <c r="Q17" s="39"/>
      <c r="R17" s="40"/>
    </row>
    <row r="18" spans="2:18" s="1" customFormat="1" ht="18" customHeight="1">
      <c r="B18" s="38"/>
      <c r="C18" s="39"/>
      <c r="D18" s="39"/>
      <c r="E18" s="31" t="s">
        <v>37</v>
      </c>
      <c r="F18" s="39"/>
      <c r="G18" s="39"/>
      <c r="H18" s="39"/>
      <c r="I18" s="39"/>
      <c r="J18" s="39"/>
      <c r="K18" s="39"/>
      <c r="L18" s="39"/>
      <c r="M18" s="33" t="s">
        <v>32</v>
      </c>
      <c r="N18" s="39"/>
      <c r="O18" s="254" t="s">
        <v>38</v>
      </c>
      <c r="P18" s="254"/>
      <c r="Q18" s="39"/>
      <c r="R18" s="40"/>
    </row>
    <row r="19" spans="2:18" s="1" customFormat="1" ht="6.95" customHeight="1">
      <c r="B19" s="38"/>
      <c r="C19" s="39"/>
      <c r="D19" s="39"/>
      <c r="E19" s="39"/>
      <c r="F19" s="39"/>
      <c r="G19" s="39"/>
      <c r="H19" s="39"/>
      <c r="I19" s="39"/>
      <c r="J19" s="39"/>
      <c r="K19" s="39"/>
      <c r="L19" s="39"/>
      <c r="M19" s="39"/>
      <c r="N19" s="39"/>
      <c r="O19" s="39"/>
      <c r="P19" s="39"/>
      <c r="Q19" s="39"/>
      <c r="R19" s="40"/>
    </row>
    <row r="20" spans="2:18" s="1" customFormat="1" ht="14.45" customHeight="1">
      <c r="B20" s="38"/>
      <c r="C20" s="39"/>
      <c r="D20" s="33" t="s">
        <v>40</v>
      </c>
      <c r="E20" s="39"/>
      <c r="F20" s="39"/>
      <c r="G20" s="39"/>
      <c r="H20" s="39"/>
      <c r="I20" s="39"/>
      <c r="J20" s="39"/>
      <c r="K20" s="39"/>
      <c r="L20" s="39"/>
      <c r="M20" s="33" t="s">
        <v>29</v>
      </c>
      <c r="N20" s="39"/>
      <c r="O20" s="254" t="str">
        <f>IF('Rekapitulace stavby'!AN19="","",'Rekapitulace stavby'!AN19)</f>
        <v/>
      </c>
      <c r="P20" s="254"/>
      <c r="Q20" s="39"/>
      <c r="R20" s="40"/>
    </row>
    <row r="21" spans="2:18" s="1" customFormat="1" ht="18" customHeight="1">
      <c r="B21" s="38"/>
      <c r="C21" s="39"/>
      <c r="D21" s="39"/>
      <c r="E21" s="31" t="str">
        <f>IF('Rekapitulace stavby'!E20="","",'Rekapitulace stavby'!E20)</f>
        <v xml:space="preserve"> </v>
      </c>
      <c r="F21" s="39"/>
      <c r="G21" s="39"/>
      <c r="H21" s="39"/>
      <c r="I21" s="39"/>
      <c r="J21" s="39"/>
      <c r="K21" s="39"/>
      <c r="L21" s="39"/>
      <c r="M21" s="33" t="s">
        <v>32</v>
      </c>
      <c r="N21" s="39"/>
      <c r="O21" s="254" t="str">
        <f>IF('Rekapitulace stavby'!AN20="","",'Rekapitulace stavby'!AN20)</f>
        <v/>
      </c>
      <c r="P21" s="254"/>
      <c r="Q21" s="39"/>
      <c r="R21" s="40"/>
    </row>
    <row r="22" spans="2:18" s="1" customFormat="1" ht="6.95" customHeight="1">
      <c r="B22" s="38"/>
      <c r="C22" s="39"/>
      <c r="D22" s="39"/>
      <c r="E22" s="39"/>
      <c r="F22" s="39"/>
      <c r="G22" s="39"/>
      <c r="H22" s="39"/>
      <c r="I22" s="39"/>
      <c r="J22" s="39"/>
      <c r="K22" s="39"/>
      <c r="L22" s="39"/>
      <c r="M22" s="39"/>
      <c r="N22" s="39"/>
      <c r="O22" s="39"/>
      <c r="P22" s="39"/>
      <c r="Q22" s="39"/>
      <c r="R22" s="40"/>
    </row>
    <row r="23" spans="2:18" s="1" customFormat="1" ht="14.45" customHeight="1">
      <c r="B23" s="38"/>
      <c r="C23" s="39"/>
      <c r="D23" s="33" t="s">
        <v>42</v>
      </c>
      <c r="E23" s="39"/>
      <c r="F23" s="39"/>
      <c r="G23" s="39"/>
      <c r="H23" s="39"/>
      <c r="I23" s="39"/>
      <c r="J23" s="39"/>
      <c r="K23" s="39"/>
      <c r="L23" s="39"/>
      <c r="M23" s="39"/>
      <c r="N23" s="39"/>
      <c r="O23" s="39"/>
      <c r="P23" s="39"/>
      <c r="Q23" s="39"/>
      <c r="R23" s="40"/>
    </row>
    <row r="24" spans="2:18" s="1" customFormat="1" ht="205.5" customHeight="1">
      <c r="B24" s="38"/>
      <c r="C24" s="39"/>
      <c r="D24" s="39"/>
      <c r="E24" s="259" t="s">
        <v>132</v>
      </c>
      <c r="F24" s="259"/>
      <c r="G24" s="259"/>
      <c r="H24" s="259"/>
      <c r="I24" s="259"/>
      <c r="J24" s="259"/>
      <c r="K24" s="259"/>
      <c r="L24" s="259"/>
      <c r="M24" s="39"/>
      <c r="N24" s="39"/>
      <c r="O24" s="39"/>
      <c r="P24" s="39"/>
      <c r="Q24" s="39"/>
      <c r="R24" s="40"/>
    </row>
    <row r="25" spans="2:18" s="1" customFormat="1" ht="6.95" customHeight="1">
      <c r="B25" s="38"/>
      <c r="C25" s="39"/>
      <c r="D25" s="39"/>
      <c r="E25" s="39"/>
      <c r="F25" s="39"/>
      <c r="G25" s="39"/>
      <c r="H25" s="39"/>
      <c r="I25" s="39"/>
      <c r="J25" s="39"/>
      <c r="K25" s="39"/>
      <c r="L25" s="39"/>
      <c r="M25" s="39"/>
      <c r="N25" s="39"/>
      <c r="O25" s="39"/>
      <c r="P25" s="39"/>
      <c r="Q25" s="39"/>
      <c r="R25" s="40"/>
    </row>
    <row r="26" spans="2:18" s="1" customFormat="1" ht="6.95" customHeight="1">
      <c r="B26" s="38"/>
      <c r="C26" s="39"/>
      <c r="D26" s="54"/>
      <c r="E26" s="54"/>
      <c r="F26" s="54"/>
      <c r="G26" s="54"/>
      <c r="H26" s="54"/>
      <c r="I26" s="54"/>
      <c r="J26" s="54"/>
      <c r="K26" s="54"/>
      <c r="L26" s="54"/>
      <c r="M26" s="54"/>
      <c r="N26" s="54"/>
      <c r="O26" s="54"/>
      <c r="P26" s="54"/>
      <c r="Q26" s="39"/>
      <c r="R26" s="40"/>
    </row>
    <row r="27" spans="2:18" s="1" customFormat="1" ht="14.45" customHeight="1">
      <c r="B27" s="38"/>
      <c r="C27" s="39"/>
      <c r="D27" s="124" t="s">
        <v>133</v>
      </c>
      <c r="E27" s="39"/>
      <c r="F27" s="39"/>
      <c r="G27" s="39"/>
      <c r="H27" s="39"/>
      <c r="I27" s="39"/>
      <c r="J27" s="39"/>
      <c r="K27" s="39"/>
      <c r="L27" s="39"/>
      <c r="M27" s="260">
        <f>N88</f>
        <v>0</v>
      </c>
      <c r="N27" s="260"/>
      <c r="O27" s="260"/>
      <c r="P27" s="260"/>
      <c r="Q27" s="39"/>
      <c r="R27" s="40"/>
    </row>
    <row r="28" spans="2:18" s="1" customFormat="1" ht="14.45" customHeight="1">
      <c r="B28" s="38"/>
      <c r="C28" s="39"/>
      <c r="D28" s="37" t="s">
        <v>98</v>
      </c>
      <c r="E28" s="39"/>
      <c r="F28" s="39"/>
      <c r="G28" s="39"/>
      <c r="H28" s="39"/>
      <c r="I28" s="39"/>
      <c r="J28" s="39"/>
      <c r="K28" s="39"/>
      <c r="L28" s="39"/>
      <c r="M28" s="260">
        <f>N119</f>
        <v>0</v>
      </c>
      <c r="N28" s="260"/>
      <c r="O28" s="260"/>
      <c r="P28" s="260"/>
      <c r="Q28" s="39"/>
      <c r="R28" s="40"/>
    </row>
    <row r="29" spans="2:18" s="1" customFormat="1" ht="6.95" customHeight="1">
      <c r="B29" s="38"/>
      <c r="C29" s="39"/>
      <c r="D29" s="39"/>
      <c r="E29" s="39"/>
      <c r="F29" s="39"/>
      <c r="G29" s="39"/>
      <c r="H29" s="39"/>
      <c r="I29" s="39"/>
      <c r="J29" s="39"/>
      <c r="K29" s="39"/>
      <c r="L29" s="39"/>
      <c r="M29" s="39"/>
      <c r="N29" s="39"/>
      <c r="O29" s="39"/>
      <c r="P29" s="39"/>
      <c r="Q29" s="39"/>
      <c r="R29" s="40"/>
    </row>
    <row r="30" spans="2:18" s="1" customFormat="1" ht="25.35" customHeight="1">
      <c r="B30" s="38"/>
      <c r="C30" s="39"/>
      <c r="D30" s="125" t="s">
        <v>45</v>
      </c>
      <c r="E30" s="39"/>
      <c r="F30" s="39"/>
      <c r="G30" s="39"/>
      <c r="H30" s="39"/>
      <c r="I30" s="39"/>
      <c r="J30" s="39"/>
      <c r="K30" s="39"/>
      <c r="L30" s="39"/>
      <c r="M30" s="309">
        <f>ROUND(M27+M28,2)</f>
        <v>0</v>
      </c>
      <c r="N30" s="299"/>
      <c r="O30" s="299"/>
      <c r="P30" s="299"/>
      <c r="Q30" s="39"/>
      <c r="R30" s="40"/>
    </row>
    <row r="31" spans="2:18" s="1" customFormat="1" ht="6.95" customHeight="1">
      <c r="B31" s="38"/>
      <c r="C31" s="39"/>
      <c r="D31" s="54"/>
      <c r="E31" s="54"/>
      <c r="F31" s="54"/>
      <c r="G31" s="54"/>
      <c r="H31" s="54"/>
      <c r="I31" s="54"/>
      <c r="J31" s="54"/>
      <c r="K31" s="54"/>
      <c r="L31" s="54"/>
      <c r="M31" s="54"/>
      <c r="N31" s="54"/>
      <c r="O31" s="54"/>
      <c r="P31" s="54"/>
      <c r="Q31" s="39"/>
      <c r="R31" s="40"/>
    </row>
    <row r="32" spans="2:18" s="1" customFormat="1" ht="14.45" customHeight="1">
      <c r="B32" s="38"/>
      <c r="C32" s="39"/>
      <c r="D32" s="45" t="s">
        <v>46</v>
      </c>
      <c r="E32" s="45" t="s">
        <v>47</v>
      </c>
      <c r="F32" s="46">
        <v>0.21</v>
      </c>
      <c r="G32" s="126" t="s">
        <v>48</v>
      </c>
      <c r="H32" s="310">
        <f>(SUM(BE119:BE126)+SUM(BE144:BE1261))</f>
        <v>0</v>
      </c>
      <c r="I32" s="299"/>
      <c r="J32" s="299"/>
      <c r="K32" s="39"/>
      <c r="L32" s="39"/>
      <c r="M32" s="310">
        <f>ROUND((SUM(BE119:BE126)+SUM(BE144:BE1261)),2)*F32</f>
        <v>0</v>
      </c>
      <c r="N32" s="299"/>
      <c r="O32" s="299"/>
      <c r="P32" s="299"/>
      <c r="Q32" s="39"/>
      <c r="R32" s="40"/>
    </row>
    <row r="33" spans="2:18" s="1" customFormat="1" ht="14.45" customHeight="1">
      <c r="B33" s="38"/>
      <c r="C33" s="39"/>
      <c r="D33" s="39"/>
      <c r="E33" s="45" t="s">
        <v>49</v>
      </c>
      <c r="F33" s="46">
        <v>0.15</v>
      </c>
      <c r="G33" s="126" t="s">
        <v>48</v>
      </c>
      <c r="H33" s="310">
        <f>(SUM(BF119:BF126)+SUM(BF144:BF1261))</f>
        <v>0</v>
      </c>
      <c r="I33" s="299"/>
      <c r="J33" s="299"/>
      <c r="K33" s="39"/>
      <c r="L33" s="39"/>
      <c r="M33" s="310">
        <f>ROUND((SUM(BF119:BF126)+SUM(BF144:BF1261)),2)*F33</f>
        <v>0</v>
      </c>
      <c r="N33" s="299"/>
      <c r="O33" s="299"/>
      <c r="P33" s="299"/>
      <c r="Q33" s="39"/>
      <c r="R33" s="40"/>
    </row>
    <row r="34" spans="2:18" s="1" customFormat="1" ht="14.45" customHeight="1" hidden="1">
      <c r="B34" s="38"/>
      <c r="C34" s="39"/>
      <c r="D34" s="39"/>
      <c r="E34" s="45" t="s">
        <v>50</v>
      </c>
      <c r="F34" s="46">
        <v>0.21</v>
      </c>
      <c r="G34" s="126" t="s">
        <v>48</v>
      </c>
      <c r="H34" s="310">
        <f>(SUM(BG119:BG126)+SUM(BG144:BG1261))</f>
        <v>0</v>
      </c>
      <c r="I34" s="299"/>
      <c r="J34" s="299"/>
      <c r="K34" s="39"/>
      <c r="L34" s="39"/>
      <c r="M34" s="310">
        <v>0</v>
      </c>
      <c r="N34" s="299"/>
      <c r="O34" s="299"/>
      <c r="P34" s="299"/>
      <c r="Q34" s="39"/>
      <c r="R34" s="40"/>
    </row>
    <row r="35" spans="2:18" s="1" customFormat="1" ht="14.45" customHeight="1" hidden="1">
      <c r="B35" s="38"/>
      <c r="C35" s="39"/>
      <c r="D35" s="39"/>
      <c r="E35" s="45" t="s">
        <v>51</v>
      </c>
      <c r="F35" s="46">
        <v>0.15</v>
      </c>
      <c r="G35" s="126" t="s">
        <v>48</v>
      </c>
      <c r="H35" s="310">
        <f>(SUM(BH119:BH126)+SUM(BH144:BH1261))</f>
        <v>0</v>
      </c>
      <c r="I35" s="299"/>
      <c r="J35" s="299"/>
      <c r="K35" s="39"/>
      <c r="L35" s="39"/>
      <c r="M35" s="310">
        <v>0</v>
      </c>
      <c r="N35" s="299"/>
      <c r="O35" s="299"/>
      <c r="P35" s="299"/>
      <c r="Q35" s="39"/>
      <c r="R35" s="40"/>
    </row>
    <row r="36" spans="2:18" s="1" customFormat="1" ht="14.45" customHeight="1" hidden="1">
      <c r="B36" s="38"/>
      <c r="C36" s="39"/>
      <c r="D36" s="39"/>
      <c r="E36" s="45" t="s">
        <v>52</v>
      </c>
      <c r="F36" s="46">
        <v>0</v>
      </c>
      <c r="G36" s="126" t="s">
        <v>48</v>
      </c>
      <c r="H36" s="310">
        <f>(SUM(BI119:BI126)+SUM(BI144:BI1261))</f>
        <v>0</v>
      </c>
      <c r="I36" s="299"/>
      <c r="J36" s="299"/>
      <c r="K36" s="39"/>
      <c r="L36" s="39"/>
      <c r="M36" s="310">
        <v>0</v>
      </c>
      <c r="N36" s="299"/>
      <c r="O36" s="299"/>
      <c r="P36" s="299"/>
      <c r="Q36" s="39"/>
      <c r="R36" s="40"/>
    </row>
    <row r="37" spans="2:18" s="1" customFormat="1" ht="6.95" customHeight="1">
      <c r="B37" s="38"/>
      <c r="C37" s="39"/>
      <c r="D37" s="39"/>
      <c r="E37" s="39"/>
      <c r="F37" s="39"/>
      <c r="G37" s="39"/>
      <c r="H37" s="39"/>
      <c r="I37" s="39"/>
      <c r="J37" s="39"/>
      <c r="K37" s="39"/>
      <c r="L37" s="39"/>
      <c r="M37" s="39"/>
      <c r="N37" s="39"/>
      <c r="O37" s="39"/>
      <c r="P37" s="39"/>
      <c r="Q37" s="39"/>
      <c r="R37" s="40"/>
    </row>
    <row r="38" spans="2:18" s="1" customFormat="1" ht="25.35" customHeight="1">
      <c r="B38" s="38"/>
      <c r="C38" s="121"/>
      <c r="D38" s="127" t="s">
        <v>53</v>
      </c>
      <c r="E38" s="82"/>
      <c r="F38" s="82"/>
      <c r="G38" s="128" t="s">
        <v>54</v>
      </c>
      <c r="H38" s="129" t="s">
        <v>55</v>
      </c>
      <c r="I38" s="82"/>
      <c r="J38" s="82"/>
      <c r="K38" s="82"/>
      <c r="L38" s="311">
        <f>SUM(M30:M36)</f>
        <v>0</v>
      </c>
      <c r="M38" s="311"/>
      <c r="N38" s="311"/>
      <c r="O38" s="311"/>
      <c r="P38" s="312"/>
      <c r="Q38" s="121"/>
      <c r="R38" s="40"/>
    </row>
    <row r="39" spans="2:18" s="1" customFormat="1" ht="14.45" customHeight="1">
      <c r="B39" s="38"/>
      <c r="C39" s="39"/>
      <c r="D39" s="39"/>
      <c r="E39" s="39"/>
      <c r="F39" s="39"/>
      <c r="G39" s="39"/>
      <c r="H39" s="39"/>
      <c r="I39" s="39"/>
      <c r="J39" s="39"/>
      <c r="K39" s="39"/>
      <c r="L39" s="39"/>
      <c r="M39" s="39"/>
      <c r="N39" s="39"/>
      <c r="O39" s="39"/>
      <c r="P39" s="39"/>
      <c r="Q39" s="39"/>
      <c r="R39" s="40"/>
    </row>
    <row r="40" spans="2:18" s="1" customFormat="1" ht="14.45" customHeight="1">
      <c r="B40" s="38"/>
      <c r="C40" s="39"/>
      <c r="D40" s="39"/>
      <c r="E40" s="39"/>
      <c r="F40" s="39"/>
      <c r="G40" s="39"/>
      <c r="H40" s="39"/>
      <c r="I40" s="39"/>
      <c r="J40" s="39"/>
      <c r="K40" s="39"/>
      <c r="L40" s="39"/>
      <c r="M40" s="39"/>
      <c r="N40" s="39"/>
      <c r="O40" s="39"/>
      <c r="P40" s="39"/>
      <c r="Q40" s="39"/>
      <c r="R40" s="40"/>
    </row>
    <row r="41" spans="2:18" ht="13.5">
      <c r="B41" s="25"/>
      <c r="C41" s="29"/>
      <c r="D41" s="29"/>
      <c r="E41" s="29"/>
      <c r="F41" s="29"/>
      <c r="G41" s="29"/>
      <c r="H41" s="29"/>
      <c r="I41" s="29"/>
      <c r="J41" s="29"/>
      <c r="K41" s="29"/>
      <c r="L41" s="29"/>
      <c r="M41" s="29"/>
      <c r="N41" s="29"/>
      <c r="O41" s="29"/>
      <c r="P41" s="29"/>
      <c r="Q41" s="29"/>
      <c r="R41" s="26"/>
    </row>
    <row r="42" spans="2:18" ht="13.5">
      <c r="B42" s="25"/>
      <c r="C42" s="29"/>
      <c r="D42" s="29"/>
      <c r="E42" s="29"/>
      <c r="F42" s="29"/>
      <c r="G42" s="29"/>
      <c r="H42" s="29"/>
      <c r="I42" s="29"/>
      <c r="J42" s="29"/>
      <c r="K42" s="29"/>
      <c r="L42" s="29"/>
      <c r="M42" s="29"/>
      <c r="N42" s="29"/>
      <c r="O42" s="29"/>
      <c r="P42" s="29"/>
      <c r="Q42" s="29"/>
      <c r="R42" s="26"/>
    </row>
    <row r="43" spans="2:18" ht="13.5">
      <c r="B43" s="25"/>
      <c r="C43" s="29"/>
      <c r="D43" s="29"/>
      <c r="E43" s="29"/>
      <c r="F43" s="29"/>
      <c r="G43" s="29"/>
      <c r="H43" s="29"/>
      <c r="I43" s="29"/>
      <c r="J43" s="29"/>
      <c r="K43" s="29"/>
      <c r="L43" s="29"/>
      <c r="M43" s="29"/>
      <c r="N43" s="29"/>
      <c r="O43" s="29"/>
      <c r="P43" s="29"/>
      <c r="Q43" s="29"/>
      <c r="R43" s="26"/>
    </row>
    <row r="44" spans="2:18" ht="13.5">
      <c r="B44" s="25"/>
      <c r="C44" s="29"/>
      <c r="D44" s="29"/>
      <c r="E44" s="29"/>
      <c r="F44" s="29"/>
      <c r="G44" s="29"/>
      <c r="H44" s="29"/>
      <c r="I44" s="29"/>
      <c r="J44" s="29"/>
      <c r="K44" s="29"/>
      <c r="L44" s="29"/>
      <c r="M44" s="29"/>
      <c r="N44" s="29"/>
      <c r="O44" s="29"/>
      <c r="P44" s="29"/>
      <c r="Q44" s="29"/>
      <c r="R44" s="26"/>
    </row>
    <row r="45" spans="2:18" ht="13.5">
      <c r="B45" s="25"/>
      <c r="C45" s="29"/>
      <c r="D45" s="29"/>
      <c r="E45" s="29"/>
      <c r="F45" s="29"/>
      <c r="G45" s="29"/>
      <c r="H45" s="29"/>
      <c r="I45" s="29"/>
      <c r="J45" s="29"/>
      <c r="K45" s="29"/>
      <c r="L45" s="29"/>
      <c r="M45" s="29"/>
      <c r="N45" s="29"/>
      <c r="O45" s="29"/>
      <c r="P45" s="29"/>
      <c r="Q45" s="29"/>
      <c r="R45" s="26"/>
    </row>
    <row r="46" spans="2:18" ht="13.5">
      <c r="B46" s="25"/>
      <c r="C46" s="29"/>
      <c r="D46" s="29"/>
      <c r="E46" s="29"/>
      <c r="F46" s="29"/>
      <c r="G46" s="29"/>
      <c r="H46" s="29"/>
      <c r="I46" s="29"/>
      <c r="J46" s="29"/>
      <c r="K46" s="29"/>
      <c r="L46" s="29"/>
      <c r="M46" s="29"/>
      <c r="N46" s="29"/>
      <c r="O46" s="29"/>
      <c r="P46" s="29"/>
      <c r="Q46" s="29"/>
      <c r="R46" s="26"/>
    </row>
    <row r="47" spans="2:18" ht="13.5">
      <c r="B47" s="25"/>
      <c r="C47" s="29"/>
      <c r="D47" s="29"/>
      <c r="E47" s="29"/>
      <c r="F47" s="29"/>
      <c r="G47" s="29"/>
      <c r="H47" s="29"/>
      <c r="I47" s="29"/>
      <c r="J47" s="29"/>
      <c r="K47" s="29"/>
      <c r="L47" s="29"/>
      <c r="M47" s="29"/>
      <c r="N47" s="29"/>
      <c r="O47" s="29"/>
      <c r="P47" s="29"/>
      <c r="Q47" s="29"/>
      <c r="R47" s="26"/>
    </row>
    <row r="48" spans="2:18" ht="13.5">
      <c r="B48" s="25"/>
      <c r="C48" s="29"/>
      <c r="D48" s="29"/>
      <c r="E48" s="29"/>
      <c r="F48" s="29"/>
      <c r="G48" s="29"/>
      <c r="H48" s="29"/>
      <c r="I48" s="29"/>
      <c r="J48" s="29"/>
      <c r="K48" s="29"/>
      <c r="L48" s="29"/>
      <c r="M48" s="29"/>
      <c r="N48" s="29"/>
      <c r="O48" s="29"/>
      <c r="P48" s="29"/>
      <c r="Q48" s="29"/>
      <c r="R48" s="26"/>
    </row>
    <row r="49" spans="2:18" ht="13.5">
      <c r="B49" s="25"/>
      <c r="C49" s="29"/>
      <c r="D49" s="29"/>
      <c r="E49" s="29"/>
      <c r="F49" s="29"/>
      <c r="G49" s="29"/>
      <c r="H49" s="29"/>
      <c r="I49" s="29"/>
      <c r="J49" s="29"/>
      <c r="K49" s="29"/>
      <c r="L49" s="29"/>
      <c r="M49" s="29"/>
      <c r="N49" s="29"/>
      <c r="O49" s="29"/>
      <c r="P49" s="29"/>
      <c r="Q49" s="29"/>
      <c r="R49" s="26"/>
    </row>
    <row r="50" spans="2:18" s="1" customFormat="1" ht="15">
      <c r="B50" s="38"/>
      <c r="C50" s="39"/>
      <c r="D50" s="53" t="s">
        <v>56</v>
      </c>
      <c r="E50" s="54"/>
      <c r="F50" s="54"/>
      <c r="G50" s="54"/>
      <c r="H50" s="55"/>
      <c r="I50" s="39"/>
      <c r="J50" s="53" t="s">
        <v>57</v>
      </c>
      <c r="K50" s="54"/>
      <c r="L50" s="54"/>
      <c r="M50" s="54"/>
      <c r="N50" s="54"/>
      <c r="O50" s="54"/>
      <c r="P50" s="55"/>
      <c r="Q50" s="39"/>
      <c r="R50" s="40"/>
    </row>
    <row r="51" spans="2:18" ht="13.5">
      <c r="B51" s="25"/>
      <c r="C51" s="29"/>
      <c r="D51" s="56"/>
      <c r="E51" s="29"/>
      <c r="F51" s="29"/>
      <c r="G51" s="29"/>
      <c r="H51" s="57"/>
      <c r="I51" s="29"/>
      <c r="J51" s="56"/>
      <c r="K51" s="29"/>
      <c r="L51" s="29"/>
      <c r="M51" s="29"/>
      <c r="N51" s="29"/>
      <c r="O51" s="29"/>
      <c r="P51" s="57"/>
      <c r="Q51" s="29"/>
      <c r="R51" s="26"/>
    </row>
    <row r="52" spans="2:18" ht="13.5">
      <c r="B52" s="25"/>
      <c r="C52" s="29"/>
      <c r="D52" s="56"/>
      <c r="E52" s="29"/>
      <c r="F52" s="29"/>
      <c r="G52" s="29"/>
      <c r="H52" s="57"/>
      <c r="I52" s="29"/>
      <c r="J52" s="56"/>
      <c r="K52" s="29"/>
      <c r="L52" s="29"/>
      <c r="M52" s="29"/>
      <c r="N52" s="29"/>
      <c r="O52" s="29"/>
      <c r="P52" s="57"/>
      <c r="Q52" s="29"/>
      <c r="R52" s="26"/>
    </row>
    <row r="53" spans="2:18" ht="13.5">
      <c r="B53" s="25"/>
      <c r="C53" s="29"/>
      <c r="D53" s="56"/>
      <c r="E53" s="29"/>
      <c r="F53" s="29"/>
      <c r="G53" s="29"/>
      <c r="H53" s="57"/>
      <c r="I53" s="29"/>
      <c r="J53" s="56"/>
      <c r="K53" s="29"/>
      <c r="L53" s="29"/>
      <c r="M53" s="29"/>
      <c r="N53" s="29"/>
      <c r="O53" s="29"/>
      <c r="P53" s="57"/>
      <c r="Q53" s="29"/>
      <c r="R53" s="26"/>
    </row>
    <row r="54" spans="2:18" ht="13.5">
      <c r="B54" s="25"/>
      <c r="C54" s="29"/>
      <c r="D54" s="56"/>
      <c r="E54" s="29"/>
      <c r="F54" s="29"/>
      <c r="G54" s="29"/>
      <c r="H54" s="57"/>
      <c r="I54" s="29"/>
      <c r="J54" s="56"/>
      <c r="K54" s="29"/>
      <c r="L54" s="29"/>
      <c r="M54" s="29"/>
      <c r="N54" s="29"/>
      <c r="O54" s="29"/>
      <c r="P54" s="57"/>
      <c r="Q54" s="29"/>
      <c r="R54" s="26"/>
    </row>
    <row r="55" spans="2:18" ht="13.5">
      <c r="B55" s="25"/>
      <c r="C55" s="29"/>
      <c r="D55" s="56"/>
      <c r="E55" s="29"/>
      <c r="F55" s="29"/>
      <c r="G55" s="29"/>
      <c r="H55" s="57"/>
      <c r="I55" s="29"/>
      <c r="J55" s="56"/>
      <c r="K55" s="29"/>
      <c r="L55" s="29"/>
      <c r="M55" s="29"/>
      <c r="N55" s="29"/>
      <c r="O55" s="29"/>
      <c r="P55" s="57"/>
      <c r="Q55" s="29"/>
      <c r="R55" s="26"/>
    </row>
    <row r="56" spans="2:18" ht="13.5">
      <c r="B56" s="25"/>
      <c r="C56" s="29"/>
      <c r="D56" s="56"/>
      <c r="E56" s="29"/>
      <c r="F56" s="29"/>
      <c r="G56" s="29"/>
      <c r="H56" s="57"/>
      <c r="I56" s="29"/>
      <c r="J56" s="56"/>
      <c r="K56" s="29"/>
      <c r="L56" s="29"/>
      <c r="M56" s="29"/>
      <c r="N56" s="29"/>
      <c r="O56" s="29"/>
      <c r="P56" s="57"/>
      <c r="Q56" s="29"/>
      <c r="R56" s="26"/>
    </row>
    <row r="57" spans="2:18" ht="13.5">
      <c r="B57" s="25"/>
      <c r="C57" s="29"/>
      <c r="D57" s="56"/>
      <c r="E57" s="29"/>
      <c r="F57" s="29"/>
      <c r="G57" s="29"/>
      <c r="H57" s="57"/>
      <c r="I57" s="29"/>
      <c r="J57" s="56"/>
      <c r="K57" s="29"/>
      <c r="L57" s="29"/>
      <c r="M57" s="29"/>
      <c r="N57" s="29"/>
      <c r="O57" s="29"/>
      <c r="P57" s="57"/>
      <c r="Q57" s="29"/>
      <c r="R57" s="26"/>
    </row>
    <row r="58" spans="2:18" ht="13.5">
      <c r="B58" s="25"/>
      <c r="C58" s="29"/>
      <c r="D58" s="56"/>
      <c r="E58" s="29"/>
      <c r="F58" s="29"/>
      <c r="G58" s="29"/>
      <c r="H58" s="57"/>
      <c r="I58" s="29"/>
      <c r="J58" s="56"/>
      <c r="K58" s="29"/>
      <c r="L58" s="29"/>
      <c r="M58" s="29"/>
      <c r="N58" s="29"/>
      <c r="O58" s="29"/>
      <c r="P58" s="57"/>
      <c r="Q58" s="29"/>
      <c r="R58" s="26"/>
    </row>
    <row r="59" spans="2:18" s="1" customFormat="1" ht="15">
      <c r="B59" s="38"/>
      <c r="C59" s="39"/>
      <c r="D59" s="58" t="s">
        <v>58</v>
      </c>
      <c r="E59" s="59"/>
      <c r="F59" s="59"/>
      <c r="G59" s="60" t="s">
        <v>59</v>
      </c>
      <c r="H59" s="61"/>
      <c r="I59" s="39"/>
      <c r="J59" s="58" t="s">
        <v>58</v>
      </c>
      <c r="K59" s="59"/>
      <c r="L59" s="59"/>
      <c r="M59" s="59"/>
      <c r="N59" s="60" t="s">
        <v>59</v>
      </c>
      <c r="O59" s="59"/>
      <c r="P59" s="61"/>
      <c r="Q59" s="39"/>
      <c r="R59" s="40"/>
    </row>
    <row r="60" spans="2:18" ht="13.5">
      <c r="B60" s="25"/>
      <c r="C60" s="29"/>
      <c r="D60" s="29"/>
      <c r="E60" s="29"/>
      <c r="F60" s="29"/>
      <c r="G60" s="29"/>
      <c r="H60" s="29"/>
      <c r="I60" s="29"/>
      <c r="J60" s="29"/>
      <c r="K60" s="29"/>
      <c r="L60" s="29"/>
      <c r="M60" s="29"/>
      <c r="N60" s="29"/>
      <c r="O60" s="29"/>
      <c r="P60" s="29"/>
      <c r="Q60" s="29"/>
      <c r="R60" s="26"/>
    </row>
    <row r="61" spans="2:18" s="1" customFormat="1" ht="15">
      <c r="B61" s="38"/>
      <c r="C61" s="39"/>
      <c r="D61" s="53" t="s">
        <v>60</v>
      </c>
      <c r="E61" s="54"/>
      <c r="F61" s="54"/>
      <c r="G61" s="54"/>
      <c r="H61" s="55"/>
      <c r="I61" s="39"/>
      <c r="J61" s="53" t="s">
        <v>61</v>
      </c>
      <c r="K61" s="54"/>
      <c r="L61" s="54"/>
      <c r="M61" s="54"/>
      <c r="N61" s="54"/>
      <c r="O61" s="54"/>
      <c r="P61" s="55"/>
      <c r="Q61" s="39"/>
      <c r="R61" s="40"/>
    </row>
    <row r="62" spans="2:18" ht="13.5">
      <c r="B62" s="25"/>
      <c r="C62" s="29"/>
      <c r="D62" s="56"/>
      <c r="E62" s="29"/>
      <c r="F62" s="29"/>
      <c r="G62" s="29"/>
      <c r="H62" s="57"/>
      <c r="I62" s="29"/>
      <c r="J62" s="56"/>
      <c r="K62" s="29"/>
      <c r="L62" s="29"/>
      <c r="M62" s="29"/>
      <c r="N62" s="29"/>
      <c r="O62" s="29"/>
      <c r="P62" s="57"/>
      <c r="Q62" s="29"/>
      <c r="R62" s="26"/>
    </row>
    <row r="63" spans="2:18" ht="13.5">
      <c r="B63" s="25"/>
      <c r="C63" s="29"/>
      <c r="D63" s="56"/>
      <c r="E63" s="29"/>
      <c r="F63" s="29"/>
      <c r="G63" s="29"/>
      <c r="H63" s="57"/>
      <c r="I63" s="29"/>
      <c r="J63" s="56"/>
      <c r="K63" s="29"/>
      <c r="L63" s="29"/>
      <c r="M63" s="29"/>
      <c r="N63" s="29"/>
      <c r="O63" s="29"/>
      <c r="P63" s="57"/>
      <c r="Q63" s="29"/>
      <c r="R63" s="26"/>
    </row>
    <row r="64" spans="2:18" ht="13.5">
      <c r="B64" s="25"/>
      <c r="C64" s="29"/>
      <c r="D64" s="56"/>
      <c r="E64" s="29"/>
      <c r="F64" s="29"/>
      <c r="G64" s="29"/>
      <c r="H64" s="57"/>
      <c r="I64" s="29"/>
      <c r="J64" s="56"/>
      <c r="K64" s="29"/>
      <c r="L64" s="29"/>
      <c r="M64" s="29"/>
      <c r="N64" s="29"/>
      <c r="O64" s="29"/>
      <c r="P64" s="57"/>
      <c r="Q64" s="29"/>
      <c r="R64" s="26"/>
    </row>
    <row r="65" spans="2:18" ht="13.5">
      <c r="B65" s="25"/>
      <c r="C65" s="29"/>
      <c r="D65" s="56"/>
      <c r="E65" s="29"/>
      <c r="F65" s="29"/>
      <c r="G65" s="29"/>
      <c r="H65" s="57"/>
      <c r="I65" s="29"/>
      <c r="J65" s="56"/>
      <c r="K65" s="29"/>
      <c r="L65" s="29"/>
      <c r="M65" s="29"/>
      <c r="N65" s="29"/>
      <c r="O65" s="29"/>
      <c r="P65" s="57"/>
      <c r="Q65" s="29"/>
      <c r="R65" s="26"/>
    </row>
    <row r="66" spans="2:18" ht="13.5">
      <c r="B66" s="25"/>
      <c r="C66" s="29"/>
      <c r="D66" s="56"/>
      <c r="E66" s="29"/>
      <c r="F66" s="29"/>
      <c r="G66" s="29"/>
      <c r="H66" s="57"/>
      <c r="I66" s="29"/>
      <c r="J66" s="56"/>
      <c r="K66" s="29"/>
      <c r="L66" s="29"/>
      <c r="M66" s="29"/>
      <c r="N66" s="29"/>
      <c r="O66" s="29"/>
      <c r="P66" s="57"/>
      <c r="Q66" s="29"/>
      <c r="R66" s="26"/>
    </row>
    <row r="67" spans="2:18" ht="13.5">
      <c r="B67" s="25"/>
      <c r="C67" s="29"/>
      <c r="D67" s="56"/>
      <c r="E67" s="29"/>
      <c r="F67" s="29"/>
      <c r="G67" s="29"/>
      <c r="H67" s="57"/>
      <c r="I67" s="29"/>
      <c r="J67" s="56"/>
      <c r="K67" s="29"/>
      <c r="L67" s="29"/>
      <c r="M67" s="29"/>
      <c r="N67" s="29"/>
      <c r="O67" s="29"/>
      <c r="P67" s="57"/>
      <c r="Q67" s="29"/>
      <c r="R67" s="26"/>
    </row>
    <row r="68" spans="2:18" ht="13.5">
      <c r="B68" s="25"/>
      <c r="C68" s="29"/>
      <c r="D68" s="56"/>
      <c r="E68" s="29"/>
      <c r="F68" s="29"/>
      <c r="G68" s="29"/>
      <c r="H68" s="57"/>
      <c r="I68" s="29"/>
      <c r="J68" s="56"/>
      <c r="K68" s="29"/>
      <c r="L68" s="29"/>
      <c r="M68" s="29"/>
      <c r="N68" s="29"/>
      <c r="O68" s="29"/>
      <c r="P68" s="57"/>
      <c r="Q68" s="29"/>
      <c r="R68" s="26"/>
    </row>
    <row r="69" spans="2:18" ht="13.5">
      <c r="B69" s="25"/>
      <c r="C69" s="29"/>
      <c r="D69" s="56"/>
      <c r="E69" s="29"/>
      <c r="F69" s="29"/>
      <c r="G69" s="29"/>
      <c r="H69" s="57"/>
      <c r="I69" s="29"/>
      <c r="J69" s="56"/>
      <c r="K69" s="29"/>
      <c r="L69" s="29"/>
      <c r="M69" s="29"/>
      <c r="N69" s="29"/>
      <c r="O69" s="29"/>
      <c r="P69" s="57"/>
      <c r="Q69" s="29"/>
      <c r="R69" s="26"/>
    </row>
    <row r="70" spans="2:18" s="1" customFormat="1" ht="15">
      <c r="B70" s="38"/>
      <c r="C70" s="39"/>
      <c r="D70" s="58" t="s">
        <v>58</v>
      </c>
      <c r="E70" s="59"/>
      <c r="F70" s="59"/>
      <c r="G70" s="60" t="s">
        <v>59</v>
      </c>
      <c r="H70" s="61"/>
      <c r="I70" s="39"/>
      <c r="J70" s="58" t="s">
        <v>58</v>
      </c>
      <c r="K70" s="59"/>
      <c r="L70" s="59"/>
      <c r="M70" s="59"/>
      <c r="N70" s="60" t="s">
        <v>59</v>
      </c>
      <c r="O70" s="59"/>
      <c r="P70" s="61"/>
      <c r="Q70" s="39"/>
      <c r="R70" s="40"/>
    </row>
    <row r="71" spans="2:18" s="1" customFormat="1" ht="14.45" customHeight="1">
      <c r="B71" s="62"/>
      <c r="C71" s="63"/>
      <c r="D71" s="63"/>
      <c r="E71" s="63"/>
      <c r="F71" s="63"/>
      <c r="G71" s="63"/>
      <c r="H71" s="63"/>
      <c r="I71" s="63"/>
      <c r="J71" s="63"/>
      <c r="K71" s="63"/>
      <c r="L71" s="63"/>
      <c r="M71" s="63"/>
      <c r="N71" s="63"/>
      <c r="O71" s="63"/>
      <c r="P71" s="63"/>
      <c r="Q71" s="63"/>
      <c r="R71" s="64"/>
    </row>
    <row r="75" spans="2:18" s="1" customFormat="1" ht="6.95" customHeight="1">
      <c r="B75" s="130"/>
      <c r="C75" s="131"/>
      <c r="D75" s="131"/>
      <c r="E75" s="131"/>
      <c r="F75" s="131"/>
      <c r="G75" s="131"/>
      <c r="H75" s="131"/>
      <c r="I75" s="131"/>
      <c r="J75" s="131"/>
      <c r="K75" s="131"/>
      <c r="L75" s="131"/>
      <c r="M75" s="131"/>
      <c r="N75" s="131"/>
      <c r="O75" s="131"/>
      <c r="P75" s="131"/>
      <c r="Q75" s="131"/>
      <c r="R75" s="132"/>
    </row>
    <row r="76" spans="2:21" s="1" customFormat="1" ht="36.95" customHeight="1">
      <c r="B76" s="38"/>
      <c r="C76" s="232" t="s">
        <v>134</v>
      </c>
      <c r="D76" s="233"/>
      <c r="E76" s="233"/>
      <c r="F76" s="233"/>
      <c r="G76" s="233"/>
      <c r="H76" s="233"/>
      <c r="I76" s="233"/>
      <c r="J76" s="233"/>
      <c r="K76" s="233"/>
      <c r="L76" s="233"/>
      <c r="M76" s="233"/>
      <c r="N76" s="233"/>
      <c r="O76" s="233"/>
      <c r="P76" s="233"/>
      <c r="Q76" s="233"/>
      <c r="R76" s="40"/>
      <c r="T76" s="133"/>
      <c r="U76" s="133"/>
    </row>
    <row r="77" spans="2:21" s="1" customFormat="1" ht="6.95" customHeight="1">
      <c r="B77" s="38"/>
      <c r="C77" s="39"/>
      <c r="D77" s="39"/>
      <c r="E77" s="39"/>
      <c r="F77" s="39"/>
      <c r="G77" s="39"/>
      <c r="H77" s="39"/>
      <c r="I77" s="39"/>
      <c r="J77" s="39"/>
      <c r="K77" s="39"/>
      <c r="L77" s="39"/>
      <c r="M77" s="39"/>
      <c r="N77" s="39"/>
      <c r="O77" s="39"/>
      <c r="P77" s="39"/>
      <c r="Q77" s="39"/>
      <c r="R77" s="40"/>
      <c r="T77" s="133"/>
      <c r="U77" s="133"/>
    </row>
    <row r="78" spans="2:21" s="1" customFormat="1" ht="30" customHeight="1">
      <c r="B78" s="38"/>
      <c r="C78" s="33" t="s">
        <v>19</v>
      </c>
      <c r="D78" s="39"/>
      <c r="E78" s="39"/>
      <c r="F78" s="300" t="str">
        <f>F6</f>
        <v>Stavební úpravy VOŠ a SZeŠ Benešov - revize PD</v>
      </c>
      <c r="G78" s="301"/>
      <c r="H78" s="301"/>
      <c r="I78" s="301"/>
      <c r="J78" s="301"/>
      <c r="K78" s="301"/>
      <c r="L78" s="301"/>
      <c r="M78" s="301"/>
      <c r="N78" s="301"/>
      <c r="O78" s="301"/>
      <c r="P78" s="301"/>
      <c r="Q78" s="39"/>
      <c r="R78" s="40"/>
      <c r="T78" s="133"/>
      <c r="U78" s="133"/>
    </row>
    <row r="79" spans="2:21" s="1" customFormat="1" ht="36.95" customHeight="1">
      <c r="B79" s="38"/>
      <c r="C79" s="72" t="s">
        <v>127</v>
      </c>
      <c r="D79" s="39"/>
      <c r="E79" s="39"/>
      <c r="F79" s="234" t="str">
        <f>F7</f>
        <v>01 - SO.01 Budova školy</v>
      </c>
      <c r="G79" s="299"/>
      <c r="H79" s="299"/>
      <c r="I79" s="299"/>
      <c r="J79" s="299"/>
      <c r="K79" s="299"/>
      <c r="L79" s="299"/>
      <c r="M79" s="299"/>
      <c r="N79" s="299"/>
      <c r="O79" s="299"/>
      <c r="P79" s="299"/>
      <c r="Q79" s="39"/>
      <c r="R79" s="40"/>
      <c r="T79" s="133"/>
      <c r="U79" s="133"/>
    </row>
    <row r="80" spans="2:21" s="1" customFormat="1" ht="6.95" customHeight="1">
      <c r="B80" s="38"/>
      <c r="C80" s="39"/>
      <c r="D80" s="39"/>
      <c r="E80" s="39"/>
      <c r="F80" s="39"/>
      <c r="G80" s="39"/>
      <c r="H80" s="39"/>
      <c r="I80" s="39"/>
      <c r="J80" s="39"/>
      <c r="K80" s="39"/>
      <c r="L80" s="39"/>
      <c r="M80" s="39"/>
      <c r="N80" s="39"/>
      <c r="O80" s="39"/>
      <c r="P80" s="39"/>
      <c r="Q80" s="39"/>
      <c r="R80" s="40"/>
      <c r="T80" s="133"/>
      <c r="U80" s="133"/>
    </row>
    <row r="81" spans="2:21" s="1" customFormat="1" ht="18" customHeight="1">
      <c r="B81" s="38"/>
      <c r="C81" s="33" t="s">
        <v>24</v>
      </c>
      <c r="D81" s="39"/>
      <c r="E81" s="39"/>
      <c r="F81" s="31" t="str">
        <f>F9</f>
        <v>Mendelova 131, 256 01 Benešov</v>
      </c>
      <c r="G81" s="39"/>
      <c r="H81" s="39"/>
      <c r="I81" s="39"/>
      <c r="J81" s="39"/>
      <c r="K81" s="33" t="s">
        <v>26</v>
      </c>
      <c r="L81" s="39"/>
      <c r="M81" s="302" t="str">
        <f>IF(O9="","",O9)</f>
        <v>11. 4. 2017</v>
      </c>
      <c r="N81" s="302"/>
      <c r="O81" s="302"/>
      <c r="P81" s="302"/>
      <c r="Q81" s="39"/>
      <c r="R81" s="40"/>
      <c r="T81" s="133"/>
      <c r="U81" s="133"/>
    </row>
    <row r="82" spans="2:21" s="1" customFormat="1" ht="6.95" customHeight="1">
      <c r="B82" s="38"/>
      <c r="C82" s="39"/>
      <c r="D82" s="39"/>
      <c r="E82" s="39"/>
      <c r="F82" s="39"/>
      <c r="G82" s="39"/>
      <c r="H82" s="39"/>
      <c r="I82" s="39"/>
      <c r="J82" s="39"/>
      <c r="K82" s="39"/>
      <c r="L82" s="39"/>
      <c r="M82" s="39"/>
      <c r="N82" s="39"/>
      <c r="O82" s="39"/>
      <c r="P82" s="39"/>
      <c r="Q82" s="39"/>
      <c r="R82" s="40"/>
      <c r="T82" s="133"/>
      <c r="U82" s="133"/>
    </row>
    <row r="83" spans="2:21" s="1" customFormat="1" ht="15">
      <c r="B83" s="38"/>
      <c r="C83" s="33" t="s">
        <v>28</v>
      </c>
      <c r="D83" s="39"/>
      <c r="E83" s="39"/>
      <c r="F83" s="31" t="str">
        <f>E12</f>
        <v>VOŠ A SZeŠ Benešov</v>
      </c>
      <c r="G83" s="39"/>
      <c r="H83" s="39"/>
      <c r="I83" s="39"/>
      <c r="J83" s="39"/>
      <c r="K83" s="33" t="s">
        <v>35</v>
      </c>
      <c r="L83" s="39"/>
      <c r="M83" s="254" t="str">
        <f>E18</f>
        <v>RotaGroup, s.r.o.</v>
      </c>
      <c r="N83" s="254"/>
      <c r="O83" s="254"/>
      <c r="P83" s="254"/>
      <c r="Q83" s="254"/>
      <c r="R83" s="40"/>
      <c r="T83" s="133"/>
      <c r="U83" s="133"/>
    </row>
    <row r="84" spans="2:21" s="1" customFormat="1" ht="14.45" customHeight="1">
      <c r="B84" s="38"/>
      <c r="C84" s="33" t="s">
        <v>33</v>
      </c>
      <c r="D84" s="39"/>
      <c r="E84" s="39"/>
      <c r="F84" s="31" t="str">
        <f>IF(E15="","",E15)</f>
        <v>Vyplň údaj</v>
      </c>
      <c r="G84" s="39"/>
      <c r="H84" s="39"/>
      <c r="I84" s="39"/>
      <c r="J84" s="39"/>
      <c r="K84" s="33" t="s">
        <v>40</v>
      </c>
      <c r="L84" s="39"/>
      <c r="M84" s="254" t="str">
        <f>E21</f>
        <v xml:space="preserve"> </v>
      </c>
      <c r="N84" s="254"/>
      <c r="O84" s="254"/>
      <c r="P84" s="254"/>
      <c r="Q84" s="254"/>
      <c r="R84" s="40"/>
      <c r="T84" s="133"/>
      <c r="U84" s="133"/>
    </row>
    <row r="85" spans="2:21" s="1" customFormat="1" ht="10.35" customHeight="1">
      <c r="B85" s="38"/>
      <c r="C85" s="39"/>
      <c r="D85" s="39"/>
      <c r="E85" s="39"/>
      <c r="F85" s="39"/>
      <c r="G85" s="39"/>
      <c r="H85" s="39"/>
      <c r="I85" s="39"/>
      <c r="J85" s="39"/>
      <c r="K85" s="39"/>
      <c r="L85" s="39"/>
      <c r="M85" s="39"/>
      <c r="N85" s="39"/>
      <c r="O85" s="39"/>
      <c r="P85" s="39"/>
      <c r="Q85" s="39"/>
      <c r="R85" s="40"/>
      <c r="T85" s="133"/>
      <c r="U85" s="133"/>
    </row>
    <row r="86" spans="2:21" s="1" customFormat="1" ht="29.25" customHeight="1">
      <c r="B86" s="38"/>
      <c r="C86" s="306" t="s">
        <v>135</v>
      </c>
      <c r="D86" s="307"/>
      <c r="E86" s="307"/>
      <c r="F86" s="307"/>
      <c r="G86" s="307"/>
      <c r="H86" s="121"/>
      <c r="I86" s="121"/>
      <c r="J86" s="121"/>
      <c r="K86" s="121"/>
      <c r="L86" s="121"/>
      <c r="M86" s="121"/>
      <c r="N86" s="306" t="s">
        <v>136</v>
      </c>
      <c r="O86" s="307"/>
      <c r="P86" s="307"/>
      <c r="Q86" s="307"/>
      <c r="R86" s="40"/>
      <c r="T86" s="133"/>
      <c r="U86" s="133"/>
    </row>
    <row r="87" spans="2:21" s="1" customFormat="1" ht="10.35" customHeight="1">
      <c r="B87" s="38"/>
      <c r="C87" s="39"/>
      <c r="D87" s="39"/>
      <c r="E87" s="39"/>
      <c r="F87" s="39"/>
      <c r="G87" s="39"/>
      <c r="H87" s="39"/>
      <c r="I87" s="39"/>
      <c r="J87" s="39"/>
      <c r="K87" s="39"/>
      <c r="L87" s="39"/>
      <c r="M87" s="39"/>
      <c r="N87" s="39"/>
      <c r="O87" s="39"/>
      <c r="P87" s="39"/>
      <c r="Q87" s="39"/>
      <c r="R87" s="40"/>
      <c r="T87" s="133"/>
      <c r="U87" s="133"/>
    </row>
    <row r="88" spans="2:47" s="1" customFormat="1" ht="29.25" customHeight="1">
      <c r="B88" s="38"/>
      <c r="C88" s="134" t="s">
        <v>137</v>
      </c>
      <c r="D88" s="39"/>
      <c r="E88" s="39"/>
      <c r="F88" s="39"/>
      <c r="G88" s="39"/>
      <c r="H88" s="39"/>
      <c r="I88" s="39"/>
      <c r="J88" s="39"/>
      <c r="K88" s="39"/>
      <c r="L88" s="39"/>
      <c r="M88" s="39"/>
      <c r="N88" s="224">
        <f>N144</f>
        <v>0</v>
      </c>
      <c r="O88" s="304"/>
      <c r="P88" s="304"/>
      <c r="Q88" s="304"/>
      <c r="R88" s="40"/>
      <c r="T88" s="133"/>
      <c r="U88" s="133"/>
      <c r="AU88" s="21" t="s">
        <v>138</v>
      </c>
    </row>
    <row r="89" spans="2:21" s="6" customFormat="1" ht="24.95" customHeight="1">
      <c r="B89" s="135"/>
      <c r="C89" s="136"/>
      <c r="D89" s="137" t="s">
        <v>139</v>
      </c>
      <c r="E89" s="136"/>
      <c r="F89" s="136"/>
      <c r="G89" s="136"/>
      <c r="H89" s="136"/>
      <c r="I89" s="136"/>
      <c r="J89" s="136"/>
      <c r="K89" s="136"/>
      <c r="L89" s="136"/>
      <c r="M89" s="136"/>
      <c r="N89" s="298">
        <f>N145</f>
        <v>0</v>
      </c>
      <c r="O89" s="308"/>
      <c r="P89" s="308"/>
      <c r="Q89" s="308"/>
      <c r="R89" s="138"/>
      <c r="T89" s="139"/>
      <c r="U89" s="139"/>
    </row>
    <row r="90" spans="2:21" s="7" customFormat="1" ht="19.9" customHeight="1">
      <c r="B90" s="140"/>
      <c r="C90" s="141"/>
      <c r="D90" s="109" t="s">
        <v>140</v>
      </c>
      <c r="E90" s="141"/>
      <c r="F90" s="141"/>
      <c r="G90" s="141"/>
      <c r="H90" s="141"/>
      <c r="I90" s="141"/>
      <c r="J90" s="141"/>
      <c r="K90" s="141"/>
      <c r="L90" s="141"/>
      <c r="M90" s="141"/>
      <c r="N90" s="222">
        <f>N146</f>
        <v>0</v>
      </c>
      <c r="O90" s="303"/>
      <c r="P90" s="303"/>
      <c r="Q90" s="303"/>
      <c r="R90" s="142"/>
      <c r="T90" s="143"/>
      <c r="U90" s="143"/>
    </row>
    <row r="91" spans="2:21" s="7" customFormat="1" ht="19.9" customHeight="1">
      <c r="B91" s="140"/>
      <c r="C91" s="141"/>
      <c r="D91" s="109" t="s">
        <v>141</v>
      </c>
      <c r="E91" s="141"/>
      <c r="F91" s="141"/>
      <c r="G91" s="141"/>
      <c r="H91" s="141"/>
      <c r="I91" s="141"/>
      <c r="J91" s="141"/>
      <c r="K91" s="141"/>
      <c r="L91" s="141"/>
      <c r="M91" s="141"/>
      <c r="N91" s="222">
        <f>N215</f>
        <v>0</v>
      </c>
      <c r="O91" s="303"/>
      <c r="P91" s="303"/>
      <c r="Q91" s="303"/>
      <c r="R91" s="142"/>
      <c r="T91" s="143"/>
      <c r="U91" s="143"/>
    </row>
    <row r="92" spans="2:21" s="7" customFormat="1" ht="19.9" customHeight="1">
      <c r="B92" s="140"/>
      <c r="C92" s="141"/>
      <c r="D92" s="109" t="s">
        <v>142</v>
      </c>
      <c r="E92" s="141"/>
      <c r="F92" s="141"/>
      <c r="G92" s="141"/>
      <c r="H92" s="141"/>
      <c r="I92" s="141"/>
      <c r="J92" s="141"/>
      <c r="K92" s="141"/>
      <c r="L92" s="141"/>
      <c r="M92" s="141"/>
      <c r="N92" s="222">
        <f>N230</f>
        <v>0</v>
      </c>
      <c r="O92" s="303"/>
      <c r="P92" s="303"/>
      <c r="Q92" s="303"/>
      <c r="R92" s="142"/>
      <c r="T92" s="143"/>
      <c r="U92" s="143"/>
    </row>
    <row r="93" spans="2:21" s="7" customFormat="1" ht="19.9" customHeight="1">
      <c r="B93" s="140"/>
      <c r="C93" s="141"/>
      <c r="D93" s="109" t="s">
        <v>143</v>
      </c>
      <c r="E93" s="141"/>
      <c r="F93" s="141"/>
      <c r="G93" s="141"/>
      <c r="H93" s="141"/>
      <c r="I93" s="141"/>
      <c r="J93" s="141"/>
      <c r="K93" s="141"/>
      <c r="L93" s="141"/>
      <c r="M93" s="141"/>
      <c r="N93" s="222">
        <f>N501</f>
        <v>0</v>
      </c>
      <c r="O93" s="303"/>
      <c r="P93" s="303"/>
      <c r="Q93" s="303"/>
      <c r="R93" s="142"/>
      <c r="T93" s="143"/>
      <c r="U93" s="143"/>
    </row>
    <row r="94" spans="2:21" s="7" customFormat="1" ht="19.9" customHeight="1">
      <c r="B94" s="140"/>
      <c r="C94" s="141"/>
      <c r="D94" s="109" t="s">
        <v>144</v>
      </c>
      <c r="E94" s="141"/>
      <c r="F94" s="141"/>
      <c r="G94" s="141"/>
      <c r="H94" s="141"/>
      <c r="I94" s="141"/>
      <c r="J94" s="141"/>
      <c r="K94" s="141"/>
      <c r="L94" s="141"/>
      <c r="M94" s="141"/>
      <c r="N94" s="222">
        <f>N591</f>
        <v>0</v>
      </c>
      <c r="O94" s="303"/>
      <c r="P94" s="303"/>
      <c r="Q94" s="303"/>
      <c r="R94" s="142"/>
      <c r="T94" s="143"/>
      <c r="U94" s="143"/>
    </row>
    <row r="95" spans="2:21" s="7" customFormat="1" ht="19.9" customHeight="1">
      <c r="B95" s="140"/>
      <c r="C95" s="141"/>
      <c r="D95" s="109" t="s">
        <v>145</v>
      </c>
      <c r="E95" s="141"/>
      <c r="F95" s="141"/>
      <c r="G95" s="141"/>
      <c r="H95" s="141"/>
      <c r="I95" s="141"/>
      <c r="J95" s="141"/>
      <c r="K95" s="141"/>
      <c r="L95" s="141"/>
      <c r="M95" s="141"/>
      <c r="N95" s="222">
        <f>N597</f>
        <v>0</v>
      </c>
      <c r="O95" s="303"/>
      <c r="P95" s="303"/>
      <c r="Q95" s="303"/>
      <c r="R95" s="142"/>
      <c r="T95" s="143"/>
      <c r="U95" s="143"/>
    </row>
    <row r="96" spans="2:21" s="6" customFormat="1" ht="24.95" customHeight="1">
      <c r="B96" s="135"/>
      <c r="C96" s="136"/>
      <c r="D96" s="137" t="s">
        <v>146</v>
      </c>
      <c r="E96" s="136"/>
      <c r="F96" s="136"/>
      <c r="G96" s="136"/>
      <c r="H96" s="136"/>
      <c r="I96" s="136"/>
      <c r="J96" s="136"/>
      <c r="K96" s="136"/>
      <c r="L96" s="136"/>
      <c r="M96" s="136"/>
      <c r="N96" s="298">
        <f>N599</f>
        <v>0</v>
      </c>
      <c r="O96" s="308"/>
      <c r="P96" s="308"/>
      <c r="Q96" s="308"/>
      <c r="R96" s="138"/>
      <c r="T96" s="139"/>
      <c r="U96" s="139"/>
    </row>
    <row r="97" spans="2:21" s="7" customFormat="1" ht="19.9" customHeight="1">
      <c r="B97" s="140"/>
      <c r="C97" s="141"/>
      <c r="D97" s="109" t="s">
        <v>147</v>
      </c>
      <c r="E97" s="141"/>
      <c r="F97" s="141"/>
      <c r="G97" s="141"/>
      <c r="H97" s="141"/>
      <c r="I97" s="141"/>
      <c r="J97" s="141"/>
      <c r="K97" s="141"/>
      <c r="L97" s="141"/>
      <c r="M97" s="141"/>
      <c r="N97" s="222">
        <f>N600</f>
        <v>0</v>
      </c>
      <c r="O97" s="303"/>
      <c r="P97" s="303"/>
      <c r="Q97" s="303"/>
      <c r="R97" s="142"/>
      <c r="T97" s="143"/>
      <c r="U97" s="143"/>
    </row>
    <row r="98" spans="2:21" s="7" customFormat="1" ht="19.9" customHeight="1">
      <c r="B98" s="140"/>
      <c r="C98" s="141"/>
      <c r="D98" s="109" t="s">
        <v>148</v>
      </c>
      <c r="E98" s="141"/>
      <c r="F98" s="141"/>
      <c r="G98" s="141"/>
      <c r="H98" s="141"/>
      <c r="I98" s="141"/>
      <c r="J98" s="141"/>
      <c r="K98" s="141"/>
      <c r="L98" s="141"/>
      <c r="M98" s="141"/>
      <c r="N98" s="222">
        <f>N635</f>
        <v>0</v>
      </c>
      <c r="O98" s="303"/>
      <c r="P98" s="303"/>
      <c r="Q98" s="303"/>
      <c r="R98" s="142"/>
      <c r="T98" s="143"/>
      <c r="U98" s="143"/>
    </row>
    <row r="99" spans="2:21" s="7" customFormat="1" ht="19.9" customHeight="1">
      <c r="B99" s="140"/>
      <c r="C99" s="141"/>
      <c r="D99" s="109" t="s">
        <v>149</v>
      </c>
      <c r="E99" s="141"/>
      <c r="F99" s="141"/>
      <c r="G99" s="141"/>
      <c r="H99" s="141"/>
      <c r="I99" s="141"/>
      <c r="J99" s="141"/>
      <c r="K99" s="141"/>
      <c r="L99" s="141"/>
      <c r="M99" s="141"/>
      <c r="N99" s="222">
        <f>N679</f>
        <v>0</v>
      </c>
      <c r="O99" s="303"/>
      <c r="P99" s="303"/>
      <c r="Q99" s="303"/>
      <c r="R99" s="142"/>
      <c r="T99" s="143"/>
      <c r="U99" s="143"/>
    </row>
    <row r="100" spans="2:21" s="7" customFormat="1" ht="19.9" customHeight="1">
      <c r="B100" s="140"/>
      <c r="C100" s="141"/>
      <c r="D100" s="109" t="s">
        <v>150</v>
      </c>
      <c r="E100" s="141"/>
      <c r="F100" s="141"/>
      <c r="G100" s="141"/>
      <c r="H100" s="141"/>
      <c r="I100" s="141"/>
      <c r="J100" s="141"/>
      <c r="K100" s="141"/>
      <c r="L100" s="141"/>
      <c r="M100" s="141"/>
      <c r="N100" s="222">
        <f>N726</f>
        <v>0</v>
      </c>
      <c r="O100" s="303"/>
      <c r="P100" s="303"/>
      <c r="Q100" s="303"/>
      <c r="R100" s="142"/>
      <c r="T100" s="143"/>
      <c r="U100" s="143"/>
    </row>
    <row r="101" spans="2:21" s="7" customFormat="1" ht="19.9" customHeight="1">
      <c r="B101" s="140"/>
      <c r="C101" s="141"/>
      <c r="D101" s="109" t="s">
        <v>151</v>
      </c>
      <c r="E101" s="141"/>
      <c r="F101" s="141"/>
      <c r="G101" s="141"/>
      <c r="H101" s="141"/>
      <c r="I101" s="141"/>
      <c r="J101" s="141"/>
      <c r="K101" s="141"/>
      <c r="L101" s="141"/>
      <c r="M101" s="141"/>
      <c r="N101" s="222">
        <f>N738</f>
        <v>0</v>
      </c>
      <c r="O101" s="303"/>
      <c r="P101" s="303"/>
      <c r="Q101" s="303"/>
      <c r="R101" s="142"/>
      <c r="T101" s="143"/>
      <c r="U101" s="143"/>
    </row>
    <row r="102" spans="2:21" s="7" customFormat="1" ht="19.9" customHeight="1">
      <c r="B102" s="140"/>
      <c r="C102" s="141"/>
      <c r="D102" s="109" t="s">
        <v>152</v>
      </c>
      <c r="E102" s="141"/>
      <c r="F102" s="141"/>
      <c r="G102" s="141"/>
      <c r="H102" s="141"/>
      <c r="I102" s="141"/>
      <c r="J102" s="141"/>
      <c r="K102" s="141"/>
      <c r="L102" s="141"/>
      <c r="M102" s="141"/>
      <c r="N102" s="222">
        <f>N745</f>
        <v>0</v>
      </c>
      <c r="O102" s="303"/>
      <c r="P102" s="303"/>
      <c r="Q102" s="303"/>
      <c r="R102" s="142"/>
      <c r="T102" s="143"/>
      <c r="U102" s="143"/>
    </row>
    <row r="103" spans="2:21" s="7" customFormat="1" ht="19.9" customHeight="1">
      <c r="B103" s="140"/>
      <c r="C103" s="141"/>
      <c r="D103" s="109" t="s">
        <v>153</v>
      </c>
      <c r="E103" s="141"/>
      <c r="F103" s="141"/>
      <c r="G103" s="141"/>
      <c r="H103" s="141"/>
      <c r="I103" s="141"/>
      <c r="J103" s="141"/>
      <c r="K103" s="141"/>
      <c r="L103" s="141"/>
      <c r="M103" s="141"/>
      <c r="N103" s="222">
        <f>N749</f>
        <v>0</v>
      </c>
      <c r="O103" s="303"/>
      <c r="P103" s="303"/>
      <c r="Q103" s="303"/>
      <c r="R103" s="142"/>
      <c r="T103" s="143"/>
      <c r="U103" s="143"/>
    </row>
    <row r="104" spans="2:21" s="7" customFormat="1" ht="19.9" customHeight="1">
      <c r="B104" s="140"/>
      <c r="C104" s="141"/>
      <c r="D104" s="109" t="s">
        <v>154</v>
      </c>
      <c r="E104" s="141"/>
      <c r="F104" s="141"/>
      <c r="G104" s="141"/>
      <c r="H104" s="141"/>
      <c r="I104" s="141"/>
      <c r="J104" s="141"/>
      <c r="K104" s="141"/>
      <c r="L104" s="141"/>
      <c r="M104" s="141"/>
      <c r="N104" s="222">
        <f>N762</f>
        <v>0</v>
      </c>
      <c r="O104" s="303"/>
      <c r="P104" s="303"/>
      <c r="Q104" s="303"/>
      <c r="R104" s="142"/>
      <c r="T104" s="143"/>
      <c r="U104" s="143"/>
    </row>
    <row r="105" spans="2:21" s="7" customFormat="1" ht="19.9" customHeight="1">
      <c r="B105" s="140"/>
      <c r="C105" s="141"/>
      <c r="D105" s="109" t="s">
        <v>155</v>
      </c>
      <c r="E105" s="141"/>
      <c r="F105" s="141"/>
      <c r="G105" s="141"/>
      <c r="H105" s="141"/>
      <c r="I105" s="141"/>
      <c r="J105" s="141"/>
      <c r="K105" s="141"/>
      <c r="L105" s="141"/>
      <c r="M105" s="141"/>
      <c r="N105" s="222">
        <f>N880</f>
        <v>0</v>
      </c>
      <c r="O105" s="303"/>
      <c r="P105" s="303"/>
      <c r="Q105" s="303"/>
      <c r="R105" s="142"/>
      <c r="T105" s="143"/>
      <c r="U105" s="143"/>
    </row>
    <row r="106" spans="2:21" s="7" customFormat="1" ht="19.9" customHeight="1">
      <c r="B106" s="140"/>
      <c r="C106" s="141"/>
      <c r="D106" s="109" t="s">
        <v>156</v>
      </c>
      <c r="E106" s="141"/>
      <c r="F106" s="141"/>
      <c r="G106" s="141"/>
      <c r="H106" s="141"/>
      <c r="I106" s="141"/>
      <c r="J106" s="141"/>
      <c r="K106" s="141"/>
      <c r="L106" s="141"/>
      <c r="M106" s="141"/>
      <c r="N106" s="222">
        <f>N892</f>
        <v>0</v>
      </c>
      <c r="O106" s="303"/>
      <c r="P106" s="303"/>
      <c r="Q106" s="303"/>
      <c r="R106" s="142"/>
      <c r="T106" s="143"/>
      <c r="U106" s="143"/>
    </row>
    <row r="107" spans="2:21" s="7" customFormat="1" ht="19.9" customHeight="1">
      <c r="B107" s="140"/>
      <c r="C107" s="141"/>
      <c r="D107" s="109" t="s">
        <v>157</v>
      </c>
      <c r="E107" s="141"/>
      <c r="F107" s="141"/>
      <c r="G107" s="141"/>
      <c r="H107" s="141"/>
      <c r="I107" s="141"/>
      <c r="J107" s="141"/>
      <c r="K107" s="141"/>
      <c r="L107" s="141"/>
      <c r="M107" s="141"/>
      <c r="N107" s="222">
        <f>N896</f>
        <v>0</v>
      </c>
      <c r="O107" s="303"/>
      <c r="P107" s="303"/>
      <c r="Q107" s="303"/>
      <c r="R107" s="142"/>
      <c r="T107" s="143"/>
      <c r="U107" s="143"/>
    </row>
    <row r="108" spans="2:21" s="7" customFormat="1" ht="19.9" customHeight="1">
      <c r="B108" s="140"/>
      <c r="C108" s="141"/>
      <c r="D108" s="109" t="s">
        <v>158</v>
      </c>
      <c r="E108" s="141"/>
      <c r="F108" s="141"/>
      <c r="G108" s="141"/>
      <c r="H108" s="141"/>
      <c r="I108" s="141"/>
      <c r="J108" s="141"/>
      <c r="K108" s="141"/>
      <c r="L108" s="141"/>
      <c r="M108" s="141"/>
      <c r="N108" s="222">
        <f>N918</f>
        <v>0</v>
      </c>
      <c r="O108" s="303"/>
      <c r="P108" s="303"/>
      <c r="Q108" s="303"/>
      <c r="R108" s="142"/>
      <c r="T108" s="143"/>
      <c r="U108" s="143"/>
    </row>
    <row r="109" spans="2:21" s="7" customFormat="1" ht="19.9" customHeight="1">
      <c r="B109" s="140"/>
      <c r="C109" s="141"/>
      <c r="D109" s="109" t="s">
        <v>159</v>
      </c>
      <c r="E109" s="141"/>
      <c r="F109" s="141"/>
      <c r="G109" s="141"/>
      <c r="H109" s="141"/>
      <c r="I109" s="141"/>
      <c r="J109" s="141"/>
      <c r="K109" s="141"/>
      <c r="L109" s="141"/>
      <c r="M109" s="141"/>
      <c r="N109" s="222">
        <f>N930</f>
        <v>0</v>
      </c>
      <c r="O109" s="303"/>
      <c r="P109" s="303"/>
      <c r="Q109" s="303"/>
      <c r="R109" s="142"/>
      <c r="T109" s="143"/>
      <c r="U109" s="143"/>
    </row>
    <row r="110" spans="2:21" s="7" customFormat="1" ht="19.9" customHeight="1">
      <c r="B110" s="140"/>
      <c r="C110" s="141"/>
      <c r="D110" s="109" t="s">
        <v>160</v>
      </c>
      <c r="E110" s="141"/>
      <c r="F110" s="141"/>
      <c r="G110" s="141"/>
      <c r="H110" s="141"/>
      <c r="I110" s="141"/>
      <c r="J110" s="141"/>
      <c r="K110" s="141"/>
      <c r="L110" s="141"/>
      <c r="M110" s="141"/>
      <c r="N110" s="222">
        <f>N1008</f>
        <v>0</v>
      </c>
      <c r="O110" s="303"/>
      <c r="P110" s="303"/>
      <c r="Q110" s="303"/>
      <c r="R110" s="142"/>
      <c r="T110" s="143"/>
      <c r="U110" s="143"/>
    </row>
    <row r="111" spans="2:21" s="7" customFormat="1" ht="19.9" customHeight="1">
      <c r="B111" s="140"/>
      <c r="C111" s="141"/>
      <c r="D111" s="109" t="s">
        <v>161</v>
      </c>
      <c r="E111" s="141"/>
      <c r="F111" s="141"/>
      <c r="G111" s="141"/>
      <c r="H111" s="141"/>
      <c r="I111" s="141"/>
      <c r="J111" s="141"/>
      <c r="K111" s="141"/>
      <c r="L111" s="141"/>
      <c r="M111" s="141"/>
      <c r="N111" s="222">
        <f>N1060</f>
        <v>0</v>
      </c>
      <c r="O111" s="303"/>
      <c r="P111" s="303"/>
      <c r="Q111" s="303"/>
      <c r="R111" s="142"/>
      <c r="T111" s="143"/>
      <c r="U111" s="143"/>
    </row>
    <row r="112" spans="2:21" s="7" customFormat="1" ht="19.9" customHeight="1">
      <c r="B112" s="140"/>
      <c r="C112" s="141"/>
      <c r="D112" s="109" t="s">
        <v>162</v>
      </c>
      <c r="E112" s="141"/>
      <c r="F112" s="141"/>
      <c r="G112" s="141"/>
      <c r="H112" s="141"/>
      <c r="I112" s="141"/>
      <c r="J112" s="141"/>
      <c r="K112" s="141"/>
      <c r="L112" s="141"/>
      <c r="M112" s="141"/>
      <c r="N112" s="222">
        <f>N1166</f>
        <v>0</v>
      </c>
      <c r="O112" s="303"/>
      <c r="P112" s="303"/>
      <c r="Q112" s="303"/>
      <c r="R112" s="142"/>
      <c r="T112" s="143"/>
      <c r="U112" s="143"/>
    </row>
    <row r="113" spans="2:21" s="7" customFormat="1" ht="19.9" customHeight="1">
      <c r="B113" s="140"/>
      <c r="C113" s="141"/>
      <c r="D113" s="109" t="s">
        <v>163</v>
      </c>
      <c r="E113" s="141"/>
      <c r="F113" s="141"/>
      <c r="G113" s="141"/>
      <c r="H113" s="141"/>
      <c r="I113" s="141"/>
      <c r="J113" s="141"/>
      <c r="K113" s="141"/>
      <c r="L113" s="141"/>
      <c r="M113" s="141"/>
      <c r="N113" s="222">
        <f>N1178</f>
        <v>0</v>
      </c>
      <c r="O113" s="303"/>
      <c r="P113" s="303"/>
      <c r="Q113" s="303"/>
      <c r="R113" s="142"/>
      <c r="T113" s="143"/>
      <c r="U113" s="143"/>
    </row>
    <row r="114" spans="2:21" s="7" customFormat="1" ht="19.9" customHeight="1">
      <c r="B114" s="140"/>
      <c r="C114" s="141"/>
      <c r="D114" s="109" t="s">
        <v>164</v>
      </c>
      <c r="E114" s="141"/>
      <c r="F114" s="141"/>
      <c r="G114" s="141"/>
      <c r="H114" s="141"/>
      <c r="I114" s="141"/>
      <c r="J114" s="141"/>
      <c r="K114" s="141"/>
      <c r="L114" s="141"/>
      <c r="M114" s="141"/>
      <c r="N114" s="222">
        <f>N1188</f>
        <v>0</v>
      </c>
      <c r="O114" s="303"/>
      <c r="P114" s="303"/>
      <c r="Q114" s="303"/>
      <c r="R114" s="142"/>
      <c r="T114" s="143"/>
      <c r="U114" s="143"/>
    </row>
    <row r="115" spans="2:21" s="7" customFormat="1" ht="19.9" customHeight="1">
      <c r="B115" s="140"/>
      <c r="C115" s="141"/>
      <c r="D115" s="109" t="s">
        <v>165</v>
      </c>
      <c r="E115" s="141"/>
      <c r="F115" s="141"/>
      <c r="G115" s="141"/>
      <c r="H115" s="141"/>
      <c r="I115" s="141"/>
      <c r="J115" s="141"/>
      <c r="K115" s="141"/>
      <c r="L115" s="141"/>
      <c r="M115" s="141"/>
      <c r="N115" s="222">
        <f>N1199</f>
        <v>0</v>
      </c>
      <c r="O115" s="303"/>
      <c r="P115" s="303"/>
      <c r="Q115" s="303"/>
      <c r="R115" s="142"/>
      <c r="T115" s="143"/>
      <c r="U115" s="143"/>
    </row>
    <row r="116" spans="2:21" s="7" customFormat="1" ht="19.9" customHeight="1">
      <c r="B116" s="140"/>
      <c r="C116" s="141"/>
      <c r="D116" s="109" t="s">
        <v>166</v>
      </c>
      <c r="E116" s="141"/>
      <c r="F116" s="141"/>
      <c r="G116" s="141"/>
      <c r="H116" s="141"/>
      <c r="I116" s="141"/>
      <c r="J116" s="141"/>
      <c r="K116" s="141"/>
      <c r="L116" s="141"/>
      <c r="M116" s="141"/>
      <c r="N116" s="222">
        <f>N1219</f>
        <v>0</v>
      </c>
      <c r="O116" s="303"/>
      <c r="P116" s="303"/>
      <c r="Q116" s="303"/>
      <c r="R116" s="142"/>
      <c r="T116" s="143"/>
      <c r="U116" s="143"/>
    </row>
    <row r="117" spans="2:21" s="7" customFormat="1" ht="19.9" customHeight="1">
      <c r="B117" s="140"/>
      <c r="C117" s="141"/>
      <c r="D117" s="109" t="s">
        <v>167</v>
      </c>
      <c r="E117" s="141"/>
      <c r="F117" s="141"/>
      <c r="G117" s="141"/>
      <c r="H117" s="141"/>
      <c r="I117" s="141"/>
      <c r="J117" s="141"/>
      <c r="K117" s="141"/>
      <c r="L117" s="141"/>
      <c r="M117" s="141"/>
      <c r="N117" s="222">
        <f>N1237</f>
        <v>0</v>
      </c>
      <c r="O117" s="303"/>
      <c r="P117" s="303"/>
      <c r="Q117" s="303"/>
      <c r="R117" s="142"/>
      <c r="T117" s="143"/>
      <c r="U117" s="143"/>
    </row>
    <row r="118" spans="2:21" s="1" customFormat="1" ht="21.75" customHeight="1">
      <c r="B118" s="38"/>
      <c r="C118" s="39"/>
      <c r="D118" s="39"/>
      <c r="E118" s="39"/>
      <c r="F118" s="39"/>
      <c r="G118" s="39"/>
      <c r="H118" s="39"/>
      <c r="I118" s="39"/>
      <c r="J118" s="39"/>
      <c r="K118" s="39"/>
      <c r="L118" s="39"/>
      <c r="M118" s="39"/>
      <c r="N118" s="39"/>
      <c r="O118" s="39"/>
      <c r="P118" s="39"/>
      <c r="Q118" s="39"/>
      <c r="R118" s="40"/>
      <c r="T118" s="133"/>
      <c r="U118" s="133"/>
    </row>
    <row r="119" spans="2:21" s="1" customFormat="1" ht="29.25" customHeight="1">
      <c r="B119" s="38"/>
      <c r="C119" s="134" t="s">
        <v>168</v>
      </c>
      <c r="D119" s="39"/>
      <c r="E119" s="39"/>
      <c r="F119" s="39"/>
      <c r="G119" s="39"/>
      <c r="H119" s="39"/>
      <c r="I119" s="39"/>
      <c r="J119" s="39"/>
      <c r="K119" s="39"/>
      <c r="L119" s="39"/>
      <c r="M119" s="39"/>
      <c r="N119" s="304">
        <f>ROUND(N120+N121+N122+N123+N124+N125,2)</f>
        <v>0</v>
      </c>
      <c r="O119" s="305"/>
      <c r="P119" s="305"/>
      <c r="Q119" s="305"/>
      <c r="R119" s="40"/>
      <c r="T119" s="144"/>
      <c r="U119" s="145" t="s">
        <v>46</v>
      </c>
    </row>
    <row r="120" spans="2:65" s="1" customFormat="1" ht="18" customHeight="1">
      <c r="B120" s="38"/>
      <c r="C120" s="39"/>
      <c r="D120" s="219" t="s">
        <v>169</v>
      </c>
      <c r="E120" s="220"/>
      <c r="F120" s="220"/>
      <c r="G120" s="220"/>
      <c r="H120" s="220"/>
      <c r="I120" s="39"/>
      <c r="J120" s="39"/>
      <c r="K120" s="39"/>
      <c r="L120" s="39"/>
      <c r="M120" s="39"/>
      <c r="N120" s="221">
        <f>ROUND(N88*T120,2)</f>
        <v>0</v>
      </c>
      <c r="O120" s="222"/>
      <c r="P120" s="222"/>
      <c r="Q120" s="222"/>
      <c r="R120" s="40"/>
      <c r="S120" s="146"/>
      <c r="T120" s="147"/>
      <c r="U120" s="148" t="s">
        <v>47</v>
      </c>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50" t="s">
        <v>170</v>
      </c>
      <c r="AZ120" s="149"/>
      <c r="BA120" s="149"/>
      <c r="BB120" s="149"/>
      <c r="BC120" s="149"/>
      <c r="BD120" s="149"/>
      <c r="BE120" s="151">
        <f aca="true" t="shared" si="0" ref="BE120:BE125">IF(U120="základní",N120,0)</f>
        <v>0</v>
      </c>
      <c r="BF120" s="151">
        <f aca="true" t="shared" si="1" ref="BF120:BF125">IF(U120="snížená",N120,0)</f>
        <v>0</v>
      </c>
      <c r="BG120" s="151">
        <f aca="true" t="shared" si="2" ref="BG120:BG125">IF(U120="zákl. přenesená",N120,0)</f>
        <v>0</v>
      </c>
      <c r="BH120" s="151">
        <f aca="true" t="shared" si="3" ref="BH120:BH125">IF(U120="sníž. přenesená",N120,0)</f>
        <v>0</v>
      </c>
      <c r="BI120" s="151">
        <f aca="true" t="shared" si="4" ref="BI120:BI125">IF(U120="nulová",N120,0)</f>
        <v>0</v>
      </c>
      <c r="BJ120" s="150" t="s">
        <v>90</v>
      </c>
      <c r="BK120" s="149"/>
      <c r="BL120" s="149"/>
      <c r="BM120" s="149"/>
    </row>
    <row r="121" spans="2:65" s="1" customFormat="1" ht="18" customHeight="1">
      <c r="B121" s="38"/>
      <c r="C121" s="39"/>
      <c r="D121" s="219" t="s">
        <v>171</v>
      </c>
      <c r="E121" s="220"/>
      <c r="F121" s="220"/>
      <c r="G121" s="220"/>
      <c r="H121" s="220"/>
      <c r="I121" s="39"/>
      <c r="J121" s="39"/>
      <c r="K121" s="39"/>
      <c r="L121" s="39"/>
      <c r="M121" s="39"/>
      <c r="N121" s="221">
        <f>ROUND(N88*T121,2)</f>
        <v>0</v>
      </c>
      <c r="O121" s="222"/>
      <c r="P121" s="222"/>
      <c r="Q121" s="222"/>
      <c r="R121" s="40"/>
      <c r="S121" s="146"/>
      <c r="T121" s="147"/>
      <c r="U121" s="148" t="s">
        <v>47</v>
      </c>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50" t="s">
        <v>170</v>
      </c>
      <c r="AZ121" s="149"/>
      <c r="BA121" s="149"/>
      <c r="BB121" s="149"/>
      <c r="BC121" s="149"/>
      <c r="BD121" s="149"/>
      <c r="BE121" s="151">
        <f t="shared" si="0"/>
        <v>0</v>
      </c>
      <c r="BF121" s="151">
        <f t="shared" si="1"/>
        <v>0</v>
      </c>
      <c r="BG121" s="151">
        <f t="shared" si="2"/>
        <v>0</v>
      </c>
      <c r="BH121" s="151">
        <f t="shared" si="3"/>
        <v>0</v>
      </c>
      <c r="BI121" s="151">
        <f t="shared" si="4"/>
        <v>0</v>
      </c>
      <c r="BJ121" s="150" t="s">
        <v>90</v>
      </c>
      <c r="BK121" s="149"/>
      <c r="BL121" s="149"/>
      <c r="BM121" s="149"/>
    </row>
    <row r="122" spans="2:65" s="1" customFormat="1" ht="18" customHeight="1">
      <c r="B122" s="38"/>
      <c r="C122" s="39"/>
      <c r="D122" s="219" t="s">
        <v>172</v>
      </c>
      <c r="E122" s="220"/>
      <c r="F122" s="220"/>
      <c r="G122" s="220"/>
      <c r="H122" s="220"/>
      <c r="I122" s="39"/>
      <c r="J122" s="39"/>
      <c r="K122" s="39"/>
      <c r="L122" s="39"/>
      <c r="M122" s="39"/>
      <c r="N122" s="221">
        <f>ROUND(N88*T122,2)</f>
        <v>0</v>
      </c>
      <c r="O122" s="222"/>
      <c r="P122" s="222"/>
      <c r="Q122" s="222"/>
      <c r="R122" s="40"/>
      <c r="S122" s="146"/>
      <c r="T122" s="147"/>
      <c r="U122" s="148" t="s">
        <v>47</v>
      </c>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50" t="s">
        <v>170</v>
      </c>
      <c r="AZ122" s="149"/>
      <c r="BA122" s="149"/>
      <c r="BB122" s="149"/>
      <c r="BC122" s="149"/>
      <c r="BD122" s="149"/>
      <c r="BE122" s="151">
        <f t="shared" si="0"/>
        <v>0</v>
      </c>
      <c r="BF122" s="151">
        <f t="shared" si="1"/>
        <v>0</v>
      </c>
      <c r="BG122" s="151">
        <f t="shared" si="2"/>
        <v>0</v>
      </c>
      <c r="BH122" s="151">
        <f t="shared" si="3"/>
        <v>0</v>
      </c>
      <c r="BI122" s="151">
        <f t="shared" si="4"/>
        <v>0</v>
      </c>
      <c r="BJ122" s="150" t="s">
        <v>90</v>
      </c>
      <c r="BK122" s="149"/>
      <c r="BL122" s="149"/>
      <c r="BM122" s="149"/>
    </row>
    <row r="123" spans="2:65" s="1" customFormat="1" ht="18" customHeight="1">
      <c r="B123" s="38"/>
      <c r="C123" s="39"/>
      <c r="D123" s="219" t="s">
        <v>173</v>
      </c>
      <c r="E123" s="220"/>
      <c r="F123" s="220"/>
      <c r="G123" s="220"/>
      <c r="H123" s="220"/>
      <c r="I123" s="39"/>
      <c r="J123" s="39"/>
      <c r="K123" s="39"/>
      <c r="L123" s="39"/>
      <c r="M123" s="39"/>
      <c r="N123" s="221">
        <f>ROUND(N88*T123,2)</f>
        <v>0</v>
      </c>
      <c r="O123" s="222"/>
      <c r="P123" s="222"/>
      <c r="Q123" s="222"/>
      <c r="R123" s="40"/>
      <c r="S123" s="146"/>
      <c r="T123" s="147"/>
      <c r="U123" s="148" t="s">
        <v>47</v>
      </c>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50" t="s">
        <v>170</v>
      </c>
      <c r="AZ123" s="149"/>
      <c r="BA123" s="149"/>
      <c r="BB123" s="149"/>
      <c r="BC123" s="149"/>
      <c r="BD123" s="149"/>
      <c r="BE123" s="151">
        <f t="shared" si="0"/>
        <v>0</v>
      </c>
      <c r="BF123" s="151">
        <f t="shared" si="1"/>
        <v>0</v>
      </c>
      <c r="BG123" s="151">
        <f t="shared" si="2"/>
        <v>0</v>
      </c>
      <c r="BH123" s="151">
        <f t="shared" si="3"/>
        <v>0</v>
      </c>
      <c r="BI123" s="151">
        <f t="shared" si="4"/>
        <v>0</v>
      </c>
      <c r="BJ123" s="150" t="s">
        <v>90</v>
      </c>
      <c r="BK123" s="149"/>
      <c r="BL123" s="149"/>
      <c r="BM123" s="149"/>
    </row>
    <row r="124" spans="2:65" s="1" customFormat="1" ht="18" customHeight="1">
      <c r="B124" s="38"/>
      <c r="C124" s="39"/>
      <c r="D124" s="219" t="s">
        <v>174</v>
      </c>
      <c r="E124" s="220"/>
      <c r="F124" s="220"/>
      <c r="G124" s="220"/>
      <c r="H124" s="220"/>
      <c r="I124" s="39"/>
      <c r="J124" s="39"/>
      <c r="K124" s="39"/>
      <c r="L124" s="39"/>
      <c r="M124" s="39"/>
      <c r="N124" s="221">
        <f>ROUND(N88*T124,2)</f>
        <v>0</v>
      </c>
      <c r="O124" s="222"/>
      <c r="P124" s="222"/>
      <c r="Q124" s="222"/>
      <c r="R124" s="40"/>
      <c r="S124" s="146"/>
      <c r="T124" s="147"/>
      <c r="U124" s="148" t="s">
        <v>47</v>
      </c>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50" t="s">
        <v>170</v>
      </c>
      <c r="AZ124" s="149"/>
      <c r="BA124" s="149"/>
      <c r="BB124" s="149"/>
      <c r="BC124" s="149"/>
      <c r="BD124" s="149"/>
      <c r="BE124" s="151">
        <f t="shared" si="0"/>
        <v>0</v>
      </c>
      <c r="BF124" s="151">
        <f t="shared" si="1"/>
        <v>0</v>
      </c>
      <c r="BG124" s="151">
        <f t="shared" si="2"/>
        <v>0</v>
      </c>
      <c r="BH124" s="151">
        <f t="shared" si="3"/>
        <v>0</v>
      </c>
      <c r="BI124" s="151">
        <f t="shared" si="4"/>
        <v>0</v>
      </c>
      <c r="BJ124" s="150" t="s">
        <v>90</v>
      </c>
      <c r="BK124" s="149"/>
      <c r="BL124" s="149"/>
      <c r="BM124" s="149"/>
    </row>
    <row r="125" spans="2:65" s="1" customFormat="1" ht="18" customHeight="1">
      <c r="B125" s="38"/>
      <c r="C125" s="39"/>
      <c r="D125" s="109" t="s">
        <v>175</v>
      </c>
      <c r="E125" s="39"/>
      <c r="F125" s="39"/>
      <c r="G125" s="39"/>
      <c r="H125" s="39"/>
      <c r="I125" s="39"/>
      <c r="J125" s="39"/>
      <c r="K125" s="39"/>
      <c r="L125" s="39"/>
      <c r="M125" s="39"/>
      <c r="N125" s="221">
        <f>ROUND(N88*T125,2)</f>
        <v>0</v>
      </c>
      <c r="O125" s="222"/>
      <c r="P125" s="222"/>
      <c r="Q125" s="222"/>
      <c r="R125" s="40"/>
      <c r="S125" s="146"/>
      <c r="T125" s="152"/>
      <c r="U125" s="153" t="s">
        <v>47</v>
      </c>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50" t="s">
        <v>176</v>
      </c>
      <c r="AZ125" s="149"/>
      <c r="BA125" s="149"/>
      <c r="BB125" s="149"/>
      <c r="BC125" s="149"/>
      <c r="BD125" s="149"/>
      <c r="BE125" s="151">
        <f t="shared" si="0"/>
        <v>0</v>
      </c>
      <c r="BF125" s="151">
        <f t="shared" si="1"/>
        <v>0</v>
      </c>
      <c r="BG125" s="151">
        <f t="shared" si="2"/>
        <v>0</v>
      </c>
      <c r="BH125" s="151">
        <f t="shared" si="3"/>
        <v>0</v>
      </c>
      <c r="BI125" s="151">
        <f t="shared" si="4"/>
        <v>0</v>
      </c>
      <c r="BJ125" s="150" t="s">
        <v>90</v>
      </c>
      <c r="BK125" s="149"/>
      <c r="BL125" s="149"/>
      <c r="BM125" s="149"/>
    </row>
    <row r="126" spans="2:21" s="1" customFormat="1" ht="13.5">
      <c r="B126" s="38"/>
      <c r="C126" s="39"/>
      <c r="D126" s="39"/>
      <c r="E126" s="39"/>
      <c r="F126" s="39"/>
      <c r="G126" s="39"/>
      <c r="H126" s="39"/>
      <c r="I126" s="39"/>
      <c r="J126" s="39"/>
      <c r="K126" s="39"/>
      <c r="L126" s="39"/>
      <c r="M126" s="39"/>
      <c r="N126" s="39"/>
      <c r="O126" s="39"/>
      <c r="P126" s="39"/>
      <c r="Q126" s="39"/>
      <c r="R126" s="40"/>
      <c r="T126" s="133"/>
      <c r="U126" s="133"/>
    </row>
    <row r="127" spans="2:21" s="1" customFormat="1" ht="29.25" customHeight="1">
      <c r="B127" s="38"/>
      <c r="C127" s="120" t="s">
        <v>103</v>
      </c>
      <c r="D127" s="121"/>
      <c r="E127" s="121"/>
      <c r="F127" s="121"/>
      <c r="G127" s="121"/>
      <c r="H127" s="121"/>
      <c r="I127" s="121"/>
      <c r="J127" s="121"/>
      <c r="K127" s="121"/>
      <c r="L127" s="216">
        <f>ROUND(SUM(N88+N119),2)</f>
        <v>0</v>
      </c>
      <c r="M127" s="216"/>
      <c r="N127" s="216"/>
      <c r="O127" s="216"/>
      <c r="P127" s="216"/>
      <c r="Q127" s="216"/>
      <c r="R127" s="40"/>
      <c r="T127" s="133"/>
      <c r="U127" s="133"/>
    </row>
    <row r="128" spans="2:21" s="1" customFormat="1" ht="6.95" customHeight="1">
      <c r="B128" s="62"/>
      <c r="C128" s="63"/>
      <c r="D128" s="63"/>
      <c r="E128" s="63"/>
      <c r="F128" s="63"/>
      <c r="G128" s="63"/>
      <c r="H128" s="63"/>
      <c r="I128" s="63"/>
      <c r="J128" s="63"/>
      <c r="K128" s="63"/>
      <c r="L128" s="63"/>
      <c r="M128" s="63"/>
      <c r="N128" s="63"/>
      <c r="O128" s="63"/>
      <c r="P128" s="63"/>
      <c r="Q128" s="63"/>
      <c r="R128" s="64"/>
      <c r="T128" s="133"/>
      <c r="U128" s="133"/>
    </row>
    <row r="132" spans="2:18" s="1" customFormat="1" ht="6.95" customHeight="1">
      <c r="B132" s="65"/>
      <c r="C132" s="66"/>
      <c r="D132" s="66"/>
      <c r="E132" s="66"/>
      <c r="F132" s="66"/>
      <c r="G132" s="66"/>
      <c r="H132" s="66"/>
      <c r="I132" s="66"/>
      <c r="J132" s="66"/>
      <c r="K132" s="66"/>
      <c r="L132" s="66"/>
      <c r="M132" s="66"/>
      <c r="N132" s="66"/>
      <c r="O132" s="66"/>
      <c r="P132" s="66"/>
      <c r="Q132" s="66"/>
      <c r="R132" s="67"/>
    </row>
    <row r="133" spans="2:18" s="1" customFormat="1" ht="36.95" customHeight="1">
      <c r="B133" s="38"/>
      <c r="C133" s="232" t="s">
        <v>177</v>
      </c>
      <c r="D133" s="299"/>
      <c r="E133" s="299"/>
      <c r="F133" s="299"/>
      <c r="G133" s="299"/>
      <c r="H133" s="299"/>
      <c r="I133" s="299"/>
      <c r="J133" s="299"/>
      <c r="K133" s="299"/>
      <c r="L133" s="299"/>
      <c r="M133" s="299"/>
      <c r="N133" s="299"/>
      <c r="O133" s="299"/>
      <c r="P133" s="299"/>
      <c r="Q133" s="299"/>
      <c r="R133" s="40"/>
    </row>
    <row r="134" spans="2:18" s="1" customFormat="1" ht="6.95" customHeight="1">
      <c r="B134" s="38"/>
      <c r="C134" s="39"/>
      <c r="D134" s="39"/>
      <c r="E134" s="39"/>
      <c r="F134" s="39"/>
      <c r="G134" s="39"/>
      <c r="H134" s="39"/>
      <c r="I134" s="39"/>
      <c r="J134" s="39"/>
      <c r="K134" s="39"/>
      <c r="L134" s="39"/>
      <c r="M134" s="39"/>
      <c r="N134" s="39"/>
      <c r="O134" s="39"/>
      <c r="P134" s="39"/>
      <c r="Q134" s="39"/>
      <c r="R134" s="40"/>
    </row>
    <row r="135" spans="2:18" s="1" customFormat="1" ht="30" customHeight="1">
      <c r="B135" s="38"/>
      <c r="C135" s="33" t="s">
        <v>19</v>
      </c>
      <c r="D135" s="39"/>
      <c r="E135" s="39"/>
      <c r="F135" s="300" t="str">
        <f>F6</f>
        <v>Stavební úpravy VOŠ a SZeŠ Benešov - revize PD</v>
      </c>
      <c r="G135" s="301"/>
      <c r="H135" s="301"/>
      <c r="I135" s="301"/>
      <c r="J135" s="301"/>
      <c r="K135" s="301"/>
      <c r="L135" s="301"/>
      <c r="M135" s="301"/>
      <c r="N135" s="301"/>
      <c r="O135" s="301"/>
      <c r="P135" s="301"/>
      <c r="Q135" s="39"/>
      <c r="R135" s="40"/>
    </row>
    <row r="136" spans="2:18" s="1" customFormat="1" ht="36.95" customHeight="1">
      <c r="B136" s="38"/>
      <c r="C136" s="72" t="s">
        <v>127</v>
      </c>
      <c r="D136" s="39"/>
      <c r="E136" s="39"/>
      <c r="F136" s="234" t="str">
        <f>F7</f>
        <v>01 - SO.01 Budova školy</v>
      </c>
      <c r="G136" s="299"/>
      <c r="H136" s="299"/>
      <c r="I136" s="299"/>
      <c r="J136" s="299"/>
      <c r="K136" s="299"/>
      <c r="L136" s="299"/>
      <c r="M136" s="299"/>
      <c r="N136" s="299"/>
      <c r="O136" s="299"/>
      <c r="P136" s="299"/>
      <c r="Q136" s="39"/>
      <c r="R136" s="40"/>
    </row>
    <row r="137" spans="2:18" s="1" customFormat="1" ht="6.95" customHeight="1">
      <c r="B137" s="38"/>
      <c r="C137" s="39"/>
      <c r="D137" s="39"/>
      <c r="E137" s="39"/>
      <c r="F137" s="39"/>
      <c r="G137" s="39"/>
      <c r="H137" s="39"/>
      <c r="I137" s="39"/>
      <c r="J137" s="39"/>
      <c r="K137" s="39"/>
      <c r="L137" s="39"/>
      <c r="M137" s="39"/>
      <c r="N137" s="39"/>
      <c r="O137" s="39"/>
      <c r="P137" s="39"/>
      <c r="Q137" s="39"/>
      <c r="R137" s="40"/>
    </row>
    <row r="138" spans="2:18" s="1" customFormat="1" ht="18" customHeight="1">
      <c r="B138" s="38"/>
      <c r="C138" s="33" t="s">
        <v>24</v>
      </c>
      <c r="D138" s="39"/>
      <c r="E138" s="39"/>
      <c r="F138" s="31" t="str">
        <f>F9</f>
        <v>Mendelova 131, 256 01 Benešov</v>
      </c>
      <c r="G138" s="39"/>
      <c r="H138" s="39"/>
      <c r="I138" s="39"/>
      <c r="J138" s="39"/>
      <c r="K138" s="33" t="s">
        <v>26</v>
      </c>
      <c r="L138" s="39"/>
      <c r="M138" s="302" t="str">
        <f>IF(O9="","",O9)</f>
        <v>11. 4. 2017</v>
      </c>
      <c r="N138" s="302"/>
      <c r="O138" s="302"/>
      <c r="P138" s="302"/>
      <c r="Q138" s="39"/>
      <c r="R138" s="40"/>
    </row>
    <row r="139" spans="2:18" s="1" customFormat="1" ht="6.95" customHeight="1">
      <c r="B139" s="38"/>
      <c r="C139" s="39"/>
      <c r="D139" s="39"/>
      <c r="E139" s="39"/>
      <c r="F139" s="39"/>
      <c r="G139" s="39"/>
      <c r="H139" s="39"/>
      <c r="I139" s="39"/>
      <c r="J139" s="39"/>
      <c r="K139" s="39"/>
      <c r="L139" s="39"/>
      <c r="M139" s="39"/>
      <c r="N139" s="39"/>
      <c r="O139" s="39"/>
      <c r="P139" s="39"/>
      <c r="Q139" s="39"/>
      <c r="R139" s="40"/>
    </row>
    <row r="140" spans="2:18" s="1" customFormat="1" ht="15">
      <c r="B140" s="38"/>
      <c r="C140" s="33" t="s">
        <v>28</v>
      </c>
      <c r="D140" s="39"/>
      <c r="E140" s="39"/>
      <c r="F140" s="31" t="str">
        <f>E12</f>
        <v>VOŠ A SZeŠ Benešov</v>
      </c>
      <c r="G140" s="39"/>
      <c r="H140" s="39"/>
      <c r="I140" s="39"/>
      <c r="J140" s="39"/>
      <c r="K140" s="33" t="s">
        <v>35</v>
      </c>
      <c r="L140" s="39"/>
      <c r="M140" s="254" t="str">
        <f>E18</f>
        <v>RotaGroup, s.r.o.</v>
      </c>
      <c r="N140" s="254"/>
      <c r="O140" s="254"/>
      <c r="P140" s="254"/>
      <c r="Q140" s="254"/>
      <c r="R140" s="40"/>
    </row>
    <row r="141" spans="2:18" s="1" customFormat="1" ht="14.45" customHeight="1">
      <c r="B141" s="38"/>
      <c r="C141" s="33" t="s">
        <v>33</v>
      </c>
      <c r="D141" s="39"/>
      <c r="E141" s="39"/>
      <c r="F141" s="31" t="str">
        <f>IF(E15="","",E15)</f>
        <v>Vyplň údaj</v>
      </c>
      <c r="G141" s="39"/>
      <c r="H141" s="39"/>
      <c r="I141" s="39"/>
      <c r="J141" s="39"/>
      <c r="K141" s="33" t="s">
        <v>40</v>
      </c>
      <c r="L141" s="39"/>
      <c r="M141" s="254" t="str">
        <f>E21</f>
        <v xml:space="preserve"> </v>
      </c>
      <c r="N141" s="254"/>
      <c r="O141" s="254"/>
      <c r="P141" s="254"/>
      <c r="Q141" s="254"/>
      <c r="R141" s="40"/>
    </row>
    <row r="142" spans="2:18" s="1" customFormat="1" ht="10.35" customHeight="1">
      <c r="B142" s="38"/>
      <c r="C142" s="39"/>
      <c r="D142" s="39"/>
      <c r="E142" s="39"/>
      <c r="F142" s="39"/>
      <c r="G142" s="39"/>
      <c r="H142" s="39"/>
      <c r="I142" s="39"/>
      <c r="J142" s="39"/>
      <c r="K142" s="39"/>
      <c r="L142" s="39"/>
      <c r="M142" s="39"/>
      <c r="N142" s="39"/>
      <c r="O142" s="39"/>
      <c r="P142" s="39"/>
      <c r="Q142" s="39"/>
      <c r="R142" s="40"/>
    </row>
    <row r="143" spans="2:27" s="8" customFormat="1" ht="29.25" customHeight="1">
      <c r="B143" s="154"/>
      <c r="C143" s="155" t="s">
        <v>178</v>
      </c>
      <c r="D143" s="156" t="s">
        <v>179</v>
      </c>
      <c r="E143" s="156" t="s">
        <v>64</v>
      </c>
      <c r="F143" s="292" t="s">
        <v>180</v>
      </c>
      <c r="G143" s="292"/>
      <c r="H143" s="292"/>
      <c r="I143" s="292"/>
      <c r="J143" s="156" t="s">
        <v>181</v>
      </c>
      <c r="K143" s="156" t="s">
        <v>182</v>
      </c>
      <c r="L143" s="293" t="s">
        <v>183</v>
      </c>
      <c r="M143" s="293"/>
      <c r="N143" s="292" t="s">
        <v>136</v>
      </c>
      <c r="O143" s="292"/>
      <c r="P143" s="292"/>
      <c r="Q143" s="294"/>
      <c r="R143" s="157"/>
      <c r="T143" s="83" t="s">
        <v>184</v>
      </c>
      <c r="U143" s="84" t="s">
        <v>46</v>
      </c>
      <c r="V143" s="84" t="s">
        <v>185</v>
      </c>
      <c r="W143" s="84" t="s">
        <v>186</v>
      </c>
      <c r="X143" s="84" t="s">
        <v>187</v>
      </c>
      <c r="Y143" s="84" t="s">
        <v>188</v>
      </c>
      <c r="Z143" s="84" t="s">
        <v>189</v>
      </c>
      <c r="AA143" s="85" t="s">
        <v>190</v>
      </c>
    </row>
    <row r="144" spans="2:63" s="1" customFormat="1" ht="29.25" customHeight="1">
      <c r="B144" s="38"/>
      <c r="C144" s="87" t="s">
        <v>133</v>
      </c>
      <c r="D144" s="39"/>
      <c r="E144" s="39"/>
      <c r="F144" s="39"/>
      <c r="G144" s="39"/>
      <c r="H144" s="39"/>
      <c r="I144" s="39"/>
      <c r="J144" s="39"/>
      <c r="K144" s="39"/>
      <c r="L144" s="39"/>
      <c r="M144" s="39"/>
      <c r="N144" s="295">
        <f>BK144</f>
        <v>0</v>
      </c>
      <c r="O144" s="296"/>
      <c r="P144" s="296"/>
      <c r="Q144" s="296"/>
      <c r="R144" s="40"/>
      <c r="T144" s="86"/>
      <c r="U144" s="54"/>
      <c r="V144" s="54"/>
      <c r="W144" s="158">
        <f>W145+W599+W1262</f>
        <v>0</v>
      </c>
      <c r="X144" s="54"/>
      <c r="Y144" s="158">
        <f>Y145+Y599+Y1262</f>
        <v>221.99519985</v>
      </c>
      <c r="Z144" s="54"/>
      <c r="AA144" s="159">
        <f>AA145+AA599+AA1262</f>
        <v>145.19107132</v>
      </c>
      <c r="AT144" s="21" t="s">
        <v>81</v>
      </c>
      <c r="AU144" s="21" t="s">
        <v>138</v>
      </c>
      <c r="BK144" s="160">
        <f>BK145+BK599+BK1262</f>
        <v>0</v>
      </c>
    </row>
    <row r="145" spans="2:63" s="9" customFormat="1" ht="37.35" customHeight="1">
      <c r="B145" s="161"/>
      <c r="C145" s="162"/>
      <c r="D145" s="163" t="s">
        <v>139</v>
      </c>
      <c r="E145" s="163"/>
      <c r="F145" s="163"/>
      <c r="G145" s="163"/>
      <c r="H145" s="163"/>
      <c r="I145" s="163"/>
      <c r="J145" s="163"/>
      <c r="K145" s="163"/>
      <c r="L145" s="163"/>
      <c r="M145" s="163"/>
      <c r="N145" s="297">
        <f>BK145</f>
        <v>0</v>
      </c>
      <c r="O145" s="298"/>
      <c r="P145" s="298"/>
      <c r="Q145" s="298"/>
      <c r="R145" s="164"/>
      <c r="T145" s="165"/>
      <c r="U145" s="162"/>
      <c r="V145" s="162"/>
      <c r="W145" s="166">
        <f>W146+W215+W230+W501+W591+W597</f>
        <v>0</v>
      </c>
      <c r="X145" s="162"/>
      <c r="Y145" s="166">
        <f>Y146+Y215+Y230+Y501+Y591+Y597</f>
        <v>160.75994899</v>
      </c>
      <c r="Z145" s="162"/>
      <c r="AA145" s="167">
        <f>AA146+AA215+AA230+AA501+AA591+AA597</f>
        <v>138.496985</v>
      </c>
      <c r="AR145" s="168" t="s">
        <v>90</v>
      </c>
      <c r="AT145" s="169" t="s">
        <v>81</v>
      </c>
      <c r="AU145" s="169" t="s">
        <v>82</v>
      </c>
      <c r="AY145" s="168" t="s">
        <v>191</v>
      </c>
      <c r="BK145" s="170">
        <f>BK146+BK215+BK230+BK501+BK591+BK597</f>
        <v>0</v>
      </c>
    </row>
    <row r="146" spans="2:63" s="9" customFormat="1" ht="19.9" customHeight="1">
      <c r="B146" s="161"/>
      <c r="C146" s="162"/>
      <c r="D146" s="171" t="s">
        <v>140</v>
      </c>
      <c r="E146" s="171"/>
      <c r="F146" s="171"/>
      <c r="G146" s="171"/>
      <c r="H146" s="171"/>
      <c r="I146" s="171"/>
      <c r="J146" s="171"/>
      <c r="K146" s="171"/>
      <c r="L146" s="171"/>
      <c r="M146" s="171"/>
      <c r="N146" s="266">
        <f>BK146</f>
        <v>0</v>
      </c>
      <c r="O146" s="267"/>
      <c r="P146" s="267"/>
      <c r="Q146" s="267"/>
      <c r="R146" s="164"/>
      <c r="T146" s="165"/>
      <c r="U146" s="162"/>
      <c r="V146" s="162"/>
      <c r="W146" s="166">
        <f>SUM(W147:W214)</f>
        <v>0</v>
      </c>
      <c r="X146" s="162"/>
      <c r="Y146" s="166">
        <f>SUM(Y147:Y214)</f>
        <v>21.2485521</v>
      </c>
      <c r="Z146" s="162"/>
      <c r="AA146" s="167">
        <f>SUM(AA147:AA214)</f>
        <v>57.0546</v>
      </c>
      <c r="AR146" s="168" t="s">
        <v>90</v>
      </c>
      <c r="AT146" s="169" t="s">
        <v>81</v>
      </c>
      <c r="AU146" s="169" t="s">
        <v>90</v>
      </c>
      <c r="AY146" s="168" t="s">
        <v>191</v>
      </c>
      <c r="BK146" s="170">
        <f>SUM(BK147:BK214)</f>
        <v>0</v>
      </c>
    </row>
    <row r="147" spans="2:65" s="1" customFormat="1" ht="31.5" customHeight="1">
      <c r="B147" s="38"/>
      <c r="C147" s="172" t="s">
        <v>192</v>
      </c>
      <c r="D147" s="172" t="s">
        <v>193</v>
      </c>
      <c r="E147" s="173" t="s">
        <v>194</v>
      </c>
      <c r="F147" s="281" t="s">
        <v>195</v>
      </c>
      <c r="G147" s="281"/>
      <c r="H147" s="281"/>
      <c r="I147" s="281"/>
      <c r="J147" s="174" t="s">
        <v>111</v>
      </c>
      <c r="K147" s="175">
        <v>4</v>
      </c>
      <c r="L147" s="282">
        <v>0</v>
      </c>
      <c r="M147" s="283"/>
      <c r="N147" s="280">
        <f>ROUND(L147*K147,2)</f>
        <v>0</v>
      </c>
      <c r="O147" s="280"/>
      <c r="P147" s="280"/>
      <c r="Q147" s="280"/>
      <c r="R147" s="40"/>
      <c r="T147" s="176" t="s">
        <v>22</v>
      </c>
      <c r="U147" s="47" t="s">
        <v>47</v>
      </c>
      <c r="V147" s="39"/>
      <c r="W147" s="177">
        <f>V147*K147</f>
        <v>0</v>
      </c>
      <c r="X147" s="177">
        <v>0</v>
      </c>
      <c r="Y147" s="177">
        <f>X147*K147</f>
        <v>0</v>
      </c>
      <c r="Z147" s="177">
        <v>0</v>
      </c>
      <c r="AA147" s="178">
        <f>Z147*K147</f>
        <v>0</v>
      </c>
      <c r="AR147" s="21" t="s">
        <v>196</v>
      </c>
      <c r="AT147" s="21" t="s">
        <v>193</v>
      </c>
      <c r="AU147" s="21" t="s">
        <v>114</v>
      </c>
      <c r="AY147" s="21" t="s">
        <v>191</v>
      </c>
      <c r="BE147" s="113">
        <f>IF(U147="základní",N147,0)</f>
        <v>0</v>
      </c>
      <c r="BF147" s="113">
        <f>IF(U147="snížená",N147,0)</f>
        <v>0</v>
      </c>
      <c r="BG147" s="113">
        <f>IF(U147="zákl. přenesená",N147,0)</f>
        <v>0</v>
      </c>
      <c r="BH147" s="113">
        <f>IF(U147="sníž. přenesená",N147,0)</f>
        <v>0</v>
      </c>
      <c r="BI147" s="113">
        <f>IF(U147="nulová",N147,0)</f>
        <v>0</v>
      </c>
      <c r="BJ147" s="21" t="s">
        <v>90</v>
      </c>
      <c r="BK147" s="113">
        <f>ROUND(L147*K147,2)</f>
        <v>0</v>
      </c>
      <c r="BL147" s="21" t="s">
        <v>196</v>
      </c>
      <c r="BM147" s="21" t="s">
        <v>197</v>
      </c>
    </row>
    <row r="148" spans="2:51" s="10" customFormat="1" ht="22.5" customHeight="1">
      <c r="B148" s="179"/>
      <c r="C148" s="180"/>
      <c r="D148" s="180"/>
      <c r="E148" s="181" t="s">
        <v>22</v>
      </c>
      <c r="F148" s="284" t="s">
        <v>198</v>
      </c>
      <c r="G148" s="285"/>
      <c r="H148" s="285"/>
      <c r="I148" s="285"/>
      <c r="J148" s="180"/>
      <c r="K148" s="182">
        <v>4</v>
      </c>
      <c r="L148" s="180"/>
      <c r="M148" s="180"/>
      <c r="N148" s="180"/>
      <c r="O148" s="180"/>
      <c r="P148" s="180"/>
      <c r="Q148" s="180"/>
      <c r="R148" s="183"/>
      <c r="T148" s="184"/>
      <c r="U148" s="180"/>
      <c r="V148" s="180"/>
      <c r="W148" s="180"/>
      <c r="X148" s="180"/>
      <c r="Y148" s="180"/>
      <c r="Z148" s="180"/>
      <c r="AA148" s="185"/>
      <c r="AT148" s="186" t="s">
        <v>199</v>
      </c>
      <c r="AU148" s="186" t="s">
        <v>114</v>
      </c>
      <c r="AV148" s="10" t="s">
        <v>114</v>
      </c>
      <c r="AW148" s="10" t="s">
        <v>39</v>
      </c>
      <c r="AX148" s="10" t="s">
        <v>90</v>
      </c>
      <c r="AY148" s="186" t="s">
        <v>191</v>
      </c>
    </row>
    <row r="149" spans="2:65" s="1" customFormat="1" ht="22.5" customHeight="1">
      <c r="B149" s="38"/>
      <c r="C149" s="172" t="s">
        <v>200</v>
      </c>
      <c r="D149" s="172" t="s">
        <v>193</v>
      </c>
      <c r="E149" s="173" t="s">
        <v>201</v>
      </c>
      <c r="F149" s="281" t="s">
        <v>202</v>
      </c>
      <c r="G149" s="281"/>
      <c r="H149" s="281"/>
      <c r="I149" s="281"/>
      <c r="J149" s="174" t="s">
        <v>203</v>
      </c>
      <c r="K149" s="175">
        <v>2</v>
      </c>
      <c r="L149" s="282">
        <v>0</v>
      </c>
      <c r="M149" s="283"/>
      <c r="N149" s="280">
        <f>ROUND(L149*K149,2)</f>
        <v>0</v>
      </c>
      <c r="O149" s="280"/>
      <c r="P149" s="280"/>
      <c r="Q149" s="280"/>
      <c r="R149" s="40"/>
      <c r="T149" s="176" t="s">
        <v>22</v>
      </c>
      <c r="U149" s="47" t="s">
        <v>47</v>
      </c>
      <c r="V149" s="39"/>
      <c r="W149" s="177">
        <f>V149*K149</f>
        <v>0</v>
      </c>
      <c r="X149" s="177">
        <v>0</v>
      </c>
      <c r="Y149" s="177">
        <f>X149*K149</f>
        <v>0</v>
      </c>
      <c r="Z149" s="177">
        <v>0</v>
      </c>
      <c r="AA149" s="178">
        <f>Z149*K149</f>
        <v>0</v>
      </c>
      <c r="AR149" s="21" t="s">
        <v>196</v>
      </c>
      <c r="AT149" s="21" t="s">
        <v>193</v>
      </c>
      <c r="AU149" s="21" t="s">
        <v>114</v>
      </c>
      <c r="AY149" s="21" t="s">
        <v>191</v>
      </c>
      <c r="BE149" s="113">
        <f>IF(U149="základní",N149,0)</f>
        <v>0</v>
      </c>
      <c r="BF149" s="113">
        <f>IF(U149="snížená",N149,0)</f>
        <v>0</v>
      </c>
      <c r="BG149" s="113">
        <f>IF(U149="zákl. přenesená",N149,0)</f>
        <v>0</v>
      </c>
      <c r="BH149" s="113">
        <f>IF(U149="sníž. přenesená",N149,0)</f>
        <v>0</v>
      </c>
      <c r="BI149" s="113">
        <f>IF(U149="nulová",N149,0)</f>
        <v>0</v>
      </c>
      <c r="BJ149" s="21" t="s">
        <v>90</v>
      </c>
      <c r="BK149" s="113">
        <f>ROUND(L149*K149,2)</f>
        <v>0</v>
      </c>
      <c r="BL149" s="21" t="s">
        <v>196</v>
      </c>
      <c r="BM149" s="21" t="s">
        <v>204</v>
      </c>
    </row>
    <row r="150" spans="2:65" s="1" customFormat="1" ht="44.25" customHeight="1">
      <c r="B150" s="38"/>
      <c r="C150" s="172" t="s">
        <v>90</v>
      </c>
      <c r="D150" s="172" t="s">
        <v>193</v>
      </c>
      <c r="E150" s="173" t="s">
        <v>205</v>
      </c>
      <c r="F150" s="281" t="s">
        <v>206</v>
      </c>
      <c r="G150" s="281"/>
      <c r="H150" s="281"/>
      <c r="I150" s="281"/>
      <c r="J150" s="174" t="s">
        <v>207</v>
      </c>
      <c r="K150" s="175">
        <v>31.697</v>
      </c>
      <c r="L150" s="282">
        <v>0</v>
      </c>
      <c r="M150" s="283"/>
      <c r="N150" s="280">
        <f>ROUND(L150*K150,2)</f>
        <v>0</v>
      </c>
      <c r="O150" s="280"/>
      <c r="P150" s="280"/>
      <c r="Q150" s="280"/>
      <c r="R150" s="40"/>
      <c r="T150" s="176" t="s">
        <v>22</v>
      </c>
      <c r="U150" s="47" t="s">
        <v>47</v>
      </c>
      <c r="V150" s="39"/>
      <c r="W150" s="177">
        <f>V150*K150</f>
        <v>0</v>
      </c>
      <c r="X150" s="177">
        <v>0</v>
      </c>
      <c r="Y150" s="177">
        <f>X150*K150</f>
        <v>0</v>
      </c>
      <c r="Z150" s="177">
        <v>1.8</v>
      </c>
      <c r="AA150" s="178">
        <f>Z150*K150</f>
        <v>57.0546</v>
      </c>
      <c r="AR150" s="21" t="s">
        <v>196</v>
      </c>
      <c r="AT150" s="21" t="s">
        <v>193</v>
      </c>
      <c r="AU150" s="21" t="s">
        <v>114</v>
      </c>
      <c r="AY150" s="21" t="s">
        <v>191</v>
      </c>
      <c r="BE150" s="113">
        <f>IF(U150="základní",N150,0)</f>
        <v>0</v>
      </c>
      <c r="BF150" s="113">
        <f>IF(U150="snížená",N150,0)</f>
        <v>0</v>
      </c>
      <c r="BG150" s="113">
        <f>IF(U150="zákl. přenesená",N150,0)</f>
        <v>0</v>
      </c>
      <c r="BH150" s="113">
        <f>IF(U150="sníž. přenesená",N150,0)</f>
        <v>0</v>
      </c>
      <c r="BI150" s="113">
        <f>IF(U150="nulová",N150,0)</f>
        <v>0</v>
      </c>
      <c r="BJ150" s="21" t="s">
        <v>90</v>
      </c>
      <c r="BK150" s="113">
        <f>ROUND(L150*K150,2)</f>
        <v>0</v>
      </c>
      <c r="BL150" s="21" t="s">
        <v>196</v>
      </c>
      <c r="BM150" s="21" t="s">
        <v>208</v>
      </c>
    </row>
    <row r="151" spans="2:47" s="1" customFormat="1" ht="90" customHeight="1">
      <c r="B151" s="38"/>
      <c r="C151" s="39"/>
      <c r="D151" s="39"/>
      <c r="E151" s="39"/>
      <c r="F151" s="270" t="s">
        <v>209</v>
      </c>
      <c r="G151" s="271"/>
      <c r="H151" s="271"/>
      <c r="I151" s="271"/>
      <c r="J151" s="39"/>
      <c r="K151" s="39"/>
      <c r="L151" s="39"/>
      <c r="M151" s="39"/>
      <c r="N151" s="39"/>
      <c r="O151" s="39"/>
      <c r="P151" s="39"/>
      <c r="Q151" s="39"/>
      <c r="R151" s="40"/>
      <c r="T151" s="147"/>
      <c r="U151" s="39"/>
      <c r="V151" s="39"/>
      <c r="W151" s="39"/>
      <c r="X151" s="39"/>
      <c r="Y151" s="39"/>
      <c r="Z151" s="39"/>
      <c r="AA151" s="81"/>
      <c r="AT151" s="21" t="s">
        <v>210</v>
      </c>
      <c r="AU151" s="21" t="s">
        <v>114</v>
      </c>
    </row>
    <row r="152" spans="2:51" s="11" customFormat="1" ht="22.5" customHeight="1">
      <c r="B152" s="187"/>
      <c r="C152" s="188"/>
      <c r="D152" s="188"/>
      <c r="E152" s="189" t="s">
        <v>22</v>
      </c>
      <c r="F152" s="272" t="s">
        <v>211</v>
      </c>
      <c r="G152" s="273"/>
      <c r="H152" s="273"/>
      <c r="I152" s="273"/>
      <c r="J152" s="188"/>
      <c r="K152" s="190" t="s">
        <v>22</v>
      </c>
      <c r="L152" s="188"/>
      <c r="M152" s="188"/>
      <c r="N152" s="188"/>
      <c r="O152" s="188"/>
      <c r="P152" s="188"/>
      <c r="Q152" s="188"/>
      <c r="R152" s="191"/>
      <c r="T152" s="192"/>
      <c r="U152" s="188"/>
      <c r="V152" s="188"/>
      <c r="W152" s="188"/>
      <c r="X152" s="188"/>
      <c r="Y152" s="188"/>
      <c r="Z152" s="188"/>
      <c r="AA152" s="193"/>
      <c r="AT152" s="194" t="s">
        <v>199</v>
      </c>
      <c r="AU152" s="194" t="s">
        <v>114</v>
      </c>
      <c r="AV152" s="11" t="s">
        <v>90</v>
      </c>
      <c r="AW152" s="11" t="s">
        <v>39</v>
      </c>
      <c r="AX152" s="11" t="s">
        <v>82</v>
      </c>
      <c r="AY152" s="194" t="s">
        <v>191</v>
      </c>
    </row>
    <row r="153" spans="2:51" s="11" customFormat="1" ht="22.5" customHeight="1">
      <c r="B153" s="187"/>
      <c r="C153" s="188"/>
      <c r="D153" s="188"/>
      <c r="E153" s="189" t="s">
        <v>22</v>
      </c>
      <c r="F153" s="272" t="s">
        <v>212</v>
      </c>
      <c r="G153" s="273"/>
      <c r="H153" s="273"/>
      <c r="I153" s="273"/>
      <c r="J153" s="188"/>
      <c r="K153" s="190" t="s">
        <v>22</v>
      </c>
      <c r="L153" s="188"/>
      <c r="M153" s="188"/>
      <c r="N153" s="188"/>
      <c r="O153" s="188"/>
      <c r="P153" s="188"/>
      <c r="Q153" s="188"/>
      <c r="R153" s="191"/>
      <c r="T153" s="192"/>
      <c r="U153" s="188"/>
      <c r="V153" s="188"/>
      <c r="W153" s="188"/>
      <c r="X153" s="188"/>
      <c r="Y153" s="188"/>
      <c r="Z153" s="188"/>
      <c r="AA153" s="193"/>
      <c r="AT153" s="194" t="s">
        <v>199</v>
      </c>
      <c r="AU153" s="194" t="s">
        <v>114</v>
      </c>
      <c r="AV153" s="11" t="s">
        <v>90</v>
      </c>
      <c r="AW153" s="11" t="s">
        <v>39</v>
      </c>
      <c r="AX153" s="11" t="s">
        <v>82</v>
      </c>
      <c r="AY153" s="194" t="s">
        <v>191</v>
      </c>
    </row>
    <row r="154" spans="2:51" s="10" customFormat="1" ht="22.5" customHeight="1">
      <c r="B154" s="179"/>
      <c r="C154" s="180"/>
      <c r="D154" s="180"/>
      <c r="E154" s="181" t="s">
        <v>22</v>
      </c>
      <c r="F154" s="274" t="s">
        <v>213</v>
      </c>
      <c r="G154" s="275"/>
      <c r="H154" s="275"/>
      <c r="I154" s="275"/>
      <c r="J154" s="180"/>
      <c r="K154" s="182">
        <v>12.965</v>
      </c>
      <c r="L154" s="180"/>
      <c r="M154" s="180"/>
      <c r="N154" s="180"/>
      <c r="O154" s="180"/>
      <c r="P154" s="180"/>
      <c r="Q154" s="180"/>
      <c r="R154" s="183"/>
      <c r="T154" s="184"/>
      <c r="U154" s="180"/>
      <c r="V154" s="180"/>
      <c r="W154" s="180"/>
      <c r="X154" s="180"/>
      <c r="Y154" s="180"/>
      <c r="Z154" s="180"/>
      <c r="AA154" s="185"/>
      <c r="AT154" s="186" t="s">
        <v>199</v>
      </c>
      <c r="AU154" s="186" t="s">
        <v>114</v>
      </c>
      <c r="AV154" s="10" t="s">
        <v>114</v>
      </c>
      <c r="AW154" s="10" t="s">
        <v>39</v>
      </c>
      <c r="AX154" s="10" t="s">
        <v>82</v>
      </c>
      <c r="AY154" s="186" t="s">
        <v>191</v>
      </c>
    </row>
    <row r="155" spans="2:51" s="10" customFormat="1" ht="22.5" customHeight="1">
      <c r="B155" s="179"/>
      <c r="C155" s="180"/>
      <c r="D155" s="180"/>
      <c r="E155" s="181" t="s">
        <v>22</v>
      </c>
      <c r="F155" s="274" t="s">
        <v>214</v>
      </c>
      <c r="G155" s="275"/>
      <c r="H155" s="275"/>
      <c r="I155" s="275"/>
      <c r="J155" s="180"/>
      <c r="K155" s="182">
        <v>6.932</v>
      </c>
      <c r="L155" s="180"/>
      <c r="M155" s="180"/>
      <c r="N155" s="180"/>
      <c r="O155" s="180"/>
      <c r="P155" s="180"/>
      <c r="Q155" s="180"/>
      <c r="R155" s="183"/>
      <c r="T155" s="184"/>
      <c r="U155" s="180"/>
      <c r="V155" s="180"/>
      <c r="W155" s="180"/>
      <c r="X155" s="180"/>
      <c r="Y155" s="180"/>
      <c r="Z155" s="180"/>
      <c r="AA155" s="185"/>
      <c r="AT155" s="186" t="s">
        <v>199</v>
      </c>
      <c r="AU155" s="186" t="s">
        <v>114</v>
      </c>
      <c r="AV155" s="10" t="s">
        <v>114</v>
      </c>
      <c r="AW155" s="10" t="s">
        <v>39</v>
      </c>
      <c r="AX155" s="10" t="s">
        <v>82</v>
      </c>
      <c r="AY155" s="186" t="s">
        <v>191</v>
      </c>
    </row>
    <row r="156" spans="2:51" s="10" customFormat="1" ht="22.5" customHeight="1">
      <c r="B156" s="179"/>
      <c r="C156" s="180"/>
      <c r="D156" s="180"/>
      <c r="E156" s="181" t="s">
        <v>22</v>
      </c>
      <c r="F156" s="274" t="s">
        <v>215</v>
      </c>
      <c r="G156" s="275"/>
      <c r="H156" s="275"/>
      <c r="I156" s="275"/>
      <c r="J156" s="180"/>
      <c r="K156" s="182">
        <v>1.658</v>
      </c>
      <c r="L156" s="180"/>
      <c r="M156" s="180"/>
      <c r="N156" s="180"/>
      <c r="O156" s="180"/>
      <c r="P156" s="180"/>
      <c r="Q156" s="180"/>
      <c r="R156" s="183"/>
      <c r="T156" s="184"/>
      <c r="U156" s="180"/>
      <c r="V156" s="180"/>
      <c r="W156" s="180"/>
      <c r="X156" s="180"/>
      <c r="Y156" s="180"/>
      <c r="Z156" s="180"/>
      <c r="AA156" s="185"/>
      <c r="AT156" s="186" t="s">
        <v>199</v>
      </c>
      <c r="AU156" s="186" t="s">
        <v>114</v>
      </c>
      <c r="AV156" s="10" t="s">
        <v>114</v>
      </c>
      <c r="AW156" s="10" t="s">
        <v>39</v>
      </c>
      <c r="AX156" s="10" t="s">
        <v>82</v>
      </c>
      <c r="AY156" s="186" t="s">
        <v>191</v>
      </c>
    </row>
    <row r="157" spans="2:51" s="10" customFormat="1" ht="22.5" customHeight="1">
      <c r="B157" s="179"/>
      <c r="C157" s="180"/>
      <c r="D157" s="180"/>
      <c r="E157" s="181" t="s">
        <v>22</v>
      </c>
      <c r="F157" s="274" t="s">
        <v>216</v>
      </c>
      <c r="G157" s="275"/>
      <c r="H157" s="275"/>
      <c r="I157" s="275"/>
      <c r="J157" s="180"/>
      <c r="K157" s="182">
        <v>10.142</v>
      </c>
      <c r="L157" s="180"/>
      <c r="M157" s="180"/>
      <c r="N157" s="180"/>
      <c r="O157" s="180"/>
      <c r="P157" s="180"/>
      <c r="Q157" s="180"/>
      <c r="R157" s="183"/>
      <c r="T157" s="184"/>
      <c r="U157" s="180"/>
      <c r="V157" s="180"/>
      <c r="W157" s="180"/>
      <c r="X157" s="180"/>
      <c r="Y157" s="180"/>
      <c r="Z157" s="180"/>
      <c r="AA157" s="185"/>
      <c r="AT157" s="186" t="s">
        <v>199</v>
      </c>
      <c r="AU157" s="186" t="s">
        <v>114</v>
      </c>
      <c r="AV157" s="10" t="s">
        <v>114</v>
      </c>
      <c r="AW157" s="10" t="s">
        <v>39</v>
      </c>
      <c r="AX157" s="10" t="s">
        <v>82</v>
      </c>
      <c r="AY157" s="186" t="s">
        <v>191</v>
      </c>
    </row>
    <row r="158" spans="2:51" s="12" customFormat="1" ht="22.5" customHeight="1">
      <c r="B158" s="195"/>
      <c r="C158" s="196"/>
      <c r="D158" s="196"/>
      <c r="E158" s="197" t="s">
        <v>22</v>
      </c>
      <c r="F158" s="288" t="s">
        <v>217</v>
      </c>
      <c r="G158" s="289"/>
      <c r="H158" s="289"/>
      <c r="I158" s="289"/>
      <c r="J158" s="196"/>
      <c r="K158" s="198">
        <v>31.697</v>
      </c>
      <c r="L158" s="196"/>
      <c r="M158" s="196"/>
      <c r="N158" s="196"/>
      <c r="O158" s="196"/>
      <c r="P158" s="196"/>
      <c r="Q158" s="196"/>
      <c r="R158" s="199"/>
      <c r="T158" s="200"/>
      <c r="U158" s="196"/>
      <c r="V158" s="196"/>
      <c r="W158" s="196"/>
      <c r="X158" s="196"/>
      <c r="Y158" s="196"/>
      <c r="Z158" s="196"/>
      <c r="AA158" s="201"/>
      <c r="AT158" s="202" t="s">
        <v>199</v>
      </c>
      <c r="AU158" s="202" t="s">
        <v>114</v>
      </c>
      <c r="AV158" s="12" t="s">
        <v>196</v>
      </c>
      <c r="AW158" s="12" t="s">
        <v>39</v>
      </c>
      <c r="AX158" s="12" t="s">
        <v>90</v>
      </c>
      <c r="AY158" s="202" t="s">
        <v>191</v>
      </c>
    </row>
    <row r="159" spans="2:65" s="1" customFormat="1" ht="31.5" customHeight="1">
      <c r="B159" s="38"/>
      <c r="C159" s="172" t="s">
        <v>114</v>
      </c>
      <c r="D159" s="172" t="s">
        <v>193</v>
      </c>
      <c r="E159" s="173" t="s">
        <v>218</v>
      </c>
      <c r="F159" s="281" t="s">
        <v>219</v>
      </c>
      <c r="G159" s="281"/>
      <c r="H159" s="281"/>
      <c r="I159" s="281"/>
      <c r="J159" s="174" t="s">
        <v>207</v>
      </c>
      <c r="K159" s="175">
        <v>262.168</v>
      </c>
      <c r="L159" s="282">
        <v>0</v>
      </c>
      <c r="M159" s="283"/>
      <c r="N159" s="280">
        <f>ROUND(L159*K159,2)</f>
        <v>0</v>
      </c>
      <c r="O159" s="280"/>
      <c r="P159" s="280"/>
      <c r="Q159" s="280"/>
      <c r="R159" s="40"/>
      <c r="T159" s="176" t="s">
        <v>22</v>
      </c>
      <c r="U159" s="47" t="s">
        <v>47</v>
      </c>
      <c r="V159" s="39"/>
      <c r="W159" s="177">
        <f>V159*K159</f>
        <v>0</v>
      </c>
      <c r="X159" s="177">
        <v>0</v>
      </c>
      <c r="Y159" s="177">
        <f>X159*K159</f>
        <v>0</v>
      </c>
      <c r="Z159" s="177">
        <v>0</v>
      </c>
      <c r="AA159" s="178">
        <f>Z159*K159</f>
        <v>0</v>
      </c>
      <c r="AR159" s="21" t="s">
        <v>196</v>
      </c>
      <c r="AT159" s="21" t="s">
        <v>193</v>
      </c>
      <c r="AU159" s="21" t="s">
        <v>114</v>
      </c>
      <c r="AY159" s="21" t="s">
        <v>191</v>
      </c>
      <c r="BE159" s="113">
        <f>IF(U159="základní",N159,0)</f>
        <v>0</v>
      </c>
      <c r="BF159" s="113">
        <f>IF(U159="snížená",N159,0)</f>
        <v>0</v>
      </c>
      <c r="BG159" s="113">
        <f>IF(U159="zákl. přenesená",N159,0)</f>
        <v>0</v>
      </c>
      <c r="BH159" s="113">
        <f>IF(U159="sníž. přenesená",N159,0)</f>
        <v>0</v>
      </c>
      <c r="BI159" s="113">
        <f>IF(U159="nulová",N159,0)</f>
        <v>0</v>
      </c>
      <c r="BJ159" s="21" t="s">
        <v>90</v>
      </c>
      <c r="BK159" s="113">
        <f>ROUND(L159*K159,2)</f>
        <v>0</v>
      </c>
      <c r="BL159" s="21" t="s">
        <v>196</v>
      </c>
      <c r="BM159" s="21" t="s">
        <v>220</v>
      </c>
    </row>
    <row r="160" spans="2:51" s="11" customFormat="1" ht="22.5" customHeight="1">
      <c r="B160" s="187"/>
      <c r="C160" s="188"/>
      <c r="D160" s="188"/>
      <c r="E160" s="189" t="s">
        <v>22</v>
      </c>
      <c r="F160" s="286" t="s">
        <v>221</v>
      </c>
      <c r="G160" s="287"/>
      <c r="H160" s="287"/>
      <c r="I160" s="287"/>
      <c r="J160" s="188"/>
      <c r="K160" s="190" t="s">
        <v>22</v>
      </c>
      <c r="L160" s="188"/>
      <c r="M160" s="188"/>
      <c r="N160" s="188"/>
      <c r="O160" s="188"/>
      <c r="P160" s="188"/>
      <c r="Q160" s="188"/>
      <c r="R160" s="191"/>
      <c r="T160" s="192"/>
      <c r="U160" s="188"/>
      <c r="V160" s="188"/>
      <c r="W160" s="188"/>
      <c r="X160" s="188"/>
      <c r="Y160" s="188"/>
      <c r="Z160" s="188"/>
      <c r="AA160" s="193"/>
      <c r="AT160" s="194" t="s">
        <v>199</v>
      </c>
      <c r="AU160" s="194" t="s">
        <v>114</v>
      </c>
      <c r="AV160" s="11" t="s">
        <v>90</v>
      </c>
      <c r="AW160" s="11" t="s">
        <v>39</v>
      </c>
      <c r="AX160" s="11" t="s">
        <v>82</v>
      </c>
      <c r="AY160" s="194" t="s">
        <v>191</v>
      </c>
    </row>
    <row r="161" spans="2:51" s="10" customFormat="1" ht="22.5" customHeight="1">
      <c r="B161" s="179"/>
      <c r="C161" s="180"/>
      <c r="D161" s="180"/>
      <c r="E161" s="181" t="s">
        <v>22</v>
      </c>
      <c r="F161" s="274" t="s">
        <v>222</v>
      </c>
      <c r="G161" s="275"/>
      <c r="H161" s="275"/>
      <c r="I161" s="275"/>
      <c r="J161" s="180"/>
      <c r="K161" s="182">
        <v>103.716</v>
      </c>
      <c r="L161" s="180"/>
      <c r="M161" s="180"/>
      <c r="N161" s="180"/>
      <c r="O161" s="180"/>
      <c r="P161" s="180"/>
      <c r="Q161" s="180"/>
      <c r="R161" s="183"/>
      <c r="T161" s="184"/>
      <c r="U161" s="180"/>
      <c r="V161" s="180"/>
      <c r="W161" s="180"/>
      <c r="X161" s="180"/>
      <c r="Y161" s="180"/>
      <c r="Z161" s="180"/>
      <c r="AA161" s="185"/>
      <c r="AT161" s="186" t="s">
        <v>199</v>
      </c>
      <c r="AU161" s="186" t="s">
        <v>114</v>
      </c>
      <c r="AV161" s="10" t="s">
        <v>114</v>
      </c>
      <c r="AW161" s="10" t="s">
        <v>39</v>
      </c>
      <c r="AX161" s="10" t="s">
        <v>82</v>
      </c>
      <c r="AY161" s="186" t="s">
        <v>191</v>
      </c>
    </row>
    <row r="162" spans="2:51" s="10" customFormat="1" ht="22.5" customHeight="1">
      <c r="B162" s="179"/>
      <c r="C162" s="180"/>
      <c r="D162" s="180"/>
      <c r="E162" s="181" t="s">
        <v>22</v>
      </c>
      <c r="F162" s="274" t="s">
        <v>223</v>
      </c>
      <c r="G162" s="275"/>
      <c r="H162" s="275"/>
      <c r="I162" s="275"/>
      <c r="J162" s="180"/>
      <c r="K162" s="182">
        <v>55.248</v>
      </c>
      <c r="L162" s="180"/>
      <c r="M162" s="180"/>
      <c r="N162" s="180"/>
      <c r="O162" s="180"/>
      <c r="P162" s="180"/>
      <c r="Q162" s="180"/>
      <c r="R162" s="183"/>
      <c r="T162" s="184"/>
      <c r="U162" s="180"/>
      <c r="V162" s="180"/>
      <c r="W162" s="180"/>
      <c r="X162" s="180"/>
      <c r="Y162" s="180"/>
      <c r="Z162" s="180"/>
      <c r="AA162" s="185"/>
      <c r="AT162" s="186" t="s">
        <v>199</v>
      </c>
      <c r="AU162" s="186" t="s">
        <v>114</v>
      </c>
      <c r="AV162" s="10" t="s">
        <v>114</v>
      </c>
      <c r="AW162" s="10" t="s">
        <v>39</v>
      </c>
      <c r="AX162" s="10" t="s">
        <v>82</v>
      </c>
      <c r="AY162" s="186" t="s">
        <v>191</v>
      </c>
    </row>
    <row r="163" spans="2:51" s="10" customFormat="1" ht="22.5" customHeight="1">
      <c r="B163" s="179"/>
      <c r="C163" s="180"/>
      <c r="D163" s="180"/>
      <c r="E163" s="181" t="s">
        <v>22</v>
      </c>
      <c r="F163" s="274" t="s">
        <v>224</v>
      </c>
      <c r="G163" s="275"/>
      <c r="H163" s="275"/>
      <c r="I163" s="275"/>
      <c r="J163" s="180"/>
      <c r="K163" s="182">
        <v>13.258</v>
      </c>
      <c r="L163" s="180"/>
      <c r="M163" s="180"/>
      <c r="N163" s="180"/>
      <c r="O163" s="180"/>
      <c r="P163" s="180"/>
      <c r="Q163" s="180"/>
      <c r="R163" s="183"/>
      <c r="T163" s="184"/>
      <c r="U163" s="180"/>
      <c r="V163" s="180"/>
      <c r="W163" s="180"/>
      <c r="X163" s="180"/>
      <c r="Y163" s="180"/>
      <c r="Z163" s="180"/>
      <c r="AA163" s="185"/>
      <c r="AT163" s="186" t="s">
        <v>199</v>
      </c>
      <c r="AU163" s="186" t="s">
        <v>114</v>
      </c>
      <c r="AV163" s="10" t="s">
        <v>114</v>
      </c>
      <c r="AW163" s="10" t="s">
        <v>39</v>
      </c>
      <c r="AX163" s="10" t="s">
        <v>82</v>
      </c>
      <c r="AY163" s="186" t="s">
        <v>191</v>
      </c>
    </row>
    <row r="164" spans="2:51" s="10" customFormat="1" ht="22.5" customHeight="1">
      <c r="B164" s="179"/>
      <c r="C164" s="180"/>
      <c r="D164" s="180"/>
      <c r="E164" s="181" t="s">
        <v>22</v>
      </c>
      <c r="F164" s="274" t="s">
        <v>225</v>
      </c>
      <c r="G164" s="275"/>
      <c r="H164" s="275"/>
      <c r="I164" s="275"/>
      <c r="J164" s="180"/>
      <c r="K164" s="182">
        <v>89.946</v>
      </c>
      <c r="L164" s="180"/>
      <c r="M164" s="180"/>
      <c r="N164" s="180"/>
      <c r="O164" s="180"/>
      <c r="P164" s="180"/>
      <c r="Q164" s="180"/>
      <c r="R164" s="183"/>
      <c r="T164" s="184"/>
      <c r="U164" s="180"/>
      <c r="V164" s="180"/>
      <c r="W164" s="180"/>
      <c r="X164" s="180"/>
      <c r="Y164" s="180"/>
      <c r="Z164" s="180"/>
      <c r="AA164" s="185"/>
      <c r="AT164" s="186" t="s">
        <v>199</v>
      </c>
      <c r="AU164" s="186" t="s">
        <v>114</v>
      </c>
      <c r="AV164" s="10" t="s">
        <v>114</v>
      </c>
      <c r="AW164" s="10" t="s">
        <v>39</v>
      </c>
      <c r="AX164" s="10" t="s">
        <v>82</v>
      </c>
      <c r="AY164" s="186" t="s">
        <v>191</v>
      </c>
    </row>
    <row r="165" spans="2:51" s="12" customFormat="1" ht="22.5" customHeight="1">
      <c r="B165" s="195"/>
      <c r="C165" s="196"/>
      <c r="D165" s="196"/>
      <c r="E165" s="197" t="s">
        <v>22</v>
      </c>
      <c r="F165" s="288" t="s">
        <v>217</v>
      </c>
      <c r="G165" s="289"/>
      <c r="H165" s="289"/>
      <c r="I165" s="289"/>
      <c r="J165" s="196"/>
      <c r="K165" s="198">
        <v>262.168</v>
      </c>
      <c r="L165" s="196"/>
      <c r="M165" s="196"/>
      <c r="N165" s="196"/>
      <c r="O165" s="196"/>
      <c r="P165" s="196"/>
      <c r="Q165" s="196"/>
      <c r="R165" s="199"/>
      <c r="T165" s="200"/>
      <c r="U165" s="196"/>
      <c r="V165" s="196"/>
      <c r="W165" s="196"/>
      <c r="X165" s="196"/>
      <c r="Y165" s="196"/>
      <c r="Z165" s="196"/>
      <c r="AA165" s="201"/>
      <c r="AT165" s="202" t="s">
        <v>199</v>
      </c>
      <c r="AU165" s="202" t="s">
        <v>114</v>
      </c>
      <c r="AV165" s="12" t="s">
        <v>196</v>
      </c>
      <c r="AW165" s="12" t="s">
        <v>39</v>
      </c>
      <c r="AX165" s="12" t="s">
        <v>90</v>
      </c>
      <c r="AY165" s="202" t="s">
        <v>191</v>
      </c>
    </row>
    <row r="166" spans="2:65" s="1" customFormat="1" ht="31.5" customHeight="1">
      <c r="B166" s="38"/>
      <c r="C166" s="172" t="s">
        <v>226</v>
      </c>
      <c r="D166" s="172" t="s">
        <v>193</v>
      </c>
      <c r="E166" s="173" t="s">
        <v>227</v>
      </c>
      <c r="F166" s="281" t="s">
        <v>228</v>
      </c>
      <c r="G166" s="281"/>
      <c r="H166" s="281"/>
      <c r="I166" s="281"/>
      <c r="J166" s="174" t="s">
        <v>111</v>
      </c>
      <c r="K166" s="175">
        <v>70.74</v>
      </c>
      <c r="L166" s="282">
        <v>0</v>
      </c>
      <c r="M166" s="283"/>
      <c r="N166" s="280">
        <f>ROUND(L166*K166,2)</f>
        <v>0</v>
      </c>
      <c r="O166" s="280"/>
      <c r="P166" s="280"/>
      <c r="Q166" s="280"/>
      <c r="R166" s="40"/>
      <c r="T166" s="176" t="s">
        <v>22</v>
      </c>
      <c r="U166" s="47" t="s">
        <v>47</v>
      </c>
      <c r="V166" s="39"/>
      <c r="W166" s="177">
        <f>V166*K166</f>
        <v>0</v>
      </c>
      <c r="X166" s="177">
        <v>0.00084</v>
      </c>
      <c r="Y166" s="177">
        <f>X166*K166</f>
        <v>0.0594216</v>
      </c>
      <c r="Z166" s="177">
        <v>0</v>
      </c>
      <c r="AA166" s="178">
        <f>Z166*K166</f>
        <v>0</v>
      </c>
      <c r="AR166" s="21" t="s">
        <v>196</v>
      </c>
      <c r="AT166" s="21" t="s">
        <v>193</v>
      </c>
      <c r="AU166" s="21" t="s">
        <v>114</v>
      </c>
      <c r="AY166" s="21" t="s">
        <v>191</v>
      </c>
      <c r="BE166" s="113">
        <f>IF(U166="základní",N166,0)</f>
        <v>0</v>
      </c>
      <c r="BF166" s="113">
        <f>IF(U166="snížená",N166,0)</f>
        <v>0</v>
      </c>
      <c r="BG166" s="113">
        <f>IF(U166="zákl. přenesená",N166,0)</f>
        <v>0</v>
      </c>
      <c r="BH166" s="113">
        <f>IF(U166="sníž. přenesená",N166,0)</f>
        <v>0</v>
      </c>
      <c r="BI166" s="113">
        <f>IF(U166="nulová",N166,0)</f>
        <v>0</v>
      </c>
      <c r="BJ166" s="21" t="s">
        <v>90</v>
      </c>
      <c r="BK166" s="113">
        <f>ROUND(L166*K166,2)</f>
        <v>0</v>
      </c>
      <c r="BL166" s="21" t="s">
        <v>196</v>
      </c>
      <c r="BM166" s="21" t="s">
        <v>229</v>
      </c>
    </row>
    <row r="167" spans="2:51" s="11" customFormat="1" ht="22.5" customHeight="1">
      <c r="B167" s="187"/>
      <c r="C167" s="188"/>
      <c r="D167" s="188"/>
      <c r="E167" s="189" t="s">
        <v>22</v>
      </c>
      <c r="F167" s="286" t="s">
        <v>230</v>
      </c>
      <c r="G167" s="287"/>
      <c r="H167" s="287"/>
      <c r="I167" s="287"/>
      <c r="J167" s="188"/>
      <c r="K167" s="190" t="s">
        <v>22</v>
      </c>
      <c r="L167" s="188"/>
      <c r="M167" s="188"/>
      <c r="N167" s="188"/>
      <c r="O167" s="188"/>
      <c r="P167" s="188"/>
      <c r="Q167" s="188"/>
      <c r="R167" s="191"/>
      <c r="T167" s="192"/>
      <c r="U167" s="188"/>
      <c r="V167" s="188"/>
      <c r="W167" s="188"/>
      <c r="X167" s="188"/>
      <c r="Y167" s="188"/>
      <c r="Z167" s="188"/>
      <c r="AA167" s="193"/>
      <c r="AT167" s="194" t="s">
        <v>199</v>
      </c>
      <c r="AU167" s="194" t="s">
        <v>114</v>
      </c>
      <c r="AV167" s="11" t="s">
        <v>90</v>
      </c>
      <c r="AW167" s="11" t="s">
        <v>39</v>
      </c>
      <c r="AX167" s="11" t="s">
        <v>82</v>
      </c>
      <c r="AY167" s="194" t="s">
        <v>191</v>
      </c>
    </row>
    <row r="168" spans="2:51" s="10" customFormat="1" ht="22.5" customHeight="1">
      <c r="B168" s="179"/>
      <c r="C168" s="180"/>
      <c r="D168" s="180"/>
      <c r="E168" s="181" t="s">
        <v>22</v>
      </c>
      <c r="F168" s="274" t="s">
        <v>231</v>
      </c>
      <c r="G168" s="275"/>
      <c r="H168" s="275"/>
      <c r="I168" s="275"/>
      <c r="J168" s="180"/>
      <c r="K168" s="182">
        <v>36.5</v>
      </c>
      <c r="L168" s="180"/>
      <c r="M168" s="180"/>
      <c r="N168" s="180"/>
      <c r="O168" s="180"/>
      <c r="P168" s="180"/>
      <c r="Q168" s="180"/>
      <c r="R168" s="183"/>
      <c r="T168" s="184"/>
      <c r="U168" s="180"/>
      <c r="V168" s="180"/>
      <c r="W168" s="180"/>
      <c r="X168" s="180"/>
      <c r="Y168" s="180"/>
      <c r="Z168" s="180"/>
      <c r="AA168" s="185"/>
      <c r="AT168" s="186" t="s">
        <v>199</v>
      </c>
      <c r="AU168" s="186" t="s">
        <v>114</v>
      </c>
      <c r="AV168" s="10" t="s">
        <v>114</v>
      </c>
      <c r="AW168" s="10" t="s">
        <v>39</v>
      </c>
      <c r="AX168" s="10" t="s">
        <v>82</v>
      </c>
      <c r="AY168" s="186" t="s">
        <v>191</v>
      </c>
    </row>
    <row r="169" spans="2:51" s="10" customFormat="1" ht="22.5" customHeight="1">
      <c r="B169" s="179"/>
      <c r="C169" s="180"/>
      <c r="D169" s="180"/>
      <c r="E169" s="181" t="s">
        <v>22</v>
      </c>
      <c r="F169" s="274" t="s">
        <v>232</v>
      </c>
      <c r="G169" s="275"/>
      <c r="H169" s="275"/>
      <c r="I169" s="275"/>
      <c r="J169" s="180"/>
      <c r="K169" s="182">
        <v>28.03</v>
      </c>
      <c r="L169" s="180"/>
      <c r="M169" s="180"/>
      <c r="N169" s="180"/>
      <c r="O169" s="180"/>
      <c r="P169" s="180"/>
      <c r="Q169" s="180"/>
      <c r="R169" s="183"/>
      <c r="T169" s="184"/>
      <c r="U169" s="180"/>
      <c r="V169" s="180"/>
      <c r="W169" s="180"/>
      <c r="X169" s="180"/>
      <c r="Y169" s="180"/>
      <c r="Z169" s="180"/>
      <c r="AA169" s="185"/>
      <c r="AT169" s="186" t="s">
        <v>199</v>
      </c>
      <c r="AU169" s="186" t="s">
        <v>114</v>
      </c>
      <c r="AV169" s="10" t="s">
        <v>114</v>
      </c>
      <c r="AW169" s="10" t="s">
        <v>39</v>
      </c>
      <c r="AX169" s="10" t="s">
        <v>82</v>
      </c>
      <c r="AY169" s="186" t="s">
        <v>191</v>
      </c>
    </row>
    <row r="170" spans="2:51" s="10" customFormat="1" ht="22.5" customHeight="1">
      <c r="B170" s="179"/>
      <c r="C170" s="180"/>
      <c r="D170" s="180"/>
      <c r="E170" s="181" t="s">
        <v>22</v>
      </c>
      <c r="F170" s="274" t="s">
        <v>233</v>
      </c>
      <c r="G170" s="275"/>
      <c r="H170" s="275"/>
      <c r="I170" s="275"/>
      <c r="J170" s="180"/>
      <c r="K170" s="182">
        <v>6.21</v>
      </c>
      <c r="L170" s="180"/>
      <c r="M170" s="180"/>
      <c r="N170" s="180"/>
      <c r="O170" s="180"/>
      <c r="P170" s="180"/>
      <c r="Q170" s="180"/>
      <c r="R170" s="183"/>
      <c r="T170" s="184"/>
      <c r="U170" s="180"/>
      <c r="V170" s="180"/>
      <c r="W170" s="180"/>
      <c r="X170" s="180"/>
      <c r="Y170" s="180"/>
      <c r="Z170" s="180"/>
      <c r="AA170" s="185"/>
      <c r="AT170" s="186" t="s">
        <v>199</v>
      </c>
      <c r="AU170" s="186" t="s">
        <v>114</v>
      </c>
      <c r="AV170" s="10" t="s">
        <v>114</v>
      </c>
      <c r="AW170" s="10" t="s">
        <v>39</v>
      </c>
      <c r="AX170" s="10" t="s">
        <v>82</v>
      </c>
      <c r="AY170" s="186" t="s">
        <v>191</v>
      </c>
    </row>
    <row r="171" spans="2:51" s="10" customFormat="1" ht="22.5" customHeight="1">
      <c r="B171" s="179"/>
      <c r="C171" s="180"/>
      <c r="D171" s="180"/>
      <c r="E171" s="181" t="s">
        <v>22</v>
      </c>
      <c r="F171" s="274" t="s">
        <v>234</v>
      </c>
      <c r="G171" s="275"/>
      <c r="H171" s="275"/>
      <c r="I171" s="275"/>
      <c r="J171" s="180"/>
      <c r="K171" s="182">
        <v>0</v>
      </c>
      <c r="L171" s="180"/>
      <c r="M171" s="180"/>
      <c r="N171" s="180"/>
      <c r="O171" s="180"/>
      <c r="P171" s="180"/>
      <c r="Q171" s="180"/>
      <c r="R171" s="183"/>
      <c r="T171" s="184"/>
      <c r="U171" s="180"/>
      <c r="V171" s="180"/>
      <c r="W171" s="180"/>
      <c r="X171" s="180"/>
      <c r="Y171" s="180"/>
      <c r="Z171" s="180"/>
      <c r="AA171" s="185"/>
      <c r="AT171" s="186" t="s">
        <v>199</v>
      </c>
      <c r="AU171" s="186" t="s">
        <v>114</v>
      </c>
      <c r="AV171" s="10" t="s">
        <v>114</v>
      </c>
      <c r="AW171" s="10" t="s">
        <v>39</v>
      </c>
      <c r="AX171" s="10" t="s">
        <v>82</v>
      </c>
      <c r="AY171" s="186" t="s">
        <v>191</v>
      </c>
    </row>
    <row r="172" spans="2:51" s="12" customFormat="1" ht="22.5" customHeight="1">
      <c r="B172" s="195"/>
      <c r="C172" s="196"/>
      <c r="D172" s="196"/>
      <c r="E172" s="197" t="s">
        <v>22</v>
      </c>
      <c r="F172" s="288" t="s">
        <v>217</v>
      </c>
      <c r="G172" s="289"/>
      <c r="H172" s="289"/>
      <c r="I172" s="289"/>
      <c r="J172" s="196"/>
      <c r="K172" s="198">
        <v>70.74</v>
      </c>
      <c r="L172" s="196"/>
      <c r="M172" s="196"/>
      <c r="N172" s="196"/>
      <c r="O172" s="196"/>
      <c r="P172" s="196"/>
      <c r="Q172" s="196"/>
      <c r="R172" s="199"/>
      <c r="T172" s="200"/>
      <c r="U172" s="196"/>
      <c r="V172" s="196"/>
      <c r="W172" s="196"/>
      <c r="X172" s="196"/>
      <c r="Y172" s="196"/>
      <c r="Z172" s="196"/>
      <c r="AA172" s="201"/>
      <c r="AT172" s="202" t="s">
        <v>199</v>
      </c>
      <c r="AU172" s="202" t="s">
        <v>114</v>
      </c>
      <c r="AV172" s="12" t="s">
        <v>196</v>
      </c>
      <c r="AW172" s="12" t="s">
        <v>39</v>
      </c>
      <c r="AX172" s="12" t="s">
        <v>90</v>
      </c>
      <c r="AY172" s="202" t="s">
        <v>191</v>
      </c>
    </row>
    <row r="173" spans="2:65" s="1" customFormat="1" ht="31.5" customHeight="1">
      <c r="B173" s="38"/>
      <c r="C173" s="172" t="s">
        <v>235</v>
      </c>
      <c r="D173" s="172" t="s">
        <v>193</v>
      </c>
      <c r="E173" s="173" t="s">
        <v>236</v>
      </c>
      <c r="F173" s="281" t="s">
        <v>237</v>
      </c>
      <c r="G173" s="281"/>
      <c r="H173" s="281"/>
      <c r="I173" s="281"/>
      <c r="J173" s="174" t="s">
        <v>111</v>
      </c>
      <c r="K173" s="175">
        <v>135.71</v>
      </c>
      <c r="L173" s="282">
        <v>0</v>
      </c>
      <c r="M173" s="283"/>
      <c r="N173" s="280">
        <f>ROUND(L173*K173,2)</f>
        <v>0</v>
      </c>
      <c r="O173" s="280"/>
      <c r="P173" s="280"/>
      <c r="Q173" s="280"/>
      <c r="R173" s="40"/>
      <c r="T173" s="176" t="s">
        <v>22</v>
      </c>
      <c r="U173" s="47" t="s">
        <v>47</v>
      </c>
      <c r="V173" s="39"/>
      <c r="W173" s="177">
        <f>V173*K173</f>
        <v>0</v>
      </c>
      <c r="X173" s="177">
        <v>0.00085</v>
      </c>
      <c r="Y173" s="177">
        <f>X173*K173</f>
        <v>0.1153535</v>
      </c>
      <c r="Z173" s="177">
        <v>0</v>
      </c>
      <c r="AA173" s="178">
        <f>Z173*K173</f>
        <v>0</v>
      </c>
      <c r="AR173" s="21" t="s">
        <v>196</v>
      </c>
      <c r="AT173" s="21" t="s">
        <v>193</v>
      </c>
      <c r="AU173" s="21" t="s">
        <v>114</v>
      </c>
      <c r="AY173" s="21" t="s">
        <v>191</v>
      </c>
      <c r="BE173" s="113">
        <f>IF(U173="základní",N173,0)</f>
        <v>0</v>
      </c>
      <c r="BF173" s="113">
        <f>IF(U173="snížená",N173,0)</f>
        <v>0</v>
      </c>
      <c r="BG173" s="113">
        <f>IF(U173="zákl. přenesená",N173,0)</f>
        <v>0</v>
      </c>
      <c r="BH173" s="113">
        <f>IF(U173="sníž. přenesená",N173,0)</f>
        <v>0</v>
      </c>
      <c r="BI173" s="113">
        <f>IF(U173="nulová",N173,0)</f>
        <v>0</v>
      </c>
      <c r="BJ173" s="21" t="s">
        <v>90</v>
      </c>
      <c r="BK173" s="113">
        <f>ROUND(L173*K173,2)</f>
        <v>0</v>
      </c>
      <c r="BL173" s="21" t="s">
        <v>196</v>
      </c>
      <c r="BM173" s="21" t="s">
        <v>238</v>
      </c>
    </row>
    <row r="174" spans="2:51" s="11" customFormat="1" ht="22.5" customHeight="1">
      <c r="B174" s="187"/>
      <c r="C174" s="188"/>
      <c r="D174" s="188"/>
      <c r="E174" s="189" t="s">
        <v>22</v>
      </c>
      <c r="F174" s="286" t="s">
        <v>230</v>
      </c>
      <c r="G174" s="287"/>
      <c r="H174" s="287"/>
      <c r="I174" s="287"/>
      <c r="J174" s="188"/>
      <c r="K174" s="190" t="s">
        <v>22</v>
      </c>
      <c r="L174" s="188"/>
      <c r="M174" s="188"/>
      <c r="N174" s="188"/>
      <c r="O174" s="188"/>
      <c r="P174" s="188"/>
      <c r="Q174" s="188"/>
      <c r="R174" s="191"/>
      <c r="T174" s="192"/>
      <c r="U174" s="188"/>
      <c r="V174" s="188"/>
      <c r="W174" s="188"/>
      <c r="X174" s="188"/>
      <c r="Y174" s="188"/>
      <c r="Z174" s="188"/>
      <c r="AA174" s="193"/>
      <c r="AT174" s="194" t="s">
        <v>199</v>
      </c>
      <c r="AU174" s="194" t="s">
        <v>114</v>
      </c>
      <c r="AV174" s="11" t="s">
        <v>90</v>
      </c>
      <c r="AW174" s="11" t="s">
        <v>39</v>
      </c>
      <c r="AX174" s="11" t="s">
        <v>82</v>
      </c>
      <c r="AY174" s="194" t="s">
        <v>191</v>
      </c>
    </row>
    <row r="175" spans="2:51" s="10" customFormat="1" ht="22.5" customHeight="1">
      <c r="B175" s="179"/>
      <c r="C175" s="180"/>
      <c r="D175" s="180"/>
      <c r="E175" s="181" t="s">
        <v>22</v>
      </c>
      <c r="F175" s="274" t="s">
        <v>239</v>
      </c>
      <c r="G175" s="275"/>
      <c r="H175" s="275"/>
      <c r="I175" s="275"/>
      <c r="J175" s="180"/>
      <c r="K175" s="182">
        <v>49.4</v>
      </c>
      <c r="L175" s="180"/>
      <c r="M175" s="180"/>
      <c r="N175" s="180"/>
      <c r="O175" s="180"/>
      <c r="P175" s="180"/>
      <c r="Q175" s="180"/>
      <c r="R175" s="183"/>
      <c r="T175" s="184"/>
      <c r="U175" s="180"/>
      <c r="V175" s="180"/>
      <c r="W175" s="180"/>
      <c r="X175" s="180"/>
      <c r="Y175" s="180"/>
      <c r="Z175" s="180"/>
      <c r="AA175" s="185"/>
      <c r="AT175" s="186" t="s">
        <v>199</v>
      </c>
      <c r="AU175" s="186" t="s">
        <v>114</v>
      </c>
      <c r="AV175" s="10" t="s">
        <v>114</v>
      </c>
      <c r="AW175" s="10" t="s">
        <v>39</v>
      </c>
      <c r="AX175" s="10" t="s">
        <v>82</v>
      </c>
      <c r="AY175" s="186" t="s">
        <v>191</v>
      </c>
    </row>
    <row r="176" spans="2:51" s="10" customFormat="1" ht="22.5" customHeight="1">
      <c r="B176" s="179"/>
      <c r="C176" s="180"/>
      <c r="D176" s="180"/>
      <c r="E176" s="181" t="s">
        <v>22</v>
      </c>
      <c r="F176" s="274" t="s">
        <v>240</v>
      </c>
      <c r="G176" s="275"/>
      <c r="H176" s="275"/>
      <c r="I176" s="275"/>
      <c r="J176" s="180"/>
      <c r="K176" s="182">
        <v>14.38</v>
      </c>
      <c r="L176" s="180"/>
      <c r="M176" s="180"/>
      <c r="N176" s="180"/>
      <c r="O176" s="180"/>
      <c r="P176" s="180"/>
      <c r="Q176" s="180"/>
      <c r="R176" s="183"/>
      <c r="T176" s="184"/>
      <c r="U176" s="180"/>
      <c r="V176" s="180"/>
      <c r="W176" s="180"/>
      <c r="X176" s="180"/>
      <c r="Y176" s="180"/>
      <c r="Z176" s="180"/>
      <c r="AA176" s="185"/>
      <c r="AT176" s="186" t="s">
        <v>199</v>
      </c>
      <c r="AU176" s="186" t="s">
        <v>114</v>
      </c>
      <c r="AV176" s="10" t="s">
        <v>114</v>
      </c>
      <c r="AW176" s="10" t="s">
        <v>39</v>
      </c>
      <c r="AX176" s="10" t="s">
        <v>82</v>
      </c>
      <c r="AY176" s="186" t="s">
        <v>191</v>
      </c>
    </row>
    <row r="177" spans="2:51" s="10" customFormat="1" ht="22.5" customHeight="1">
      <c r="B177" s="179"/>
      <c r="C177" s="180"/>
      <c r="D177" s="180"/>
      <c r="E177" s="181" t="s">
        <v>22</v>
      </c>
      <c r="F177" s="274" t="s">
        <v>241</v>
      </c>
      <c r="G177" s="275"/>
      <c r="H177" s="275"/>
      <c r="I177" s="275"/>
      <c r="J177" s="180"/>
      <c r="K177" s="182">
        <v>0</v>
      </c>
      <c r="L177" s="180"/>
      <c r="M177" s="180"/>
      <c r="N177" s="180"/>
      <c r="O177" s="180"/>
      <c r="P177" s="180"/>
      <c r="Q177" s="180"/>
      <c r="R177" s="183"/>
      <c r="T177" s="184"/>
      <c r="U177" s="180"/>
      <c r="V177" s="180"/>
      <c r="W177" s="180"/>
      <c r="X177" s="180"/>
      <c r="Y177" s="180"/>
      <c r="Z177" s="180"/>
      <c r="AA177" s="185"/>
      <c r="AT177" s="186" t="s">
        <v>199</v>
      </c>
      <c r="AU177" s="186" t="s">
        <v>114</v>
      </c>
      <c r="AV177" s="10" t="s">
        <v>114</v>
      </c>
      <c r="AW177" s="10" t="s">
        <v>39</v>
      </c>
      <c r="AX177" s="10" t="s">
        <v>82</v>
      </c>
      <c r="AY177" s="186" t="s">
        <v>191</v>
      </c>
    </row>
    <row r="178" spans="2:51" s="10" customFormat="1" ht="22.5" customHeight="1">
      <c r="B178" s="179"/>
      <c r="C178" s="180"/>
      <c r="D178" s="180"/>
      <c r="E178" s="181" t="s">
        <v>22</v>
      </c>
      <c r="F178" s="274" t="s">
        <v>242</v>
      </c>
      <c r="G178" s="275"/>
      <c r="H178" s="275"/>
      <c r="I178" s="275"/>
      <c r="J178" s="180"/>
      <c r="K178" s="182">
        <v>71.93</v>
      </c>
      <c r="L178" s="180"/>
      <c r="M178" s="180"/>
      <c r="N178" s="180"/>
      <c r="O178" s="180"/>
      <c r="P178" s="180"/>
      <c r="Q178" s="180"/>
      <c r="R178" s="183"/>
      <c r="T178" s="184"/>
      <c r="U178" s="180"/>
      <c r="V178" s="180"/>
      <c r="W178" s="180"/>
      <c r="X178" s="180"/>
      <c r="Y178" s="180"/>
      <c r="Z178" s="180"/>
      <c r="AA178" s="185"/>
      <c r="AT178" s="186" t="s">
        <v>199</v>
      </c>
      <c r="AU178" s="186" t="s">
        <v>114</v>
      </c>
      <c r="AV178" s="10" t="s">
        <v>114</v>
      </c>
      <c r="AW178" s="10" t="s">
        <v>39</v>
      </c>
      <c r="AX178" s="10" t="s">
        <v>82</v>
      </c>
      <c r="AY178" s="186" t="s">
        <v>191</v>
      </c>
    </row>
    <row r="179" spans="2:51" s="12" customFormat="1" ht="22.5" customHeight="1">
      <c r="B179" s="195"/>
      <c r="C179" s="196"/>
      <c r="D179" s="196"/>
      <c r="E179" s="197" t="s">
        <v>22</v>
      </c>
      <c r="F179" s="288" t="s">
        <v>217</v>
      </c>
      <c r="G179" s="289"/>
      <c r="H179" s="289"/>
      <c r="I179" s="289"/>
      <c r="J179" s="196"/>
      <c r="K179" s="198">
        <v>135.71</v>
      </c>
      <c r="L179" s="196"/>
      <c r="M179" s="196"/>
      <c r="N179" s="196"/>
      <c r="O179" s="196"/>
      <c r="P179" s="196"/>
      <c r="Q179" s="196"/>
      <c r="R179" s="199"/>
      <c r="T179" s="200"/>
      <c r="U179" s="196"/>
      <c r="V179" s="196"/>
      <c r="W179" s="196"/>
      <c r="X179" s="196"/>
      <c r="Y179" s="196"/>
      <c r="Z179" s="196"/>
      <c r="AA179" s="201"/>
      <c r="AT179" s="202" t="s">
        <v>199</v>
      </c>
      <c r="AU179" s="202" t="s">
        <v>114</v>
      </c>
      <c r="AV179" s="12" t="s">
        <v>196</v>
      </c>
      <c r="AW179" s="12" t="s">
        <v>39</v>
      </c>
      <c r="AX179" s="12" t="s">
        <v>90</v>
      </c>
      <c r="AY179" s="202" t="s">
        <v>191</v>
      </c>
    </row>
    <row r="180" spans="2:65" s="1" customFormat="1" ht="31.5" customHeight="1">
      <c r="B180" s="38"/>
      <c r="C180" s="172" t="s">
        <v>243</v>
      </c>
      <c r="D180" s="172" t="s">
        <v>193</v>
      </c>
      <c r="E180" s="173" t="s">
        <v>244</v>
      </c>
      <c r="F180" s="281" t="s">
        <v>245</v>
      </c>
      <c r="G180" s="281"/>
      <c r="H180" s="281"/>
      <c r="I180" s="281"/>
      <c r="J180" s="174" t="s">
        <v>111</v>
      </c>
      <c r="K180" s="175">
        <v>70.74</v>
      </c>
      <c r="L180" s="282">
        <v>0</v>
      </c>
      <c r="M180" s="283"/>
      <c r="N180" s="280">
        <f>ROUND(L180*K180,2)</f>
        <v>0</v>
      </c>
      <c r="O180" s="280"/>
      <c r="P180" s="280"/>
      <c r="Q180" s="280"/>
      <c r="R180" s="40"/>
      <c r="T180" s="176" t="s">
        <v>22</v>
      </c>
      <c r="U180" s="47" t="s">
        <v>47</v>
      </c>
      <c r="V180" s="39"/>
      <c r="W180" s="177">
        <f>V180*K180</f>
        <v>0</v>
      </c>
      <c r="X180" s="177">
        <v>0</v>
      </c>
      <c r="Y180" s="177">
        <f>X180*K180</f>
        <v>0</v>
      </c>
      <c r="Z180" s="177">
        <v>0</v>
      </c>
      <c r="AA180" s="178">
        <f>Z180*K180</f>
        <v>0</v>
      </c>
      <c r="AR180" s="21" t="s">
        <v>196</v>
      </c>
      <c r="AT180" s="21" t="s">
        <v>193</v>
      </c>
      <c r="AU180" s="21" t="s">
        <v>114</v>
      </c>
      <c r="AY180" s="21" t="s">
        <v>191</v>
      </c>
      <c r="BE180" s="113">
        <f>IF(U180="základní",N180,0)</f>
        <v>0</v>
      </c>
      <c r="BF180" s="113">
        <f>IF(U180="snížená",N180,0)</f>
        <v>0</v>
      </c>
      <c r="BG180" s="113">
        <f>IF(U180="zákl. přenesená",N180,0)</f>
        <v>0</v>
      </c>
      <c r="BH180" s="113">
        <f>IF(U180="sníž. přenesená",N180,0)</f>
        <v>0</v>
      </c>
      <c r="BI180" s="113">
        <f>IF(U180="nulová",N180,0)</f>
        <v>0</v>
      </c>
      <c r="BJ180" s="21" t="s">
        <v>90</v>
      </c>
      <c r="BK180" s="113">
        <f>ROUND(L180*K180,2)</f>
        <v>0</v>
      </c>
      <c r="BL180" s="21" t="s">
        <v>196</v>
      </c>
      <c r="BM180" s="21" t="s">
        <v>246</v>
      </c>
    </row>
    <row r="181" spans="2:51" s="10" customFormat="1" ht="22.5" customHeight="1">
      <c r="B181" s="179"/>
      <c r="C181" s="180"/>
      <c r="D181" s="180"/>
      <c r="E181" s="181" t="s">
        <v>22</v>
      </c>
      <c r="F181" s="284" t="s">
        <v>247</v>
      </c>
      <c r="G181" s="285"/>
      <c r="H181" s="285"/>
      <c r="I181" s="285"/>
      <c r="J181" s="180"/>
      <c r="K181" s="182">
        <v>70.74</v>
      </c>
      <c r="L181" s="180"/>
      <c r="M181" s="180"/>
      <c r="N181" s="180"/>
      <c r="O181" s="180"/>
      <c r="P181" s="180"/>
      <c r="Q181" s="180"/>
      <c r="R181" s="183"/>
      <c r="T181" s="184"/>
      <c r="U181" s="180"/>
      <c r="V181" s="180"/>
      <c r="W181" s="180"/>
      <c r="X181" s="180"/>
      <c r="Y181" s="180"/>
      <c r="Z181" s="180"/>
      <c r="AA181" s="185"/>
      <c r="AT181" s="186" t="s">
        <v>199</v>
      </c>
      <c r="AU181" s="186" t="s">
        <v>114</v>
      </c>
      <c r="AV181" s="10" t="s">
        <v>114</v>
      </c>
      <c r="AW181" s="10" t="s">
        <v>39</v>
      </c>
      <c r="AX181" s="10" t="s">
        <v>90</v>
      </c>
      <c r="AY181" s="186" t="s">
        <v>191</v>
      </c>
    </row>
    <row r="182" spans="2:65" s="1" customFormat="1" ht="31.5" customHeight="1">
      <c r="B182" s="38"/>
      <c r="C182" s="172" t="s">
        <v>248</v>
      </c>
      <c r="D182" s="172" t="s">
        <v>193</v>
      </c>
      <c r="E182" s="173" t="s">
        <v>249</v>
      </c>
      <c r="F182" s="281" t="s">
        <v>250</v>
      </c>
      <c r="G182" s="281"/>
      <c r="H182" s="281"/>
      <c r="I182" s="281"/>
      <c r="J182" s="174" t="s">
        <v>111</v>
      </c>
      <c r="K182" s="175">
        <v>135.71</v>
      </c>
      <c r="L182" s="282">
        <v>0</v>
      </c>
      <c r="M182" s="283"/>
      <c r="N182" s="280">
        <f>ROUND(L182*K182,2)</f>
        <v>0</v>
      </c>
      <c r="O182" s="280"/>
      <c r="P182" s="280"/>
      <c r="Q182" s="280"/>
      <c r="R182" s="40"/>
      <c r="T182" s="176" t="s">
        <v>22</v>
      </c>
      <c r="U182" s="47" t="s">
        <v>47</v>
      </c>
      <c r="V182" s="39"/>
      <c r="W182" s="177">
        <f>V182*K182</f>
        <v>0</v>
      </c>
      <c r="X182" s="177">
        <v>0</v>
      </c>
      <c r="Y182" s="177">
        <f>X182*K182</f>
        <v>0</v>
      </c>
      <c r="Z182" s="177">
        <v>0</v>
      </c>
      <c r="AA182" s="178">
        <f>Z182*K182</f>
        <v>0</v>
      </c>
      <c r="AR182" s="21" t="s">
        <v>196</v>
      </c>
      <c r="AT182" s="21" t="s">
        <v>193</v>
      </c>
      <c r="AU182" s="21" t="s">
        <v>114</v>
      </c>
      <c r="AY182" s="21" t="s">
        <v>191</v>
      </c>
      <c r="BE182" s="113">
        <f>IF(U182="základní",N182,0)</f>
        <v>0</v>
      </c>
      <c r="BF182" s="113">
        <f>IF(U182="snížená",N182,0)</f>
        <v>0</v>
      </c>
      <c r="BG182" s="113">
        <f>IF(U182="zákl. přenesená",N182,0)</f>
        <v>0</v>
      </c>
      <c r="BH182" s="113">
        <f>IF(U182="sníž. přenesená",N182,0)</f>
        <v>0</v>
      </c>
      <c r="BI182" s="113">
        <f>IF(U182="nulová",N182,0)</f>
        <v>0</v>
      </c>
      <c r="BJ182" s="21" t="s">
        <v>90</v>
      </c>
      <c r="BK182" s="113">
        <f>ROUND(L182*K182,2)</f>
        <v>0</v>
      </c>
      <c r="BL182" s="21" t="s">
        <v>196</v>
      </c>
      <c r="BM182" s="21" t="s">
        <v>251</v>
      </c>
    </row>
    <row r="183" spans="2:51" s="10" customFormat="1" ht="22.5" customHeight="1">
      <c r="B183" s="179"/>
      <c r="C183" s="180"/>
      <c r="D183" s="180"/>
      <c r="E183" s="181" t="s">
        <v>22</v>
      </c>
      <c r="F183" s="284" t="s">
        <v>252</v>
      </c>
      <c r="G183" s="285"/>
      <c r="H183" s="285"/>
      <c r="I183" s="285"/>
      <c r="J183" s="180"/>
      <c r="K183" s="182">
        <v>135.71</v>
      </c>
      <c r="L183" s="180"/>
      <c r="M183" s="180"/>
      <c r="N183" s="180"/>
      <c r="O183" s="180"/>
      <c r="P183" s="180"/>
      <c r="Q183" s="180"/>
      <c r="R183" s="183"/>
      <c r="T183" s="184"/>
      <c r="U183" s="180"/>
      <c r="V183" s="180"/>
      <c r="W183" s="180"/>
      <c r="X183" s="180"/>
      <c r="Y183" s="180"/>
      <c r="Z183" s="180"/>
      <c r="AA183" s="185"/>
      <c r="AT183" s="186" t="s">
        <v>199</v>
      </c>
      <c r="AU183" s="186" t="s">
        <v>114</v>
      </c>
      <c r="AV183" s="10" t="s">
        <v>114</v>
      </c>
      <c r="AW183" s="10" t="s">
        <v>39</v>
      </c>
      <c r="AX183" s="10" t="s">
        <v>90</v>
      </c>
      <c r="AY183" s="186" t="s">
        <v>191</v>
      </c>
    </row>
    <row r="184" spans="2:65" s="1" customFormat="1" ht="31.5" customHeight="1">
      <c r="B184" s="38"/>
      <c r="C184" s="172" t="s">
        <v>113</v>
      </c>
      <c r="D184" s="172" t="s">
        <v>193</v>
      </c>
      <c r="E184" s="173" t="s">
        <v>253</v>
      </c>
      <c r="F184" s="281" t="s">
        <v>254</v>
      </c>
      <c r="G184" s="281"/>
      <c r="H184" s="281"/>
      <c r="I184" s="281"/>
      <c r="J184" s="174" t="s">
        <v>207</v>
      </c>
      <c r="K184" s="175">
        <v>59.689</v>
      </c>
      <c r="L184" s="282">
        <v>0</v>
      </c>
      <c r="M184" s="283"/>
      <c r="N184" s="280">
        <f>ROUND(L184*K184,2)</f>
        <v>0</v>
      </c>
      <c r="O184" s="280"/>
      <c r="P184" s="280"/>
      <c r="Q184" s="280"/>
      <c r="R184" s="40"/>
      <c r="T184" s="176" t="s">
        <v>22</v>
      </c>
      <c r="U184" s="47" t="s">
        <v>47</v>
      </c>
      <c r="V184" s="39"/>
      <c r="W184" s="177">
        <f>V184*K184</f>
        <v>0</v>
      </c>
      <c r="X184" s="177">
        <v>0</v>
      </c>
      <c r="Y184" s="177">
        <f>X184*K184</f>
        <v>0</v>
      </c>
      <c r="Z184" s="177">
        <v>0</v>
      </c>
      <c r="AA184" s="178">
        <f>Z184*K184</f>
        <v>0</v>
      </c>
      <c r="AR184" s="21" t="s">
        <v>196</v>
      </c>
      <c r="AT184" s="21" t="s">
        <v>193</v>
      </c>
      <c r="AU184" s="21" t="s">
        <v>114</v>
      </c>
      <c r="AY184" s="21" t="s">
        <v>191</v>
      </c>
      <c r="BE184" s="113">
        <f>IF(U184="základní",N184,0)</f>
        <v>0</v>
      </c>
      <c r="BF184" s="113">
        <f>IF(U184="snížená",N184,0)</f>
        <v>0</v>
      </c>
      <c r="BG184" s="113">
        <f>IF(U184="zákl. přenesená",N184,0)</f>
        <v>0</v>
      </c>
      <c r="BH184" s="113">
        <f>IF(U184="sníž. přenesená",N184,0)</f>
        <v>0</v>
      </c>
      <c r="BI184" s="113">
        <f>IF(U184="nulová",N184,0)</f>
        <v>0</v>
      </c>
      <c r="BJ184" s="21" t="s">
        <v>90</v>
      </c>
      <c r="BK184" s="113">
        <f>ROUND(L184*K184,2)</f>
        <v>0</v>
      </c>
      <c r="BL184" s="21" t="s">
        <v>196</v>
      </c>
      <c r="BM184" s="21" t="s">
        <v>255</v>
      </c>
    </row>
    <row r="185" spans="2:51" s="11" customFormat="1" ht="22.5" customHeight="1">
      <c r="B185" s="187"/>
      <c r="C185" s="188"/>
      <c r="D185" s="188"/>
      <c r="E185" s="189" t="s">
        <v>22</v>
      </c>
      <c r="F185" s="286" t="s">
        <v>221</v>
      </c>
      <c r="G185" s="287"/>
      <c r="H185" s="287"/>
      <c r="I185" s="287"/>
      <c r="J185" s="188"/>
      <c r="K185" s="190" t="s">
        <v>22</v>
      </c>
      <c r="L185" s="188"/>
      <c r="M185" s="188"/>
      <c r="N185" s="188"/>
      <c r="O185" s="188"/>
      <c r="P185" s="188"/>
      <c r="Q185" s="188"/>
      <c r="R185" s="191"/>
      <c r="T185" s="192"/>
      <c r="U185" s="188"/>
      <c r="V185" s="188"/>
      <c r="W185" s="188"/>
      <c r="X185" s="188"/>
      <c r="Y185" s="188"/>
      <c r="Z185" s="188"/>
      <c r="AA185" s="193"/>
      <c r="AT185" s="194" t="s">
        <v>199</v>
      </c>
      <c r="AU185" s="194" t="s">
        <v>114</v>
      </c>
      <c r="AV185" s="11" t="s">
        <v>90</v>
      </c>
      <c r="AW185" s="11" t="s">
        <v>39</v>
      </c>
      <c r="AX185" s="11" t="s">
        <v>82</v>
      </c>
      <c r="AY185" s="194" t="s">
        <v>191</v>
      </c>
    </row>
    <row r="186" spans="2:51" s="10" customFormat="1" ht="22.5" customHeight="1">
      <c r="B186" s="179"/>
      <c r="C186" s="180"/>
      <c r="D186" s="180"/>
      <c r="E186" s="181" t="s">
        <v>22</v>
      </c>
      <c r="F186" s="274" t="s">
        <v>256</v>
      </c>
      <c r="G186" s="275"/>
      <c r="H186" s="275"/>
      <c r="I186" s="275"/>
      <c r="J186" s="180"/>
      <c r="K186" s="182">
        <v>262.168</v>
      </c>
      <c r="L186" s="180"/>
      <c r="M186" s="180"/>
      <c r="N186" s="180"/>
      <c r="O186" s="180"/>
      <c r="P186" s="180"/>
      <c r="Q186" s="180"/>
      <c r="R186" s="183"/>
      <c r="T186" s="184"/>
      <c r="U186" s="180"/>
      <c r="V186" s="180"/>
      <c r="W186" s="180"/>
      <c r="X186" s="180"/>
      <c r="Y186" s="180"/>
      <c r="Z186" s="180"/>
      <c r="AA186" s="185"/>
      <c r="AT186" s="186" t="s">
        <v>199</v>
      </c>
      <c r="AU186" s="186" t="s">
        <v>114</v>
      </c>
      <c r="AV186" s="10" t="s">
        <v>114</v>
      </c>
      <c r="AW186" s="10" t="s">
        <v>39</v>
      </c>
      <c r="AX186" s="10" t="s">
        <v>82</v>
      </c>
      <c r="AY186" s="186" t="s">
        <v>191</v>
      </c>
    </row>
    <row r="187" spans="2:51" s="10" customFormat="1" ht="22.5" customHeight="1">
      <c r="B187" s="179"/>
      <c r="C187" s="180"/>
      <c r="D187" s="180"/>
      <c r="E187" s="181" t="s">
        <v>22</v>
      </c>
      <c r="F187" s="274" t="s">
        <v>257</v>
      </c>
      <c r="G187" s="275"/>
      <c r="H187" s="275"/>
      <c r="I187" s="275"/>
      <c r="J187" s="180"/>
      <c r="K187" s="182">
        <v>-202.479</v>
      </c>
      <c r="L187" s="180"/>
      <c r="M187" s="180"/>
      <c r="N187" s="180"/>
      <c r="O187" s="180"/>
      <c r="P187" s="180"/>
      <c r="Q187" s="180"/>
      <c r="R187" s="183"/>
      <c r="T187" s="184"/>
      <c r="U187" s="180"/>
      <c r="V187" s="180"/>
      <c r="W187" s="180"/>
      <c r="X187" s="180"/>
      <c r="Y187" s="180"/>
      <c r="Z187" s="180"/>
      <c r="AA187" s="185"/>
      <c r="AT187" s="186" t="s">
        <v>199</v>
      </c>
      <c r="AU187" s="186" t="s">
        <v>114</v>
      </c>
      <c r="AV187" s="10" t="s">
        <v>114</v>
      </c>
      <c r="AW187" s="10" t="s">
        <v>39</v>
      </c>
      <c r="AX187" s="10" t="s">
        <v>82</v>
      </c>
      <c r="AY187" s="186" t="s">
        <v>191</v>
      </c>
    </row>
    <row r="188" spans="2:51" s="12" customFormat="1" ht="22.5" customHeight="1">
      <c r="B188" s="195"/>
      <c r="C188" s="196"/>
      <c r="D188" s="196"/>
      <c r="E188" s="197" t="s">
        <v>22</v>
      </c>
      <c r="F188" s="288" t="s">
        <v>217</v>
      </c>
      <c r="G188" s="289"/>
      <c r="H188" s="289"/>
      <c r="I188" s="289"/>
      <c r="J188" s="196"/>
      <c r="K188" s="198">
        <v>59.689</v>
      </c>
      <c r="L188" s="196"/>
      <c r="M188" s="196"/>
      <c r="N188" s="196"/>
      <c r="O188" s="196"/>
      <c r="P188" s="196"/>
      <c r="Q188" s="196"/>
      <c r="R188" s="199"/>
      <c r="T188" s="200"/>
      <c r="U188" s="196"/>
      <c r="V188" s="196"/>
      <c r="W188" s="196"/>
      <c r="X188" s="196"/>
      <c r="Y188" s="196"/>
      <c r="Z188" s="196"/>
      <c r="AA188" s="201"/>
      <c r="AT188" s="202" t="s">
        <v>199</v>
      </c>
      <c r="AU188" s="202" t="s">
        <v>114</v>
      </c>
      <c r="AV188" s="12" t="s">
        <v>196</v>
      </c>
      <c r="AW188" s="12" t="s">
        <v>39</v>
      </c>
      <c r="AX188" s="12" t="s">
        <v>90</v>
      </c>
      <c r="AY188" s="202" t="s">
        <v>191</v>
      </c>
    </row>
    <row r="189" spans="2:65" s="1" customFormat="1" ht="44.25" customHeight="1">
      <c r="B189" s="38"/>
      <c r="C189" s="172" t="s">
        <v>196</v>
      </c>
      <c r="D189" s="172" t="s">
        <v>193</v>
      </c>
      <c r="E189" s="173" t="s">
        <v>258</v>
      </c>
      <c r="F189" s="281" t="s">
        <v>259</v>
      </c>
      <c r="G189" s="281"/>
      <c r="H189" s="281"/>
      <c r="I189" s="281"/>
      <c r="J189" s="174" t="s">
        <v>207</v>
      </c>
      <c r="K189" s="175">
        <v>596.89</v>
      </c>
      <c r="L189" s="282">
        <v>0</v>
      </c>
      <c r="M189" s="283"/>
      <c r="N189" s="280">
        <f>ROUND(L189*K189,2)</f>
        <v>0</v>
      </c>
      <c r="O189" s="280"/>
      <c r="P189" s="280"/>
      <c r="Q189" s="280"/>
      <c r="R189" s="40"/>
      <c r="T189" s="176" t="s">
        <v>22</v>
      </c>
      <c r="U189" s="47" t="s">
        <v>47</v>
      </c>
      <c r="V189" s="39"/>
      <c r="W189" s="177">
        <f>V189*K189</f>
        <v>0</v>
      </c>
      <c r="X189" s="177">
        <v>0</v>
      </c>
      <c r="Y189" s="177">
        <f>X189*K189</f>
        <v>0</v>
      </c>
      <c r="Z189" s="177">
        <v>0</v>
      </c>
      <c r="AA189" s="178">
        <f>Z189*K189</f>
        <v>0</v>
      </c>
      <c r="AR189" s="21" t="s">
        <v>196</v>
      </c>
      <c r="AT189" s="21" t="s">
        <v>193</v>
      </c>
      <c r="AU189" s="21" t="s">
        <v>114</v>
      </c>
      <c r="AY189" s="21" t="s">
        <v>191</v>
      </c>
      <c r="BE189" s="113">
        <f>IF(U189="základní",N189,0)</f>
        <v>0</v>
      </c>
      <c r="BF189" s="113">
        <f>IF(U189="snížená",N189,0)</f>
        <v>0</v>
      </c>
      <c r="BG189" s="113">
        <f>IF(U189="zákl. přenesená",N189,0)</f>
        <v>0</v>
      </c>
      <c r="BH189" s="113">
        <f>IF(U189="sníž. přenesená",N189,0)</f>
        <v>0</v>
      </c>
      <c r="BI189" s="113">
        <f>IF(U189="nulová",N189,0)</f>
        <v>0</v>
      </c>
      <c r="BJ189" s="21" t="s">
        <v>90</v>
      </c>
      <c r="BK189" s="113">
        <f>ROUND(L189*K189,2)</f>
        <v>0</v>
      </c>
      <c r="BL189" s="21" t="s">
        <v>196</v>
      </c>
      <c r="BM189" s="21" t="s">
        <v>260</v>
      </c>
    </row>
    <row r="190" spans="2:51" s="10" customFormat="1" ht="22.5" customHeight="1">
      <c r="B190" s="179"/>
      <c r="C190" s="180"/>
      <c r="D190" s="180"/>
      <c r="E190" s="181" t="s">
        <v>22</v>
      </c>
      <c r="F190" s="284" t="s">
        <v>261</v>
      </c>
      <c r="G190" s="285"/>
      <c r="H190" s="285"/>
      <c r="I190" s="285"/>
      <c r="J190" s="180"/>
      <c r="K190" s="182">
        <v>59.689</v>
      </c>
      <c r="L190" s="180"/>
      <c r="M190" s="180"/>
      <c r="N190" s="180"/>
      <c r="O190" s="180"/>
      <c r="P190" s="180"/>
      <c r="Q190" s="180"/>
      <c r="R190" s="183"/>
      <c r="T190" s="184"/>
      <c r="U190" s="180"/>
      <c r="V190" s="180"/>
      <c r="W190" s="180"/>
      <c r="X190" s="180"/>
      <c r="Y190" s="180"/>
      <c r="Z190" s="180"/>
      <c r="AA190" s="185"/>
      <c r="AT190" s="186" t="s">
        <v>199</v>
      </c>
      <c r="AU190" s="186" t="s">
        <v>114</v>
      </c>
      <c r="AV190" s="10" t="s">
        <v>114</v>
      </c>
      <c r="AW190" s="10" t="s">
        <v>39</v>
      </c>
      <c r="AX190" s="10" t="s">
        <v>90</v>
      </c>
      <c r="AY190" s="186" t="s">
        <v>191</v>
      </c>
    </row>
    <row r="191" spans="2:65" s="1" customFormat="1" ht="22.5" customHeight="1">
      <c r="B191" s="38"/>
      <c r="C191" s="172" t="s">
        <v>262</v>
      </c>
      <c r="D191" s="172" t="s">
        <v>193</v>
      </c>
      <c r="E191" s="173" t="s">
        <v>263</v>
      </c>
      <c r="F191" s="281" t="s">
        <v>264</v>
      </c>
      <c r="G191" s="281"/>
      <c r="H191" s="281"/>
      <c r="I191" s="281"/>
      <c r="J191" s="174" t="s">
        <v>207</v>
      </c>
      <c r="K191" s="175">
        <v>59.689</v>
      </c>
      <c r="L191" s="282">
        <v>0</v>
      </c>
      <c r="M191" s="283"/>
      <c r="N191" s="280">
        <f>ROUND(L191*K191,2)</f>
        <v>0</v>
      </c>
      <c r="O191" s="280"/>
      <c r="P191" s="280"/>
      <c r="Q191" s="280"/>
      <c r="R191" s="40"/>
      <c r="T191" s="176" t="s">
        <v>22</v>
      </c>
      <c r="U191" s="47" t="s">
        <v>47</v>
      </c>
      <c r="V191" s="39"/>
      <c r="W191" s="177">
        <f>V191*K191</f>
        <v>0</v>
      </c>
      <c r="X191" s="177">
        <v>0</v>
      </c>
      <c r="Y191" s="177">
        <f>X191*K191</f>
        <v>0</v>
      </c>
      <c r="Z191" s="177">
        <v>0</v>
      </c>
      <c r="AA191" s="178">
        <f>Z191*K191</f>
        <v>0</v>
      </c>
      <c r="AR191" s="21" t="s">
        <v>196</v>
      </c>
      <c r="AT191" s="21" t="s">
        <v>193</v>
      </c>
      <c r="AU191" s="21" t="s">
        <v>114</v>
      </c>
      <c r="AY191" s="21" t="s">
        <v>191</v>
      </c>
      <c r="BE191" s="113">
        <f>IF(U191="základní",N191,0)</f>
        <v>0</v>
      </c>
      <c r="BF191" s="113">
        <f>IF(U191="snížená",N191,0)</f>
        <v>0</v>
      </c>
      <c r="BG191" s="113">
        <f>IF(U191="zákl. přenesená",N191,0)</f>
        <v>0</v>
      </c>
      <c r="BH191" s="113">
        <f>IF(U191="sníž. přenesená",N191,0)</f>
        <v>0</v>
      </c>
      <c r="BI191" s="113">
        <f>IF(U191="nulová",N191,0)</f>
        <v>0</v>
      </c>
      <c r="BJ191" s="21" t="s">
        <v>90</v>
      </c>
      <c r="BK191" s="113">
        <f>ROUND(L191*K191,2)</f>
        <v>0</v>
      </c>
      <c r="BL191" s="21" t="s">
        <v>196</v>
      </c>
      <c r="BM191" s="21" t="s">
        <v>265</v>
      </c>
    </row>
    <row r="192" spans="2:51" s="10" customFormat="1" ht="22.5" customHeight="1">
      <c r="B192" s="179"/>
      <c r="C192" s="180"/>
      <c r="D192" s="180"/>
      <c r="E192" s="181" t="s">
        <v>22</v>
      </c>
      <c r="F192" s="284" t="s">
        <v>261</v>
      </c>
      <c r="G192" s="285"/>
      <c r="H192" s="285"/>
      <c r="I192" s="285"/>
      <c r="J192" s="180"/>
      <c r="K192" s="182">
        <v>59.689</v>
      </c>
      <c r="L192" s="180"/>
      <c r="M192" s="180"/>
      <c r="N192" s="180"/>
      <c r="O192" s="180"/>
      <c r="P192" s="180"/>
      <c r="Q192" s="180"/>
      <c r="R192" s="183"/>
      <c r="T192" s="184"/>
      <c r="U192" s="180"/>
      <c r="V192" s="180"/>
      <c r="W192" s="180"/>
      <c r="X192" s="180"/>
      <c r="Y192" s="180"/>
      <c r="Z192" s="180"/>
      <c r="AA192" s="185"/>
      <c r="AT192" s="186" t="s">
        <v>199</v>
      </c>
      <c r="AU192" s="186" t="s">
        <v>114</v>
      </c>
      <c r="AV192" s="10" t="s">
        <v>114</v>
      </c>
      <c r="AW192" s="10" t="s">
        <v>39</v>
      </c>
      <c r="AX192" s="10" t="s">
        <v>90</v>
      </c>
      <c r="AY192" s="186" t="s">
        <v>191</v>
      </c>
    </row>
    <row r="193" spans="2:65" s="1" customFormat="1" ht="22.5" customHeight="1">
      <c r="B193" s="38"/>
      <c r="C193" s="172" t="s">
        <v>266</v>
      </c>
      <c r="D193" s="172" t="s">
        <v>193</v>
      </c>
      <c r="E193" s="173" t="s">
        <v>267</v>
      </c>
      <c r="F193" s="281" t="s">
        <v>268</v>
      </c>
      <c r="G193" s="281"/>
      <c r="H193" s="281"/>
      <c r="I193" s="281"/>
      <c r="J193" s="174" t="s">
        <v>207</v>
      </c>
      <c r="K193" s="175">
        <v>59.689</v>
      </c>
      <c r="L193" s="282">
        <v>0</v>
      </c>
      <c r="M193" s="283"/>
      <c r="N193" s="280">
        <f>ROUND(L193*K193,2)</f>
        <v>0</v>
      </c>
      <c r="O193" s="280"/>
      <c r="P193" s="280"/>
      <c r="Q193" s="280"/>
      <c r="R193" s="40"/>
      <c r="T193" s="176" t="s">
        <v>22</v>
      </c>
      <c r="U193" s="47" t="s">
        <v>47</v>
      </c>
      <c r="V193" s="39"/>
      <c r="W193" s="177">
        <f>V193*K193</f>
        <v>0</v>
      </c>
      <c r="X193" s="177">
        <v>0</v>
      </c>
      <c r="Y193" s="177">
        <f>X193*K193</f>
        <v>0</v>
      </c>
      <c r="Z193" s="177">
        <v>0</v>
      </c>
      <c r="AA193" s="178">
        <f>Z193*K193</f>
        <v>0</v>
      </c>
      <c r="AR193" s="21" t="s">
        <v>196</v>
      </c>
      <c r="AT193" s="21" t="s">
        <v>193</v>
      </c>
      <c r="AU193" s="21" t="s">
        <v>114</v>
      </c>
      <c r="AY193" s="21" t="s">
        <v>191</v>
      </c>
      <c r="BE193" s="113">
        <f>IF(U193="základní",N193,0)</f>
        <v>0</v>
      </c>
      <c r="BF193" s="113">
        <f>IF(U193="snížená",N193,0)</f>
        <v>0</v>
      </c>
      <c r="BG193" s="113">
        <f>IF(U193="zákl. přenesená",N193,0)</f>
        <v>0</v>
      </c>
      <c r="BH193" s="113">
        <f>IF(U193="sníž. přenesená",N193,0)</f>
        <v>0</v>
      </c>
      <c r="BI193" s="113">
        <f>IF(U193="nulová",N193,0)</f>
        <v>0</v>
      </c>
      <c r="BJ193" s="21" t="s">
        <v>90</v>
      </c>
      <c r="BK193" s="113">
        <f>ROUND(L193*K193,2)</f>
        <v>0</v>
      </c>
      <c r="BL193" s="21" t="s">
        <v>196</v>
      </c>
      <c r="BM193" s="21" t="s">
        <v>269</v>
      </c>
    </row>
    <row r="194" spans="2:51" s="10" customFormat="1" ht="22.5" customHeight="1">
      <c r="B194" s="179"/>
      <c r="C194" s="180"/>
      <c r="D194" s="180"/>
      <c r="E194" s="181" t="s">
        <v>22</v>
      </c>
      <c r="F194" s="284" t="s">
        <v>261</v>
      </c>
      <c r="G194" s="285"/>
      <c r="H194" s="285"/>
      <c r="I194" s="285"/>
      <c r="J194" s="180"/>
      <c r="K194" s="182">
        <v>59.689</v>
      </c>
      <c r="L194" s="180"/>
      <c r="M194" s="180"/>
      <c r="N194" s="180"/>
      <c r="O194" s="180"/>
      <c r="P194" s="180"/>
      <c r="Q194" s="180"/>
      <c r="R194" s="183"/>
      <c r="T194" s="184"/>
      <c r="U194" s="180"/>
      <c r="V194" s="180"/>
      <c r="W194" s="180"/>
      <c r="X194" s="180"/>
      <c r="Y194" s="180"/>
      <c r="Z194" s="180"/>
      <c r="AA194" s="185"/>
      <c r="AT194" s="186" t="s">
        <v>199</v>
      </c>
      <c r="AU194" s="186" t="s">
        <v>114</v>
      </c>
      <c r="AV194" s="10" t="s">
        <v>114</v>
      </c>
      <c r="AW194" s="10" t="s">
        <v>39</v>
      </c>
      <c r="AX194" s="10" t="s">
        <v>90</v>
      </c>
      <c r="AY194" s="186" t="s">
        <v>191</v>
      </c>
    </row>
    <row r="195" spans="2:65" s="1" customFormat="1" ht="31.5" customHeight="1">
      <c r="B195" s="38"/>
      <c r="C195" s="172" t="s">
        <v>270</v>
      </c>
      <c r="D195" s="172" t="s">
        <v>193</v>
      </c>
      <c r="E195" s="173" t="s">
        <v>271</v>
      </c>
      <c r="F195" s="281" t="s">
        <v>272</v>
      </c>
      <c r="G195" s="281"/>
      <c r="H195" s="281"/>
      <c r="I195" s="281"/>
      <c r="J195" s="174" t="s">
        <v>273</v>
      </c>
      <c r="K195" s="175">
        <v>107.44</v>
      </c>
      <c r="L195" s="282">
        <v>0</v>
      </c>
      <c r="M195" s="283"/>
      <c r="N195" s="280">
        <f>ROUND(L195*K195,2)</f>
        <v>0</v>
      </c>
      <c r="O195" s="280"/>
      <c r="P195" s="280"/>
      <c r="Q195" s="280"/>
      <c r="R195" s="40"/>
      <c r="T195" s="176" t="s">
        <v>22</v>
      </c>
      <c r="U195" s="47" t="s">
        <v>47</v>
      </c>
      <c r="V195" s="39"/>
      <c r="W195" s="177">
        <f>V195*K195</f>
        <v>0</v>
      </c>
      <c r="X195" s="177">
        <v>0</v>
      </c>
      <c r="Y195" s="177">
        <f>X195*K195</f>
        <v>0</v>
      </c>
      <c r="Z195" s="177">
        <v>0</v>
      </c>
      <c r="AA195" s="178">
        <f>Z195*K195</f>
        <v>0</v>
      </c>
      <c r="AR195" s="21" t="s">
        <v>196</v>
      </c>
      <c r="AT195" s="21" t="s">
        <v>193</v>
      </c>
      <c r="AU195" s="21" t="s">
        <v>114</v>
      </c>
      <c r="AY195" s="21" t="s">
        <v>191</v>
      </c>
      <c r="BE195" s="113">
        <f>IF(U195="základní",N195,0)</f>
        <v>0</v>
      </c>
      <c r="BF195" s="113">
        <f>IF(U195="snížená",N195,0)</f>
        <v>0</v>
      </c>
      <c r="BG195" s="113">
        <f>IF(U195="zákl. přenesená",N195,0)</f>
        <v>0</v>
      </c>
      <c r="BH195" s="113">
        <f>IF(U195="sníž. přenesená",N195,0)</f>
        <v>0</v>
      </c>
      <c r="BI195" s="113">
        <f>IF(U195="nulová",N195,0)</f>
        <v>0</v>
      </c>
      <c r="BJ195" s="21" t="s">
        <v>90</v>
      </c>
      <c r="BK195" s="113">
        <f>ROUND(L195*K195,2)</f>
        <v>0</v>
      </c>
      <c r="BL195" s="21" t="s">
        <v>196</v>
      </c>
      <c r="BM195" s="21" t="s">
        <v>274</v>
      </c>
    </row>
    <row r="196" spans="2:51" s="10" customFormat="1" ht="22.5" customHeight="1">
      <c r="B196" s="179"/>
      <c r="C196" s="180"/>
      <c r="D196" s="180"/>
      <c r="E196" s="181" t="s">
        <v>22</v>
      </c>
      <c r="F196" s="284" t="s">
        <v>275</v>
      </c>
      <c r="G196" s="285"/>
      <c r="H196" s="285"/>
      <c r="I196" s="285"/>
      <c r="J196" s="180"/>
      <c r="K196" s="182">
        <v>107.44</v>
      </c>
      <c r="L196" s="180"/>
      <c r="M196" s="180"/>
      <c r="N196" s="180"/>
      <c r="O196" s="180"/>
      <c r="P196" s="180"/>
      <c r="Q196" s="180"/>
      <c r="R196" s="183"/>
      <c r="T196" s="184"/>
      <c r="U196" s="180"/>
      <c r="V196" s="180"/>
      <c r="W196" s="180"/>
      <c r="X196" s="180"/>
      <c r="Y196" s="180"/>
      <c r="Z196" s="180"/>
      <c r="AA196" s="185"/>
      <c r="AT196" s="186" t="s">
        <v>199</v>
      </c>
      <c r="AU196" s="186" t="s">
        <v>114</v>
      </c>
      <c r="AV196" s="10" t="s">
        <v>114</v>
      </c>
      <c r="AW196" s="10" t="s">
        <v>39</v>
      </c>
      <c r="AX196" s="10" t="s">
        <v>90</v>
      </c>
      <c r="AY196" s="186" t="s">
        <v>191</v>
      </c>
    </row>
    <row r="197" spans="2:65" s="1" customFormat="1" ht="31.5" customHeight="1">
      <c r="B197" s="38"/>
      <c r="C197" s="172" t="s">
        <v>276</v>
      </c>
      <c r="D197" s="172" t="s">
        <v>193</v>
      </c>
      <c r="E197" s="173" t="s">
        <v>277</v>
      </c>
      <c r="F197" s="281" t="s">
        <v>278</v>
      </c>
      <c r="G197" s="281"/>
      <c r="H197" s="281"/>
      <c r="I197" s="281"/>
      <c r="J197" s="174" t="s">
        <v>207</v>
      </c>
      <c r="K197" s="175">
        <v>202.479</v>
      </c>
      <c r="L197" s="282">
        <v>0</v>
      </c>
      <c r="M197" s="283"/>
      <c r="N197" s="280">
        <f>ROUND(L197*K197,2)</f>
        <v>0</v>
      </c>
      <c r="O197" s="280"/>
      <c r="P197" s="280"/>
      <c r="Q197" s="280"/>
      <c r="R197" s="40"/>
      <c r="T197" s="176" t="s">
        <v>22</v>
      </c>
      <c r="U197" s="47" t="s">
        <v>47</v>
      </c>
      <c r="V197" s="39"/>
      <c r="W197" s="177">
        <f>V197*K197</f>
        <v>0</v>
      </c>
      <c r="X197" s="177">
        <v>0</v>
      </c>
      <c r="Y197" s="177">
        <f>X197*K197</f>
        <v>0</v>
      </c>
      <c r="Z197" s="177">
        <v>0</v>
      </c>
      <c r="AA197" s="178">
        <f>Z197*K197</f>
        <v>0</v>
      </c>
      <c r="AR197" s="21" t="s">
        <v>196</v>
      </c>
      <c r="AT197" s="21" t="s">
        <v>193</v>
      </c>
      <c r="AU197" s="21" t="s">
        <v>114</v>
      </c>
      <c r="AY197" s="21" t="s">
        <v>191</v>
      </c>
      <c r="BE197" s="113">
        <f>IF(U197="základní",N197,0)</f>
        <v>0</v>
      </c>
      <c r="BF197" s="113">
        <f>IF(U197="snížená",N197,0)</f>
        <v>0</v>
      </c>
      <c r="BG197" s="113">
        <f>IF(U197="zákl. přenesená",N197,0)</f>
        <v>0</v>
      </c>
      <c r="BH197" s="113">
        <f>IF(U197="sníž. přenesená",N197,0)</f>
        <v>0</v>
      </c>
      <c r="BI197" s="113">
        <f>IF(U197="nulová",N197,0)</f>
        <v>0</v>
      </c>
      <c r="BJ197" s="21" t="s">
        <v>90</v>
      </c>
      <c r="BK197" s="113">
        <f>ROUND(L197*K197,2)</f>
        <v>0</v>
      </c>
      <c r="BL197" s="21" t="s">
        <v>196</v>
      </c>
      <c r="BM197" s="21" t="s">
        <v>279</v>
      </c>
    </row>
    <row r="198" spans="2:51" s="11" customFormat="1" ht="22.5" customHeight="1">
      <c r="B198" s="187"/>
      <c r="C198" s="188"/>
      <c r="D198" s="188"/>
      <c r="E198" s="189" t="s">
        <v>22</v>
      </c>
      <c r="F198" s="286" t="s">
        <v>221</v>
      </c>
      <c r="G198" s="287"/>
      <c r="H198" s="287"/>
      <c r="I198" s="287"/>
      <c r="J198" s="188"/>
      <c r="K198" s="190" t="s">
        <v>22</v>
      </c>
      <c r="L198" s="188"/>
      <c r="M198" s="188"/>
      <c r="N198" s="188"/>
      <c r="O198" s="188"/>
      <c r="P198" s="188"/>
      <c r="Q198" s="188"/>
      <c r="R198" s="191"/>
      <c r="T198" s="192"/>
      <c r="U198" s="188"/>
      <c r="V198" s="188"/>
      <c r="W198" s="188"/>
      <c r="X198" s="188"/>
      <c r="Y198" s="188"/>
      <c r="Z198" s="188"/>
      <c r="AA198" s="193"/>
      <c r="AT198" s="194" t="s">
        <v>199</v>
      </c>
      <c r="AU198" s="194" t="s">
        <v>114</v>
      </c>
      <c r="AV198" s="11" t="s">
        <v>90</v>
      </c>
      <c r="AW198" s="11" t="s">
        <v>39</v>
      </c>
      <c r="AX198" s="11" t="s">
        <v>82</v>
      </c>
      <c r="AY198" s="194" t="s">
        <v>191</v>
      </c>
    </row>
    <row r="199" spans="2:51" s="10" customFormat="1" ht="22.5" customHeight="1">
      <c r="B199" s="179"/>
      <c r="C199" s="180"/>
      <c r="D199" s="180"/>
      <c r="E199" s="181" t="s">
        <v>22</v>
      </c>
      <c r="F199" s="274" t="s">
        <v>280</v>
      </c>
      <c r="G199" s="275"/>
      <c r="H199" s="275"/>
      <c r="I199" s="275"/>
      <c r="J199" s="180"/>
      <c r="K199" s="182">
        <v>86.43</v>
      </c>
      <c r="L199" s="180"/>
      <c r="M199" s="180"/>
      <c r="N199" s="180"/>
      <c r="O199" s="180"/>
      <c r="P199" s="180"/>
      <c r="Q199" s="180"/>
      <c r="R199" s="183"/>
      <c r="T199" s="184"/>
      <c r="U199" s="180"/>
      <c r="V199" s="180"/>
      <c r="W199" s="180"/>
      <c r="X199" s="180"/>
      <c r="Y199" s="180"/>
      <c r="Z199" s="180"/>
      <c r="AA199" s="185"/>
      <c r="AT199" s="186" t="s">
        <v>199</v>
      </c>
      <c r="AU199" s="186" t="s">
        <v>114</v>
      </c>
      <c r="AV199" s="10" t="s">
        <v>114</v>
      </c>
      <c r="AW199" s="10" t="s">
        <v>39</v>
      </c>
      <c r="AX199" s="10" t="s">
        <v>82</v>
      </c>
      <c r="AY199" s="186" t="s">
        <v>191</v>
      </c>
    </row>
    <row r="200" spans="2:51" s="10" customFormat="1" ht="22.5" customHeight="1">
      <c r="B200" s="179"/>
      <c r="C200" s="180"/>
      <c r="D200" s="180"/>
      <c r="E200" s="181" t="s">
        <v>22</v>
      </c>
      <c r="F200" s="274" t="s">
        <v>281</v>
      </c>
      <c r="G200" s="275"/>
      <c r="H200" s="275"/>
      <c r="I200" s="275"/>
      <c r="J200" s="180"/>
      <c r="K200" s="182">
        <v>46.04</v>
      </c>
      <c r="L200" s="180"/>
      <c r="M200" s="180"/>
      <c r="N200" s="180"/>
      <c r="O200" s="180"/>
      <c r="P200" s="180"/>
      <c r="Q200" s="180"/>
      <c r="R200" s="183"/>
      <c r="T200" s="184"/>
      <c r="U200" s="180"/>
      <c r="V200" s="180"/>
      <c r="W200" s="180"/>
      <c r="X200" s="180"/>
      <c r="Y200" s="180"/>
      <c r="Z200" s="180"/>
      <c r="AA200" s="185"/>
      <c r="AT200" s="186" t="s">
        <v>199</v>
      </c>
      <c r="AU200" s="186" t="s">
        <v>114</v>
      </c>
      <c r="AV200" s="10" t="s">
        <v>114</v>
      </c>
      <c r="AW200" s="10" t="s">
        <v>39</v>
      </c>
      <c r="AX200" s="10" t="s">
        <v>82</v>
      </c>
      <c r="AY200" s="186" t="s">
        <v>191</v>
      </c>
    </row>
    <row r="201" spans="2:51" s="10" customFormat="1" ht="22.5" customHeight="1">
      <c r="B201" s="179"/>
      <c r="C201" s="180"/>
      <c r="D201" s="180"/>
      <c r="E201" s="181" t="s">
        <v>22</v>
      </c>
      <c r="F201" s="274" t="s">
        <v>282</v>
      </c>
      <c r="G201" s="275"/>
      <c r="H201" s="275"/>
      <c r="I201" s="275"/>
      <c r="J201" s="180"/>
      <c r="K201" s="182">
        <v>11.048</v>
      </c>
      <c r="L201" s="180"/>
      <c r="M201" s="180"/>
      <c r="N201" s="180"/>
      <c r="O201" s="180"/>
      <c r="P201" s="180"/>
      <c r="Q201" s="180"/>
      <c r="R201" s="183"/>
      <c r="T201" s="184"/>
      <c r="U201" s="180"/>
      <c r="V201" s="180"/>
      <c r="W201" s="180"/>
      <c r="X201" s="180"/>
      <c r="Y201" s="180"/>
      <c r="Z201" s="180"/>
      <c r="AA201" s="185"/>
      <c r="AT201" s="186" t="s">
        <v>199</v>
      </c>
      <c r="AU201" s="186" t="s">
        <v>114</v>
      </c>
      <c r="AV201" s="10" t="s">
        <v>114</v>
      </c>
      <c r="AW201" s="10" t="s">
        <v>39</v>
      </c>
      <c r="AX201" s="10" t="s">
        <v>82</v>
      </c>
      <c r="AY201" s="186" t="s">
        <v>191</v>
      </c>
    </row>
    <row r="202" spans="2:51" s="10" customFormat="1" ht="22.5" customHeight="1">
      <c r="B202" s="179"/>
      <c r="C202" s="180"/>
      <c r="D202" s="180"/>
      <c r="E202" s="181" t="s">
        <v>22</v>
      </c>
      <c r="F202" s="274" t="s">
        <v>283</v>
      </c>
      <c r="G202" s="275"/>
      <c r="H202" s="275"/>
      <c r="I202" s="275"/>
      <c r="J202" s="180"/>
      <c r="K202" s="182">
        <v>74.955</v>
      </c>
      <c r="L202" s="180"/>
      <c r="M202" s="180"/>
      <c r="N202" s="180"/>
      <c r="O202" s="180"/>
      <c r="P202" s="180"/>
      <c r="Q202" s="180"/>
      <c r="R202" s="183"/>
      <c r="T202" s="184"/>
      <c r="U202" s="180"/>
      <c r="V202" s="180"/>
      <c r="W202" s="180"/>
      <c r="X202" s="180"/>
      <c r="Y202" s="180"/>
      <c r="Z202" s="180"/>
      <c r="AA202" s="185"/>
      <c r="AT202" s="186" t="s">
        <v>199</v>
      </c>
      <c r="AU202" s="186" t="s">
        <v>114</v>
      </c>
      <c r="AV202" s="10" t="s">
        <v>114</v>
      </c>
      <c r="AW202" s="10" t="s">
        <v>39</v>
      </c>
      <c r="AX202" s="10" t="s">
        <v>82</v>
      </c>
      <c r="AY202" s="186" t="s">
        <v>191</v>
      </c>
    </row>
    <row r="203" spans="2:51" s="10" customFormat="1" ht="22.5" customHeight="1">
      <c r="B203" s="179"/>
      <c r="C203" s="180"/>
      <c r="D203" s="180"/>
      <c r="E203" s="181" t="s">
        <v>22</v>
      </c>
      <c r="F203" s="274" t="s">
        <v>284</v>
      </c>
      <c r="G203" s="275"/>
      <c r="H203" s="275"/>
      <c r="I203" s="275"/>
      <c r="J203" s="180"/>
      <c r="K203" s="182">
        <v>-15.994</v>
      </c>
      <c r="L203" s="180"/>
      <c r="M203" s="180"/>
      <c r="N203" s="180"/>
      <c r="O203" s="180"/>
      <c r="P203" s="180"/>
      <c r="Q203" s="180"/>
      <c r="R203" s="183"/>
      <c r="T203" s="184"/>
      <c r="U203" s="180"/>
      <c r="V203" s="180"/>
      <c r="W203" s="180"/>
      <c r="X203" s="180"/>
      <c r="Y203" s="180"/>
      <c r="Z203" s="180"/>
      <c r="AA203" s="185"/>
      <c r="AT203" s="186" t="s">
        <v>199</v>
      </c>
      <c r="AU203" s="186" t="s">
        <v>114</v>
      </c>
      <c r="AV203" s="10" t="s">
        <v>114</v>
      </c>
      <c r="AW203" s="10" t="s">
        <v>39</v>
      </c>
      <c r="AX203" s="10" t="s">
        <v>82</v>
      </c>
      <c r="AY203" s="186" t="s">
        <v>191</v>
      </c>
    </row>
    <row r="204" spans="2:51" s="12" customFormat="1" ht="22.5" customHeight="1">
      <c r="B204" s="195"/>
      <c r="C204" s="196"/>
      <c r="D204" s="196"/>
      <c r="E204" s="197" t="s">
        <v>22</v>
      </c>
      <c r="F204" s="288" t="s">
        <v>217</v>
      </c>
      <c r="G204" s="289"/>
      <c r="H204" s="289"/>
      <c r="I204" s="289"/>
      <c r="J204" s="196"/>
      <c r="K204" s="198">
        <v>202.479</v>
      </c>
      <c r="L204" s="196"/>
      <c r="M204" s="196"/>
      <c r="N204" s="196"/>
      <c r="O204" s="196"/>
      <c r="P204" s="196"/>
      <c r="Q204" s="196"/>
      <c r="R204" s="199"/>
      <c r="T204" s="200"/>
      <c r="U204" s="196"/>
      <c r="V204" s="196"/>
      <c r="W204" s="196"/>
      <c r="X204" s="196"/>
      <c r="Y204" s="196"/>
      <c r="Z204" s="196"/>
      <c r="AA204" s="201"/>
      <c r="AT204" s="202" t="s">
        <v>199</v>
      </c>
      <c r="AU204" s="202" t="s">
        <v>114</v>
      </c>
      <c r="AV204" s="12" t="s">
        <v>196</v>
      </c>
      <c r="AW204" s="12" t="s">
        <v>39</v>
      </c>
      <c r="AX204" s="12" t="s">
        <v>90</v>
      </c>
      <c r="AY204" s="202" t="s">
        <v>191</v>
      </c>
    </row>
    <row r="205" spans="2:65" s="1" customFormat="1" ht="31.5" customHeight="1">
      <c r="B205" s="38"/>
      <c r="C205" s="172" t="s">
        <v>285</v>
      </c>
      <c r="D205" s="172" t="s">
        <v>193</v>
      </c>
      <c r="E205" s="173" t="s">
        <v>286</v>
      </c>
      <c r="F205" s="281" t="s">
        <v>287</v>
      </c>
      <c r="G205" s="281"/>
      <c r="H205" s="281"/>
      <c r="I205" s="281"/>
      <c r="J205" s="174" t="s">
        <v>111</v>
      </c>
      <c r="K205" s="175">
        <v>585.135</v>
      </c>
      <c r="L205" s="282">
        <v>0</v>
      </c>
      <c r="M205" s="283"/>
      <c r="N205" s="280">
        <f>ROUND(L205*K205,2)</f>
        <v>0</v>
      </c>
      <c r="O205" s="280"/>
      <c r="P205" s="280"/>
      <c r="Q205" s="280"/>
      <c r="R205" s="40"/>
      <c r="T205" s="176" t="s">
        <v>22</v>
      </c>
      <c r="U205" s="47" t="s">
        <v>47</v>
      </c>
      <c r="V205" s="39"/>
      <c r="W205" s="177">
        <f>V205*K205</f>
        <v>0</v>
      </c>
      <c r="X205" s="177">
        <v>0</v>
      </c>
      <c r="Y205" s="177">
        <f>X205*K205</f>
        <v>0</v>
      </c>
      <c r="Z205" s="177">
        <v>0</v>
      </c>
      <c r="AA205" s="178">
        <f>Z205*K205</f>
        <v>0</v>
      </c>
      <c r="AR205" s="21" t="s">
        <v>196</v>
      </c>
      <c r="AT205" s="21" t="s">
        <v>193</v>
      </c>
      <c r="AU205" s="21" t="s">
        <v>114</v>
      </c>
      <c r="AY205" s="21" t="s">
        <v>191</v>
      </c>
      <c r="BE205" s="113">
        <f>IF(U205="základní",N205,0)</f>
        <v>0</v>
      </c>
      <c r="BF205" s="113">
        <f>IF(U205="snížená",N205,0)</f>
        <v>0</v>
      </c>
      <c r="BG205" s="113">
        <f>IF(U205="zákl. přenesená",N205,0)</f>
        <v>0</v>
      </c>
      <c r="BH205" s="113">
        <f>IF(U205="sníž. přenesená",N205,0)</f>
        <v>0</v>
      </c>
      <c r="BI205" s="113">
        <f>IF(U205="nulová",N205,0)</f>
        <v>0</v>
      </c>
      <c r="BJ205" s="21" t="s">
        <v>90</v>
      </c>
      <c r="BK205" s="113">
        <f>ROUND(L205*K205,2)</f>
        <v>0</v>
      </c>
      <c r="BL205" s="21" t="s">
        <v>196</v>
      </c>
      <c r="BM205" s="21" t="s">
        <v>288</v>
      </c>
    </row>
    <row r="206" spans="2:51" s="11" customFormat="1" ht="22.5" customHeight="1">
      <c r="B206" s="187"/>
      <c r="C206" s="188"/>
      <c r="D206" s="188"/>
      <c r="E206" s="189" t="s">
        <v>22</v>
      </c>
      <c r="F206" s="286" t="s">
        <v>289</v>
      </c>
      <c r="G206" s="287"/>
      <c r="H206" s="287"/>
      <c r="I206" s="287"/>
      <c r="J206" s="188"/>
      <c r="K206" s="190" t="s">
        <v>22</v>
      </c>
      <c r="L206" s="188"/>
      <c r="M206" s="188"/>
      <c r="N206" s="188"/>
      <c r="O206" s="188"/>
      <c r="P206" s="188"/>
      <c r="Q206" s="188"/>
      <c r="R206" s="191"/>
      <c r="T206" s="192"/>
      <c r="U206" s="188"/>
      <c r="V206" s="188"/>
      <c r="W206" s="188"/>
      <c r="X206" s="188"/>
      <c r="Y206" s="188"/>
      <c r="Z206" s="188"/>
      <c r="AA206" s="193"/>
      <c r="AT206" s="194" t="s">
        <v>199</v>
      </c>
      <c r="AU206" s="194" t="s">
        <v>114</v>
      </c>
      <c r="AV206" s="11" t="s">
        <v>90</v>
      </c>
      <c r="AW206" s="11" t="s">
        <v>39</v>
      </c>
      <c r="AX206" s="11" t="s">
        <v>82</v>
      </c>
      <c r="AY206" s="194" t="s">
        <v>191</v>
      </c>
    </row>
    <row r="207" spans="2:51" s="10" customFormat="1" ht="22.5" customHeight="1">
      <c r="B207" s="179"/>
      <c r="C207" s="180"/>
      <c r="D207" s="180"/>
      <c r="E207" s="181" t="s">
        <v>22</v>
      </c>
      <c r="F207" s="274" t="s">
        <v>290</v>
      </c>
      <c r="G207" s="275"/>
      <c r="H207" s="275"/>
      <c r="I207" s="275"/>
      <c r="J207" s="180"/>
      <c r="K207" s="182">
        <v>585.135</v>
      </c>
      <c r="L207" s="180"/>
      <c r="M207" s="180"/>
      <c r="N207" s="180"/>
      <c r="O207" s="180"/>
      <c r="P207" s="180"/>
      <c r="Q207" s="180"/>
      <c r="R207" s="183"/>
      <c r="T207" s="184"/>
      <c r="U207" s="180"/>
      <c r="V207" s="180"/>
      <c r="W207" s="180"/>
      <c r="X207" s="180"/>
      <c r="Y207" s="180"/>
      <c r="Z207" s="180"/>
      <c r="AA207" s="185"/>
      <c r="AT207" s="186" t="s">
        <v>199</v>
      </c>
      <c r="AU207" s="186" t="s">
        <v>114</v>
      </c>
      <c r="AV207" s="10" t="s">
        <v>114</v>
      </c>
      <c r="AW207" s="10" t="s">
        <v>39</v>
      </c>
      <c r="AX207" s="10" t="s">
        <v>90</v>
      </c>
      <c r="AY207" s="186" t="s">
        <v>191</v>
      </c>
    </row>
    <row r="208" spans="2:65" s="1" customFormat="1" ht="22.5" customHeight="1">
      <c r="B208" s="38"/>
      <c r="C208" s="203" t="s">
        <v>291</v>
      </c>
      <c r="D208" s="203" t="s">
        <v>292</v>
      </c>
      <c r="E208" s="204" t="s">
        <v>293</v>
      </c>
      <c r="F208" s="276" t="s">
        <v>294</v>
      </c>
      <c r="G208" s="276"/>
      <c r="H208" s="276"/>
      <c r="I208" s="276"/>
      <c r="J208" s="205" t="s">
        <v>295</v>
      </c>
      <c r="K208" s="206">
        <v>8.777</v>
      </c>
      <c r="L208" s="277">
        <v>0</v>
      </c>
      <c r="M208" s="278"/>
      <c r="N208" s="279">
        <f>ROUND(L208*K208,2)</f>
        <v>0</v>
      </c>
      <c r="O208" s="280"/>
      <c r="P208" s="280"/>
      <c r="Q208" s="280"/>
      <c r="R208" s="40"/>
      <c r="T208" s="176" t="s">
        <v>22</v>
      </c>
      <c r="U208" s="47" t="s">
        <v>47</v>
      </c>
      <c r="V208" s="39"/>
      <c r="W208" s="177">
        <f>V208*K208</f>
        <v>0</v>
      </c>
      <c r="X208" s="177">
        <v>0.001</v>
      </c>
      <c r="Y208" s="177">
        <f>X208*K208</f>
        <v>0.008777</v>
      </c>
      <c r="Z208" s="177">
        <v>0</v>
      </c>
      <c r="AA208" s="178">
        <f>Z208*K208</f>
        <v>0</v>
      </c>
      <c r="AR208" s="21" t="s">
        <v>296</v>
      </c>
      <c r="AT208" s="21" t="s">
        <v>292</v>
      </c>
      <c r="AU208" s="21" t="s">
        <v>114</v>
      </c>
      <c r="AY208" s="21" t="s">
        <v>191</v>
      </c>
      <c r="BE208" s="113">
        <f>IF(U208="základní",N208,0)</f>
        <v>0</v>
      </c>
      <c r="BF208" s="113">
        <f>IF(U208="snížená",N208,0)</f>
        <v>0</v>
      </c>
      <c r="BG208" s="113">
        <f>IF(U208="zákl. přenesená",N208,0)</f>
        <v>0</v>
      </c>
      <c r="BH208" s="113">
        <f>IF(U208="sníž. přenesená",N208,0)</f>
        <v>0</v>
      </c>
      <c r="BI208" s="113">
        <f>IF(U208="nulová",N208,0)</f>
        <v>0</v>
      </c>
      <c r="BJ208" s="21" t="s">
        <v>90</v>
      </c>
      <c r="BK208" s="113">
        <f>ROUND(L208*K208,2)</f>
        <v>0</v>
      </c>
      <c r="BL208" s="21" t="s">
        <v>196</v>
      </c>
      <c r="BM208" s="21" t="s">
        <v>297</v>
      </c>
    </row>
    <row r="209" spans="2:65" s="1" customFormat="1" ht="22.5" customHeight="1">
      <c r="B209" s="38"/>
      <c r="C209" s="172" t="s">
        <v>296</v>
      </c>
      <c r="D209" s="172" t="s">
        <v>193</v>
      </c>
      <c r="E209" s="173" t="s">
        <v>298</v>
      </c>
      <c r="F209" s="281" t="s">
        <v>299</v>
      </c>
      <c r="G209" s="281"/>
      <c r="H209" s="281"/>
      <c r="I209" s="281"/>
      <c r="J209" s="174" t="s">
        <v>111</v>
      </c>
      <c r="K209" s="175">
        <v>585.135</v>
      </c>
      <c r="L209" s="282">
        <v>0</v>
      </c>
      <c r="M209" s="283"/>
      <c r="N209" s="280">
        <f>ROUND(L209*K209,2)</f>
        <v>0</v>
      </c>
      <c r="O209" s="280"/>
      <c r="P209" s="280"/>
      <c r="Q209" s="280"/>
      <c r="R209" s="40"/>
      <c r="T209" s="176" t="s">
        <v>22</v>
      </c>
      <c r="U209" s="47" t="s">
        <v>47</v>
      </c>
      <c r="V209" s="39"/>
      <c r="W209" s="177">
        <f>V209*K209</f>
        <v>0</v>
      </c>
      <c r="X209" s="177">
        <v>0</v>
      </c>
      <c r="Y209" s="177">
        <f>X209*K209</f>
        <v>0</v>
      </c>
      <c r="Z209" s="177">
        <v>0</v>
      </c>
      <c r="AA209" s="178">
        <f>Z209*K209</f>
        <v>0</v>
      </c>
      <c r="AR209" s="21" t="s">
        <v>196</v>
      </c>
      <c r="AT209" s="21" t="s">
        <v>193</v>
      </c>
      <c r="AU209" s="21" t="s">
        <v>114</v>
      </c>
      <c r="AY209" s="21" t="s">
        <v>191</v>
      </c>
      <c r="BE209" s="113">
        <f>IF(U209="základní",N209,0)</f>
        <v>0</v>
      </c>
      <c r="BF209" s="113">
        <f>IF(U209="snížená",N209,0)</f>
        <v>0</v>
      </c>
      <c r="BG209" s="113">
        <f>IF(U209="zákl. přenesená",N209,0)</f>
        <v>0</v>
      </c>
      <c r="BH209" s="113">
        <f>IF(U209="sníž. přenesená",N209,0)</f>
        <v>0</v>
      </c>
      <c r="BI209" s="113">
        <f>IF(U209="nulová",N209,0)</f>
        <v>0</v>
      </c>
      <c r="BJ209" s="21" t="s">
        <v>90</v>
      </c>
      <c r="BK209" s="113">
        <f>ROUND(L209*K209,2)</f>
        <v>0</v>
      </c>
      <c r="BL209" s="21" t="s">
        <v>196</v>
      </c>
      <c r="BM209" s="21" t="s">
        <v>300</v>
      </c>
    </row>
    <row r="210" spans="2:51" s="11" customFormat="1" ht="22.5" customHeight="1">
      <c r="B210" s="187"/>
      <c r="C210" s="188"/>
      <c r="D210" s="188"/>
      <c r="E210" s="189" t="s">
        <v>22</v>
      </c>
      <c r="F210" s="286" t="s">
        <v>289</v>
      </c>
      <c r="G210" s="287"/>
      <c r="H210" s="287"/>
      <c r="I210" s="287"/>
      <c r="J210" s="188"/>
      <c r="K210" s="190" t="s">
        <v>22</v>
      </c>
      <c r="L210" s="188"/>
      <c r="M210" s="188"/>
      <c r="N210" s="188"/>
      <c r="O210" s="188"/>
      <c r="P210" s="188"/>
      <c r="Q210" s="188"/>
      <c r="R210" s="191"/>
      <c r="T210" s="192"/>
      <c r="U210" s="188"/>
      <c r="V210" s="188"/>
      <c r="W210" s="188"/>
      <c r="X210" s="188"/>
      <c r="Y210" s="188"/>
      <c r="Z210" s="188"/>
      <c r="AA210" s="193"/>
      <c r="AT210" s="194" t="s">
        <v>199</v>
      </c>
      <c r="AU210" s="194" t="s">
        <v>114</v>
      </c>
      <c r="AV210" s="11" t="s">
        <v>90</v>
      </c>
      <c r="AW210" s="11" t="s">
        <v>39</v>
      </c>
      <c r="AX210" s="11" t="s">
        <v>82</v>
      </c>
      <c r="AY210" s="194" t="s">
        <v>191</v>
      </c>
    </row>
    <row r="211" spans="2:51" s="10" customFormat="1" ht="22.5" customHeight="1">
      <c r="B211" s="179"/>
      <c r="C211" s="180"/>
      <c r="D211" s="180"/>
      <c r="E211" s="181" t="s">
        <v>22</v>
      </c>
      <c r="F211" s="274" t="s">
        <v>290</v>
      </c>
      <c r="G211" s="275"/>
      <c r="H211" s="275"/>
      <c r="I211" s="275"/>
      <c r="J211" s="180"/>
      <c r="K211" s="182">
        <v>585.135</v>
      </c>
      <c r="L211" s="180"/>
      <c r="M211" s="180"/>
      <c r="N211" s="180"/>
      <c r="O211" s="180"/>
      <c r="P211" s="180"/>
      <c r="Q211" s="180"/>
      <c r="R211" s="183"/>
      <c r="T211" s="184"/>
      <c r="U211" s="180"/>
      <c r="V211" s="180"/>
      <c r="W211" s="180"/>
      <c r="X211" s="180"/>
      <c r="Y211" s="180"/>
      <c r="Z211" s="180"/>
      <c r="AA211" s="185"/>
      <c r="AT211" s="186" t="s">
        <v>199</v>
      </c>
      <c r="AU211" s="186" t="s">
        <v>114</v>
      </c>
      <c r="AV211" s="10" t="s">
        <v>114</v>
      </c>
      <c r="AW211" s="10" t="s">
        <v>39</v>
      </c>
      <c r="AX211" s="10" t="s">
        <v>90</v>
      </c>
      <c r="AY211" s="186" t="s">
        <v>191</v>
      </c>
    </row>
    <row r="212" spans="2:65" s="1" customFormat="1" ht="22.5" customHeight="1">
      <c r="B212" s="38"/>
      <c r="C212" s="203" t="s">
        <v>301</v>
      </c>
      <c r="D212" s="203" t="s">
        <v>292</v>
      </c>
      <c r="E212" s="204" t="s">
        <v>302</v>
      </c>
      <c r="F212" s="276" t="s">
        <v>303</v>
      </c>
      <c r="G212" s="276"/>
      <c r="H212" s="276"/>
      <c r="I212" s="276"/>
      <c r="J212" s="205" t="s">
        <v>273</v>
      </c>
      <c r="K212" s="206">
        <v>21.065</v>
      </c>
      <c r="L212" s="277">
        <v>0</v>
      </c>
      <c r="M212" s="278"/>
      <c r="N212" s="279">
        <f>ROUND(L212*K212,2)</f>
        <v>0</v>
      </c>
      <c r="O212" s="280"/>
      <c r="P212" s="280"/>
      <c r="Q212" s="280"/>
      <c r="R212" s="40"/>
      <c r="T212" s="176" t="s">
        <v>22</v>
      </c>
      <c r="U212" s="47" t="s">
        <v>47</v>
      </c>
      <c r="V212" s="39"/>
      <c r="W212" s="177">
        <f>V212*K212</f>
        <v>0</v>
      </c>
      <c r="X212" s="177">
        <v>1</v>
      </c>
      <c r="Y212" s="177">
        <f>X212*K212</f>
        <v>21.065</v>
      </c>
      <c r="Z212" s="177">
        <v>0</v>
      </c>
      <c r="AA212" s="178">
        <f>Z212*K212</f>
        <v>0</v>
      </c>
      <c r="AR212" s="21" t="s">
        <v>296</v>
      </c>
      <c r="AT212" s="21" t="s">
        <v>292</v>
      </c>
      <c r="AU212" s="21" t="s">
        <v>114</v>
      </c>
      <c r="AY212" s="21" t="s">
        <v>191</v>
      </c>
      <c r="BE212" s="113">
        <f>IF(U212="základní",N212,0)</f>
        <v>0</v>
      </c>
      <c r="BF212" s="113">
        <f>IF(U212="snížená",N212,0)</f>
        <v>0</v>
      </c>
      <c r="BG212" s="113">
        <f>IF(U212="zákl. přenesená",N212,0)</f>
        <v>0</v>
      </c>
      <c r="BH212" s="113">
        <f>IF(U212="sníž. přenesená",N212,0)</f>
        <v>0</v>
      </c>
      <c r="BI212" s="113">
        <f>IF(U212="nulová",N212,0)</f>
        <v>0</v>
      </c>
      <c r="BJ212" s="21" t="s">
        <v>90</v>
      </c>
      <c r="BK212" s="113">
        <f>ROUND(L212*K212,2)</f>
        <v>0</v>
      </c>
      <c r="BL212" s="21" t="s">
        <v>196</v>
      </c>
      <c r="BM212" s="21" t="s">
        <v>304</v>
      </c>
    </row>
    <row r="213" spans="2:51" s="11" customFormat="1" ht="22.5" customHeight="1">
      <c r="B213" s="187"/>
      <c r="C213" s="188"/>
      <c r="D213" s="188"/>
      <c r="E213" s="189" t="s">
        <v>22</v>
      </c>
      <c r="F213" s="286" t="s">
        <v>289</v>
      </c>
      <c r="G213" s="287"/>
      <c r="H213" s="287"/>
      <c r="I213" s="287"/>
      <c r="J213" s="188"/>
      <c r="K213" s="190" t="s">
        <v>22</v>
      </c>
      <c r="L213" s="188"/>
      <c r="M213" s="188"/>
      <c r="N213" s="188"/>
      <c r="O213" s="188"/>
      <c r="P213" s="188"/>
      <c r="Q213" s="188"/>
      <c r="R213" s="191"/>
      <c r="T213" s="192"/>
      <c r="U213" s="188"/>
      <c r="V213" s="188"/>
      <c r="W213" s="188"/>
      <c r="X213" s="188"/>
      <c r="Y213" s="188"/>
      <c r="Z213" s="188"/>
      <c r="AA213" s="193"/>
      <c r="AT213" s="194" t="s">
        <v>199</v>
      </c>
      <c r="AU213" s="194" t="s">
        <v>114</v>
      </c>
      <c r="AV213" s="11" t="s">
        <v>90</v>
      </c>
      <c r="AW213" s="11" t="s">
        <v>39</v>
      </c>
      <c r="AX213" s="11" t="s">
        <v>82</v>
      </c>
      <c r="AY213" s="194" t="s">
        <v>191</v>
      </c>
    </row>
    <row r="214" spans="2:51" s="10" customFormat="1" ht="22.5" customHeight="1">
      <c r="B214" s="179"/>
      <c r="C214" s="180"/>
      <c r="D214" s="180"/>
      <c r="E214" s="181" t="s">
        <v>22</v>
      </c>
      <c r="F214" s="274" t="s">
        <v>305</v>
      </c>
      <c r="G214" s="275"/>
      <c r="H214" s="275"/>
      <c r="I214" s="275"/>
      <c r="J214" s="180"/>
      <c r="K214" s="182">
        <v>21.065</v>
      </c>
      <c r="L214" s="180"/>
      <c r="M214" s="180"/>
      <c r="N214" s="180"/>
      <c r="O214" s="180"/>
      <c r="P214" s="180"/>
      <c r="Q214" s="180"/>
      <c r="R214" s="183"/>
      <c r="T214" s="184"/>
      <c r="U214" s="180"/>
      <c r="V214" s="180"/>
      <c r="W214" s="180"/>
      <c r="X214" s="180"/>
      <c r="Y214" s="180"/>
      <c r="Z214" s="180"/>
      <c r="AA214" s="185"/>
      <c r="AT214" s="186" t="s">
        <v>199</v>
      </c>
      <c r="AU214" s="186" t="s">
        <v>114</v>
      </c>
      <c r="AV214" s="10" t="s">
        <v>114</v>
      </c>
      <c r="AW214" s="10" t="s">
        <v>39</v>
      </c>
      <c r="AX214" s="10" t="s">
        <v>90</v>
      </c>
      <c r="AY214" s="186" t="s">
        <v>191</v>
      </c>
    </row>
    <row r="215" spans="2:63" s="9" customFormat="1" ht="29.85" customHeight="1">
      <c r="B215" s="161"/>
      <c r="C215" s="162"/>
      <c r="D215" s="171" t="s">
        <v>141</v>
      </c>
      <c r="E215" s="171"/>
      <c r="F215" s="171"/>
      <c r="G215" s="171"/>
      <c r="H215" s="171"/>
      <c r="I215" s="171"/>
      <c r="J215" s="171"/>
      <c r="K215" s="171"/>
      <c r="L215" s="171"/>
      <c r="M215" s="171"/>
      <c r="N215" s="266">
        <f>BK215</f>
        <v>0</v>
      </c>
      <c r="O215" s="267"/>
      <c r="P215" s="267"/>
      <c r="Q215" s="267"/>
      <c r="R215" s="164"/>
      <c r="T215" s="165"/>
      <c r="U215" s="162"/>
      <c r="V215" s="162"/>
      <c r="W215" s="166">
        <f>SUM(W216:W229)</f>
        <v>0</v>
      </c>
      <c r="X215" s="162"/>
      <c r="Y215" s="166">
        <f>SUM(Y216:Y229)</f>
        <v>0.32801416</v>
      </c>
      <c r="Z215" s="162"/>
      <c r="AA215" s="167">
        <f>SUM(AA216:AA229)</f>
        <v>0</v>
      </c>
      <c r="AR215" s="168" t="s">
        <v>90</v>
      </c>
      <c r="AT215" s="169" t="s">
        <v>81</v>
      </c>
      <c r="AU215" s="169" t="s">
        <v>90</v>
      </c>
      <c r="AY215" s="168" t="s">
        <v>191</v>
      </c>
      <c r="BK215" s="170">
        <f>SUM(BK216:BK229)</f>
        <v>0</v>
      </c>
    </row>
    <row r="216" spans="2:65" s="1" customFormat="1" ht="31.5" customHeight="1">
      <c r="B216" s="38"/>
      <c r="C216" s="172" t="s">
        <v>306</v>
      </c>
      <c r="D216" s="172" t="s">
        <v>193</v>
      </c>
      <c r="E216" s="173" t="s">
        <v>307</v>
      </c>
      <c r="F216" s="281" t="s">
        <v>308</v>
      </c>
      <c r="G216" s="281"/>
      <c r="H216" s="281"/>
      <c r="I216" s="281"/>
      <c r="J216" s="174" t="s">
        <v>207</v>
      </c>
      <c r="K216" s="175">
        <v>0.57</v>
      </c>
      <c r="L216" s="282">
        <v>0</v>
      </c>
      <c r="M216" s="283"/>
      <c r="N216" s="280">
        <f>ROUND(L216*K216,2)</f>
        <v>0</v>
      </c>
      <c r="O216" s="280"/>
      <c r="P216" s="280"/>
      <c r="Q216" s="280"/>
      <c r="R216" s="40"/>
      <c r="T216" s="176" t="s">
        <v>22</v>
      </c>
      <c r="U216" s="47" t="s">
        <v>47</v>
      </c>
      <c r="V216" s="39"/>
      <c r="W216" s="177">
        <f>V216*K216</f>
        <v>0</v>
      </c>
      <c r="X216" s="177">
        <v>0.56425</v>
      </c>
      <c r="Y216" s="177">
        <f>X216*K216</f>
        <v>0.3216225</v>
      </c>
      <c r="Z216" s="177">
        <v>0</v>
      </c>
      <c r="AA216" s="178">
        <f>Z216*K216</f>
        <v>0</v>
      </c>
      <c r="AR216" s="21" t="s">
        <v>196</v>
      </c>
      <c r="AT216" s="21" t="s">
        <v>193</v>
      </c>
      <c r="AU216" s="21" t="s">
        <v>114</v>
      </c>
      <c r="AY216" s="21" t="s">
        <v>191</v>
      </c>
      <c r="BE216" s="113">
        <f>IF(U216="základní",N216,0)</f>
        <v>0</v>
      </c>
      <c r="BF216" s="113">
        <f>IF(U216="snížená",N216,0)</f>
        <v>0</v>
      </c>
      <c r="BG216" s="113">
        <f>IF(U216="zákl. přenesená",N216,0)</f>
        <v>0</v>
      </c>
      <c r="BH216" s="113">
        <f>IF(U216="sníž. přenesená",N216,0)</f>
        <v>0</v>
      </c>
      <c r="BI216" s="113">
        <f>IF(U216="nulová",N216,0)</f>
        <v>0</v>
      </c>
      <c r="BJ216" s="21" t="s">
        <v>90</v>
      </c>
      <c r="BK216" s="113">
        <f>ROUND(L216*K216,2)</f>
        <v>0</v>
      </c>
      <c r="BL216" s="21" t="s">
        <v>196</v>
      </c>
      <c r="BM216" s="21" t="s">
        <v>309</v>
      </c>
    </row>
    <row r="217" spans="2:47" s="1" customFormat="1" ht="22.5" customHeight="1">
      <c r="B217" s="38"/>
      <c r="C217" s="39"/>
      <c r="D217" s="39"/>
      <c r="E217" s="39"/>
      <c r="F217" s="270" t="s">
        <v>310</v>
      </c>
      <c r="G217" s="271"/>
      <c r="H217" s="271"/>
      <c r="I217" s="271"/>
      <c r="J217" s="39"/>
      <c r="K217" s="39"/>
      <c r="L217" s="39"/>
      <c r="M217" s="39"/>
      <c r="N217" s="39"/>
      <c r="O217" s="39"/>
      <c r="P217" s="39"/>
      <c r="Q217" s="39"/>
      <c r="R217" s="40"/>
      <c r="T217" s="147"/>
      <c r="U217" s="39"/>
      <c r="V217" s="39"/>
      <c r="W217" s="39"/>
      <c r="X217" s="39"/>
      <c r="Y217" s="39"/>
      <c r="Z217" s="39"/>
      <c r="AA217" s="81"/>
      <c r="AT217" s="21" t="s">
        <v>210</v>
      </c>
      <c r="AU217" s="21" t="s">
        <v>114</v>
      </c>
    </row>
    <row r="218" spans="2:51" s="11" customFormat="1" ht="22.5" customHeight="1">
      <c r="B218" s="187"/>
      <c r="C218" s="188"/>
      <c r="D218" s="188"/>
      <c r="E218" s="189" t="s">
        <v>22</v>
      </c>
      <c r="F218" s="272" t="s">
        <v>311</v>
      </c>
      <c r="G218" s="273"/>
      <c r="H218" s="273"/>
      <c r="I218" s="273"/>
      <c r="J218" s="188"/>
      <c r="K218" s="190" t="s">
        <v>22</v>
      </c>
      <c r="L218" s="188"/>
      <c r="M218" s="188"/>
      <c r="N218" s="188"/>
      <c r="O218" s="188"/>
      <c r="P218" s="188"/>
      <c r="Q218" s="188"/>
      <c r="R218" s="191"/>
      <c r="T218" s="192"/>
      <c r="U218" s="188"/>
      <c r="V218" s="188"/>
      <c r="W218" s="188"/>
      <c r="X218" s="188"/>
      <c r="Y218" s="188"/>
      <c r="Z218" s="188"/>
      <c r="AA218" s="193"/>
      <c r="AT218" s="194" t="s">
        <v>199</v>
      </c>
      <c r="AU218" s="194" t="s">
        <v>114</v>
      </c>
      <c r="AV218" s="11" t="s">
        <v>90</v>
      </c>
      <c r="AW218" s="11" t="s">
        <v>39</v>
      </c>
      <c r="AX218" s="11" t="s">
        <v>82</v>
      </c>
      <c r="AY218" s="194" t="s">
        <v>191</v>
      </c>
    </row>
    <row r="219" spans="2:51" s="10" customFormat="1" ht="22.5" customHeight="1">
      <c r="B219" s="179"/>
      <c r="C219" s="180"/>
      <c r="D219" s="180"/>
      <c r="E219" s="181" t="s">
        <v>22</v>
      </c>
      <c r="F219" s="274" t="s">
        <v>312</v>
      </c>
      <c r="G219" s="275"/>
      <c r="H219" s="275"/>
      <c r="I219" s="275"/>
      <c r="J219" s="180"/>
      <c r="K219" s="182">
        <v>0.57</v>
      </c>
      <c r="L219" s="180"/>
      <c r="M219" s="180"/>
      <c r="N219" s="180"/>
      <c r="O219" s="180"/>
      <c r="P219" s="180"/>
      <c r="Q219" s="180"/>
      <c r="R219" s="183"/>
      <c r="T219" s="184"/>
      <c r="U219" s="180"/>
      <c r="V219" s="180"/>
      <c r="W219" s="180"/>
      <c r="X219" s="180"/>
      <c r="Y219" s="180"/>
      <c r="Z219" s="180"/>
      <c r="AA219" s="185"/>
      <c r="AT219" s="186" t="s">
        <v>199</v>
      </c>
      <c r="AU219" s="186" t="s">
        <v>114</v>
      </c>
      <c r="AV219" s="10" t="s">
        <v>114</v>
      </c>
      <c r="AW219" s="10" t="s">
        <v>39</v>
      </c>
      <c r="AX219" s="10" t="s">
        <v>90</v>
      </c>
      <c r="AY219" s="186" t="s">
        <v>191</v>
      </c>
    </row>
    <row r="220" spans="2:65" s="1" customFormat="1" ht="22.5" customHeight="1">
      <c r="B220" s="38"/>
      <c r="C220" s="172" t="s">
        <v>313</v>
      </c>
      <c r="D220" s="172" t="s">
        <v>193</v>
      </c>
      <c r="E220" s="173" t="s">
        <v>314</v>
      </c>
      <c r="F220" s="281" t="s">
        <v>315</v>
      </c>
      <c r="G220" s="281"/>
      <c r="H220" s="281"/>
      <c r="I220" s="281"/>
      <c r="J220" s="174" t="s">
        <v>111</v>
      </c>
      <c r="K220" s="175">
        <v>3.418</v>
      </c>
      <c r="L220" s="282">
        <v>0</v>
      </c>
      <c r="M220" s="283"/>
      <c r="N220" s="280">
        <f>ROUND(L220*K220,2)</f>
        <v>0</v>
      </c>
      <c r="O220" s="280"/>
      <c r="P220" s="280"/>
      <c r="Q220" s="280"/>
      <c r="R220" s="40"/>
      <c r="T220" s="176" t="s">
        <v>22</v>
      </c>
      <c r="U220" s="47" t="s">
        <v>47</v>
      </c>
      <c r="V220" s="39"/>
      <c r="W220" s="177">
        <f>V220*K220</f>
        <v>0</v>
      </c>
      <c r="X220" s="177">
        <v>0.00187</v>
      </c>
      <c r="Y220" s="177">
        <f>X220*K220</f>
        <v>0.00639166</v>
      </c>
      <c r="Z220" s="177">
        <v>0</v>
      </c>
      <c r="AA220" s="178">
        <f>Z220*K220</f>
        <v>0</v>
      </c>
      <c r="AR220" s="21" t="s">
        <v>196</v>
      </c>
      <c r="AT220" s="21" t="s">
        <v>193</v>
      </c>
      <c r="AU220" s="21" t="s">
        <v>114</v>
      </c>
      <c r="AY220" s="21" t="s">
        <v>191</v>
      </c>
      <c r="BE220" s="113">
        <f>IF(U220="základní",N220,0)</f>
        <v>0</v>
      </c>
      <c r="BF220" s="113">
        <f>IF(U220="snížená",N220,0)</f>
        <v>0</v>
      </c>
      <c r="BG220" s="113">
        <f>IF(U220="zákl. přenesená",N220,0)</f>
        <v>0</v>
      </c>
      <c r="BH220" s="113">
        <f>IF(U220="sníž. přenesená",N220,0)</f>
        <v>0</v>
      </c>
      <c r="BI220" s="113">
        <f>IF(U220="nulová",N220,0)</f>
        <v>0</v>
      </c>
      <c r="BJ220" s="21" t="s">
        <v>90</v>
      </c>
      <c r="BK220" s="113">
        <f>ROUND(L220*K220,2)</f>
        <v>0</v>
      </c>
      <c r="BL220" s="21" t="s">
        <v>196</v>
      </c>
      <c r="BM220" s="21" t="s">
        <v>316</v>
      </c>
    </row>
    <row r="221" spans="2:51" s="11" customFormat="1" ht="22.5" customHeight="1">
      <c r="B221" s="187"/>
      <c r="C221" s="188"/>
      <c r="D221" s="188"/>
      <c r="E221" s="189" t="s">
        <v>22</v>
      </c>
      <c r="F221" s="286" t="s">
        <v>317</v>
      </c>
      <c r="G221" s="287"/>
      <c r="H221" s="287"/>
      <c r="I221" s="287"/>
      <c r="J221" s="188"/>
      <c r="K221" s="190" t="s">
        <v>22</v>
      </c>
      <c r="L221" s="188"/>
      <c r="M221" s="188"/>
      <c r="N221" s="188"/>
      <c r="O221" s="188"/>
      <c r="P221" s="188"/>
      <c r="Q221" s="188"/>
      <c r="R221" s="191"/>
      <c r="T221" s="192"/>
      <c r="U221" s="188"/>
      <c r="V221" s="188"/>
      <c r="W221" s="188"/>
      <c r="X221" s="188"/>
      <c r="Y221" s="188"/>
      <c r="Z221" s="188"/>
      <c r="AA221" s="193"/>
      <c r="AT221" s="194" t="s">
        <v>199</v>
      </c>
      <c r="AU221" s="194" t="s">
        <v>114</v>
      </c>
      <c r="AV221" s="11" t="s">
        <v>90</v>
      </c>
      <c r="AW221" s="11" t="s">
        <v>39</v>
      </c>
      <c r="AX221" s="11" t="s">
        <v>82</v>
      </c>
      <c r="AY221" s="194" t="s">
        <v>191</v>
      </c>
    </row>
    <row r="222" spans="2:51" s="11" customFormat="1" ht="22.5" customHeight="1">
      <c r="B222" s="187"/>
      <c r="C222" s="188"/>
      <c r="D222" s="188"/>
      <c r="E222" s="189" t="s">
        <v>22</v>
      </c>
      <c r="F222" s="272" t="s">
        <v>318</v>
      </c>
      <c r="G222" s="273"/>
      <c r="H222" s="273"/>
      <c r="I222" s="273"/>
      <c r="J222" s="188"/>
      <c r="K222" s="190" t="s">
        <v>22</v>
      </c>
      <c r="L222" s="188"/>
      <c r="M222" s="188"/>
      <c r="N222" s="188"/>
      <c r="O222" s="188"/>
      <c r="P222" s="188"/>
      <c r="Q222" s="188"/>
      <c r="R222" s="191"/>
      <c r="T222" s="192"/>
      <c r="U222" s="188"/>
      <c r="V222" s="188"/>
      <c r="W222" s="188"/>
      <c r="X222" s="188"/>
      <c r="Y222" s="188"/>
      <c r="Z222" s="188"/>
      <c r="AA222" s="193"/>
      <c r="AT222" s="194" t="s">
        <v>199</v>
      </c>
      <c r="AU222" s="194" t="s">
        <v>114</v>
      </c>
      <c r="AV222" s="11" t="s">
        <v>90</v>
      </c>
      <c r="AW222" s="11" t="s">
        <v>39</v>
      </c>
      <c r="AX222" s="11" t="s">
        <v>82</v>
      </c>
      <c r="AY222" s="194" t="s">
        <v>191</v>
      </c>
    </row>
    <row r="223" spans="2:51" s="10" customFormat="1" ht="22.5" customHeight="1">
      <c r="B223" s="179"/>
      <c r="C223" s="180"/>
      <c r="D223" s="180"/>
      <c r="E223" s="181" t="s">
        <v>22</v>
      </c>
      <c r="F223" s="274" t="s">
        <v>319</v>
      </c>
      <c r="G223" s="275"/>
      <c r="H223" s="275"/>
      <c r="I223" s="275"/>
      <c r="J223" s="180"/>
      <c r="K223" s="182">
        <v>1.006</v>
      </c>
      <c r="L223" s="180"/>
      <c r="M223" s="180"/>
      <c r="N223" s="180"/>
      <c r="O223" s="180"/>
      <c r="P223" s="180"/>
      <c r="Q223" s="180"/>
      <c r="R223" s="183"/>
      <c r="T223" s="184"/>
      <c r="U223" s="180"/>
      <c r="V223" s="180"/>
      <c r="W223" s="180"/>
      <c r="X223" s="180"/>
      <c r="Y223" s="180"/>
      <c r="Z223" s="180"/>
      <c r="AA223" s="185"/>
      <c r="AT223" s="186" t="s">
        <v>199</v>
      </c>
      <c r="AU223" s="186" t="s">
        <v>114</v>
      </c>
      <c r="AV223" s="10" t="s">
        <v>114</v>
      </c>
      <c r="AW223" s="10" t="s">
        <v>39</v>
      </c>
      <c r="AX223" s="10" t="s">
        <v>82</v>
      </c>
      <c r="AY223" s="186" t="s">
        <v>191</v>
      </c>
    </row>
    <row r="224" spans="2:51" s="10" customFormat="1" ht="22.5" customHeight="1">
      <c r="B224" s="179"/>
      <c r="C224" s="180"/>
      <c r="D224" s="180"/>
      <c r="E224" s="181" t="s">
        <v>22</v>
      </c>
      <c r="F224" s="274" t="s">
        <v>320</v>
      </c>
      <c r="G224" s="275"/>
      <c r="H224" s="275"/>
      <c r="I224" s="275"/>
      <c r="J224" s="180"/>
      <c r="K224" s="182">
        <v>0.4</v>
      </c>
      <c r="L224" s="180"/>
      <c r="M224" s="180"/>
      <c r="N224" s="180"/>
      <c r="O224" s="180"/>
      <c r="P224" s="180"/>
      <c r="Q224" s="180"/>
      <c r="R224" s="183"/>
      <c r="T224" s="184"/>
      <c r="U224" s="180"/>
      <c r="V224" s="180"/>
      <c r="W224" s="180"/>
      <c r="X224" s="180"/>
      <c r="Y224" s="180"/>
      <c r="Z224" s="180"/>
      <c r="AA224" s="185"/>
      <c r="AT224" s="186" t="s">
        <v>199</v>
      </c>
      <c r="AU224" s="186" t="s">
        <v>114</v>
      </c>
      <c r="AV224" s="10" t="s">
        <v>114</v>
      </c>
      <c r="AW224" s="10" t="s">
        <v>39</v>
      </c>
      <c r="AX224" s="10" t="s">
        <v>82</v>
      </c>
      <c r="AY224" s="186" t="s">
        <v>191</v>
      </c>
    </row>
    <row r="225" spans="2:51" s="10" customFormat="1" ht="22.5" customHeight="1">
      <c r="B225" s="179"/>
      <c r="C225" s="180"/>
      <c r="D225" s="180"/>
      <c r="E225" s="181" t="s">
        <v>22</v>
      </c>
      <c r="F225" s="274" t="s">
        <v>321</v>
      </c>
      <c r="G225" s="275"/>
      <c r="H225" s="275"/>
      <c r="I225" s="275"/>
      <c r="J225" s="180"/>
      <c r="K225" s="182">
        <v>1.006</v>
      </c>
      <c r="L225" s="180"/>
      <c r="M225" s="180"/>
      <c r="N225" s="180"/>
      <c r="O225" s="180"/>
      <c r="P225" s="180"/>
      <c r="Q225" s="180"/>
      <c r="R225" s="183"/>
      <c r="T225" s="184"/>
      <c r="U225" s="180"/>
      <c r="V225" s="180"/>
      <c r="W225" s="180"/>
      <c r="X225" s="180"/>
      <c r="Y225" s="180"/>
      <c r="Z225" s="180"/>
      <c r="AA225" s="185"/>
      <c r="AT225" s="186" t="s">
        <v>199</v>
      </c>
      <c r="AU225" s="186" t="s">
        <v>114</v>
      </c>
      <c r="AV225" s="10" t="s">
        <v>114</v>
      </c>
      <c r="AW225" s="10" t="s">
        <v>39</v>
      </c>
      <c r="AX225" s="10" t="s">
        <v>82</v>
      </c>
      <c r="AY225" s="186" t="s">
        <v>191</v>
      </c>
    </row>
    <row r="226" spans="2:51" s="10" customFormat="1" ht="22.5" customHeight="1">
      <c r="B226" s="179"/>
      <c r="C226" s="180"/>
      <c r="D226" s="180"/>
      <c r="E226" s="181" t="s">
        <v>22</v>
      </c>
      <c r="F226" s="274" t="s">
        <v>322</v>
      </c>
      <c r="G226" s="275"/>
      <c r="H226" s="275"/>
      <c r="I226" s="275"/>
      <c r="J226" s="180"/>
      <c r="K226" s="182">
        <v>1.006</v>
      </c>
      <c r="L226" s="180"/>
      <c r="M226" s="180"/>
      <c r="N226" s="180"/>
      <c r="O226" s="180"/>
      <c r="P226" s="180"/>
      <c r="Q226" s="180"/>
      <c r="R226" s="183"/>
      <c r="T226" s="184"/>
      <c r="U226" s="180"/>
      <c r="V226" s="180"/>
      <c r="W226" s="180"/>
      <c r="X226" s="180"/>
      <c r="Y226" s="180"/>
      <c r="Z226" s="180"/>
      <c r="AA226" s="185"/>
      <c r="AT226" s="186" t="s">
        <v>199</v>
      </c>
      <c r="AU226" s="186" t="s">
        <v>114</v>
      </c>
      <c r="AV226" s="10" t="s">
        <v>114</v>
      </c>
      <c r="AW226" s="10" t="s">
        <v>39</v>
      </c>
      <c r="AX226" s="10" t="s">
        <v>82</v>
      </c>
      <c r="AY226" s="186" t="s">
        <v>191</v>
      </c>
    </row>
    <row r="227" spans="2:51" s="12" customFormat="1" ht="22.5" customHeight="1">
      <c r="B227" s="195"/>
      <c r="C227" s="196"/>
      <c r="D227" s="196"/>
      <c r="E227" s="197" t="s">
        <v>22</v>
      </c>
      <c r="F227" s="288" t="s">
        <v>217</v>
      </c>
      <c r="G227" s="289"/>
      <c r="H227" s="289"/>
      <c r="I227" s="289"/>
      <c r="J227" s="196"/>
      <c r="K227" s="198">
        <v>3.418</v>
      </c>
      <c r="L227" s="196"/>
      <c r="M227" s="196"/>
      <c r="N227" s="196"/>
      <c r="O227" s="196"/>
      <c r="P227" s="196"/>
      <c r="Q227" s="196"/>
      <c r="R227" s="199"/>
      <c r="T227" s="200"/>
      <c r="U227" s="196"/>
      <c r="V227" s="196"/>
      <c r="W227" s="196"/>
      <c r="X227" s="196"/>
      <c r="Y227" s="196"/>
      <c r="Z227" s="196"/>
      <c r="AA227" s="201"/>
      <c r="AT227" s="202" t="s">
        <v>199</v>
      </c>
      <c r="AU227" s="202" t="s">
        <v>114</v>
      </c>
      <c r="AV227" s="12" t="s">
        <v>196</v>
      </c>
      <c r="AW227" s="12" t="s">
        <v>39</v>
      </c>
      <c r="AX227" s="12" t="s">
        <v>90</v>
      </c>
      <c r="AY227" s="202" t="s">
        <v>191</v>
      </c>
    </row>
    <row r="228" spans="2:65" s="1" customFormat="1" ht="31.5" customHeight="1">
      <c r="B228" s="38"/>
      <c r="C228" s="172" t="s">
        <v>323</v>
      </c>
      <c r="D228" s="172" t="s">
        <v>193</v>
      </c>
      <c r="E228" s="173" t="s">
        <v>324</v>
      </c>
      <c r="F228" s="281" t="s">
        <v>325</v>
      </c>
      <c r="G228" s="281"/>
      <c r="H228" s="281"/>
      <c r="I228" s="281"/>
      <c r="J228" s="174" t="s">
        <v>111</v>
      </c>
      <c r="K228" s="175">
        <v>3.418</v>
      </c>
      <c r="L228" s="282">
        <v>0</v>
      </c>
      <c r="M228" s="283"/>
      <c r="N228" s="280">
        <f>ROUND(L228*K228,2)</f>
        <v>0</v>
      </c>
      <c r="O228" s="280"/>
      <c r="P228" s="280"/>
      <c r="Q228" s="280"/>
      <c r="R228" s="40"/>
      <c r="T228" s="176" t="s">
        <v>22</v>
      </c>
      <c r="U228" s="47" t="s">
        <v>47</v>
      </c>
      <c r="V228" s="39"/>
      <c r="W228" s="177">
        <f>V228*K228</f>
        <v>0</v>
      </c>
      <c r="X228" s="177">
        <v>0</v>
      </c>
      <c r="Y228" s="177">
        <f>X228*K228</f>
        <v>0</v>
      </c>
      <c r="Z228" s="177">
        <v>0</v>
      </c>
      <c r="AA228" s="178">
        <f>Z228*K228</f>
        <v>0</v>
      </c>
      <c r="AR228" s="21" t="s">
        <v>196</v>
      </c>
      <c r="AT228" s="21" t="s">
        <v>193</v>
      </c>
      <c r="AU228" s="21" t="s">
        <v>114</v>
      </c>
      <c r="AY228" s="21" t="s">
        <v>191</v>
      </c>
      <c r="BE228" s="113">
        <f>IF(U228="základní",N228,0)</f>
        <v>0</v>
      </c>
      <c r="BF228" s="113">
        <f>IF(U228="snížená",N228,0)</f>
        <v>0</v>
      </c>
      <c r="BG228" s="113">
        <f>IF(U228="zákl. přenesená",N228,0)</f>
        <v>0</v>
      </c>
      <c r="BH228" s="113">
        <f>IF(U228="sníž. přenesená",N228,0)</f>
        <v>0</v>
      </c>
      <c r="BI228" s="113">
        <f>IF(U228="nulová",N228,0)</f>
        <v>0</v>
      </c>
      <c r="BJ228" s="21" t="s">
        <v>90</v>
      </c>
      <c r="BK228" s="113">
        <f>ROUND(L228*K228,2)</f>
        <v>0</v>
      </c>
      <c r="BL228" s="21" t="s">
        <v>196</v>
      </c>
      <c r="BM228" s="21" t="s">
        <v>326</v>
      </c>
    </row>
    <row r="229" spans="2:51" s="10" customFormat="1" ht="22.5" customHeight="1">
      <c r="B229" s="179"/>
      <c r="C229" s="180"/>
      <c r="D229" s="180"/>
      <c r="E229" s="181" t="s">
        <v>22</v>
      </c>
      <c r="F229" s="284" t="s">
        <v>327</v>
      </c>
      <c r="G229" s="285"/>
      <c r="H229" s="285"/>
      <c r="I229" s="285"/>
      <c r="J229" s="180"/>
      <c r="K229" s="182">
        <v>3.418</v>
      </c>
      <c r="L229" s="180"/>
      <c r="M229" s="180"/>
      <c r="N229" s="180"/>
      <c r="O229" s="180"/>
      <c r="P229" s="180"/>
      <c r="Q229" s="180"/>
      <c r="R229" s="183"/>
      <c r="T229" s="184"/>
      <c r="U229" s="180"/>
      <c r="V229" s="180"/>
      <c r="W229" s="180"/>
      <c r="X229" s="180"/>
      <c r="Y229" s="180"/>
      <c r="Z229" s="180"/>
      <c r="AA229" s="185"/>
      <c r="AT229" s="186" t="s">
        <v>199</v>
      </c>
      <c r="AU229" s="186" t="s">
        <v>114</v>
      </c>
      <c r="AV229" s="10" t="s">
        <v>114</v>
      </c>
      <c r="AW229" s="10" t="s">
        <v>39</v>
      </c>
      <c r="AX229" s="10" t="s">
        <v>90</v>
      </c>
      <c r="AY229" s="186" t="s">
        <v>191</v>
      </c>
    </row>
    <row r="230" spans="2:63" s="9" customFormat="1" ht="29.85" customHeight="1">
      <c r="B230" s="161"/>
      <c r="C230" s="162"/>
      <c r="D230" s="171" t="s">
        <v>142</v>
      </c>
      <c r="E230" s="171"/>
      <c r="F230" s="171"/>
      <c r="G230" s="171"/>
      <c r="H230" s="171"/>
      <c r="I230" s="171"/>
      <c r="J230" s="171"/>
      <c r="K230" s="171"/>
      <c r="L230" s="171"/>
      <c r="M230" s="171"/>
      <c r="N230" s="266">
        <f>BK230</f>
        <v>0</v>
      </c>
      <c r="O230" s="267"/>
      <c r="P230" s="267"/>
      <c r="Q230" s="267"/>
      <c r="R230" s="164"/>
      <c r="T230" s="165"/>
      <c r="U230" s="162"/>
      <c r="V230" s="162"/>
      <c r="W230" s="166">
        <f>SUM(W231:W500)</f>
        <v>0</v>
      </c>
      <c r="X230" s="162"/>
      <c r="Y230" s="166">
        <f>SUM(Y231:Y500)</f>
        <v>139.09744673</v>
      </c>
      <c r="Z230" s="162"/>
      <c r="AA230" s="167">
        <f>SUM(AA231:AA500)</f>
        <v>0</v>
      </c>
      <c r="AR230" s="168" t="s">
        <v>90</v>
      </c>
      <c r="AT230" s="169" t="s">
        <v>81</v>
      </c>
      <c r="AU230" s="169" t="s">
        <v>90</v>
      </c>
      <c r="AY230" s="168" t="s">
        <v>191</v>
      </c>
      <c r="BK230" s="170">
        <f>SUM(BK231:BK500)</f>
        <v>0</v>
      </c>
    </row>
    <row r="231" spans="2:65" s="1" customFormat="1" ht="31.5" customHeight="1">
      <c r="B231" s="38"/>
      <c r="C231" s="172" t="s">
        <v>328</v>
      </c>
      <c r="D231" s="172" t="s">
        <v>193</v>
      </c>
      <c r="E231" s="173" t="s">
        <v>329</v>
      </c>
      <c r="F231" s="281" t="s">
        <v>330</v>
      </c>
      <c r="G231" s="281"/>
      <c r="H231" s="281"/>
      <c r="I231" s="281"/>
      <c r="J231" s="174" t="s">
        <v>111</v>
      </c>
      <c r="K231" s="175">
        <v>44.6</v>
      </c>
      <c r="L231" s="282">
        <v>0</v>
      </c>
      <c r="M231" s="283"/>
      <c r="N231" s="280">
        <f>ROUND(L231*K231,2)</f>
        <v>0</v>
      </c>
      <c r="O231" s="280"/>
      <c r="P231" s="280"/>
      <c r="Q231" s="280"/>
      <c r="R231" s="40"/>
      <c r="T231" s="176" t="s">
        <v>22</v>
      </c>
      <c r="U231" s="47" t="s">
        <v>47</v>
      </c>
      <c r="V231" s="39"/>
      <c r="W231" s="177">
        <f>V231*K231</f>
        <v>0</v>
      </c>
      <c r="X231" s="177">
        <v>0.0057</v>
      </c>
      <c r="Y231" s="177">
        <f>X231*K231</f>
        <v>0.25422</v>
      </c>
      <c r="Z231" s="177">
        <v>0</v>
      </c>
      <c r="AA231" s="178">
        <f>Z231*K231</f>
        <v>0</v>
      </c>
      <c r="AR231" s="21" t="s">
        <v>196</v>
      </c>
      <c r="AT231" s="21" t="s">
        <v>193</v>
      </c>
      <c r="AU231" s="21" t="s">
        <v>114</v>
      </c>
      <c r="AY231" s="21" t="s">
        <v>191</v>
      </c>
      <c r="BE231" s="113">
        <f>IF(U231="základní",N231,0)</f>
        <v>0</v>
      </c>
      <c r="BF231" s="113">
        <f>IF(U231="snížená",N231,0)</f>
        <v>0</v>
      </c>
      <c r="BG231" s="113">
        <f>IF(U231="zákl. přenesená",N231,0)</f>
        <v>0</v>
      </c>
      <c r="BH231" s="113">
        <f>IF(U231="sníž. přenesená",N231,0)</f>
        <v>0</v>
      </c>
      <c r="BI231" s="113">
        <f>IF(U231="nulová",N231,0)</f>
        <v>0</v>
      </c>
      <c r="BJ231" s="21" t="s">
        <v>90</v>
      </c>
      <c r="BK231" s="113">
        <f>ROUND(L231*K231,2)</f>
        <v>0</v>
      </c>
      <c r="BL231" s="21" t="s">
        <v>196</v>
      </c>
      <c r="BM231" s="21" t="s">
        <v>331</v>
      </c>
    </row>
    <row r="232" spans="2:51" s="11" customFormat="1" ht="22.5" customHeight="1">
      <c r="B232" s="187"/>
      <c r="C232" s="188"/>
      <c r="D232" s="188"/>
      <c r="E232" s="189" t="s">
        <v>22</v>
      </c>
      <c r="F232" s="286" t="s">
        <v>332</v>
      </c>
      <c r="G232" s="287"/>
      <c r="H232" s="287"/>
      <c r="I232" s="287"/>
      <c r="J232" s="188"/>
      <c r="K232" s="190" t="s">
        <v>22</v>
      </c>
      <c r="L232" s="188"/>
      <c r="M232" s="188"/>
      <c r="N232" s="188"/>
      <c r="O232" s="188"/>
      <c r="P232" s="188"/>
      <c r="Q232" s="188"/>
      <c r="R232" s="191"/>
      <c r="T232" s="192"/>
      <c r="U232" s="188"/>
      <c r="V232" s="188"/>
      <c r="W232" s="188"/>
      <c r="X232" s="188"/>
      <c r="Y232" s="188"/>
      <c r="Z232" s="188"/>
      <c r="AA232" s="193"/>
      <c r="AT232" s="194" t="s">
        <v>199</v>
      </c>
      <c r="AU232" s="194" t="s">
        <v>114</v>
      </c>
      <c r="AV232" s="11" t="s">
        <v>90</v>
      </c>
      <c r="AW232" s="11" t="s">
        <v>39</v>
      </c>
      <c r="AX232" s="11" t="s">
        <v>82</v>
      </c>
      <c r="AY232" s="194" t="s">
        <v>191</v>
      </c>
    </row>
    <row r="233" spans="2:51" s="10" customFormat="1" ht="22.5" customHeight="1">
      <c r="B233" s="179"/>
      <c r="C233" s="180"/>
      <c r="D233" s="180"/>
      <c r="E233" s="181" t="s">
        <v>22</v>
      </c>
      <c r="F233" s="274" t="s">
        <v>333</v>
      </c>
      <c r="G233" s="275"/>
      <c r="H233" s="275"/>
      <c r="I233" s="275"/>
      <c r="J233" s="180"/>
      <c r="K233" s="182">
        <v>44.6</v>
      </c>
      <c r="L233" s="180"/>
      <c r="M233" s="180"/>
      <c r="N233" s="180"/>
      <c r="O233" s="180"/>
      <c r="P233" s="180"/>
      <c r="Q233" s="180"/>
      <c r="R233" s="183"/>
      <c r="T233" s="184"/>
      <c r="U233" s="180"/>
      <c r="V233" s="180"/>
      <c r="W233" s="180"/>
      <c r="X233" s="180"/>
      <c r="Y233" s="180"/>
      <c r="Z233" s="180"/>
      <c r="AA233" s="185"/>
      <c r="AT233" s="186" t="s">
        <v>199</v>
      </c>
      <c r="AU233" s="186" t="s">
        <v>114</v>
      </c>
      <c r="AV233" s="10" t="s">
        <v>114</v>
      </c>
      <c r="AW233" s="10" t="s">
        <v>39</v>
      </c>
      <c r="AX233" s="10" t="s">
        <v>90</v>
      </c>
      <c r="AY233" s="186" t="s">
        <v>191</v>
      </c>
    </row>
    <row r="234" spans="2:65" s="1" customFormat="1" ht="31.5" customHeight="1">
      <c r="B234" s="38"/>
      <c r="C234" s="172" t="s">
        <v>11</v>
      </c>
      <c r="D234" s="172" t="s">
        <v>193</v>
      </c>
      <c r="E234" s="173" t="s">
        <v>334</v>
      </c>
      <c r="F234" s="281" t="s">
        <v>335</v>
      </c>
      <c r="G234" s="281"/>
      <c r="H234" s="281"/>
      <c r="I234" s="281"/>
      <c r="J234" s="174" t="s">
        <v>111</v>
      </c>
      <c r="K234" s="175">
        <v>2.28</v>
      </c>
      <c r="L234" s="282">
        <v>0</v>
      </c>
      <c r="M234" s="283"/>
      <c r="N234" s="280">
        <f>ROUND(L234*K234,2)</f>
        <v>0</v>
      </c>
      <c r="O234" s="280"/>
      <c r="P234" s="280"/>
      <c r="Q234" s="280"/>
      <c r="R234" s="40"/>
      <c r="T234" s="176" t="s">
        <v>22</v>
      </c>
      <c r="U234" s="47" t="s">
        <v>47</v>
      </c>
      <c r="V234" s="39"/>
      <c r="W234" s="177">
        <f>V234*K234</f>
        <v>0</v>
      </c>
      <c r="X234" s="177">
        <v>0.01838</v>
      </c>
      <c r="Y234" s="177">
        <f>X234*K234</f>
        <v>0.041906399999999996</v>
      </c>
      <c r="Z234" s="177">
        <v>0</v>
      </c>
      <c r="AA234" s="178">
        <f>Z234*K234</f>
        <v>0</v>
      </c>
      <c r="AR234" s="21" t="s">
        <v>196</v>
      </c>
      <c r="AT234" s="21" t="s">
        <v>193</v>
      </c>
      <c r="AU234" s="21" t="s">
        <v>114</v>
      </c>
      <c r="AY234" s="21" t="s">
        <v>191</v>
      </c>
      <c r="BE234" s="113">
        <f>IF(U234="základní",N234,0)</f>
        <v>0</v>
      </c>
      <c r="BF234" s="113">
        <f>IF(U234="snížená",N234,0)</f>
        <v>0</v>
      </c>
      <c r="BG234" s="113">
        <f>IF(U234="zákl. přenesená",N234,0)</f>
        <v>0</v>
      </c>
      <c r="BH234" s="113">
        <f>IF(U234="sníž. přenesená",N234,0)</f>
        <v>0</v>
      </c>
      <c r="BI234" s="113">
        <f>IF(U234="nulová",N234,0)</f>
        <v>0</v>
      </c>
      <c r="BJ234" s="21" t="s">
        <v>90</v>
      </c>
      <c r="BK234" s="113">
        <f>ROUND(L234*K234,2)</f>
        <v>0</v>
      </c>
      <c r="BL234" s="21" t="s">
        <v>196</v>
      </c>
      <c r="BM234" s="21" t="s">
        <v>336</v>
      </c>
    </row>
    <row r="235" spans="2:51" s="11" customFormat="1" ht="22.5" customHeight="1">
      <c r="B235" s="187"/>
      <c r="C235" s="188"/>
      <c r="D235" s="188"/>
      <c r="E235" s="189" t="s">
        <v>22</v>
      </c>
      <c r="F235" s="286" t="s">
        <v>337</v>
      </c>
      <c r="G235" s="287"/>
      <c r="H235" s="287"/>
      <c r="I235" s="287"/>
      <c r="J235" s="188"/>
      <c r="K235" s="190" t="s">
        <v>22</v>
      </c>
      <c r="L235" s="188"/>
      <c r="M235" s="188"/>
      <c r="N235" s="188"/>
      <c r="O235" s="188"/>
      <c r="P235" s="188"/>
      <c r="Q235" s="188"/>
      <c r="R235" s="191"/>
      <c r="T235" s="192"/>
      <c r="U235" s="188"/>
      <c r="V235" s="188"/>
      <c r="W235" s="188"/>
      <c r="X235" s="188"/>
      <c r="Y235" s="188"/>
      <c r="Z235" s="188"/>
      <c r="AA235" s="193"/>
      <c r="AT235" s="194" t="s">
        <v>199</v>
      </c>
      <c r="AU235" s="194" t="s">
        <v>114</v>
      </c>
      <c r="AV235" s="11" t="s">
        <v>90</v>
      </c>
      <c r="AW235" s="11" t="s">
        <v>39</v>
      </c>
      <c r="AX235" s="11" t="s">
        <v>82</v>
      </c>
      <c r="AY235" s="194" t="s">
        <v>191</v>
      </c>
    </row>
    <row r="236" spans="2:51" s="11" customFormat="1" ht="22.5" customHeight="1">
      <c r="B236" s="187"/>
      <c r="C236" s="188"/>
      <c r="D236" s="188"/>
      <c r="E236" s="189" t="s">
        <v>22</v>
      </c>
      <c r="F236" s="272" t="s">
        <v>311</v>
      </c>
      <c r="G236" s="273"/>
      <c r="H236" s="273"/>
      <c r="I236" s="273"/>
      <c r="J236" s="188"/>
      <c r="K236" s="190" t="s">
        <v>22</v>
      </c>
      <c r="L236" s="188"/>
      <c r="M236" s="188"/>
      <c r="N236" s="188"/>
      <c r="O236" s="188"/>
      <c r="P236" s="188"/>
      <c r="Q236" s="188"/>
      <c r="R236" s="191"/>
      <c r="T236" s="192"/>
      <c r="U236" s="188"/>
      <c r="V236" s="188"/>
      <c r="W236" s="188"/>
      <c r="X236" s="188"/>
      <c r="Y236" s="188"/>
      <c r="Z236" s="188"/>
      <c r="AA236" s="193"/>
      <c r="AT236" s="194" t="s">
        <v>199</v>
      </c>
      <c r="AU236" s="194" t="s">
        <v>114</v>
      </c>
      <c r="AV236" s="11" t="s">
        <v>90</v>
      </c>
      <c r="AW236" s="11" t="s">
        <v>39</v>
      </c>
      <c r="AX236" s="11" t="s">
        <v>82</v>
      </c>
      <c r="AY236" s="194" t="s">
        <v>191</v>
      </c>
    </row>
    <row r="237" spans="2:51" s="10" customFormat="1" ht="22.5" customHeight="1">
      <c r="B237" s="179"/>
      <c r="C237" s="180"/>
      <c r="D237" s="180"/>
      <c r="E237" s="181" t="s">
        <v>22</v>
      </c>
      <c r="F237" s="274" t="s">
        <v>338</v>
      </c>
      <c r="G237" s="275"/>
      <c r="H237" s="275"/>
      <c r="I237" s="275"/>
      <c r="J237" s="180"/>
      <c r="K237" s="182">
        <v>2.28</v>
      </c>
      <c r="L237" s="180"/>
      <c r="M237" s="180"/>
      <c r="N237" s="180"/>
      <c r="O237" s="180"/>
      <c r="P237" s="180"/>
      <c r="Q237" s="180"/>
      <c r="R237" s="183"/>
      <c r="T237" s="184"/>
      <c r="U237" s="180"/>
      <c r="V237" s="180"/>
      <c r="W237" s="180"/>
      <c r="X237" s="180"/>
      <c r="Y237" s="180"/>
      <c r="Z237" s="180"/>
      <c r="AA237" s="185"/>
      <c r="AT237" s="186" t="s">
        <v>199</v>
      </c>
      <c r="AU237" s="186" t="s">
        <v>114</v>
      </c>
      <c r="AV237" s="10" t="s">
        <v>114</v>
      </c>
      <c r="AW237" s="10" t="s">
        <v>39</v>
      </c>
      <c r="AX237" s="10" t="s">
        <v>90</v>
      </c>
      <c r="AY237" s="186" t="s">
        <v>191</v>
      </c>
    </row>
    <row r="238" spans="2:65" s="1" customFormat="1" ht="31.5" customHeight="1">
      <c r="B238" s="38"/>
      <c r="C238" s="172" t="s">
        <v>339</v>
      </c>
      <c r="D238" s="172" t="s">
        <v>193</v>
      </c>
      <c r="E238" s="173" t="s">
        <v>340</v>
      </c>
      <c r="F238" s="281" t="s">
        <v>341</v>
      </c>
      <c r="G238" s="281"/>
      <c r="H238" s="281"/>
      <c r="I238" s="281"/>
      <c r="J238" s="174" t="s">
        <v>111</v>
      </c>
      <c r="K238" s="175">
        <v>1.55</v>
      </c>
      <c r="L238" s="282">
        <v>0</v>
      </c>
      <c r="M238" s="283"/>
      <c r="N238" s="280">
        <f>ROUND(L238*K238,2)</f>
        <v>0</v>
      </c>
      <c r="O238" s="280"/>
      <c r="P238" s="280"/>
      <c r="Q238" s="280"/>
      <c r="R238" s="40"/>
      <c r="T238" s="176" t="s">
        <v>22</v>
      </c>
      <c r="U238" s="47" t="s">
        <v>47</v>
      </c>
      <c r="V238" s="39"/>
      <c r="W238" s="177">
        <f>V238*K238</f>
        <v>0</v>
      </c>
      <c r="X238" s="177">
        <v>0.04153</v>
      </c>
      <c r="Y238" s="177">
        <f>X238*K238</f>
        <v>0.0643715</v>
      </c>
      <c r="Z238" s="177">
        <v>0</v>
      </c>
      <c r="AA238" s="178">
        <f>Z238*K238</f>
        <v>0</v>
      </c>
      <c r="AR238" s="21" t="s">
        <v>196</v>
      </c>
      <c r="AT238" s="21" t="s">
        <v>193</v>
      </c>
      <c r="AU238" s="21" t="s">
        <v>114</v>
      </c>
      <c r="AY238" s="21" t="s">
        <v>191</v>
      </c>
      <c r="BE238" s="113">
        <f>IF(U238="základní",N238,0)</f>
        <v>0</v>
      </c>
      <c r="BF238" s="113">
        <f>IF(U238="snížená",N238,0)</f>
        <v>0</v>
      </c>
      <c r="BG238" s="113">
        <f>IF(U238="zákl. přenesená",N238,0)</f>
        <v>0</v>
      </c>
      <c r="BH238" s="113">
        <f>IF(U238="sníž. přenesená",N238,0)</f>
        <v>0</v>
      </c>
      <c r="BI238" s="113">
        <f>IF(U238="nulová",N238,0)</f>
        <v>0</v>
      </c>
      <c r="BJ238" s="21" t="s">
        <v>90</v>
      </c>
      <c r="BK238" s="113">
        <f>ROUND(L238*K238,2)</f>
        <v>0</v>
      </c>
      <c r="BL238" s="21" t="s">
        <v>196</v>
      </c>
      <c r="BM238" s="21" t="s">
        <v>342</v>
      </c>
    </row>
    <row r="239" spans="2:51" s="11" customFormat="1" ht="22.5" customHeight="1">
      <c r="B239" s="187"/>
      <c r="C239" s="188"/>
      <c r="D239" s="188"/>
      <c r="E239" s="189" t="s">
        <v>22</v>
      </c>
      <c r="F239" s="286" t="s">
        <v>332</v>
      </c>
      <c r="G239" s="287"/>
      <c r="H239" s="287"/>
      <c r="I239" s="287"/>
      <c r="J239" s="188"/>
      <c r="K239" s="190" t="s">
        <v>22</v>
      </c>
      <c r="L239" s="188"/>
      <c r="M239" s="188"/>
      <c r="N239" s="188"/>
      <c r="O239" s="188"/>
      <c r="P239" s="188"/>
      <c r="Q239" s="188"/>
      <c r="R239" s="191"/>
      <c r="T239" s="192"/>
      <c r="U239" s="188"/>
      <c r="V239" s="188"/>
      <c r="W239" s="188"/>
      <c r="X239" s="188"/>
      <c r="Y239" s="188"/>
      <c r="Z239" s="188"/>
      <c r="AA239" s="193"/>
      <c r="AT239" s="194" t="s">
        <v>199</v>
      </c>
      <c r="AU239" s="194" t="s">
        <v>114</v>
      </c>
      <c r="AV239" s="11" t="s">
        <v>90</v>
      </c>
      <c r="AW239" s="11" t="s">
        <v>39</v>
      </c>
      <c r="AX239" s="11" t="s">
        <v>82</v>
      </c>
      <c r="AY239" s="194" t="s">
        <v>191</v>
      </c>
    </row>
    <row r="240" spans="2:51" s="10" customFormat="1" ht="22.5" customHeight="1">
      <c r="B240" s="179"/>
      <c r="C240" s="180"/>
      <c r="D240" s="180"/>
      <c r="E240" s="181" t="s">
        <v>22</v>
      </c>
      <c r="F240" s="274" t="s">
        <v>343</v>
      </c>
      <c r="G240" s="275"/>
      <c r="H240" s="275"/>
      <c r="I240" s="275"/>
      <c r="J240" s="180"/>
      <c r="K240" s="182">
        <v>1.55</v>
      </c>
      <c r="L240" s="180"/>
      <c r="M240" s="180"/>
      <c r="N240" s="180"/>
      <c r="O240" s="180"/>
      <c r="P240" s="180"/>
      <c r="Q240" s="180"/>
      <c r="R240" s="183"/>
      <c r="T240" s="184"/>
      <c r="U240" s="180"/>
      <c r="V240" s="180"/>
      <c r="W240" s="180"/>
      <c r="X240" s="180"/>
      <c r="Y240" s="180"/>
      <c r="Z240" s="180"/>
      <c r="AA240" s="185"/>
      <c r="AT240" s="186" t="s">
        <v>199</v>
      </c>
      <c r="AU240" s="186" t="s">
        <v>114</v>
      </c>
      <c r="AV240" s="10" t="s">
        <v>114</v>
      </c>
      <c r="AW240" s="10" t="s">
        <v>39</v>
      </c>
      <c r="AX240" s="10" t="s">
        <v>90</v>
      </c>
      <c r="AY240" s="186" t="s">
        <v>191</v>
      </c>
    </row>
    <row r="241" spans="2:65" s="1" customFormat="1" ht="31.5" customHeight="1">
      <c r="B241" s="38"/>
      <c r="C241" s="172" t="s">
        <v>344</v>
      </c>
      <c r="D241" s="172" t="s">
        <v>193</v>
      </c>
      <c r="E241" s="173" t="s">
        <v>345</v>
      </c>
      <c r="F241" s="281" t="s">
        <v>346</v>
      </c>
      <c r="G241" s="281"/>
      <c r="H241" s="281"/>
      <c r="I241" s="281"/>
      <c r="J241" s="174" t="s">
        <v>111</v>
      </c>
      <c r="K241" s="175">
        <v>33.655</v>
      </c>
      <c r="L241" s="282">
        <v>0</v>
      </c>
      <c r="M241" s="283"/>
      <c r="N241" s="280">
        <f>ROUND(L241*K241,2)</f>
        <v>0</v>
      </c>
      <c r="O241" s="280"/>
      <c r="P241" s="280"/>
      <c r="Q241" s="280"/>
      <c r="R241" s="40"/>
      <c r="T241" s="176" t="s">
        <v>22</v>
      </c>
      <c r="U241" s="47" t="s">
        <v>47</v>
      </c>
      <c r="V241" s="39"/>
      <c r="W241" s="177">
        <f>V241*K241</f>
        <v>0</v>
      </c>
      <c r="X241" s="177">
        <v>0.03358</v>
      </c>
      <c r="Y241" s="177">
        <f>X241*K241</f>
        <v>1.1301349</v>
      </c>
      <c r="Z241" s="177">
        <v>0</v>
      </c>
      <c r="AA241" s="178">
        <f>Z241*K241</f>
        <v>0</v>
      </c>
      <c r="AR241" s="21" t="s">
        <v>196</v>
      </c>
      <c r="AT241" s="21" t="s">
        <v>193</v>
      </c>
      <c r="AU241" s="21" t="s">
        <v>114</v>
      </c>
      <c r="AY241" s="21" t="s">
        <v>191</v>
      </c>
      <c r="BE241" s="113">
        <f>IF(U241="základní",N241,0)</f>
        <v>0</v>
      </c>
      <c r="BF241" s="113">
        <f>IF(U241="snížená",N241,0)</f>
        <v>0</v>
      </c>
      <c r="BG241" s="113">
        <f>IF(U241="zákl. přenesená",N241,0)</f>
        <v>0</v>
      </c>
      <c r="BH241" s="113">
        <f>IF(U241="sníž. přenesená",N241,0)</f>
        <v>0</v>
      </c>
      <c r="BI241" s="113">
        <f>IF(U241="nulová",N241,0)</f>
        <v>0</v>
      </c>
      <c r="BJ241" s="21" t="s">
        <v>90</v>
      </c>
      <c r="BK241" s="113">
        <f>ROUND(L241*K241,2)</f>
        <v>0</v>
      </c>
      <c r="BL241" s="21" t="s">
        <v>196</v>
      </c>
      <c r="BM241" s="21" t="s">
        <v>347</v>
      </c>
    </row>
    <row r="242" spans="2:51" s="11" customFormat="1" ht="22.5" customHeight="1">
      <c r="B242" s="187"/>
      <c r="C242" s="188"/>
      <c r="D242" s="188"/>
      <c r="E242" s="189" t="s">
        <v>22</v>
      </c>
      <c r="F242" s="286" t="s">
        <v>318</v>
      </c>
      <c r="G242" s="287"/>
      <c r="H242" s="287"/>
      <c r="I242" s="287"/>
      <c r="J242" s="188"/>
      <c r="K242" s="190" t="s">
        <v>22</v>
      </c>
      <c r="L242" s="188"/>
      <c r="M242" s="188"/>
      <c r="N242" s="188"/>
      <c r="O242" s="188"/>
      <c r="P242" s="188"/>
      <c r="Q242" s="188"/>
      <c r="R242" s="191"/>
      <c r="T242" s="192"/>
      <c r="U242" s="188"/>
      <c r="V242" s="188"/>
      <c r="W242" s="188"/>
      <c r="X242" s="188"/>
      <c r="Y242" s="188"/>
      <c r="Z242" s="188"/>
      <c r="AA242" s="193"/>
      <c r="AT242" s="194" t="s">
        <v>199</v>
      </c>
      <c r="AU242" s="194" t="s">
        <v>114</v>
      </c>
      <c r="AV242" s="11" t="s">
        <v>90</v>
      </c>
      <c r="AW242" s="11" t="s">
        <v>39</v>
      </c>
      <c r="AX242" s="11" t="s">
        <v>82</v>
      </c>
      <c r="AY242" s="194" t="s">
        <v>191</v>
      </c>
    </row>
    <row r="243" spans="2:51" s="11" customFormat="1" ht="22.5" customHeight="1">
      <c r="B243" s="187"/>
      <c r="C243" s="188"/>
      <c r="D243" s="188"/>
      <c r="E243" s="189" t="s">
        <v>22</v>
      </c>
      <c r="F243" s="272" t="s">
        <v>348</v>
      </c>
      <c r="G243" s="273"/>
      <c r="H243" s="273"/>
      <c r="I243" s="273"/>
      <c r="J243" s="188"/>
      <c r="K243" s="190" t="s">
        <v>22</v>
      </c>
      <c r="L243" s="188"/>
      <c r="M243" s="188"/>
      <c r="N243" s="188"/>
      <c r="O243" s="188"/>
      <c r="P243" s="188"/>
      <c r="Q243" s="188"/>
      <c r="R243" s="191"/>
      <c r="T243" s="192"/>
      <c r="U243" s="188"/>
      <c r="V243" s="188"/>
      <c r="W243" s="188"/>
      <c r="X243" s="188"/>
      <c r="Y243" s="188"/>
      <c r="Z243" s="188"/>
      <c r="AA243" s="193"/>
      <c r="AT243" s="194" t="s">
        <v>199</v>
      </c>
      <c r="AU243" s="194" t="s">
        <v>114</v>
      </c>
      <c r="AV243" s="11" t="s">
        <v>90</v>
      </c>
      <c r="AW243" s="11" t="s">
        <v>39</v>
      </c>
      <c r="AX243" s="11" t="s">
        <v>82</v>
      </c>
      <c r="AY243" s="194" t="s">
        <v>191</v>
      </c>
    </row>
    <row r="244" spans="2:51" s="10" customFormat="1" ht="22.5" customHeight="1">
      <c r="B244" s="179"/>
      <c r="C244" s="180"/>
      <c r="D244" s="180"/>
      <c r="E244" s="181" t="s">
        <v>22</v>
      </c>
      <c r="F244" s="274" t="s">
        <v>349</v>
      </c>
      <c r="G244" s="275"/>
      <c r="H244" s="275"/>
      <c r="I244" s="275"/>
      <c r="J244" s="180"/>
      <c r="K244" s="182">
        <v>6.815</v>
      </c>
      <c r="L244" s="180"/>
      <c r="M244" s="180"/>
      <c r="N244" s="180"/>
      <c r="O244" s="180"/>
      <c r="P244" s="180"/>
      <c r="Q244" s="180"/>
      <c r="R244" s="183"/>
      <c r="T244" s="184"/>
      <c r="U244" s="180"/>
      <c r="V244" s="180"/>
      <c r="W244" s="180"/>
      <c r="X244" s="180"/>
      <c r="Y244" s="180"/>
      <c r="Z244" s="180"/>
      <c r="AA244" s="185"/>
      <c r="AT244" s="186" t="s">
        <v>199</v>
      </c>
      <c r="AU244" s="186" t="s">
        <v>114</v>
      </c>
      <c r="AV244" s="10" t="s">
        <v>114</v>
      </c>
      <c r="AW244" s="10" t="s">
        <v>39</v>
      </c>
      <c r="AX244" s="10" t="s">
        <v>82</v>
      </c>
      <c r="AY244" s="186" t="s">
        <v>191</v>
      </c>
    </row>
    <row r="245" spans="2:51" s="10" customFormat="1" ht="22.5" customHeight="1">
      <c r="B245" s="179"/>
      <c r="C245" s="180"/>
      <c r="D245" s="180"/>
      <c r="E245" s="181" t="s">
        <v>22</v>
      </c>
      <c r="F245" s="274" t="s">
        <v>350</v>
      </c>
      <c r="G245" s="275"/>
      <c r="H245" s="275"/>
      <c r="I245" s="275"/>
      <c r="J245" s="180"/>
      <c r="K245" s="182">
        <v>3.65</v>
      </c>
      <c r="L245" s="180"/>
      <c r="M245" s="180"/>
      <c r="N245" s="180"/>
      <c r="O245" s="180"/>
      <c r="P245" s="180"/>
      <c r="Q245" s="180"/>
      <c r="R245" s="183"/>
      <c r="T245" s="184"/>
      <c r="U245" s="180"/>
      <c r="V245" s="180"/>
      <c r="W245" s="180"/>
      <c r="X245" s="180"/>
      <c r="Y245" s="180"/>
      <c r="Z245" s="180"/>
      <c r="AA245" s="185"/>
      <c r="AT245" s="186" t="s">
        <v>199</v>
      </c>
      <c r="AU245" s="186" t="s">
        <v>114</v>
      </c>
      <c r="AV245" s="10" t="s">
        <v>114</v>
      </c>
      <c r="AW245" s="10" t="s">
        <v>39</v>
      </c>
      <c r="AX245" s="10" t="s">
        <v>82</v>
      </c>
      <c r="AY245" s="186" t="s">
        <v>191</v>
      </c>
    </row>
    <row r="246" spans="2:51" s="10" customFormat="1" ht="22.5" customHeight="1">
      <c r="B246" s="179"/>
      <c r="C246" s="180"/>
      <c r="D246" s="180"/>
      <c r="E246" s="181" t="s">
        <v>22</v>
      </c>
      <c r="F246" s="274" t="s">
        <v>351</v>
      </c>
      <c r="G246" s="275"/>
      <c r="H246" s="275"/>
      <c r="I246" s="275"/>
      <c r="J246" s="180"/>
      <c r="K246" s="182">
        <v>16.06</v>
      </c>
      <c r="L246" s="180"/>
      <c r="M246" s="180"/>
      <c r="N246" s="180"/>
      <c r="O246" s="180"/>
      <c r="P246" s="180"/>
      <c r="Q246" s="180"/>
      <c r="R246" s="183"/>
      <c r="T246" s="184"/>
      <c r="U246" s="180"/>
      <c r="V246" s="180"/>
      <c r="W246" s="180"/>
      <c r="X246" s="180"/>
      <c r="Y246" s="180"/>
      <c r="Z246" s="180"/>
      <c r="AA246" s="185"/>
      <c r="AT246" s="186" t="s">
        <v>199</v>
      </c>
      <c r="AU246" s="186" t="s">
        <v>114</v>
      </c>
      <c r="AV246" s="10" t="s">
        <v>114</v>
      </c>
      <c r="AW246" s="10" t="s">
        <v>39</v>
      </c>
      <c r="AX246" s="10" t="s">
        <v>82</v>
      </c>
      <c r="AY246" s="186" t="s">
        <v>191</v>
      </c>
    </row>
    <row r="247" spans="2:51" s="10" customFormat="1" ht="22.5" customHeight="1">
      <c r="B247" s="179"/>
      <c r="C247" s="180"/>
      <c r="D247" s="180"/>
      <c r="E247" s="181" t="s">
        <v>22</v>
      </c>
      <c r="F247" s="274" t="s">
        <v>352</v>
      </c>
      <c r="G247" s="275"/>
      <c r="H247" s="275"/>
      <c r="I247" s="275"/>
      <c r="J247" s="180"/>
      <c r="K247" s="182">
        <v>7.13</v>
      </c>
      <c r="L247" s="180"/>
      <c r="M247" s="180"/>
      <c r="N247" s="180"/>
      <c r="O247" s="180"/>
      <c r="P247" s="180"/>
      <c r="Q247" s="180"/>
      <c r="R247" s="183"/>
      <c r="T247" s="184"/>
      <c r="U247" s="180"/>
      <c r="V247" s="180"/>
      <c r="W247" s="180"/>
      <c r="X247" s="180"/>
      <c r="Y247" s="180"/>
      <c r="Z247" s="180"/>
      <c r="AA247" s="185"/>
      <c r="AT247" s="186" t="s">
        <v>199</v>
      </c>
      <c r="AU247" s="186" t="s">
        <v>114</v>
      </c>
      <c r="AV247" s="10" t="s">
        <v>114</v>
      </c>
      <c r="AW247" s="10" t="s">
        <v>39</v>
      </c>
      <c r="AX247" s="10" t="s">
        <v>82</v>
      </c>
      <c r="AY247" s="186" t="s">
        <v>191</v>
      </c>
    </row>
    <row r="248" spans="2:51" s="12" customFormat="1" ht="22.5" customHeight="1">
      <c r="B248" s="195"/>
      <c r="C248" s="196"/>
      <c r="D248" s="196"/>
      <c r="E248" s="197" t="s">
        <v>22</v>
      </c>
      <c r="F248" s="288" t="s">
        <v>217</v>
      </c>
      <c r="G248" s="289"/>
      <c r="H248" s="289"/>
      <c r="I248" s="289"/>
      <c r="J248" s="196"/>
      <c r="K248" s="198">
        <v>33.655</v>
      </c>
      <c r="L248" s="196"/>
      <c r="M248" s="196"/>
      <c r="N248" s="196"/>
      <c r="O248" s="196"/>
      <c r="P248" s="196"/>
      <c r="Q248" s="196"/>
      <c r="R248" s="199"/>
      <c r="T248" s="200"/>
      <c r="U248" s="196"/>
      <c r="V248" s="196"/>
      <c r="W248" s="196"/>
      <c r="X248" s="196"/>
      <c r="Y248" s="196"/>
      <c r="Z248" s="196"/>
      <c r="AA248" s="201"/>
      <c r="AT248" s="202" t="s">
        <v>199</v>
      </c>
      <c r="AU248" s="202" t="s">
        <v>114</v>
      </c>
      <c r="AV248" s="12" t="s">
        <v>196</v>
      </c>
      <c r="AW248" s="12" t="s">
        <v>39</v>
      </c>
      <c r="AX248" s="12" t="s">
        <v>90</v>
      </c>
      <c r="AY248" s="202" t="s">
        <v>191</v>
      </c>
    </row>
    <row r="249" spans="2:65" s="1" customFormat="1" ht="31.5" customHeight="1">
      <c r="B249" s="38"/>
      <c r="C249" s="172" t="s">
        <v>353</v>
      </c>
      <c r="D249" s="172" t="s">
        <v>193</v>
      </c>
      <c r="E249" s="173" t="s">
        <v>354</v>
      </c>
      <c r="F249" s="281" t="s">
        <v>355</v>
      </c>
      <c r="G249" s="281"/>
      <c r="H249" s="281"/>
      <c r="I249" s="281"/>
      <c r="J249" s="174" t="s">
        <v>111</v>
      </c>
      <c r="K249" s="175">
        <v>40.722</v>
      </c>
      <c r="L249" s="282">
        <v>0</v>
      </c>
      <c r="M249" s="283"/>
      <c r="N249" s="280">
        <f>ROUND(L249*K249,2)</f>
        <v>0</v>
      </c>
      <c r="O249" s="280"/>
      <c r="P249" s="280"/>
      <c r="Q249" s="280"/>
      <c r="R249" s="40"/>
      <c r="T249" s="176" t="s">
        <v>22</v>
      </c>
      <c r="U249" s="47" t="s">
        <v>47</v>
      </c>
      <c r="V249" s="39"/>
      <c r="W249" s="177">
        <f>V249*K249</f>
        <v>0</v>
      </c>
      <c r="X249" s="177">
        <v>0.0057</v>
      </c>
      <c r="Y249" s="177">
        <f>X249*K249</f>
        <v>0.23211540000000003</v>
      </c>
      <c r="Z249" s="177">
        <v>0</v>
      </c>
      <c r="AA249" s="178">
        <f>Z249*K249</f>
        <v>0</v>
      </c>
      <c r="AR249" s="21" t="s">
        <v>196</v>
      </c>
      <c r="AT249" s="21" t="s">
        <v>193</v>
      </c>
      <c r="AU249" s="21" t="s">
        <v>114</v>
      </c>
      <c r="AY249" s="21" t="s">
        <v>191</v>
      </c>
      <c r="BE249" s="113">
        <f>IF(U249="základní",N249,0)</f>
        <v>0</v>
      </c>
      <c r="BF249" s="113">
        <f>IF(U249="snížená",N249,0)</f>
        <v>0</v>
      </c>
      <c r="BG249" s="113">
        <f>IF(U249="zákl. přenesená",N249,0)</f>
        <v>0</v>
      </c>
      <c r="BH249" s="113">
        <f>IF(U249="sníž. přenesená",N249,0)</f>
        <v>0</v>
      </c>
      <c r="BI249" s="113">
        <f>IF(U249="nulová",N249,0)</f>
        <v>0</v>
      </c>
      <c r="BJ249" s="21" t="s">
        <v>90</v>
      </c>
      <c r="BK249" s="113">
        <f>ROUND(L249*K249,2)</f>
        <v>0</v>
      </c>
      <c r="BL249" s="21" t="s">
        <v>196</v>
      </c>
      <c r="BM249" s="21" t="s">
        <v>356</v>
      </c>
    </row>
    <row r="250" spans="2:51" s="11" customFormat="1" ht="22.5" customHeight="1">
      <c r="B250" s="187"/>
      <c r="C250" s="188"/>
      <c r="D250" s="188"/>
      <c r="E250" s="189" t="s">
        <v>22</v>
      </c>
      <c r="F250" s="286" t="s">
        <v>357</v>
      </c>
      <c r="G250" s="287"/>
      <c r="H250" s="287"/>
      <c r="I250" s="287"/>
      <c r="J250" s="188"/>
      <c r="K250" s="190" t="s">
        <v>22</v>
      </c>
      <c r="L250" s="188"/>
      <c r="M250" s="188"/>
      <c r="N250" s="188"/>
      <c r="O250" s="188"/>
      <c r="P250" s="188"/>
      <c r="Q250" s="188"/>
      <c r="R250" s="191"/>
      <c r="T250" s="192"/>
      <c r="U250" s="188"/>
      <c r="V250" s="188"/>
      <c r="W250" s="188"/>
      <c r="X250" s="188"/>
      <c r="Y250" s="188"/>
      <c r="Z250" s="188"/>
      <c r="AA250" s="193"/>
      <c r="AT250" s="194" t="s">
        <v>199</v>
      </c>
      <c r="AU250" s="194" t="s">
        <v>114</v>
      </c>
      <c r="AV250" s="11" t="s">
        <v>90</v>
      </c>
      <c r="AW250" s="11" t="s">
        <v>39</v>
      </c>
      <c r="AX250" s="11" t="s">
        <v>82</v>
      </c>
      <c r="AY250" s="194" t="s">
        <v>191</v>
      </c>
    </row>
    <row r="251" spans="2:51" s="10" customFormat="1" ht="22.5" customHeight="1">
      <c r="B251" s="179"/>
      <c r="C251" s="180"/>
      <c r="D251" s="180"/>
      <c r="E251" s="181" t="s">
        <v>22</v>
      </c>
      <c r="F251" s="274" t="s">
        <v>358</v>
      </c>
      <c r="G251" s="275"/>
      <c r="H251" s="275"/>
      <c r="I251" s="275"/>
      <c r="J251" s="180"/>
      <c r="K251" s="182">
        <v>40.722</v>
      </c>
      <c r="L251" s="180"/>
      <c r="M251" s="180"/>
      <c r="N251" s="180"/>
      <c r="O251" s="180"/>
      <c r="P251" s="180"/>
      <c r="Q251" s="180"/>
      <c r="R251" s="183"/>
      <c r="T251" s="184"/>
      <c r="U251" s="180"/>
      <c r="V251" s="180"/>
      <c r="W251" s="180"/>
      <c r="X251" s="180"/>
      <c r="Y251" s="180"/>
      <c r="Z251" s="180"/>
      <c r="AA251" s="185"/>
      <c r="AT251" s="186" t="s">
        <v>199</v>
      </c>
      <c r="AU251" s="186" t="s">
        <v>114</v>
      </c>
      <c r="AV251" s="10" t="s">
        <v>114</v>
      </c>
      <c r="AW251" s="10" t="s">
        <v>39</v>
      </c>
      <c r="AX251" s="10" t="s">
        <v>90</v>
      </c>
      <c r="AY251" s="186" t="s">
        <v>191</v>
      </c>
    </row>
    <row r="252" spans="2:65" s="1" customFormat="1" ht="22.5" customHeight="1">
      <c r="B252" s="38"/>
      <c r="C252" s="172" t="s">
        <v>359</v>
      </c>
      <c r="D252" s="172" t="s">
        <v>193</v>
      </c>
      <c r="E252" s="173" t="s">
        <v>360</v>
      </c>
      <c r="F252" s="281" t="s">
        <v>361</v>
      </c>
      <c r="G252" s="281"/>
      <c r="H252" s="281"/>
      <c r="I252" s="281"/>
      <c r="J252" s="174" t="s">
        <v>111</v>
      </c>
      <c r="K252" s="175">
        <v>72</v>
      </c>
      <c r="L252" s="282">
        <v>0</v>
      </c>
      <c r="M252" s="283"/>
      <c r="N252" s="280">
        <f>ROUND(L252*K252,2)</f>
        <v>0</v>
      </c>
      <c r="O252" s="280"/>
      <c r="P252" s="280"/>
      <c r="Q252" s="280"/>
      <c r="R252" s="40"/>
      <c r="T252" s="176" t="s">
        <v>22</v>
      </c>
      <c r="U252" s="47" t="s">
        <v>47</v>
      </c>
      <c r="V252" s="39"/>
      <c r="W252" s="177">
        <f>V252*K252</f>
        <v>0</v>
      </c>
      <c r="X252" s="177">
        <v>0.00012</v>
      </c>
      <c r="Y252" s="177">
        <f>X252*K252</f>
        <v>0.00864</v>
      </c>
      <c r="Z252" s="177">
        <v>0</v>
      </c>
      <c r="AA252" s="178">
        <f>Z252*K252</f>
        <v>0</v>
      </c>
      <c r="AR252" s="21" t="s">
        <v>196</v>
      </c>
      <c r="AT252" s="21" t="s">
        <v>193</v>
      </c>
      <c r="AU252" s="21" t="s">
        <v>114</v>
      </c>
      <c r="AY252" s="21" t="s">
        <v>191</v>
      </c>
      <c r="BE252" s="113">
        <f>IF(U252="základní",N252,0)</f>
        <v>0</v>
      </c>
      <c r="BF252" s="113">
        <f>IF(U252="snížená",N252,0)</f>
        <v>0</v>
      </c>
      <c r="BG252" s="113">
        <f>IF(U252="zákl. přenesená",N252,0)</f>
        <v>0</v>
      </c>
      <c r="BH252" s="113">
        <f>IF(U252="sníž. přenesená",N252,0)</f>
        <v>0</v>
      </c>
      <c r="BI252" s="113">
        <f>IF(U252="nulová",N252,0)</f>
        <v>0</v>
      </c>
      <c r="BJ252" s="21" t="s">
        <v>90</v>
      </c>
      <c r="BK252" s="113">
        <f>ROUND(L252*K252,2)</f>
        <v>0</v>
      </c>
      <c r="BL252" s="21" t="s">
        <v>196</v>
      </c>
      <c r="BM252" s="21" t="s">
        <v>362</v>
      </c>
    </row>
    <row r="253" spans="2:51" s="11" customFormat="1" ht="22.5" customHeight="1">
      <c r="B253" s="187"/>
      <c r="C253" s="188"/>
      <c r="D253" s="188"/>
      <c r="E253" s="189" t="s">
        <v>22</v>
      </c>
      <c r="F253" s="286" t="s">
        <v>221</v>
      </c>
      <c r="G253" s="287"/>
      <c r="H253" s="287"/>
      <c r="I253" s="287"/>
      <c r="J253" s="188"/>
      <c r="K253" s="190" t="s">
        <v>22</v>
      </c>
      <c r="L253" s="188"/>
      <c r="M253" s="188"/>
      <c r="N253" s="188"/>
      <c r="O253" s="188"/>
      <c r="P253" s="188"/>
      <c r="Q253" s="188"/>
      <c r="R253" s="191"/>
      <c r="T253" s="192"/>
      <c r="U253" s="188"/>
      <c r="V253" s="188"/>
      <c r="W253" s="188"/>
      <c r="X253" s="188"/>
      <c r="Y253" s="188"/>
      <c r="Z253" s="188"/>
      <c r="AA253" s="193"/>
      <c r="AT253" s="194" t="s">
        <v>199</v>
      </c>
      <c r="AU253" s="194" t="s">
        <v>114</v>
      </c>
      <c r="AV253" s="11" t="s">
        <v>90</v>
      </c>
      <c r="AW253" s="11" t="s">
        <v>39</v>
      </c>
      <c r="AX253" s="11" t="s">
        <v>82</v>
      </c>
      <c r="AY253" s="194" t="s">
        <v>191</v>
      </c>
    </row>
    <row r="254" spans="2:51" s="10" customFormat="1" ht="22.5" customHeight="1">
      <c r="B254" s="179"/>
      <c r="C254" s="180"/>
      <c r="D254" s="180"/>
      <c r="E254" s="181" t="s">
        <v>22</v>
      </c>
      <c r="F254" s="274" t="s">
        <v>363</v>
      </c>
      <c r="G254" s="275"/>
      <c r="H254" s="275"/>
      <c r="I254" s="275"/>
      <c r="J254" s="180"/>
      <c r="K254" s="182">
        <v>72</v>
      </c>
      <c r="L254" s="180"/>
      <c r="M254" s="180"/>
      <c r="N254" s="180"/>
      <c r="O254" s="180"/>
      <c r="P254" s="180"/>
      <c r="Q254" s="180"/>
      <c r="R254" s="183"/>
      <c r="T254" s="184"/>
      <c r="U254" s="180"/>
      <c r="V254" s="180"/>
      <c r="W254" s="180"/>
      <c r="X254" s="180"/>
      <c r="Y254" s="180"/>
      <c r="Z254" s="180"/>
      <c r="AA254" s="185"/>
      <c r="AT254" s="186" t="s">
        <v>199</v>
      </c>
      <c r="AU254" s="186" t="s">
        <v>114</v>
      </c>
      <c r="AV254" s="10" t="s">
        <v>114</v>
      </c>
      <c r="AW254" s="10" t="s">
        <v>39</v>
      </c>
      <c r="AX254" s="10" t="s">
        <v>82</v>
      </c>
      <c r="AY254" s="186" t="s">
        <v>191</v>
      </c>
    </row>
    <row r="255" spans="2:51" s="12" customFormat="1" ht="22.5" customHeight="1">
      <c r="B255" s="195"/>
      <c r="C255" s="196"/>
      <c r="D255" s="196"/>
      <c r="E255" s="197" t="s">
        <v>22</v>
      </c>
      <c r="F255" s="288" t="s">
        <v>217</v>
      </c>
      <c r="G255" s="289"/>
      <c r="H255" s="289"/>
      <c r="I255" s="289"/>
      <c r="J255" s="196"/>
      <c r="K255" s="198">
        <v>72</v>
      </c>
      <c r="L255" s="196"/>
      <c r="M255" s="196"/>
      <c r="N255" s="196"/>
      <c r="O255" s="196"/>
      <c r="P255" s="196"/>
      <c r="Q255" s="196"/>
      <c r="R255" s="199"/>
      <c r="T255" s="200"/>
      <c r="U255" s="196"/>
      <c r="V255" s="196"/>
      <c r="W255" s="196"/>
      <c r="X255" s="196"/>
      <c r="Y255" s="196"/>
      <c r="Z255" s="196"/>
      <c r="AA255" s="201"/>
      <c r="AT255" s="202" t="s">
        <v>199</v>
      </c>
      <c r="AU255" s="202" t="s">
        <v>114</v>
      </c>
      <c r="AV255" s="12" t="s">
        <v>196</v>
      </c>
      <c r="AW255" s="12" t="s">
        <v>39</v>
      </c>
      <c r="AX255" s="12" t="s">
        <v>90</v>
      </c>
      <c r="AY255" s="202" t="s">
        <v>191</v>
      </c>
    </row>
    <row r="256" spans="2:65" s="1" customFormat="1" ht="31.5" customHeight="1">
      <c r="B256" s="38"/>
      <c r="C256" s="172" t="s">
        <v>364</v>
      </c>
      <c r="D256" s="172" t="s">
        <v>193</v>
      </c>
      <c r="E256" s="173" t="s">
        <v>365</v>
      </c>
      <c r="F256" s="281" t="s">
        <v>366</v>
      </c>
      <c r="G256" s="281"/>
      <c r="H256" s="281"/>
      <c r="I256" s="281"/>
      <c r="J256" s="174" t="s">
        <v>111</v>
      </c>
      <c r="K256" s="175">
        <v>114.73</v>
      </c>
      <c r="L256" s="282">
        <v>0</v>
      </c>
      <c r="M256" s="283"/>
      <c r="N256" s="280">
        <f>ROUND(L256*K256,2)</f>
        <v>0</v>
      </c>
      <c r="O256" s="280"/>
      <c r="P256" s="280"/>
      <c r="Q256" s="280"/>
      <c r="R256" s="40"/>
      <c r="T256" s="176" t="s">
        <v>22</v>
      </c>
      <c r="U256" s="47" t="s">
        <v>47</v>
      </c>
      <c r="V256" s="39"/>
      <c r="W256" s="177">
        <f>V256*K256</f>
        <v>0</v>
      </c>
      <c r="X256" s="177">
        <v>0.00026</v>
      </c>
      <c r="Y256" s="177">
        <f>X256*K256</f>
        <v>0.0298298</v>
      </c>
      <c r="Z256" s="177">
        <v>0</v>
      </c>
      <c r="AA256" s="178">
        <f>Z256*K256</f>
        <v>0</v>
      </c>
      <c r="AR256" s="21" t="s">
        <v>196</v>
      </c>
      <c r="AT256" s="21" t="s">
        <v>193</v>
      </c>
      <c r="AU256" s="21" t="s">
        <v>114</v>
      </c>
      <c r="AY256" s="21" t="s">
        <v>191</v>
      </c>
      <c r="BE256" s="113">
        <f>IF(U256="základní",N256,0)</f>
        <v>0</v>
      </c>
      <c r="BF256" s="113">
        <f>IF(U256="snížená",N256,0)</f>
        <v>0</v>
      </c>
      <c r="BG256" s="113">
        <f>IF(U256="zákl. přenesená",N256,0)</f>
        <v>0</v>
      </c>
      <c r="BH256" s="113">
        <f>IF(U256="sníž. přenesená",N256,0)</f>
        <v>0</v>
      </c>
      <c r="BI256" s="113">
        <f>IF(U256="nulová",N256,0)</f>
        <v>0</v>
      </c>
      <c r="BJ256" s="21" t="s">
        <v>90</v>
      </c>
      <c r="BK256" s="113">
        <f>ROUND(L256*K256,2)</f>
        <v>0</v>
      </c>
      <c r="BL256" s="21" t="s">
        <v>196</v>
      </c>
      <c r="BM256" s="21" t="s">
        <v>367</v>
      </c>
    </row>
    <row r="257" spans="2:51" s="11" customFormat="1" ht="22.5" customHeight="1">
      <c r="B257" s="187"/>
      <c r="C257" s="188"/>
      <c r="D257" s="188"/>
      <c r="E257" s="189" t="s">
        <v>22</v>
      </c>
      <c r="F257" s="286" t="s">
        <v>332</v>
      </c>
      <c r="G257" s="287"/>
      <c r="H257" s="287"/>
      <c r="I257" s="287"/>
      <c r="J257" s="188"/>
      <c r="K257" s="190" t="s">
        <v>22</v>
      </c>
      <c r="L257" s="188"/>
      <c r="M257" s="188"/>
      <c r="N257" s="188"/>
      <c r="O257" s="188"/>
      <c r="P257" s="188"/>
      <c r="Q257" s="188"/>
      <c r="R257" s="191"/>
      <c r="T257" s="192"/>
      <c r="U257" s="188"/>
      <c r="V257" s="188"/>
      <c r="W257" s="188"/>
      <c r="X257" s="188"/>
      <c r="Y257" s="188"/>
      <c r="Z257" s="188"/>
      <c r="AA257" s="193"/>
      <c r="AT257" s="194" t="s">
        <v>199</v>
      </c>
      <c r="AU257" s="194" t="s">
        <v>114</v>
      </c>
      <c r="AV257" s="11" t="s">
        <v>90</v>
      </c>
      <c r="AW257" s="11" t="s">
        <v>39</v>
      </c>
      <c r="AX257" s="11" t="s">
        <v>82</v>
      </c>
      <c r="AY257" s="194" t="s">
        <v>191</v>
      </c>
    </row>
    <row r="258" spans="2:51" s="10" customFormat="1" ht="22.5" customHeight="1">
      <c r="B258" s="179"/>
      <c r="C258" s="180"/>
      <c r="D258" s="180"/>
      <c r="E258" s="181" t="s">
        <v>22</v>
      </c>
      <c r="F258" s="274" t="s">
        <v>368</v>
      </c>
      <c r="G258" s="275"/>
      <c r="H258" s="275"/>
      <c r="I258" s="275"/>
      <c r="J258" s="180"/>
      <c r="K258" s="182">
        <v>5.29</v>
      </c>
      <c r="L258" s="180"/>
      <c r="M258" s="180"/>
      <c r="N258" s="180"/>
      <c r="O258" s="180"/>
      <c r="P258" s="180"/>
      <c r="Q258" s="180"/>
      <c r="R258" s="183"/>
      <c r="T258" s="184"/>
      <c r="U258" s="180"/>
      <c r="V258" s="180"/>
      <c r="W258" s="180"/>
      <c r="X258" s="180"/>
      <c r="Y258" s="180"/>
      <c r="Z258" s="180"/>
      <c r="AA258" s="185"/>
      <c r="AT258" s="186" t="s">
        <v>199</v>
      </c>
      <c r="AU258" s="186" t="s">
        <v>114</v>
      </c>
      <c r="AV258" s="10" t="s">
        <v>114</v>
      </c>
      <c r="AW258" s="10" t="s">
        <v>39</v>
      </c>
      <c r="AX258" s="10" t="s">
        <v>82</v>
      </c>
      <c r="AY258" s="186" t="s">
        <v>191</v>
      </c>
    </row>
    <row r="259" spans="2:51" s="10" customFormat="1" ht="22.5" customHeight="1">
      <c r="B259" s="179"/>
      <c r="C259" s="180"/>
      <c r="D259" s="180"/>
      <c r="E259" s="181" t="s">
        <v>22</v>
      </c>
      <c r="F259" s="274" t="s">
        <v>369</v>
      </c>
      <c r="G259" s="275"/>
      <c r="H259" s="275"/>
      <c r="I259" s="275"/>
      <c r="J259" s="180"/>
      <c r="K259" s="182">
        <v>109.44</v>
      </c>
      <c r="L259" s="180"/>
      <c r="M259" s="180"/>
      <c r="N259" s="180"/>
      <c r="O259" s="180"/>
      <c r="P259" s="180"/>
      <c r="Q259" s="180"/>
      <c r="R259" s="183"/>
      <c r="T259" s="184"/>
      <c r="U259" s="180"/>
      <c r="V259" s="180"/>
      <c r="W259" s="180"/>
      <c r="X259" s="180"/>
      <c r="Y259" s="180"/>
      <c r="Z259" s="180"/>
      <c r="AA259" s="185"/>
      <c r="AT259" s="186" t="s">
        <v>199</v>
      </c>
      <c r="AU259" s="186" t="s">
        <v>114</v>
      </c>
      <c r="AV259" s="10" t="s">
        <v>114</v>
      </c>
      <c r="AW259" s="10" t="s">
        <v>39</v>
      </c>
      <c r="AX259" s="10" t="s">
        <v>82</v>
      </c>
      <c r="AY259" s="186" t="s">
        <v>191</v>
      </c>
    </row>
    <row r="260" spans="2:51" s="12" customFormat="1" ht="22.5" customHeight="1">
      <c r="B260" s="195"/>
      <c r="C260" s="196"/>
      <c r="D260" s="196"/>
      <c r="E260" s="197" t="s">
        <v>22</v>
      </c>
      <c r="F260" s="288" t="s">
        <v>217</v>
      </c>
      <c r="G260" s="289"/>
      <c r="H260" s="289"/>
      <c r="I260" s="289"/>
      <c r="J260" s="196"/>
      <c r="K260" s="198">
        <v>114.73</v>
      </c>
      <c r="L260" s="196"/>
      <c r="M260" s="196"/>
      <c r="N260" s="196"/>
      <c r="O260" s="196"/>
      <c r="P260" s="196"/>
      <c r="Q260" s="196"/>
      <c r="R260" s="199"/>
      <c r="T260" s="200"/>
      <c r="U260" s="196"/>
      <c r="V260" s="196"/>
      <c r="W260" s="196"/>
      <c r="X260" s="196"/>
      <c r="Y260" s="196"/>
      <c r="Z260" s="196"/>
      <c r="AA260" s="201"/>
      <c r="AT260" s="202" t="s">
        <v>199</v>
      </c>
      <c r="AU260" s="202" t="s">
        <v>114</v>
      </c>
      <c r="AV260" s="12" t="s">
        <v>196</v>
      </c>
      <c r="AW260" s="12" t="s">
        <v>39</v>
      </c>
      <c r="AX260" s="12" t="s">
        <v>90</v>
      </c>
      <c r="AY260" s="202" t="s">
        <v>191</v>
      </c>
    </row>
    <row r="261" spans="2:65" s="1" customFormat="1" ht="31.5" customHeight="1">
      <c r="B261" s="38"/>
      <c r="C261" s="172" t="s">
        <v>370</v>
      </c>
      <c r="D261" s="172" t="s">
        <v>193</v>
      </c>
      <c r="E261" s="173" t="s">
        <v>371</v>
      </c>
      <c r="F261" s="281" t="s">
        <v>372</v>
      </c>
      <c r="G261" s="281"/>
      <c r="H261" s="281"/>
      <c r="I261" s="281"/>
      <c r="J261" s="174" t="s">
        <v>111</v>
      </c>
      <c r="K261" s="175">
        <v>109.44</v>
      </c>
      <c r="L261" s="282">
        <v>0</v>
      </c>
      <c r="M261" s="283"/>
      <c r="N261" s="280">
        <f>ROUND(L261*K261,2)</f>
        <v>0</v>
      </c>
      <c r="O261" s="280"/>
      <c r="P261" s="280"/>
      <c r="Q261" s="280"/>
      <c r="R261" s="40"/>
      <c r="T261" s="176" t="s">
        <v>22</v>
      </c>
      <c r="U261" s="47" t="s">
        <v>47</v>
      </c>
      <c r="V261" s="39"/>
      <c r="W261" s="177">
        <f>V261*K261</f>
        <v>0</v>
      </c>
      <c r="X261" s="177">
        <v>0.00937</v>
      </c>
      <c r="Y261" s="177">
        <f>X261*K261</f>
        <v>1.0254528</v>
      </c>
      <c r="Z261" s="177">
        <v>0</v>
      </c>
      <c r="AA261" s="178">
        <f>Z261*K261</f>
        <v>0</v>
      </c>
      <c r="AR261" s="21" t="s">
        <v>196</v>
      </c>
      <c r="AT261" s="21" t="s">
        <v>193</v>
      </c>
      <c r="AU261" s="21" t="s">
        <v>114</v>
      </c>
      <c r="AY261" s="21" t="s">
        <v>191</v>
      </c>
      <c r="BE261" s="113">
        <f>IF(U261="základní",N261,0)</f>
        <v>0</v>
      </c>
      <c r="BF261" s="113">
        <f>IF(U261="snížená",N261,0)</f>
        <v>0</v>
      </c>
      <c r="BG261" s="113">
        <f>IF(U261="zákl. přenesená",N261,0)</f>
        <v>0</v>
      </c>
      <c r="BH261" s="113">
        <f>IF(U261="sníž. přenesená",N261,0)</f>
        <v>0</v>
      </c>
      <c r="BI261" s="113">
        <f>IF(U261="nulová",N261,0)</f>
        <v>0</v>
      </c>
      <c r="BJ261" s="21" t="s">
        <v>90</v>
      </c>
      <c r="BK261" s="113">
        <f>ROUND(L261*K261,2)</f>
        <v>0</v>
      </c>
      <c r="BL261" s="21" t="s">
        <v>196</v>
      </c>
      <c r="BM261" s="21" t="s">
        <v>373</v>
      </c>
    </row>
    <row r="262" spans="2:51" s="11" customFormat="1" ht="22.5" customHeight="1">
      <c r="B262" s="187"/>
      <c r="C262" s="188"/>
      <c r="D262" s="188"/>
      <c r="E262" s="189" t="s">
        <v>22</v>
      </c>
      <c r="F262" s="286" t="s">
        <v>332</v>
      </c>
      <c r="G262" s="287"/>
      <c r="H262" s="287"/>
      <c r="I262" s="287"/>
      <c r="J262" s="188"/>
      <c r="K262" s="190" t="s">
        <v>22</v>
      </c>
      <c r="L262" s="188"/>
      <c r="M262" s="188"/>
      <c r="N262" s="188"/>
      <c r="O262" s="188"/>
      <c r="P262" s="188"/>
      <c r="Q262" s="188"/>
      <c r="R262" s="191"/>
      <c r="T262" s="192"/>
      <c r="U262" s="188"/>
      <c r="V262" s="188"/>
      <c r="W262" s="188"/>
      <c r="X262" s="188"/>
      <c r="Y262" s="188"/>
      <c r="Z262" s="188"/>
      <c r="AA262" s="193"/>
      <c r="AT262" s="194" t="s">
        <v>199</v>
      </c>
      <c r="AU262" s="194" t="s">
        <v>114</v>
      </c>
      <c r="AV262" s="11" t="s">
        <v>90</v>
      </c>
      <c r="AW262" s="11" t="s">
        <v>39</v>
      </c>
      <c r="AX262" s="11" t="s">
        <v>82</v>
      </c>
      <c r="AY262" s="194" t="s">
        <v>191</v>
      </c>
    </row>
    <row r="263" spans="2:51" s="10" customFormat="1" ht="22.5" customHeight="1">
      <c r="B263" s="179"/>
      <c r="C263" s="180"/>
      <c r="D263" s="180"/>
      <c r="E263" s="181" t="s">
        <v>22</v>
      </c>
      <c r="F263" s="274" t="s">
        <v>369</v>
      </c>
      <c r="G263" s="275"/>
      <c r="H263" s="275"/>
      <c r="I263" s="275"/>
      <c r="J263" s="180"/>
      <c r="K263" s="182">
        <v>109.44</v>
      </c>
      <c r="L263" s="180"/>
      <c r="M263" s="180"/>
      <c r="N263" s="180"/>
      <c r="O263" s="180"/>
      <c r="P263" s="180"/>
      <c r="Q263" s="180"/>
      <c r="R263" s="183"/>
      <c r="T263" s="184"/>
      <c r="U263" s="180"/>
      <c r="V263" s="180"/>
      <c r="W263" s="180"/>
      <c r="X263" s="180"/>
      <c r="Y263" s="180"/>
      <c r="Z263" s="180"/>
      <c r="AA263" s="185"/>
      <c r="AT263" s="186" t="s">
        <v>199</v>
      </c>
      <c r="AU263" s="186" t="s">
        <v>114</v>
      </c>
      <c r="AV263" s="10" t="s">
        <v>114</v>
      </c>
      <c r="AW263" s="10" t="s">
        <v>39</v>
      </c>
      <c r="AX263" s="10" t="s">
        <v>90</v>
      </c>
      <c r="AY263" s="186" t="s">
        <v>191</v>
      </c>
    </row>
    <row r="264" spans="2:65" s="1" customFormat="1" ht="22.5" customHeight="1">
      <c r="B264" s="38"/>
      <c r="C264" s="203" t="s">
        <v>374</v>
      </c>
      <c r="D264" s="203" t="s">
        <v>292</v>
      </c>
      <c r="E264" s="204" t="s">
        <v>375</v>
      </c>
      <c r="F264" s="276" t="s">
        <v>376</v>
      </c>
      <c r="G264" s="276"/>
      <c r="H264" s="276"/>
      <c r="I264" s="276"/>
      <c r="J264" s="205" t="s">
        <v>111</v>
      </c>
      <c r="K264" s="206">
        <v>114.912</v>
      </c>
      <c r="L264" s="277">
        <v>0</v>
      </c>
      <c r="M264" s="278"/>
      <c r="N264" s="279">
        <f>ROUND(L264*K264,2)</f>
        <v>0</v>
      </c>
      <c r="O264" s="280"/>
      <c r="P264" s="280"/>
      <c r="Q264" s="280"/>
      <c r="R264" s="40"/>
      <c r="T264" s="176" t="s">
        <v>22</v>
      </c>
      <c r="U264" s="47" t="s">
        <v>47</v>
      </c>
      <c r="V264" s="39"/>
      <c r="W264" s="177">
        <f>V264*K264</f>
        <v>0</v>
      </c>
      <c r="X264" s="177">
        <v>0.009</v>
      </c>
      <c r="Y264" s="177">
        <f>X264*K264</f>
        <v>1.034208</v>
      </c>
      <c r="Z264" s="177">
        <v>0</v>
      </c>
      <c r="AA264" s="178">
        <f>Z264*K264</f>
        <v>0</v>
      </c>
      <c r="AR264" s="21" t="s">
        <v>296</v>
      </c>
      <c r="AT264" s="21" t="s">
        <v>292</v>
      </c>
      <c r="AU264" s="21" t="s">
        <v>114</v>
      </c>
      <c r="AY264" s="21" t="s">
        <v>191</v>
      </c>
      <c r="BE264" s="113">
        <f>IF(U264="základní",N264,0)</f>
        <v>0</v>
      </c>
      <c r="BF264" s="113">
        <f>IF(U264="snížená",N264,0)</f>
        <v>0</v>
      </c>
      <c r="BG264" s="113">
        <f>IF(U264="zákl. přenesená",N264,0)</f>
        <v>0</v>
      </c>
      <c r="BH264" s="113">
        <f>IF(U264="sníž. přenesená",N264,0)</f>
        <v>0</v>
      </c>
      <c r="BI264" s="113">
        <f>IF(U264="nulová",N264,0)</f>
        <v>0</v>
      </c>
      <c r="BJ264" s="21" t="s">
        <v>90</v>
      </c>
      <c r="BK264" s="113">
        <f>ROUND(L264*K264,2)</f>
        <v>0</v>
      </c>
      <c r="BL264" s="21" t="s">
        <v>196</v>
      </c>
      <c r="BM264" s="21" t="s">
        <v>377</v>
      </c>
    </row>
    <row r="265" spans="2:51" s="11" customFormat="1" ht="22.5" customHeight="1">
      <c r="B265" s="187"/>
      <c r="C265" s="188"/>
      <c r="D265" s="188"/>
      <c r="E265" s="189" t="s">
        <v>22</v>
      </c>
      <c r="F265" s="286" t="s">
        <v>332</v>
      </c>
      <c r="G265" s="287"/>
      <c r="H265" s="287"/>
      <c r="I265" s="287"/>
      <c r="J265" s="188"/>
      <c r="K265" s="190" t="s">
        <v>22</v>
      </c>
      <c r="L265" s="188"/>
      <c r="M265" s="188"/>
      <c r="N265" s="188"/>
      <c r="O265" s="188"/>
      <c r="P265" s="188"/>
      <c r="Q265" s="188"/>
      <c r="R265" s="191"/>
      <c r="T265" s="192"/>
      <c r="U265" s="188"/>
      <c r="V265" s="188"/>
      <c r="W265" s="188"/>
      <c r="X265" s="188"/>
      <c r="Y265" s="188"/>
      <c r="Z265" s="188"/>
      <c r="AA265" s="193"/>
      <c r="AT265" s="194" t="s">
        <v>199</v>
      </c>
      <c r="AU265" s="194" t="s">
        <v>114</v>
      </c>
      <c r="AV265" s="11" t="s">
        <v>90</v>
      </c>
      <c r="AW265" s="11" t="s">
        <v>39</v>
      </c>
      <c r="AX265" s="11" t="s">
        <v>82</v>
      </c>
      <c r="AY265" s="194" t="s">
        <v>191</v>
      </c>
    </row>
    <row r="266" spans="2:51" s="10" customFormat="1" ht="22.5" customHeight="1">
      <c r="B266" s="179"/>
      <c r="C266" s="180"/>
      <c r="D266" s="180"/>
      <c r="E266" s="181" t="s">
        <v>22</v>
      </c>
      <c r="F266" s="274" t="s">
        <v>369</v>
      </c>
      <c r="G266" s="275"/>
      <c r="H266" s="275"/>
      <c r="I266" s="275"/>
      <c r="J266" s="180"/>
      <c r="K266" s="182">
        <v>109.44</v>
      </c>
      <c r="L266" s="180"/>
      <c r="M266" s="180"/>
      <c r="N266" s="180"/>
      <c r="O266" s="180"/>
      <c r="P266" s="180"/>
      <c r="Q266" s="180"/>
      <c r="R266" s="183"/>
      <c r="T266" s="184"/>
      <c r="U266" s="180"/>
      <c r="V266" s="180"/>
      <c r="W266" s="180"/>
      <c r="X266" s="180"/>
      <c r="Y266" s="180"/>
      <c r="Z266" s="180"/>
      <c r="AA266" s="185"/>
      <c r="AT266" s="186" t="s">
        <v>199</v>
      </c>
      <c r="AU266" s="186" t="s">
        <v>114</v>
      </c>
      <c r="AV266" s="10" t="s">
        <v>114</v>
      </c>
      <c r="AW266" s="10" t="s">
        <v>39</v>
      </c>
      <c r="AX266" s="10" t="s">
        <v>90</v>
      </c>
      <c r="AY266" s="186" t="s">
        <v>191</v>
      </c>
    </row>
    <row r="267" spans="2:65" s="1" customFormat="1" ht="44.25" customHeight="1">
      <c r="B267" s="38"/>
      <c r="C267" s="172" t="s">
        <v>378</v>
      </c>
      <c r="D267" s="172" t="s">
        <v>193</v>
      </c>
      <c r="E267" s="173" t="s">
        <v>379</v>
      </c>
      <c r="F267" s="281" t="s">
        <v>380</v>
      </c>
      <c r="G267" s="281"/>
      <c r="H267" s="281"/>
      <c r="I267" s="281"/>
      <c r="J267" s="174" t="s">
        <v>111</v>
      </c>
      <c r="K267" s="175">
        <v>109.44</v>
      </c>
      <c r="L267" s="282">
        <v>0</v>
      </c>
      <c r="M267" s="283"/>
      <c r="N267" s="280">
        <f>ROUND(L267*K267,2)</f>
        <v>0</v>
      </c>
      <c r="O267" s="280"/>
      <c r="P267" s="280"/>
      <c r="Q267" s="280"/>
      <c r="R267" s="40"/>
      <c r="T267" s="176" t="s">
        <v>22</v>
      </c>
      <c r="U267" s="47" t="s">
        <v>47</v>
      </c>
      <c r="V267" s="39"/>
      <c r="W267" s="177">
        <f>V267*K267</f>
        <v>0</v>
      </c>
      <c r="X267" s="177">
        <v>9E-05</v>
      </c>
      <c r="Y267" s="177">
        <f>X267*K267</f>
        <v>0.0098496</v>
      </c>
      <c r="Z267" s="177">
        <v>0</v>
      </c>
      <c r="AA267" s="178">
        <f>Z267*K267</f>
        <v>0</v>
      </c>
      <c r="AR267" s="21" t="s">
        <v>196</v>
      </c>
      <c r="AT267" s="21" t="s">
        <v>193</v>
      </c>
      <c r="AU267" s="21" t="s">
        <v>114</v>
      </c>
      <c r="AY267" s="21" t="s">
        <v>191</v>
      </c>
      <c r="BE267" s="113">
        <f>IF(U267="základní",N267,0)</f>
        <v>0</v>
      </c>
      <c r="BF267" s="113">
        <f>IF(U267="snížená",N267,0)</f>
        <v>0</v>
      </c>
      <c r="BG267" s="113">
        <f>IF(U267="zákl. přenesená",N267,0)</f>
        <v>0</v>
      </c>
      <c r="BH267" s="113">
        <f>IF(U267="sníž. přenesená",N267,0)</f>
        <v>0</v>
      </c>
      <c r="BI267" s="113">
        <f>IF(U267="nulová",N267,0)</f>
        <v>0</v>
      </c>
      <c r="BJ267" s="21" t="s">
        <v>90</v>
      </c>
      <c r="BK267" s="113">
        <f>ROUND(L267*K267,2)</f>
        <v>0</v>
      </c>
      <c r="BL267" s="21" t="s">
        <v>196</v>
      </c>
      <c r="BM267" s="21" t="s">
        <v>381</v>
      </c>
    </row>
    <row r="268" spans="2:51" s="10" customFormat="1" ht="22.5" customHeight="1">
      <c r="B268" s="179"/>
      <c r="C268" s="180"/>
      <c r="D268" s="180"/>
      <c r="E268" s="181" t="s">
        <v>22</v>
      </c>
      <c r="F268" s="284" t="s">
        <v>382</v>
      </c>
      <c r="G268" s="285"/>
      <c r="H268" s="285"/>
      <c r="I268" s="285"/>
      <c r="J268" s="180"/>
      <c r="K268" s="182">
        <v>109.44</v>
      </c>
      <c r="L268" s="180"/>
      <c r="M268" s="180"/>
      <c r="N268" s="180"/>
      <c r="O268" s="180"/>
      <c r="P268" s="180"/>
      <c r="Q268" s="180"/>
      <c r="R268" s="183"/>
      <c r="T268" s="184"/>
      <c r="U268" s="180"/>
      <c r="V268" s="180"/>
      <c r="W268" s="180"/>
      <c r="X268" s="180"/>
      <c r="Y268" s="180"/>
      <c r="Z268" s="180"/>
      <c r="AA268" s="185"/>
      <c r="AT268" s="186" t="s">
        <v>199</v>
      </c>
      <c r="AU268" s="186" t="s">
        <v>114</v>
      </c>
      <c r="AV268" s="10" t="s">
        <v>114</v>
      </c>
      <c r="AW268" s="10" t="s">
        <v>39</v>
      </c>
      <c r="AX268" s="10" t="s">
        <v>90</v>
      </c>
      <c r="AY268" s="186" t="s">
        <v>191</v>
      </c>
    </row>
    <row r="269" spans="2:65" s="1" customFormat="1" ht="31.5" customHeight="1">
      <c r="B269" s="38"/>
      <c r="C269" s="172" t="s">
        <v>383</v>
      </c>
      <c r="D269" s="172" t="s">
        <v>193</v>
      </c>
      <c r="E269" s="173" t="s">
        <v>384</v>
      </c>
      <c r="F269" s="281" t="s">
        <v>385</v>
      </c>
      <c r="G269" s="281"/>
      <c r="H269" s="281"/>
      <c r="I269" s="281"/>
      <c r="J269" s="174" t="s">
        <v>111</v>
      </c>
      <c r="K269" s="175">
        <v>114.73</v>
      </c>
      <c r="L269" s="282">
        <v>0</v>
      </c>
      <c r="M269" s="283"/>
      <c r="N269" s="280">
        <f>ROUND(L269*K269,2)</f>
        <v>0</v>
      </c>
      <c r="O269" s="280"/>
      <c r="P269" s="280"/>
      <c r="Q269" s="280"/>
      <c r="R269" s="40"/>
      <c r="T269" s="176" t="s">
        <v>22</v>
      </c>
      <c r="U269" s="47" t="s">
        <v>47</v>
      </c>
      <c r="V269" s="39"/>
      <c r="W269" s="177">
        <f>V269*K269</f>
        <v>0</v>
      </c>
      <c r="X269" s="177">
        <v>0.00348</v>
      </c>
      <c r="Y269" s="177">
        <f>X269*K269</f>
        <v>0.3992604</v>
      </c>
      <c r="Z269" s="177">
        <v>0</v>
      </c>
      <c r="AA269" s="178">
        <f>Z269*K269</f>
        <v>0</v>
      </c>
      <c r="AR269" s="21" t="s">
        <v>196</v>
      </c>
      <c r="AT269" s="21" t="s">
        <v>193</v>
      </c>
      <c r="AU269" s="21" t="s">
        <v>114</v>
      </c>
      <c r="AY269" s="21" t="s">
        <v>191</v>
      </c>
      <c r="BE269" s="113">
        <f>IF(U269="základní",N269,0)</f>
        <v>0</v>
      </c>
      <c r="BF269" s="113">
        <f>IF(U269="snížená",N269,0)</f>
        <v>0</v>
      </c>
      <c r="BG269" s="113">
        <f>IF(U269="zákl. přenesená",N269,0)</f>
        <v>0</v>
      </c>
      <c r="BH269" s="113">
        <f>IF(U269="sníž. přenesená",N269,0)</f>
        <v>0</v>
      </c>
      <c r="BI269" s="113">
        <f>IF(U269="nulová",N269,0)</f>
        <v>0</v>
      </c>
      <c r="BJ269" s="21" t="s">
        <v>90</v>
      </c>
      <c r="BK269" s="113">
        <f>ROUND(L269*K269,2)</f>
        <v>0</v>
      </c>
      <c r="BL269" s="21" t="s">
        <v>196</v>
      </c>
      <c r="BM269" s="21" t="s">
        <v>386</v>
      </c>
    </row>
    <row r="270" spans="2:51" s="11" customFormat="1" ht="22.5" customHeight="1">
      <c r="B270" s="187"/>
      <c r="C270" s="188"/>
      <c r="D270" s="188"/>
      <c r="E270" s="189" t="s">
        <v>22</v>
      </c>
      <c r="F270" s="286" t="s">
        <v>332</v>
      </c>
      <c r="G270" s="287"/>
      <c r="H270" s="287"/>
      <c r="I270" s="287"/>
      <c r="J270" s="188"/>
      <c r="K270" s="190" t="s">
        <v>22</v>
      </c>
      <c r="L270" s="188"/>
      <c r="M270" s="188"/>
      <c r="N270" s="188"/>
      <c r="O270" s="188"/>
      <c r="P270" s="188"/>
      <c r="Q270" s="188"/>
      <c r="R270" s="191"/>
      <c r="T270" s="192"/>
      <c r="U270" s="188"/>
      <c r="V270" s="188"/>
      <c r="W270" s="188"/>
      <c r="X270" s="188"/>
      <c r="Y270" s="188"/>
      <c r="Z270" s="188"/>
      <c r="AA270" s="193"/>
      <c r="AT270" s="194" t="s">
        <v>199</v>
      </c>
      <c r="AU270" s="194" t="s">
        <v>114</v>
      </c>
      <c r="AV270" s="11" t="s">
        <v>90</v>
      </c>
      <c r="AW270" s="11" t="s">
        <v>39</v>
      </c>
      <c r="AX270" s="11" t="s">
        <v>82</v>
      </c>
      <c r="AY270" s="194" t="s">
        <v>191</v>
      </c>
    </row>
    <row r="271" spans="2:51" s="10" customFormat="1" ht="22.5" customHeight="1">
      <c r="B271" s="179"/>
      <c r="C271" s="180"/>
      <c r="D271" s="180"/>
      <c r="E271" s="181" t="s">
        <v>22</v>
      </c>
      <c r="F271" s="274" t="s">
        <v>387</v>
      </c>
      <c r="G271" s="275"/>
      <c r="H271" s="275"/>
      <c r="I271" s="275"/>
      <c r="J271" s="180"/>
      <c r="K271" s="182">
        <v>114.73</v>
      </c>
      <c r="L271" s="180"/>
      <c r="M271" s="180"/>
      <c r="N271" s="180"/>
      <c r="O271" s="180"/>
      <c r="P271" s="180"/>
      <c r="Q271" s="180"/>
      <c r="R271" s="183"/>
      <c r="T271" s="184"/>
      <c r="U271" s="180"/>
      <c r="V271" s="180"/>
      <c r="W271" s="180"/>
      <c r="X271" s="180"/>
      <c r="Y271" s="180"/>
      <c r="Z271" s="180"/>
      <c r="AA271" s="185"/>
      <c r="AT271" s="186" t="s">
        <v>199</v>
      </c>
      <c r="AU271" s="186" t="s">
        <v>114</v>
      </c>
      <c r="AV271" s="10" t="s">
        <v>114</v>
      </c>
      <c r="AW271" s="10" t="s">
        <v>39</v>
      </c>
      <c r="AX271" s="10" t="s">
        <v>90</v>
      </c>
      <c r="AY271" s="186" t="s">
        <v>191</v>
      </c>
    </row>
    <row r="272" spans="2:65" s="1" customFormat="1" ht="31.5" customHeight="1">
      <c r="B272" s="38"/>
      <c r="C272" s="172" t="s">
        <v>388</v>
      </c>
      <c r="D272" s="172" t="s">
        <v>193</v>
      </c>
      <c r="E272" s="173" t="s">
        <v>389</v>
      </c>
      <c r="F272" s="281" t="s">
        <v>390</v>
      </c>
      <c r="G272" s="281"/>
      <c r="H272" s="281"/>
      <c r="I272" s="281"/>
      <c r="J272" s="174" t="s">
        <v>111</v>
      </c>
      <c r="K272" s="175">
        <v>1625.737</v>
      </c>
      <c r="L272" s="282">
        <v>0</v>
      </c>
      <c r="M272" s="283"/>
      <c r="N272" s="280">
        <f>ROUND(L272*K272,2)</f>
        <v>0</v>
      </c>
      <c r="O272" s="280"/>
      <c r="P272" s="280"/>
      <c r="Q272" s="280"/>
      <c r="R272" s="40"/>
      <c r="T272" s="176" t="s">
        <v>22</v>
      </c>
      <c r="U272" s="47" t="s">
        <v>47</v>
      </c>
      <c r="V272" s="39"/>
      <c r="W272" s="177">
        <f>V272*K272</f>
        <v>0</v>
      </c>
      <c r="X272" s="177">
        <v>0.00026</v>
      </c>
      <c r="Y272" s="177">
        <f>X272*K272</f>
        <v>0.42269162</v>
      </c>
      <c r="Z272" s="177">
        <v>0</v>
      </c>
      <c r="AA272" s="178">
        <f>Z272*K272</f>
        <v>0</v>
      </c>
      <c r="AR272" s="21" t="s">
        <v>196</v>
      </c>
      <c r="AT272" s="21" t="s">
        <v>193</v>
      </c>
      <c r="AU272" s="21" t="s">
        <v>114</v>
      </c>
      <c r="AY272" s="21" t="s">
        <v>191</v>
      </c>
      <c r="BE272" s="113">
        <f>IF(U272="základní",N272,0)</f>
        <v>0</v>
      </c>
      <c r="BF272" s="113">
        <f>IF(U272="snížená",N272,0)</f>
        <v>0</v>
      </c>
      <c r="BG272" s="113">
        <f>IF(U272="zákl. přenesená",N272,0)</f>
        <v>0</v>
      </c>
      <c r="BH272" s="113">
        <f>IF(U272="sníž. přenesená",N272,0)</f>
        <v>0</v>
      </c>
      <c r="BI272" s="113">
        <f>IF(U272="nulová",N272,0)</f>
        <v>0</v>
      </c>
      <c r="BJ272" s="21" t="s">
        <v>90</v>
      </c>
      <c r="BK272" s="113">
        <f>ROUND(L272*K272,2)</f>
        <v>0</v>
      </c>
      <c r="BL272" s="21" t="s">
        <v>196</v>
      </c>
      <c r="BM272" s="21" t="s">
        <v>391</v>
      </c>
    </row>
    <row r="273" spans="2:51" s="11" customFormat="1" ht="22.5" customHeight="1">
      <c r="B273" s="187"/>
      <c r="C273" s="188"/>
      <c r="D273" s="188"/>
      <c r="E273" s="189" t="s">
        <v>22</v>
      </c>
      <c r="F273" s="286" t="s">
        <v>221</v>
      </c>
      <c r="G273" s="287"/>
      <c r="H273" s="287"/>
      <c r="I273" s="287"/>
      <c r="J273" s="188"/>
      <c r="K273" s="190" t="s">
        <v>22</v>
      </c>
      <c r="L273" s="188"/>
      <c r="M273" s="188"/>
      <c r="N273" s="188"/>
      <c r="O273" s="188"/>
      <c r="P273" s="188"/>
      <c r="Q273" s="188"/>
      <c r="R273" s="191"/>
      <c r="T273" s="192"/>
      <c r="U273" s="188"/>
      <c r="V273" s="188"/>
      <c r="W273" s="188"/>
      <c r="X273" s="188"/>
      <c r="Y273" s="188"/>
      <c r="Z273" s="188"/>
      <c r="AA273" s="193"/>
      <c r="AT273" s="194" t="s">
        <v>199</v>
      </c>
      <c r="AU273" s="194" t="s">
        <v>114</v>
      </c>
      <c r="AV273" s="11" t="s">
        <v>90</v>
      </c>
      <c r="AW273" s="11" t="s">
        <v>39</v>
      </c>
      <c r="AX273" s="11" t="s">
        <v>82</v>
      </c>
      <c r="AY273" s="194" t="s">
        <v>191</v>
      </c>
    </row>
    <row r="274" spans="2:51" s="10" customFormat="1" ht="22.5" customHeight="1">
      <c r="B274" s="179"/>
      <c r="C274" s="180"/>
      <c r="D274" s="180"/>
      <c r="E274" s="181" t="s">
        <v>22</v>
      </c>
      <c r="F274" s="274" t="s">
        <v>392</v>
      </c>
      <c r="G274" s="275"/>
      <c r="H274" s="275"/>
      <c r="I274" s="275"/>
      <c r="J274" s="180"/>
      <c r="K274" s="182">
        <v>1137.1</v>
      </c>
      <c r="L274" s="180"/>
      <c r="M274" s="180"/>
      <c r="N274" s="180"/>
      <c r="O274" s="180"/>
      <c r="P274" s="180"/>
      <c r="Q274" s="180"/>
      <c r="R274" s="183"/>
      <c r="T274" s="184"/>
      <c r="U274" s="180"/>
      <c r="V274" s="180"/>
      <c r="W274" s="180"/>
      <c r="X274" s="180"/>
      <c r="Y274" s="180"/>
      <c r="Z274" s="180"/>
      <c r="AA274" s="185"/>
      <c r="AT274" s="186" t="s">
        <v>199</v>
      </c>
      <c r="AU274" s="186" t="s">
        <v>114</v>
      </c>
      <c r="AV274" s="10" t="s">
        <v>114</v>
      </c>
      <c r="AW274" s="10" t="s">
        <v>39</v>
      </c>
      <c r="AX274" s="10" t="s">
        <v>82</v>
      </c>
      <c r="AY274" s="186" t="s">
        <v>191</v>
      </c>
    </row>
    <row r="275" spans="2:51" s="10" customFormat="1" ht="22.5" customHeight="1">
      <c r="B275" s="179"/>
      <c r="C275" s="180"/>
      <c r="D275" s="180"/>
      <c r="E275" s="181" t="s">
        <v>22</v>
      </c>
      <c r="F275" s="274" t="s">
        <v>393</v>
      </c>
      <c r="G275" s="275"/>
      <c r="H275" s="275"/>
      <c r="I275" s="275"/>
      <c r="J275" s="180"/>
      <c r="K275" s="182">
        <v>240.904</v>
      </c>
      <c r="L275" s="180"/>
      <c r="M275" s="180"/>
      <c r="N275" s="180"/>
      <c r="O275" s="180"/>
      <c r="P275" s="180"/>
      <c r="Q275" s="180"/>
      <c r="R275" s="183"/>
      <c r="T275" s="184"/>
      <c r="U275" s="180"/>
      <c r="V275" s="180"/>
      <c r="W275" s="180"/>
      <c r="X275" s="180"/>
      <c r="Y275" s="180"/>
      <c r="Z275" s="180"/>
      <c r="AA275" s="185"/>
      <c r="AT275" s="186" t="s">
        <v>199</v>
      </c>
      <c r="AU275" s="186" t="s">
        <v>114</v>
      </c>
      <c r="AV275" s="10" t="s">
        <v>114</v>
      </c>
      <c r="AW275" s="10" t="s">
        <v>39</v>
      </c>
      <c r="AX275" s="10" t="s">
        <v>82</v>
      </c>
      <c r="AY275" s="186" t="s">
        <v>191</v>
      </c>
    </row>
    <row r="276" spans="2:51" s="10" customFormat="1" ht="22.5" customHeight="1">
      <c r="B276" s="179"/>
      <c r="C276" s="180"/>
      <c r="D276" s="180"/>
      <c r="E276" s="181" t="s">
        <v>22</v>
      </c>
      <c r="F276" s="274" t="s">
        <v>394</v>
      </c>
      <c r="G276" s="275"/>
      <c r="H276" s="275"/>
      <c r="I276" s="275"/>
      <c r="J276" s="180"/>
      <c r="K276" s="182">
        <v>200.803</v>
      </c>
      <c r="L276" s="180"/>
      <c r="M276" s="180"/>
      <c r="N276" s="180"/>
      <c r="O276" s="180"/>
      <c r="P276" s="180"/>
      <c r="Q276" s="180"/>
      <c r="R276" s="183"/>
      <c r="T276" s="184"/>
      <c r="U276" s="180"/>
      <c r="V276" s="180"/>
      <c r="W276" s="180"/>
      <c r="X276" s="180"/>
      <c r="Y276" s="180"/>
      <c r="Z276" s="180"/>
      <c r="AA276" s="185"/>
      <c r="AT276" s="186" t="s">
        <v>199</v>
      </c>
      <c r="AU276" s="186" t="s">
        <v>114</v>
      </c>
      <c r="AV276" s="10" t="s">
        <v>114</v>
      </c>
      <c r="AW276" s="10" t="s">
        <v>39</v>
      </c>
      <c r="AX276" s="10" t="s">
        <v>82</v>
      </c>
      <c r="AY276" s="186" t="s">
        <v>191</v>
      </c>
    </row>
    <row r="277" spans="2:51" s="10" customFormat="1" ht="22.5" customHeight="1">
      <c r="B277" s="179"/>
      <c r="C277" s="180"/>
      <c r="D277" s="180"/>
      <c r="E277" s="181" t="s">
        <v>22</v>
      </c>
      <c r="F277" s="274" t="s">
        <v>395</v>
      </c>
      <c r="G277" s="275"/>
      <c r="H277" s="275"/>
      <c r="I277" s="275"/>
      <c r="J277" s="180"/>
      <c r="K277" s="182">
        <v>3.39</v>
      </c>
      <c r="L277" s="180"/>
      <c r="M277" s="180"/>
      <c r="N277" s="180"/>
      <c r="O277" s="180"/>
      <c r="P277" s="180"/>
      <c r="Q277" s="180"/>
      <c r="R277" s="183"/>
      <c r="T277" s="184"/>
      <c r="U277" s="180"/>
      <c r="V277" s="180"/>
      <c r="W277" s="180"/>
      <c r="X277" s="180"/>
      <c r="Y277" s="180"/>
      <c r="Z277" s="180"/>
      <c r="AA277" s="185"/>
      <c r="AT277" s="186" t="s">
        <v>199</v>
      </c>
      <c r="AU277" s="186" t="s">
        <v>114</v>
      </c>
      <c r="AV277" s="10" t="s">
        <v>114</v>
      </c>
      <c r="AW277" s="10" t="s">
        <v>39</v>
      </c>
      <c r="AX277" s="10" t="s">
        <v>82</v>
      </c>
      <c r="AY277" s="186" t="s">
        <v>191</v>
      </c>
    </row>
    <row r="278" spans="2:51" s="10" customFormat="1" ht="22.5" customHeight="1">
      <c r="B278" s="179"/>
      <c r="C278" s="180"/>
      <c r="D278" s="180"/>
      <c r="E278" s="181" t="s">
        <v>22</v>
      </c>
      <c r="F278" s="274" t="s">
        <v>396</v>
      </c>
      <c r="G278" s="275"/>
      <c r="H278" s="275"/>
      <c r="I278" s="275"/>
      <c r="J278" s="180"/>
      <c r="K278" s="182">
        <v>23.6</v>
      </c>
      <c r="L278" s="180"/>
      <c r="M278" s="180"/>
      <c r="N278" s="180"/>
      <c r="O278" s="180"/>
      <c r="P278" s="180"/>
      <c r="Q278" s="180"/>
      <c r="R278" s="183"/>
      <c r="T278" s="184"/>
      <c r="U278" s="180"/>
      <c r="V278" s="180"/>
      <c r="W278" s="180"/>
      <c r="X278" s="180"/>
      <c r="Y278" s="180"/>
      <c r="Z278" s="180"/>
      <c r="AA278" s="185"/>
      <c r="AT278" s="186" t="s">
        <v>199</v>
      </c>
      <c r="AU278" s="186" t="s">
        <v>114</v>
      </c>
      <c r="AV278" s="10" t="s">
        <v>114</v>
      </c>
      <c r="AW278" s="10" t="s">
        <v>39</v>
      </c>
      <c r="AX278" s="10" t="s">
        <v>82</v>
      </c>
      <c r="AY278" s="186" t="s">
        <v>191</v>
      </c>
    </row>
    <row r="279" spans="2:51" s="10" customFormat="1" ht="22.5" customHeight="1">
      <c r="B279" s="179"/>
      <c r="C279" s="180"/>
      <c r="D279" s="180"/>
      <c r="E279" s="181" t="s">
        <v>22</v>
      </c>
      <c r="F279" s="274" t="s">
        <v>397</v>
      </c>
      <c r="G279" s="275"/>
      <c r="H279" s="275"/>
      <c r="I279" s="275"/>
      <c r="J279" s="180"/>
      <c r="K279" s="182">
        <v>12.92</v>
      </c>
      <c r="L279" s="180"/>
      <c r="M279" s="180"/>
      <c r="N279" s="180"/>
      <c r="O279" s="180"/>
      <c r="P279" s="180"/>
      <c r="Q279" s="180"/>
      <c r="R279" s="183"/>
      <c r="T279" s="184"/>
      <c r="U279" s="180"/>
      <c r="V279" s="180"/>
      <c r="W279" s="180"/>
      <c r="X279" s="180"/>
      <c r="Y279" s="180"/>
      <c r="Z279" s="180"/>
      <c r="AA279" s="185"/>
      <c r="AT279" s="186" t="s">
        <v>199</v>
      </c>
      <c r="AU279" s="186" t="s">
        <v>114</v>
      </c>
      <c r="AV279" s="10" t="s">
        <v>114</v>
      </c>
      <c r="AW279" s="10" t="s">
        <v>39</v>
      </c>
      <c r="AX279" s="10" t="s">
        <v>82</v>
      </c>
      <c r="AY279" s="186" t="s">
        <v>191</v>
      </c>
    </row>
    <row r="280" spans="2:51" s="10" customFormat="1" ht="22.5" customHeight="1">
      <c r="B280" s="179"/>
      <c r="C280" s="180"/>
      <c r="D280" s="180"/>
      <c r="E280" s="181" t="s">
        <v>22</v>
      </c>
      <c r="F280" s="274" t="s">
        <v>398</v>
      </c>
      <c r="G280" s="275"/>
      <c r="H280" s="275"/>
      <c r="I280" s="275"/>
      <c r="J280" s="180"/>
      <c r="K280" s="182">
        <v>7.02</v>
      </c>
      <c r="L280" s="180"/>
      <c r="M280" s="180"/>
      <c r="N280" s="180"/>
      <c r="O280" s="180"/>
      <c r="P280" s="180"/>
      <c r="Q280" s="180"/>
      <c r="R280" s="183"/>
      <c r="T280" s="184"/>
      <c r="U280" s="180"/>
      <c r="V280" s="180"/>
      <c r="W280" s="180"/>
      <c r="X280" s="180"/>
      <c r="Y280" s="180"/>
      <c r="Z280" s="180"/>
      <c r="AA280" s="185"/>
      <c r="AT280" s="186" t="s">
        <v>199</v>
      </c>
      <c r="AU280" s="186" t="s">
        <v>114</v>
      </c>
      <c r="AV280" s="10" t="s">
        <v>114</v>
      </c>
      <c r="AW280" s="10" t="s">
        <v>39</v>
      </c>
      <c r="AX280" s="10" t="s">
        <v>82</v>
      </c>
      <c r="AY280" s="186" t="s">
        <v>191</v>
      </c>
    </row>
    <row r="281" spans="2:51" s="12" customFormat="1" ht="22.5" customHeight="1">
      <c r="B281" s="195"/>
      <c r="C281" s="196"/>
      <c r="D281" s="196"/>
      <c r="E281" s="197" t="s">
        <v>22</v>
      </c>
      <c r="F281" s="288" t="s">
        <v>217</v>
      </c>
      <c r="G281" s="289"/>
      <c r="H281" s="289"/>
      <c r="I281" s="289"/>
      <c r="J281" s="196"/>
      <c r="K281" s="198">
        <v>1625.737</v>
      </c>
      <c r="L281" s="196"/>
      <c r="M281" s="196"/>
      <c r="N281" s="196"/>
      <c r="O281" s="196"/>
      <c r="P281" s="196"/>
      <c r="Q281" s="196"/>
      <c r="R281" s="199"/>
      <c r="T281" s="200"/>
      <c r="U281" s="196"/>
      <c r="V281" s="196"/>
      <c r="W281" s="196"/>
      <c r="X281" s="196"/>
      <c r="Y281" s="196"/>
      <c r="Z281" s="196"/>
      <c r="AA281" s="201"/>
      <c r="AT281" s="202" t="s">
        <v>199</v>
      </c>
      <c r="AU281" s="202" t="s">
        <v>114</v>
      </c>
      <c r="AV281" s="12" t="s">
        <v>196</v>
      </c>
      <c r="AW281" s="12" t="s">
        <v>39</v>
      </c>
      <c r="AX281" s="12" t="s">
        <v>90</v>
      </c>
      <c r="AY281" s="202" t="s">
        <v>191</v>
      </c>
    </row>
    <row r="282" spans="2:65" s="1" customFormat="1" ht="31.5" customHeight="1">
      <c r="B282" s="38"/>
      <c r="C282" s="172" t="s">
        <v>399</v>
      </c>
      <c r="D282" s="172" t="s">
        <v>193</v>
      </c>
      <c r="E282" s="173" t="s">
        <v>400</v>
      </c>
      <c r="F282" s="281" t="s">
        <v>401</v>
      </c>
      <c r="G282" s="281"/>
      <c r="H282" s="281"/>
      <c r="I282" s="281"/>
      <c r="J282" s="174" t="s">
        <v>111</v>
      </c>
      <c r="K282" s="175">
        <v>5.29</v>
      </c>
      <c r="L282" s="282">
        <v>0</v>
      </c>
      <c r="M282" s="283"/>
      <c r="N282" s="280">
        <f>ROUND(L282*K282,2)</f>
        <v>0</v>
      </c>
      <c r="O282" s="280"/>
      <c r="P282" s="280"/>
      <c r="Q282" s="280"/>
      <c r="R282" s="40"/>
      <c r="T282" s="176" t="s">
        <v>22</v>
      </c>
      <c r="U282" s="47" t="s">
        <v>47</v>
      </c>
      <c r="V282" s="39"/>
      <c r="W282" s="177">
        <f>V282*K282</f>
        <v>0</v>
      </c>
      <c r="X282" s="177">
        <v>0.00489</v>
      </c>
      <c r="Y282" s="177">
        <f>X282*K282</f>
        <v>0.0258681</v>
      </c>
      <c r="Z282" s="177">
        <v>0</v>
      </c>
      <c r="AA282" s="178">
        <f>Z282*K282</f>
        <v>0</v>
      </c>
      <c r="AR282" s="21" t="s">
        <v>196</v>
      </c>
      <c r="AT282" s="21" t="s">
        <v>193</v>
      </c>
      <c r="AU282" s="21" t="s">
        <v>114</v>
      </c>
      <c r="AY282" s="21" t="s">
        <v>191</v>
      </c>
      <c r="BE282" s="113">
        <f>IF(U282="základní",N282,0)</f>
        <v>0</v>
      </c>
      <c r="BF282" s="113">
        <f>IF(U282="snížená",N282,0)</f>
        <v>0</v>
      </c>
      <c r="BG282" s="113">
        <f>IF(U282="zákl. přenesená",N282,0)</f>
        <v>0</v>
      </c>
      <c r="BH282" s="113">
        <f>IF(U282="sníž. přenesená",N282,0)</f>
        <v>0</v>
      </c>
      <c r="BI282" s="113">
        <f>IF(U282="nulová",N282,0)</f>
        <v>0</v>
      </c>
      <c r="BJ282" s="21" t="s">
        <v>90</v>
      </c>
      <c r="BK282" s="113">
        <f>ROUND(L282*K282,2)</f>
        <v>0</v>
      </c>
      <c r="BL282" s="21" t="s">
        <v>196</v>
      </c>
      <c r="BM282" s="21" t="s">
        <v>402</v>
      </c>
    </row>
    <row r="283" spans="2:51" s="11" customFormat="1" ht="22.5" customHeight="1">
      <c r="B283" s="187"/>
      <c r="C283" s="188"/>
      <c r="D283" s="188"/>
      <c r="E283" s="189" t="s">
        <v>22</v>
      </c>
      <c r="F283" s="286" t="s">
        <v>332</v>
      </c>
      <c r="G283" s="287"/>
      <c r="H283" s="287"/>
      <c r="I283" s="287"/>
      <c r="J283" s="188"/>
      <c r="K283" s="190" t="s">
        <v>22</v>
      </c>
      <c r="L283" s="188"/>
      <c r="M283" s="188"/>
      <c r="N283" s="188"/>
      <c r="O283" s="188"/>
      <c r="P283" s="188"/>
      <c r="Q283" s="188"/>
      <c r="R283" s="191"/>
      <c r="T283" s="192"/>
      <c r="U283" s="188"/>
      <c r="V283" s="188"/>
      <c r="W283" s="188"/>
      <c r="X283" s="188"/>
      <c r="Y283" s="188"/>
      <c r="Z283" s="188"/>
      <c r="AA283" s="193"/>
      <c r="AT283" s="194" t="s">
        <v>199</v>
      </c>
      <c r="AU283" s="194" t="s">
        <v>114</v>
      </c>
      <c r="AV283" s="11" t="s">
        <v>90</v>
      </c>
      <c r="AW283" s="11" t="s">
        <v>39</v>
      </c>
      <c r="AX283" s="11" t="s">
        <v>82</v>
      </c>
      <c r="AY283" s="194" t="s">
        <v>191</v>
      </c>
    </row>
    <row r="284" spans="2:51" s="10" customFormat="1" ht="22.5" customHeight="1">
      <c r="B284" s="179"/>
      <c r="C284" s="180"/>
      <c r="D284" s="180"/>
      <c r="E284" s="181" t="s">
        <v>22</v>
      </c>
      <c r="F284" s="274" t="s">
        <v>368</v>
      </c>
      <c r="G284" s="275"/>
      <c r="H284" s="275"/>
      <c r="I284" s="275"/>
      <c r="J284" s="180"/>
      <c r="K284" s="182">
        <v>5.29</v>
      </c>
      <c r="L284" s="180"/>
      <c r="M284" s="180"/>
      <c r="N284" s="180"/>
      <c r="O284" s="180"/>
      <c r="P284" s="180"/>
      <c r="Q284" s="180"/>
      <c r="R284" s="183"/>
      <c r="T284" s="184"/>
      <c r="U284" s="180"/>
      <c r="V284" s="180"/>
      <c r="W284" s="180"/>
      <c r="X284" s="180"/>
      <c r="Y284" s="180"/>
      <c r="Z284" s="180"/>
      <c r="AA284" s="185"/>
      <c r="AT284" s="186" t="s">
        <v>199</v>
      </c>
      <c r="AU284" s="186" t="s">
        <v>114</v>
      </c>
      <c r="AV284" s="10" t="s">
        <v>114</v>
      </c>
      <c r="AW284" s="10" t="s">
        <v>39</v>
      </c>
      <c r="AX284" s="10" t="s">
        <v>90</v>
      </c>
      <c r="AY284" s="186" t="s">
        <v>191</v>
      </c>
    </row>
    <row r="285" spans="2:65" s="1" customFormat="1" ht="31.5" customHeight="1">
      <c r="B285" s="38"/>
      <c r="C285" s="172" t="s">
        <v>403</v>
      </c>
      <c r="D285" s="172" t="s">
        <v>193</v>
      </c>
      <c r="E285" s="173" t="s">
        <v>404</v>
      </c>
      <c r="F285" s="281" t="s">
        <v>405</v>
      </c>
      <c r="G285" s="281"/>
      <c r="H285" s="281"/>
      <c r="I285" s="281"/>
      <c r="J285" s="174" t="s">
        <v>406</v>
      </c>
      <c r="K285" s="175">
        <v>32.82</v>
      </c>
      <c r="L285" s="282">
        <v>0</v>
      </c>
      <c r="M285" s="283"/>
      <c r="N285" s="280">
        <f>ROUND(L285*K285,2)</f>
        <v>0</v>
      </c>
      <c r="O285" s="280"/>
      <c r="P285" s="280"/>
      <c r="Q285" s="280"/>
      <c r="R285" s="40"/>
      <c r="T285" s="176" t="s">
        <v>22</v>
      </c>
      <c r="U285" s="47" t="s">
        <v>47</v>
      </c>
      <c r="V285" s="39"/>
      <c r="W285" s="177">
        <f>V285*K285</f>
        <v>0</v>
      </c>
      <c r="X285" s="177">
        <v>0</v>
      </c>
      <c r="Y285" s="177">
        <f>X285*K285</f>
        <v>0</v>
      </c>
      <c r="Z285" s="177">
        <v>0</v>
      </c>
      <c r="AA285" s="178">
        <f>Z285*K285</f>
        <v>0</v>
      </c>
      <c r="AR285" s="21" t="s">
        <v>196</v>
      </c>
      <c r="AT285" s="21" t="s">
        <v>193</v>
      </c>
      <c r="AU285" s="21" t="s">
        <v>114</v>
      </c>
      <c r="AY285" s="21" t="s">
        <v>191</v>
      </c>
      <c r="BE285" s="113">
        <f>IF(U285="základní",N285,0)</f>
        <v>0</v>
      </c>
      <c r="BF285" s="113">
        <f>IF(U285="snížená",N285,0)</f>
        <v>0</v>
      </c>
      <c r="BG285" s="113">
        <f>IF(U285="zákl. přenesená",N285,0)</f>
        <v>0</v>
      </c>
      <c r="BH285" s="113">
        <f>IF(U285="sníž. přenesená",N285,0)</f>
        <v>0</v>
      </c>
      <c r="BI285" s="113">
        <f>IF(U285="nulová",N285,0)</f>
        <v>0</v>
      </c>
      <c r="BJ285" s="21" t="s">
        <v>90</v>
      </c>
      <c r="BK285" s="113">
        <f>ROUND(L285*K285,2)</f>
        <v>0</v>
      </c>
      <c r="BL285" s="21" t="s">
        <v>196</v>
      </c>
      <c r="BM285" s="21" t="s">
        <v>407</v>
      </c>
    </row>
    <row r="286" spans="2:51" s="11" customFormat="1" ht="22.5" customHeight="1">
      <c r="B286" s="187"/>
      <c r="C286" s="188"/>
      <c r="D286" s="188"/>
      <c r="E286" s="189" t="s">
        <v>22</v>
      </c>
      <c r="F286" s="286" t="s">
        <v>408</v>
      </c>
      <c r="G286" s="287"/>
      <c r="H286" s="287"/>
      <c r="I286" s="287"/>
      <c r="J286" s="188"/>
      <c r="K286" s="190" t="s">
        <v>22</v>
      </c>
      <c r="L286" s="188"/>
      <c r="M286" s="188"/>
      <c r="N286" s="188"/>
      <c r="O286" s="188"/>
      <c r="P286" s="188"/>
      <c r="Q286" s="188"/>
      <c r="R286" s="191"/>
      <c r="T286" s="192"/>
      <c r="U286" s="188"/>
      <c r="V286" s="188"/>
      <c r="W286" s="188"/>
      <c r="X286" s="188"/>
      <c r="Y286" s="188"/>
      <c r="Z286" s="188"/>
      <c r="AA286" s="193"/>
      <c r="AT286" s="194" t="s">
        <v>199</v>
      </c>
      <c r="AU286" s="194" t="s">
        <v>114</v>
      </c>
      <c r="AV286" s="11" t="s">
        <v>90</v>
      </c>
      <c r="AW286" s="11" t="s">
        <v>39</v>
      </c>
      <c r="AX286" s="11" t="s">
        <v>82</v>
      </c>
      <c r="AY286" s="194" t="s">
        <v>191</v>
      </c>
    </row>
    <row r="287" spans="2:51" s="10" customFormat="1" ht="22.5" customHeight="1">
      <c r="B287" s="179"/>
      <c r="C287" s="180"/>
      <c r="D287" s="180"/>
      <c r="E287" s="181" t="s">
        <v>22</v>
      </c>
      <c r="F287" s="274" t="s">
        <v>409</v>
      </c>
      <c r="G287" s="275"/>
      <c r="H287" s="275"/>
      <c r="I287" s="275"/>
      <c r="J287" s="180"/>
      <c r="K287" s="182">
        <v>32.82</v>
      </c>
      <c r="L287" s="180"/>
      <c r="M287" s="180"/>
      <c r="N287" s="180"/>
      <c r="O287" s="180"/>
      <c r="P287" s="180"/>
      <c r="Q287" s="180"/>
      <c r="R287" s="183"/>
      <c r="T287" s="184"/>
      <c r="U287" s="180"/>
      <c r="V287" s="180"/>
      <c r="W287" s="180"/>
      <c r="X287" s="180"/>
      <c r="Y287" s="180"/>
      <c r="Z287" s="180"/>
      <c r="AA287" s="185"/>
      <c r="AT287" s="186" t="s">
        <v>199</v>
      </c>
      <c r="AU287" s="186" t="s">
        <v>114</v>
      </c>
      <c r="AV287" s="10" t="s">
        <v>114</v>
      </c>
      <c r="AW287" s="10" t="s">
        <v>39</v>
      </c>
      <c r="AX287" s="10" t="s">
        <v>90</v>
      </c>
      <c r="AY287" s="186" t="s">
        <v>191</v>
      </c>
    </row>
    <row r="288" spans="2:65" s="1" customFormat="1" ht="31.5" customHeight="1">
      <c r="B288" s="38"/>
      <c r="C288" s="203" t="s">
        <v>410</v>
      </c>
      <c r="D288" s="203" t="s">
        <v>292</v>
      </c>
      <c r="E288" s="204" t="s">
        <v>411</v>
      </c>
      <c r="F288" s="276" t="s">
        <v>412</v>
      </c>
      <c r="G288" s="276"/>
      <c r="H288" s="276"/>
      <c r="I288" s="276"/>
      <c r="J288" s="205" t="s">
        <v>406</v>
      </c>
      <c r="K288" s="206">
        <v>39.384</v>
      </c>
      <c r="L288" s="277">
        <v>0</v>
      </c>
      <c r="M288" s="278"/>
      <c r="N288" s="279">
        <f>ROUND(L288*K288,2)</f>
        <v>0</v>
      </c>
      <c r="O288" s="280"/>
      <c r="P288" s="280"/>
      <c r="Q288" s="280"/>
      <c r="R288" s="40"/>
      <c r="T288" s="176" t="s">
        <v>22</v>
      </c>
      <c r="U288" s="47" t="s">
        <v>47</v>
      </c>
      <c r="V288" s="39"/>
      <c r="W288" s="177">
        <f>V288*K288</f>
        <v>0</v>
      </c>
      <c r="X288" s="177">
        <v>0.00012</v>
      </c>
      <c r="Y288" s="177">
        <f>X288*K288</f>
        <v>0.0047260800000000006</v>
      </c>
      <c r="Z288" s="177">
        <v>0</v>
      </c>
      <c r="AA288" s="178">
        <f>Z288*K288</f>
        <v>0</v>
      </c>
      <c r="AR288" s="21" t="s">
        <v>296</v>
      </c>
      <c r="AT288" s="21" t="s">
        <v>292</v>
      </c>
      <c r="AU288" s="21" t="s">
        <v>114</v>
      </c>
      <c r="AY288" s="21" t="s">
        <v>191</v>
      </c>
      <c r="BE288" s="113">
        <f>IF(U288="základní",N288,0)</f>
        <v>0</v>
      </c>
      <c r="BF288" s="113">
        <f>IF(U288="snížená",N288,0)</f>
        <v>0</v>
      </c>
      <c r="BG288" s="113">
        <f>IF(U288="zákl. přenesená",N288,0)</f>
        <v>0</v>
      </c>
      <c r="BH288" s="113">
        <f>IF(U288="sníž. přenesená",N288,0)</f>
        <v>0</v>
      </c>
      <c r="BI288" s="113">
        <f>IF(U288="nulová",N288,0)</f>
        <v>0</v>
      </c>
      <c r="BJ288" s="21" t="s">
        <v>90</v>
      </c>
      <c r="BK288" s="113">
        <f>ROUND(L288*K288,2)</f>
        <v>0</v>
      </c>
      <c r="BL288" s="21" t="s">
        <v>196</v>
      </c>
      <c r="BM288" s="21" t="s">
        <v>413</v>
      </c>
    </row>
    <row r="289" spans="2:51" s="11" customFormat="1" ht="22.5" customHeight="1">
      <c r="B289" s="187"/>
      <c r="C289" s="188"/>
      <c r="D289" s="188"/>
      <c r="E289" s="189" t="s">
        <v>22</v>
      </c>
      <c r="F289" s="286" t="s">
        <v>408</v>
      </c>
      <c r="G289" s="287"/>
      <c r="H289" s="287"/>
      <c r="I289" s="287"/>
      <c r="J289" s="188"/>
      <c r="K289" s="190" t="s">
        <v>22</v>
      </c>
      <c r="L289" s="188"/>
      <c r="M289" s="188"/>
      <c r="N289" s="188"/>
      <c r="O289" s="188"/>
      <c r="P289" s="188"/>
      <c r="Q289" s="188"/>
      <c r="R289" s="191"/>
      <c r="T289" s="192"/>
      <c r="U289" s="188"/>
      <c r="V289" s="188"/>
      <c r="W289" s="188"/>
      <c r="X289" s="188"/>
      <c r="Y289" s="188"/>
      <c r="Z289" s="188"/>
      <c r="AA289" s="193"/>
      <c r="AT289" s="194" t="s">
        <v>199</v>
      </c>
      <c r="AU289" s="194" t="s">
        <v>114</v>
      </c>
      <c r="AV289" s="11" t="s">
        <v>90</v>
      </c>
      <c r="AW289" s="11" t="s">
        <v>39</v>
      </c>
      <c r="AX289" s="11" t="s">
        <v>82</v>
      </c>
      <c r="AY289" s="194" t="s">
        <v>191</v>
      </c>
    </row>
    <row r="290" spans="2:51" s="10" customFormat="1" ht="22.5" customHeight="1">
      <c r="B290" s="179"/>
      <c r="C290" s="180"/>
      <c r="D290" s="180"/>
      <c r="E290" s="181" t="s">
        <v>22</v>
      </c>
      <c r="F290" s="274" t="s">
        <v>409</v>
      </c>
      <c r="G290" s="275"/>
      <c r="H290" s="275"/>
      <c r="I290" s="275"/>
      <c r="J290" s="180"/>
      <c r="K290" s="182">
        <v>32.82</v>
      </c>
      <c r="L290" s="180"/>
      <c r="M290" s="180"/>
      <c r="N290" s="180"/>
      <c r="O290" s="180"/>
      <c r="P290" s="180"/>
      <c r="Q290" s="180"/>
      <c r="R290" s="183"/>
      <c r="T290" s="184"/>
      <c r="U290" s="180"/>
      <c r="V290" s="180"/>
      <c r="W290" s="180"/>
      <c r="X290" s="180"/>
      <c r="Y290" s="180"/>
      <c r="Z290" s="180"/>
      <c r="AA290" s="185"/>
      <c r="AT290" s="186" t="s">
        <v>199</v>
      </c>
      <c r="AU290" s="186" t="s">
        <v>114</v>
      </c>
      <c r="AV290" s="10" t="s">
        <v>114</v>
      </c>
      <c r="AW290" s="10" t="s">
        <v>39</v>
      </c>
      <c r="AX290" s="10" t="s">
        <v>90</v>
      </c>
      <c r="AY290" s="186" t="s">
        <v>191</v>
      </c>
    </row>
    <row r="291" spans="2:65" s="1" customFormat="1" ht="31.5" customHeight="1">
      <c r="B291" s="38"/>
      <c r="C291" s="172" t="s">
        <v>414</v>
      </c>
      <c r="D291" s="172" t="s">
        <v>193</v>
      </c>
      <c r="E291" s="173" t="s">
        <v>415</v>
      </c>
      <c r="F291" s="281" t="s">
        <v>416</v>
      </c>
      <c r="G291" s="281"/>
      <c r="H291" s="281"/>
      <c r="I291" s="281"/>
      <c r="J291" s="174" t="s">
        <v>111</v>
      </c>
      <c r="K291" s="175">
        <v>3.39</v>
      </c>
      <c r="L291" s="282">
        <v>0</v>
      </c>
      <c r="M291" s="283"/>
      <c r="N291" s="280">
        <f>ROUND(L291*K291,2)</f>
        <v>0</v>
      </c>
      <c r="O291" s="280"/>
      <c r="P291" s="280"/>
      <c r="Q291" s="280"/>
      <c r="R291" s="40"/>
      <c r="T291" s="176" t="s">
        <v>22</v>
      </c>
      <c r="U291" s="47" t="s">
        <v>47</v>
      </c>
      <c r="V291" s="39"/>
      <c r="W291" s="177">
        <f>V291*K291</f>
        <v>0</v>
      </c>
      <c r="X291" s="177">
        <v>0.00825</v>
      </c>
      <c r="Y291" s="177">
        <f>X291*K291</f>
        <v>0.027967500000000003</v>
      </c>
      <c r="Z291" s="177">
        <v>0</v>
      </c>
      <c r="AA291" s="178">
        <f>Z291*K291</f>
        <v>0</v>
      </c>
      <c r="AR291" s="21" t="s">
        <v>196</v>
      </c>
      <c r="AT291" s="21" t="s">
        <v>193</v>
      </c>
      <c r="AU291" s="21" t="s">
        <v>114</v>
      </c>
      <c r="AY291" s="21" t="s">
        <v>191</v>
      </c>
      <c r="BE291" s="113">
        <f>IF(U291="základní",N291,0)</f>
        <v>0</v>
      </c>
      <c r="BF291" s="113">
        <f>IF(U291="snížená",N291,0)</f>
        <v>0</v>
      </c>
      <c r="BG291" s="113">
        <f>IF(U291="zákl. přenesená",N291,0)</f>
        <v>0</v>
      </c>
      <c r="BH291" s="113">
        <f>IF(U291="sníž. přenesená",N291,0)</f>
        <v>0</v>
      </c>
      <c r="BI291" s="113">
        <f>IF(U291="nulová",N291,0)</f>
        <v>0</v>
      </c>
      <c r="BJ291" s="21" t="s">
        <v>90</v>
      </c>
      <c r="BK291" s="113">
        <f>ROUND(L291*K291,2)</f>
        <v>0</v>
      </c>
      <c r="BL291" s="21" t="s">
        <v>196</v>
      </c>
      <c r="BM291" s="21" t="s">
        <v>417</v>
      </c>
    </row>
    <row r="292" spans="2:51" s="11" customFormat="1" ht="22.5" customHeight="1">
      <c r="B292" s="187"/>
      <c r="C292" s="188"/>
      <c r="D292" s="188"/>
      <c r="E292" s="189" t="s">
        <v>22</v>
      </c>
      <c r="F292" s="286" t="s">
        <v>221</v>
      </c>
      <c r="G292" s="287"/>
      <c r="H292" s="287"/>
      <c r="I292" s="287"/>
      <c r="J292" s="188"/>
      <c r="K292" s="190" t="s">
        <v>22</v>
      </c>
      <c r="L292" s="188"/>
      <c r="M292" s="188"/>
      <c r="N292" s="188"/>
      <c r="O292" s="188"/>
      <c r="P292" s="188"/>
      <c r="Q292" s="188"/>
      <c r="R292" s="191"/>
      <c r="T292" s="192"/>
      <c r="U292" s="188"/>
      <c r="V292" s="188"/>
      <c r="W292" s="188"/>
      <c r="X292" s="188"/>
      <c r="Y292" s="188"/>
      <c r="Z292" s="188"/>
      <c r="AA292" s="193"/>
      <c r="AT292" s="194" t="s">
        <v>199</v>
      </c>
      <c r="AU292" s="194" t="s">
        <v>114</v>
      </c>
      <c r="AV292" s="11" t="s">
        <v>90</v>
      </c>
      <c r="AW292" s="11" t="s">
        <v>39</v>
      </c>
      <c r="AX292" s="11" t="s">
        <v>82</v>
      </c>
      <c r="AY292" s="194" t="s">
        <v>191</v>
      </c>
    </row>
    <row r="293" spans="2:51" s="10" customFormat="1" ht="22.5" customHeight="1">
      <c r="B293" s="179"/>
      <c r="C293" s="180"/>
      <c r="D293" s="180"/>
      <c r="E293" s="181" t="s">
        <v>22</v>
      </c>
      <c r="F293" s="274" t="s">
        <v>395</v>
      </c>
      <c r="G293" s="275"/>
      <c r="H293" s="275"/>
      <c r="I293" s="275"/>
      <c r="J293" s="180"/>
      <c r="K293" s="182">
        <v>3.39</v>
      </c>
      <c r="L293" s="180"/>
      <c r="M293" s="180"/>
      <c r="N293" s="180"/>
      <c r="O293" s="180"/>
      <c r="P293" s="180"/>
      <c r="Q293" s="180"/>
      <c r="R293" s="183"/>
      <c r="T293" s="184"/>
      <c r="U293" s="180"/>
      <c r="V293" s="180"/>
      <c r="W293" s="180"/>
      <c r="X293" s="180"/>
      <c r="Y293" s="180"/>
      <c r="Z293" s="180"/>
      <c r="AA293" s="185"/>
      <c r="AT293" s="186" t="s">
        <v>199</v>
      </c>
      <c r="AU293" s="186" t="s">
        <v>114</v>
      </c>
      <c r="AV293" s="10" t="s">
        <v>114</v>
      </c>
      <c r="AW293" s="10" t="s">
        <v>39</v>
      </c>
      <c r="AX293" s="10" t="s">
        <v>90</v>
      </c>
      <c r="AY293" s="186" t="s">
        <v>191</v>
      </c>
    </row>
    <row r="294" spans="2:65" s="1" customFormat="1" ht="31.5" customHeight="1">
      <c r="B294" s="38"/>
      <c r="C294" s="203" t="s">
        <v>418</v>
      </c>
      <c r="D294" s="203" t="s">
        <v>292</v>
      </c>
      <c r="E294" s="204" t="s">
        <v>419</v>
      </c>
      <c r="F294" s="276" t="s">
        <v>420</v>
      </c>
      <c r="G294" s="276"/>
      <c r="H294" s="276"/>
      <c r="I294" s="276"/>
      <c r="J294" s="205" t="s">
        <v>111</v>
      </c>
      <c r="K294" s="206">
        <v>3.56</v>
      </c>
      <c r="L294" s="277">
        <v>0</v>
      </c>
      <c r="M294" s="278"/>
      <c r="N294" s="279">
        <f>ROUND(L294*K294,2)</f>
        <v>0</v>
      </c>
      <c r="O294" s="280"/>
      <c r="P294" s="280"/>
      <c r="Q294" s="280"/>
      <c r="R294" s="40"/>
      <c r="T294" s="176" t="s">
        <v>22</v>
      </c>
      <c r="U294" s="47" t="s">
        <v>47</v>
      </c>
      <c r="V294" s="39"/>
      <c r="W294" s="177">
        <f>V294*K294</f>
        <v>0</v>
      </c>
      <c r="X294" s="177">
        <v>0.0018</v>
      </c>
      <c r="Y294" s="177">
        <f>X294*K294</f>
        <v>0.006408</v>
      </c>
      <c r="Z294" s="177">
        <v>0</v>
      </c>
      <c r="AA294" s="178">
        <f>Z294*K294</f>
        <v>0</v>
      </c>
      <c r="AR294" s="21" t="s">
        <v>296</v>
      </c>
      <c r="AT294" s="21" t="s">
        <v>292</v>
      </c>
      <c r="AU294" s="21" t="s">
        <v>114</v>
      </c>
      <c r="AY294" s="21" t="s">
        <v>191</v>
      </c>
      <c r="BE294" s="113">
        <f>IF(U294="základní",N294,0)</f>
        <v>0</v>
      </c>
      <c r="BF294" s="113">
        <f>IF(U294="snížená",N294,0)</f>
        <v>0</v>
      </c>
      <c r="BG294" s="113">
        <f>IF(U294="zákl. přenesená",N294,0)</f>
        <v>0</v>
      </c>
      <c r="BH294" s="113">
        <f>IF(U294="sníž. přenesená",N294,0)</f>
        <v>0</v>
      </c>
      <c r="BI294" s="113">
        <f>IF(U294="nulová",N294,0)</f>
        <v>0</v>
      </c>
      <c r="BJ294" s="21" t="s">
        <v>90</v>
      </c>
      <c r="BK294" s="113">
        <f>ROUND(L294*K294,2)</f>
        <v>0</v>
      </c>
      <c r="BL294" s="21" t="s">
        <v>196</v>
      </c>
      <c r="BM294" s="21" t="s">
        <v>421</v>
      </c>
    </row>
    <row r="295" spans="2:65" s="1" customFormat="1" ht="31.5" customHeight="1">
      <c r="B295" s="38"/>
      <c r="C295" s="172" t="s">
        <v>422</v>
      </c>
      <c r="D295" s="172" t="s">
        <v>193</v>
      </c>
      <c r="E295" s="173" t="s">
        <v>423</v>
      </c>
      <c r="F295" s="281" t="s">
        <v>424</v>
      </c>
      <c r="G295" s="281"/>
      <c r="H295" s="281"/>
      <c r="I295" s="281"/>
      <c r="J295" s="174" t="s">
        <v>111</v>
      </c>
      <c r="K295" s="175">
        <v>1579.163</v>
      </c>
      <c r="L295" s="282">
        <v>0</v>
      </c>
      <c r="M295" s="283"/>
      <c r="N295" s="280">
        <f>ROUND(L295*K295,2)</f>
        <v>0</v>
      </c>
      <c r="O295" s="280"/>
      <c r="P295" s="280"/>
      <c r="Q295" s="280"/>
      <c r="R295" s="40"/>
      <c r="T295" s="176" t="s">
        <v>22</v>
      </c>
      <c r="U295" s="47" t="s">
        <v>47</v>
      </c>
      <c r="V295" s="39"/>
      <c r="W295" s="177">
        <f>V295*K295</f>
        <v>0</v>
      </c>
      <c r="X295" s="177">
        <v>0.0085</v>
      </c>
      <c r="Y295" s="177">
        <f>X295*K295</f>
        <v>13.422885500000001</v>
      </c>
      <c r="Z295" s="177">
        <v>0</v>
      </c>
      <c r="AA295" s="178">
        <f>Z295*K295</f>
        <v>0</v>
      </c>
      <c r="AR295" s="21" t="s">
        <v>196</v>
      </c>
      <c r="AT295" s="21" t="s">
        <v>193</v>
      </c>
      <c r="AU295" s="21" t="s">
        <v>114</v>
      </c>
      <c r="AY295" s="21" t="s">
        <v>191</v>
      </c>
      <c r="BE295" s="113">
        <f>IF(U295="základní",N295,0)</f>
        <v>0</v>
      </c>
      <c r="BF295" s="113">
        <f>IF(U295="snížená",N295,0)</f>
        <v>0</v>
      </c>
      <c r="BG295" s="113">
        <f>IF(U295="zákl. přenesená",N295,0)</f>
        <v>0</v>
      </c>
      <c r="BH295" s="113">
        <f>IF(U295="sníž. přenesená",N295,0)</f>
        <v>0</v>
      </c>
      <c r="BI295" s="113">
        <f>IF(U295="nulová",N295,0)</f>
        <v>0</v>
      </c>
      <c r="BJ295" s="21" t="s">
        <v>90</v>
      </c>
      <c r="BK295" s="113">
        <f>ROUND(L295*K295,2)</f>
        <v>0</v>
      </c>
      <c r="BL295" s="21" t="s">
        <v>196</v>
      </c>
      <c r="BM295" s="21" t="s">
        <v>425</v>
      </c>
    </row>
    <row r="296" spans="2:51" s="11" customFormat="1" ht="22.5" customHeight="1">
      <c r="B296" s="187"/>
      <c r="C296" s="188"/>
      <c r="D296" s="188"/>
      <c r="E296" s="189" t="s">
        <v>22</v>
      </c>
      <c r="F296" s="286" t="s">
        <v>221</v>
      </c>
      <c r="G296" s="287"/>
      <c r="H296" s="287"/>
      <c r="I296" s="287"/>
      <c r="J296" s="188"/>
      <c r="K296" s="190" t="s">
        <v>22</v>
      </c>
      <c r="L296" s="188"/>
      <c r="M296" s="188"/>
      <c r="N296" s="188"/>
      <c r="O296" s="188"/>
      <c r="P296" s="188"/>
      <c r="Q296" s="188"/>
      <c r="R296" s="191"/>
      <c r="T296" s="192"/>
      <c r="U296" s="188"/>
      <c r="V296" s="188"/>
      <c r="W296" s="188"/>
      <c r="X296" s="188"/>
      <c r="Y296" s="188"/>
      <c r="Z296" s="188"/>
      <c r="AA296" s="193"/>
      <c r="AT296" s="194" t="s">
        <v>199</v>
      </c>
      <c r="AU296" s="194" t="s">
        <v>114</v>
      </c>
      <c r="AV296" s="11" t="s">
        <v>90</v>
      </c>
      <c r="AW296" s="11" t="s">
        <v>39</v>
      </c>
      <c r="AX296" s="11" t="s">
        <v>82</v>
      </c>
      <c r="AY296" s="194" t="s">
        <v>191</v>
      </c>
    </row>
    <row r="297" spans="2:51" s="10" customFormat="1" ht="22.5" customHeight="1">
      <c r="B297" s="179"/>
      <c r="C297" s="180"/>
      <c r="D297" s="180"/>
      <c r="E297" s="181" t="s">
        <v>22</v>
      </c>
      <c r="F297" s="274" t="s">
        <v>426</v>
      </c>
      <c r="G297" s="275"/>
      <c r="H297" s="275"/>
      <c r="I297" s="275"/>
      <c r="J297" s="180"/>
      <c r="K297" s="182">
        <v>993.454</v>
      </c>
      <c r="L297" s="180"/>
      <c r="M297" s="180"/>
      <c r="N297" s="180"/>
      <c r="O297" s="180"/>
      <c r="P297" s="180"/>
      <c r="Q297" s="180"/>
      <c r="R297" s="183"/>
      <c r="T297" s="184"/>
      <c r="U297" s="180"/>
      <c r="V297" s="180"/>
      <c r="W297" s="180"/>
      <c r="X297" s="180"/>
      <c r="Y297" s="180"/>
      <c r="Z297" s="180"/>
      <c r="AA297" s="185"/>
      <c r="AT297" s="186" t="s">
        <v>199</v>
      </c>
      <c r="AU297" s="186" t="s">
        <v>114</v>
      </c>
      <c r="AV297" s="10" t="s">
        <v>114</v>
      </c>
      <c r="AW297" s="10" t="s">
        <v>39</v>
      </c>
      <c r="AX297" s="10" t="s">
        <v>82</v>
      </c>
      <c r="AY297" s="186" t="s">
        <v>191</v>
      </c>
    </row>
    <row r="298" spans="2:51" s="10" customFormat="1" ht="22.5" customHeight="1">
      <c r="B298" s="179"/>
      <c r="C298" s="180"/>
      <c r="D298" s="180"/>
      <c r="E298" s="181" t="s">
        <v>22</v>
      </c>
      <c r="F298" s="274" t="s">
        <v>427</v>
      </c>
      <c r="G298" s="275"/>
      <c r="H298" s="275"/>
      <c r="I298" s="275"/>
      <c r="J298" s="180"/>
      <c r="K298" s="182">
        <v>121.707</v>
      </c>
      <c r="L298" s="180"/>
      <c r="M298" s="180"/>
      <c r="N298" s="180"/>
      <c r="O298" s="180"/>
      <c r="P298" s="180"/>
      <c r="Q298" s="180"/>
      <c r="R298" s="183"/>
      <c r="T298" s="184"/>
      <c r="U298" s="180"/>
      <c r="V298" s="180"/>
      <c r="W298" s="180"/>
      <c r="X298" s="180"/>
      <c r="Y298" s="180"/>
      <c r="Z298" s="180"/>
      <c r="AA298" s="185"/>
      <c r="AT298" s="186" t="s">
        <v>199</v>
      </c>
      <c r="AU298" s="186" t="s">
        <v>114</v>
      </c>
      <c r="AV298" s="10" t="s">
        <v>114</v>
      </c>
      <c r="AW298" s="10" t="s">
        <v>39</v>
      </c>
      <c r="AX298" s="10" t="s">
        <v>82</v>
      </c>
      <c r="AY298" s="186" t="s">
        <v>191</v>
      </c>
    </row>
    <row r="299" spans="2:51" s="10" customFormat="1" ht="22.5" customHeight="1">
      <c r="B299" s="179"/>
      <c r="C299" s="180"/>
      <c r="D299" s="180"/>
      <c r="E299" s="181" t="s">
        <v>22</v>
      </c>
      <c r="F299" s="274" t="s">
        <v>428</v>
      </c>
      <c r="G299" s="275"/>
      <c r="H299" s="275"/>
      <c r="I299" s="275"/>
      <c r="J299" s="180"/>
      <c r="K299" s="182">
        <v>8.425</v>
      </c>
      <c r="L299" s="180"/>
      <c r="M299" s="180"/>
      <c r="N299" s="180"/>
      <c r="O299" s="180"/>
      <c r="P299" s="180"/>
      <c r="Q299" s="180"/>
      <c r="R299" s="183"/>
      <c r="T299" s="184"/>
      <c r="U299" s="180"/>
      <c r="V299" s="180"/>
      <c r="W299" s="180"/>
      <c r="X299" s="180"/>
      <c r="Y299" s="180"/>
      <c r="Z299" s="180"/>
      <c r="AA299" s="185"/>
      <c r="AT299" s="186" t="s">
        <v>199</v>
      </c>
      <c r="AU299" s="186" t="s">
        <v>114</v>
      </c>
      <c r="AV299" s="10" t="s">
        <v>114</v>
      </c>
      <c r="AW299" s="10" t="s">
        <v>39</v>
      </c>
      <c r="AX299" s="10" t="s">
        <v>82</v>
      </c>
      <c r="AY299" s="186" t="s">
        <v>191</v>
      </c>
    </row>
    <row r="300" spans="2:51" s="10" customFormat="1" ht="22.5" customHeight="1">
      <c r="B300" s="179"/>
      <c r="C300" s="180"/>
      <c r="D300" s="180"/>
      <c r="E300" s="181" t="s">
        <v>22</v>
      </c>
      <c r="F300" s="274" t="s">
        <v>429</v>
      </c>
      <c r="G300" s="275"/>
      <c r="H300" s="275"/>
      <c r="I300" s="275"/>
      <c r="J300" s="180"/>
      <c r="K300" s="182">
        <v>214.673</v>
      </c>
      <c r="L300" s="180"/>
      <c r="M300" s="180"/>
      <c r="N300" s="180"/>
      <c r="O300" s="180"/>
      <c r="P300" s="180"/>
      <c r="Q300" s="180"/>
      <c r="R300" s="183"/>
      <c r="T300" s="184"/>
      <c r="U300" s="180"/>
      <c r="V300" s="180"/>
      <c r="W300" s="180"/>
      <c r="X300" s="180"/>
      <c r="Y300" s="180"/>
      <c r="Z300" s="180"/>
      <c r="AA300" s="185"/>
      <c r="AT300" s="186" t="s">
        <v>199</v>
      </c>
      <c r="AU300" s="186" t="s">
        <v>114</v>
      </c>
      <c r="AV300" s="10" t="s">
        <v>114</v>
      </c>
      <c r="AW300" s="10" t="s">
        <v>39</v>
      </c>
      <c r="AX300" s="10" t="s">
        <v>82</v>
      </c>
      <c r="AY300" s="186" t="s">
        <v>191</v>
      </c>
    </row>
    <row r="301" spans="2:51" s="10" customFormat="1" ht="22.5" customHeight="1">
      <c r="B301" s="179"/>
      <c r="C301" s="180"/>
      <c r="D301" s="180"/>
      <c r="E301" s="181" t="s">
        <v>22</v>
      </c>
      <c r="F301" s="274" t="s">
        <v>430</v>
      </c>
      <c r="G301" s="275"/>
      <c r="H301" s="275"/>
      <c r="I301" s="275"/>
      <c r="J301" s="180"/>
      <c r="K301" s="182">
        <v>240.904</v>
      </c>
      <c r="L301" s="180"/>
      <c r="M301" s="180"/>
      <c r="N301" s="180"/>
      <c r="O301" s="180"/>
      <c r="P301" s="180"/>
      <c r="Q301" s="180"/>
      <c r="R301" s="183"/>
      <c r="T301" s="184"/>
      <c r="U301" s="180"/>
      <c r="V301" s="180"/>
      <c r="W301" s="180"/>
      <c r="X301" s="180"/>
      <c r="Y301" s="180"/>
      <c r="Z301" s="180"/>
      <c r="AA301" s="185"/>
      <c r="AT301" s="186" t="s">
        <v>199</v>
      </c>
      <c r="AU301" s="186" t="s">
        <v>114</v>
      </c>
      <c r="AV301" s="10" t="s">
        <v>114</v>
      </c>
      <c r="AW301" s="10" t="s">
        <v>39</v>
      </c>
      <c r="AX301" s="10" t="s">
        <v>82</v>
      </c>
      <c r="AY301" s="186" t="s">
        <v>191</v>
      </c>
    </row>
    <row r="302" spans="2:51" s="12" customFormat="1" ht="22.5" customHeight="1">
      <c r="B302" s="195"/>
      <c r="C302" s="196"/>
      <c r="D302" s="196"/>
      <c r="E302" s="197" t="s">
        <v>22</v>
      </c>
      <c r="F302" s="288" t="s">
        <v>217</v>
      </c>
      <c r="G302" s="289"/>
      <c r="H302" s="289"/>
      <c r="I302" s="289"/>
      <c r="J302" s="196"/>
      <c r="K302" s="198">
        <v>1579.163</v>
      </c>
      <c r="L302" s="196"/>
      <c r="M302" s="196"/>
      <c r="N302" s="196"/>
      <c r="O302" s="196"/>
      <c r="P302" s="196"/>
      <c r="Q302" s="196"/>
      <c r="R302" s="199"/>
      <c r="T302" s="200"/>
      <c r="U302" s="196"/>
      <c r="V302" s="196"/>
      <c r="W302" s="196"/>
      <c r="X302" s="196"/>
      <c r="Y302" s="196"/>
      <c r="Z302" s="196"/>
      <c r="AA302" s="201"/>
      <c r="AT302" s="202" t="s">
        <v>199</v>
      </c>
      <c r="AU302" s="202" t="s">
        <v>114</v>
      </c>
      <c r="AV302" s="12" t="s">
        <v>196</v>
      </c>
      <c r="AW302" s="12" t="s">
        <v>39</v>
      </c>
      <c r="AX302" s="12" t="s">
        <v>90</v>
      </c>
      <c r="AY302" s="202" t="s">
        <v>191</v>
      </c>
    </row>
    <row r="303" spans="2:65" s="1" customFormat="1" ht="31.5" customHeight="1">
      <c r="B303" s="38"/>
      <c r="C303" s="203" t="s">
        <v>431</v>
      </c>
      <c r="D303" s="203" t="s">
        <v>292</v>
      </c>
      <c r="E303" s="204" t="s">
        <v>432</v>
      </c>
      <c r="F303" s="276" t="s">
        <v>433</v>
      </c>
      <c r="G303" s="276"/>
      <c r="H303" s="276"/>
      <c r="I303" s="276"/>
      <c r="J303" s="205" t="s">
        <v>111</v>
      </c>
      <c r="K303" s="206">
        <v>1296.076</v>
      </c>
      <c r="L303" s="277">
        <v>0</v>
      </c>
      <c r="M303" s="278"/>
      <c r="N303" s="279">
        <f>ROUND(L303*K303,2)</f>
        <v>0</v>
      </c>
      <c r="O303" s="280"/>
      <c r="P303" s="280"/>
      <c r="Q303" s="280"/>
      <c r="R303" s="40"/>
      <c r="T303" s="176" t="s">
        <v>22</v>
      </c>
      <c r="U303" s="47" t="s">
        <v>47</v>
      </c>
      <c r="V303" s="39"/>
      <c r="W303" s="177">
        <f>V303*K303</f>
        <v>0</v>
      </c>
      <c r="X303" s="177">
        <v>0.0024</v>
      </c>
      <c r="Y303" s="177">
        <f>X303*K303</f>
        <v>3.1105823999999997</v>
      </c>
      <c r="Z303" s="177">
        <v>0</v>
      </c>
      <c r="AA303" s="178">
        <f>Z303*K303</f>
        <v>0</v>
      </c>
      <c r="AR303" s="21" t="s">
        <v>296</v>
      </c>
      <c r="AT303" s="21" t="s">
        <v>292</v>
      </c>
      <c r="AU303" s="21" t="s">
        <v>114</v>
      </c>
      <c r="AY303" s="21" t="s">
        <v>191</v>
      </c>
      <c r="BE303" s="113">
        <f>IF(U303="základní",N303,0)</f>
        <v>0</v>
      </c>
      <c r="BF303" s="113">
        <f>IF(U303="snížená",N303,0)</f>
        <v>0</v>
      </c>
      <c r="BG303" s="113">
        <f>IF(U303="zákl. přenesená",N303,0)</f>
        <v>0</v>
      </c>
      <c r="BH303" s="113">
        <f>IF(U303="sníž. přenesená",N303,0)</f>
        <v>0</v>
      </c>
      <c r="BI303" s="113">
        <f>IF(U303="nulová",N303,0)</f>
        <v>0</v>
      </c>
      <c r="BJ303" s="21" t="s">
        <v>90</v>
      </c>
      <c r="BK303" s="113">
        <f>ROUND(L303*K303,2)</f>
        <v>0</v>
      </c>
      <c r="BL303" s="21" t="s">
        <v>196</v>
      </c>
      <c r="BM303" s="21" t="s">
        <v>434</v>
      </c>
    </row>
    <row r="304" spans="2:47" s="1" customFormat="1" ht="22.5" customHeight="1">
      <c r="B304" s="38"/>
      <c r="C304" s="39"/>
      <c r="D304" s="39"/>
      <c r="E304" s="39"/>
      <c r="F304" s="270" t="s">
        <v>435</v>
      </c>
      <c r="G304" s="271"/>
      <c r="H304" s="271"/>
      <c r="I304" s="271"/>
      <c r="J304" s="39"/>
      <c r="K304" s="39"/>
      <c r="L304" s="39"/>
      <c r="M304" s="39"/>
      <c r="N304" s="39"/>
      <c r="O304" s="39"/>
      <c r="P304" s="39"/>
      <c r="Q304" s="39"/>
      <c r="R304" s="40"/>
      <c r="T304" s="147"/>
      <c r="U304" s="39"/>
      <c r="V304" s="39"/>
      <c r="W304" s="39"/>
      <c r="X304" s="39"/>
      <c r="Y304" s="39"/>
      <c r="Z304" s="39"/>
      <c r="AA304" s="81"/>
      <c r="AT304" s="21" t="s">
        <v>210</v>
      </c>
      <c r="AU304" s="21" t="s">
        <v>114</v>
      </c>
    </row>
    <row r="305" spans="2:51" s="11" customFormat="1" ht="22.5" customHeight="1">
      <c r="B305" s="187"/>
      <c r="C305" s="188"/>
      <c r="D305" s="188"/>
      <c r="E305" s="189" t="s">
        <v>22</v>
      </c>
      <c r="F305" s="272" t="s">
        <v>221</v>
      </c>
      <c r="G305" s="273"/>
      <c r="H305" s="273"/>
      <c r="I305" s="273"/>
      <c r="J305" s="188"/>
      <c r="K305" s="190" t="s">
        <v>22</v>
      </c>
      <c r="L305" s="188"/>
      <c r="M305" s="188"/>
      <c r="N305" s="188"/>
      <c r="O305" s="188"/>
      <c r="P305" s="188"/>
      <c r="Q305" s="188"/>
      <c r="R305" s="191"/>
      <c r="T305" s="192"/>
      <c r="U305" s="188"/>
      <c r="V305" s="188"/>
      <c r="W305" s="188"/>
      <c r="X305" s="188"/>
      <c r="Y305" s="188"/>
      <c r="Z305" s="188"/>
      <c r="AA305" s="193"/>
      <c r="AT305" s="194" t="s">
        <v>199</v>
      </c>
      <c r="AU305" s="194" t="s">
        <v>114</v>
      </c>
      <c r="AV305" s="11" t="s">
        <v>90</v>
      </c>
      <c r="AW305" s="11" t="s">
        <v>39</v>
      </c>
      <c r="AX305" s="11" t="s">
        <v>82</v>
      </c>
      <c r="AY305" s="194" t="s">
        <v>191</v>
      </c>
    </row>
    <row r="306" spans="2:51" s="10" customFormat="1" ht="22.5" customHeight="1">
      <c r="B306" s="179"/>
      <c r="C306" s="180"/>
      <c r="D306" s="180"/>
      <c r="E306" s="181" t="s">
        <v>22</v>
      </c>
      <c r="F306" s="274" t="s">
        <v>426</v>
      </c>
      <c r="G306" s="275"/>
      <c r="H306" s="275"/>
      <c r="I306" s="275"/>
      <c r="J306" s="180"/>
      <c r="K306" s="182">
        <v>993.454</v>
      </c>
      <c r="L306" s="180"/>
      <c r="M306" s="180"/>
      <c r="N306" s="180"/>
      <c r="O306" s="180"/>
      <c r="P306" s="180"/>
      <c r="Q306" s="180"/>
      <c r="R306" s="183"/>
      <c r="T306" s="184"/>
      <c r="U306" s="180"/>
      <c r="V306" s="180"/>
      <c r="W306" s="180"/>
      <c r="X306" s="180"/>
      <c r="Y306" s="180"/>
      <c r="Z306" s="180"/>
      <c r="AA306" s="185"/>
      <c r="AT306" s="186" t="s">
        <v>199</v>
      </c>
      <c r="AU306" s="186" t="s">
        <v>114</v>
      </c>
      <c r="AV306" s="10" t="s">
        <v>114</v>
      </c>
      <c r="AW306" s="10" t="s">
        <v>39</v>
      </c>
      <c r="AX306" s="10" t="s">
        <v>82</v>
      </c>
      <c r="AY306" s="186" t="s">
        <v>191</v>
      </c>
    </row>
    <row r="307" spans="2:51" s="10" customFormat="1" ht="22.5" customHeight="1">
      <c r="B307" s="179"/>
      <c r="C307" s="180"/>
      <c r="D307" s="180"/>
      <c r="E307" s="181" t="s">
        <v>22</v>
      </c>
      <c r="F307" s="274" t="s">
        <v>430</v>
      </c>
      <c r="G307" s="275"/>
      <c r="H307" s="275"/>
      <c r="I307" s="275"/>
      <c r="J307" s="180"/>
      <c r="K307" s="182">
        <v>240.904</v>
      </c>
      <c r="L307" s="180"/>
      <c r="M307" s="180"/>
      <c r="N307" s="180"/>
      <c r="O307" s="180"/>
      <c r="P307" s="180"/>
      <c r="Q307" s="180"/>
      <c r="R307" s="183"/>
      <c r="T307" s="184"/>
      <c r="U307" s="180"/>
      <c r="V307" s="180"/>
      <c r="W307" s="180"/>
      <c r="X307" s="180"/>
      <c r="Y307" s="180"/>
      <c r="Z307" s="180"/>
      <c r="AA307" s="185"/>
      <c r="AT307" s="186" t="s">
        <v>199</v>
      </c>
      <c r="AU307" s="186" t="s">
        <v>114</v>
      </c>
      <c r="AV307" s="10" t="s">
        <v>114</v>
      </c>
      <c r="AW307" s="10" t="s">
        <v>39</v>
      </c>
      <c r="AX307" s="10" t="s">
        <v>82</v>
      </c>
      <c r="AY307" s="186" t="s">
        <v>191</v>
      </c>
    </row>
    <row r="308" spans="2:51" s="12" customFormat="1" ht="22.5" customHeight="1">
      <c r="B308" s="195"/>
      <c r="C308" s="196"/>
      <c r="D308" s="196"/>
      <c r="E308" s="197" t="s">
        <v>22</v>
      </c>
      <c r="F308" s="288" t="s">
        <v>217</v>
      </c>
      <c r="G308" s="289"/>
      <c r="H308" s="289"/>
      <c r="I308" s="289"/>
      <c r="J308" s="196"/>
      <c r="K308" s="198">
        <v>1234.358</v>
      </c>
      <c r="L308" s="196"/>
      <c r="M308" s="196"/>
      <c r="N308" s="196"/>
      <c r="O308" s="196"/>
      <c r="P308" s="196"/>
      <c r="Q308" s="196"/>
      <c r="R308" s="199"/>
      <c r="T308" s="200"/>
      <c r="U308" s="196"/>
      <c r="V308" s="196"/>
      <c r="W308" s="196"/>
      <c r="X308" s="196"/>
      <c r="Y308" s="196"/>
      <c r="Z308" s="196"/>
      <c r="AA308" s="201"/>
      <c r="AT308" s="202" t="s">
        <v>199</v>
      </c>
      <c r="AU308" s="202" t="s">
        <v>114</v>
      </c>
      <c r="AV308" s="12" t="s">
        <v>196</v>
      </c>
      <c r="AW308" s="12" t="s">
        <v>39</v>
      </c>
      <c r="AX308" s="12" t="s">
        <v>90</v>
      </c>
      <c r="AY308" s="202" t="s">
        <v>191</v>
      </c>
    </row>
    <row r="309" spans="2:65" s="1" customFormat="1" ht="31.5" customHeight="1">
      <c r="B309" s="38"/>
      <c r="C309" s="203" t="s">
        <v>436</v>
      </c>
      <c r="D309" s="203" t="s">
        <v>292</v>
      </c>
      <c r="E309" s="204" t="s">
        <v>437</v>
      </c>
      <c r="F309" s="276" t="s">
        <v>438</v>
      </c>
      <c r="G309" s="276"/>
      <c r="H309" s="276"/>
      <c r="I309" s="276"/>
      <c r="J309" s="205" t="s">
        <v>111</v>
      </c>
      <c r="K309" s="206">
        <v>353.199</v>
      </c>
      <c r="L309" s="277">
        <v>0</v>
      </c>
      <c r="M309" s="278"/>
      <c r="N309" s="279">
        <f>ROUND(L309*K309,2)</f>
        <v>0</v>
      </c>
      <c r="O309" s="280"/>
      <c r="P309" s="280"/>
      <c r="Q309" s="280"/>
      <c r="R309" s="40"/>
      <c r="T309" s="176" t="s">
        <v>22</v>
      </c>
      <c r="U309" s="47" t="s">
        <v>47</v>
      </c>
      <c r="V309" s="39"/>
      <c r="W309" s="177">
        <f>V309*K309</f>
        <v>0</v>
      </c>
      <c r="X309" s="177">
        <v>0.0041</v>
      </c>
      <c r="Y309" s="177">
        <f>X309*K309</f>
        <v>1.4481159000000001</v>
      </c>
      <c r="Z309" s="177">
        <v>0</v>
      </c>
      <c r="AA309" s="178">
        <f>Z309*K309</f>
        <v>0</v>
      </c>
      <c r="AR309" s="21" t="s">
        <v>296</v>
      </c>
      <c r="AT309" s="21" t="s">
        <v>292</v>
      </c>
      <c r="AU309" s="21" t="s">
        <v>114</v>
      </c>
      <c r="AY309" s="21" t="s">
        <v>191</v>
      </c>
      <c r="BE309" s="113">
        <f>IF(U309="základní",N309,0)</f>
        <v>0</v>
      </c>
      <c r="BF309" s="113">
        <f>IF(U309="snížená",N309,0)</f>
        <v>0</v>
      </c>
      <c r="BG309" s="113">
        <f>IF(U309="zákl. přenesená",N309,0)</f>
        <v>0</v>
      </c>
      <c r="BH309" s="113">
        <f>IF(U309="sníž. přenesená",N309,0)</f>
        <v>0</v>
      </c>
      <c r="BI309" s="113">
        <f>IF(U309="nulová",N309,0)</f>
        <v>0</v>
      </c>
      <c r="BJ309" s="21" t="s">
        <v>90</v>
      </c>
      <c r="BK309" s="113">
        <f>ROUND(L309*K309,2)</f>
        <v>0</v>
      </c>
      <c r="BL309" s="21" t="s">
        <v>196</v>
      </c>
      <c r="BM309" s="21" t="s">
        <v>439</v>
      </c>
    </row>
    <row r="310" spans="2:51" s="11" customFormat="1" ht="22.5" customHeight="1">
      <c r="B310" s="187"/>
      <c r="C310" s="188"/>
      <c r="D310" s="188"/>
      <c r="E310" s="189" t="s">
        <v>22</v>
      </c>
      <c r="F310" s="286" t="s">
        <v>221</v>
      </c>
      <c r="G310" s="287"/>
      <c r="H310" s="287"/>
      <c r="I310" s="287"/>
      <c r="J310" s="188"/>
      <c r="K310" s="190" t="s">
        <v>22</v>
      </c>
      <c r="L310" s="188"/>
      <c r="M310" s="188"/>
      <c r="N310" s="188"/>
      <c r="O310" s="188"/>
      <c r="P310" s="188"/>
      <c r="Q310" s="188"/>
      <c r="R310" s="191"/>
      <c r="T310" s="192"/>
      <c r="U310" s="188"/>
      <c r="V310" s="188"/>
      <c r="W310" s="188"/>
      <c r="X310" s="188"/>
      <c r="Y310" s="188"/>
      <c r="Z310" s="188"/>
      <c r="AA310" s="193"/>
      <c r="AT310" s="194" t="s">
        <v>199</v>
      </c>
      <c r="AU310" s="194" t="s">
        <v>114</v>
      </c>
      <c r="AV310" s="11" t="s">
        <v>90</v>
      </c>
      <c r="AW310" s="11" t="s">
        <v>39</v>
      </c>
      <c r="AX310" s="11" t="s">
        <v>82</v>
      </c>
      <c r="AY310" s="194" t="s">
        <v>191</v>
      </c>
    </row>
    <row r="311" spans="2:51" s="10" customFormat="1" ht="22.5" customHeight="1">
      <c r="B311" s="179"/>
      <c r="C311" s="180"/>
      <c r="D311" s="180"/>
      <c r="E311" s="181" t="s">
        <v>22</v>
      </c>
      <c r="F311" s="274" t="s">
        <v>427</v>
      </c>
      <c r="G311" s="275"/>
      <c r="H311" s="275"/>
      <c r="I311" s="275"/>
      <c r="J311" s="180"/>
      <c r="K311" s="182">
        <v>121.707</v>
      </c>
      <c r="L311" s="180"/>
      <c r="M311" s="180"/>
      <c r="N311" s="180"/>
      <c r="O311" s="180"/>
      <c r="P311" s="180"/>
      <c r="Q311" s="180"/>
      <c r="R311" s="183"/>
      <c r="T311" s="184"/>
      <c r="U311" s="180"/>
      <c r="V311" s="180"/>
      <c r="W311" s="180"/>
      <c r="X311" s="180"/>
      <c r="Y311" s="180"/>
      <c r="Z311" s="180"/>
      <c r="AA311" s="185"/>
      <c r="AT311" s="186" t="s">
        <v>199</v>
      </c>
      <c r="AU311" s="186" t="s">
        <v>114</v>
      </c>
      <c r="AV311" s="10" t="s">
        <v>114</v>
      </c>
      <c r="AW311" s="10" t="s">
        <v>39</v>
      </c>
      <c r="AX311" s="10" t="s">
        <v>82</v>
      </c>
      <c r="AY311" s="186" t="s">
        <v>191</v>
      </c>
    </row>
    <row r="312" spans="2:51" s="10" customFormat="1" ht="22.5" customHeight="1">
      <c r="B312" s="179"/>
      <c r="C312" s="180"/>
      <c r="D312" s="180"/>
      <c r="E312" s="181" t="s">
        <v>22</v>
      </c>
      <c r="F312" s="274" t="s">
        <v>429</v>
      </c>
      <c r="G312" s="275"/>
      <c r="H312" s="275"/>
      <c r="I312" s="275"/>
      <c r="J312" s="180"/>
      <c r="K312" s="182">
        <v>214.673</v>
      </c>
      <c r="L312" s="180"/>
      <c r="M312" s="180"/>
      <c r="N312" s="180"/>
      <c r="O312" s="180"/>
      <c r="P312" s="180"/>
      <c r="Q312" s="180"/>
      <c r="R312" s="183"/>
      <c r="T312" s="184"/>
      <c r="U312" s="180"/>
      <c r="V312" s="180"/>
      <c r="W312" s="180"/>
      <c r="X312" s="180"/>
      <c r="Y312" s="180"/>
      <c r="Z312" s="180"/>
      <c r="AA312" s="185"/>
      <c r="AT312" s="186" t="s">
        <v>199</v>
      </c>
      <c r="AU312" s="186" t="s">
        <v>114</v>
      </c>
      <c r="AV312" s="10" t="s">
        <v>114</v>
      </c>
      <c r="AW312" s="10" t="s">
        <v>39</v>
      </c>
      <c r="AX312" s="10" t="s">
        <v>82</v>
      </c>
      <c r="AY312" s="186" t="s">
        <v>191</v>
      </c>
    </row>
    <row r="313" spans="2:51" s="12" customFormat="1" ht="22.5" customHeight="1">
      <c r="B313" s="195"/>
      <c r="C313" s="196"/>
      <c r="D313" s="196"/>
      <c r="E313" s="197" t="s">
        <v>22</v>
      </c>
      <c r="F313" s="288" t="s">
        <v>217</v>
      </c>
      <c r="G313" s="289"/>
      <c r="H313" s="289"/>
      <c r="I313" s="289"/>
      <c r="J313" s="196"/>
      <c r="K313" s="198">
        <v>336.38</v>
      </c>
      <c r="L313" s="196"/>
      <c r="M313" s="196"/>
      <c r="N313" s="196"/>
      <c r="O313" s="196"/>
      <c r="P313" s="196"/>
      <c r="Q313" s="196"/>
      <c r="R313" s="199"/>
      <c r="T313" s="200"/>
      <c r="U313" s="196"/>
      <c r="V313" s="196"/>
      <c r="W313" s="196"/>
      <c r="X313" s="196"/>
      <c r="Y313" s="196"/>
      <c r="Z313" s="196"/>
      <c r="AA313" s="201"/>
      <c r="AT313" s="202" t="s">
        <v>199</v>
      </c>
      <c r="AU313" s="202" t="s">
        <v>114</v>
      </c>
      <c r="AV313" s="12" t="s">
        <v>196</v>
      </c>
      <c r="AW313" s="12" t="s">
        <v>39</v>
      </c>
      <c r="AX313" s="12" t="s">
        <v>90</v>
      </c>
      <c r="AY313" s="202" t="s">
        <v>191</v>
      </c>
    </row>
    <row r="314" spans="2:65" s="1" customFormat="1" ht="31.5" customHeight="1">
      <c r="B314" s="38"/>
      <c r="C314" s="203" t="s">
        <v>440</v>
      </c>
      <c r="D314" s="203" t="s">
        <v>292</v>
      </c>
      <c r="E314" s="204" t="s">
        <v>441</v>
      </c>
      <c r="F314" s="276" t="s">
        <v>442</v>
      </c>
      <c r="G314" s="276"/>
      <c r="H314" s="276"/>
      <c r="I314" s="276"/>
      <c r="J314" s="205" t="s">
        <v>111</v>
      </c>
      <c r="K314" s="206">
        <v>8.846</v>
      </c>
      <c r="L314" s="277">
        <v>0</v>
      </c>
      <c r="M314" s="278"/>
      <c r="N314" s="279">
        <f>ROUND(L314*K314,2)</f>
        <v>0</v>
      </c>
      <c r="O314" s="280"/>
      <c r="P314" s="280"/>
      <c r="Q314" s="280"/>
      <c r="R314" s="40"/>
      <c r="T314" s="176" t="s">
        <v>22</v>
      </c>
      <c r="U314" s="47" t="s">
        <v>47</v>
      </c>
      <c r="V314" s="39"/>
      <c r="W314" s="177">
        <f>V314*K314</f>
        <v>0</v>
      </c>
      <c r="X314" s="177">
        <v>0.0048</v>
      </c>
      <c r="Y314" s="177">
        <f>X314*K314</f>
        <v>0.0424608</v>
      </c>
      <c r="Z314" s="177">
        <v>0</v>
      </c>
      <c r="AA314" s="178">
        <f>Z314*K314</f>
        <v>0</v>
      </c>
      <c r="AR314" s="21" t="s">
        <v>296</v>
      </c>
      <c r="AT314" s="21" t="s">
        <v>292</v>
      </c>
      <c r="AU314" s="21" t="s">
        <v>114</v>
      </c>
      <c r="AY314" s="21" t="s">
        <v>191</v>
      </c>
      <c r="BE314" s="113">
        <f>IF(U314="základní",N314,0)</f>
        <v>0</v>
      </c>
      <c r="BF314" s="113">
        <f>IF(U314="snížená",N314,0)</f>
        <v>0</v>
      </c>
      <c r="BG314" s="113">
        <f>IF(U314="zákl. přenesená",N314,0)</f>
        <v>0</v>
      </c>
      <c r="BH314" s="113">
        <f>IF(U314="sníž. přenesená",N314,0)</f>
        <v>0</v>
      </c>
      <c r="BI314" s="113">
        <f>IF(U314="nulová",N314,0)</f>
        <v>0</v>
      </c>
      <c r="BJ314" s="21" t="s">
        <v>90</v>
      </c>
      <c r="BK314" s="113">
        <f>ROUND(L314*K314,2)</f>
        <v>0</v>
      </c>
      <c r="BL314" s="21" t="s">
        <v>196</v>
      </c>
      <c r="BM314" s="21" t="s">
        <v>443</v>
      </c>
    </row>
    <row r="315" spans="2:51" s="11" customFormat="1" ht="22.5" customHeight="1">
      <c r="B315" s="187"/>
      <c r="C315" s="188"/>
      <c r="D315" s="188"/>
      <c r="E315" s="189" t="s">
        <v>22</v>
      </c>
      <c r="F315" s="286" t="s">
        <v>221</v>
      </c>
      <c r="G315" s="287"/>
      <c r="H315" s="287"/>
      <c r="I315" s="287"/>
      <c r="J315" s="188"/>
      <c r="K315" s="190" t="s">
        <v>22</v>
      </c>
      <c r="L315" s="188"/>
      <c r="M315" s="188"/>
      <c r="N315" s="188"/>
      <c r="O315" s="188"/>
      <c r="P315" s="188"/>
      <c r="Q315" s="188"/>
      <c r="R315" s="191"/>
      <c r="T315" s="192"/>
      <c r="U315" s="188"/>
      <c r="V315" s="188"/>
      <c r="W315" s="188"/>
      <c r="X315" s="188"/>
      <c r="Y315" s="188"/>
      <c r="Z315" s="188"/>
      <c r="AA315" s="193"/>
      <c r="AT315" s="194" t="s">
        <v>199</v>
      </c>
      <c r="AU315" s="194" t="s">
        <v>114</v>
      </c>
      <c r="AV315" s="11" t="s">
        <v>90</v>
      </c>
      <c r="AW315" s="11" t="s">
        <v>39</v>
      </c>
      <c r="AX315" s="11" t="s">
        <v>82</v>
      </c>
      <c r="AY315" s="194" t="s">
        <v>191</v>
      </c>
    </row>
    <row r="316" spans="2:51" s="10" customFormat="1" ht="22.5" customHeight="1">
      <c r="B316" s="179"/>
      <c r="C316" s="180"/>
      <c r="D316" s="180"/>
      <c r="E316" s="181" t="s">
        <v>22</v>
      </c>
      <c r="F316" s="274" t="s">
        <v>428</v>
      </c>
      <c r="G316" s="275"/>
      <c r="H316" s="275"/>
      <c r="I316" s="275"/>
      <c r="J316" s="180"/>
      <c r="K316" s="182">
        <v>8.425</v>
      </c>
      <c r="L316" s="180"/>
      <c r="M316" s="180"/>
      <c r="N316" s="180"/>
      <c r="O316" s="180"/>
      <c r="P316" s="180"/>
      <c r="Q316" s="180"/>
      <c r="R316" s="183"/>
      <c r="T316" s="184"/>
      <c r="U316" s="180"/>
      <c r="V316" s="180"/>
      <c r="W316" s="180"/>
      <c r="X316" s="180"/>
      <c r="Y316" s="180"/>
      <c r="Z316" s="180"/>
      <c r="AA316" s="185"/>
      <c r="AT316" s="186" t="s">
        <v>199</v>
      </c>
      <c r="AU316" s="186" t="s">
        <v>114</v>
      </c>
      <c r="AV316" s="10" t="s">
        <v>114</v>
      </c>
      <c r="AW316" s="10" t="s">
        <v>39</v>
      </c>
      <c r="AX316" s="10" t="s">
        <v>90</v>
      </c>
      <c r="AY316" s="186" t="s">
        <v>191</v>
      </c>
    </row>
    <row r="317" spans="2:65" s="1" customFormat="1" ht="31.5" customHeight="1">
      <c r="B317" s="38"/>
      <c r="C317" s="172" t="s">
        <v>444</v>
      </c>
      <c r="D317" s="172" t="s">
        <v>193</v>
      </c>
      <c r="E317" s="173" t="s">
        <v>445</v>
      </c>
      <c r="F317" s="281" t="s">
        <v>446</v>
      </c>
      <c r="G317" s="281"/>
      <c r="H317" s="281"/>
      <c r="I317" s="281"/>
      <c r="J317" s="174" t="s">
        <v>111</v>
      </c>
      <c r="K317" s="175">
        <v>1378.004</v>
      </c>
      <c r="L317" s="282">
        <v>0</v>
      </c>
      <c r="M317" s="283"/>
      <c r="N317" s="280">
        <f>ROUND(L317*K317,2)</f>
        <v>0</v>
      </c>
      <c r="O317" s="280"/>
      <c r="P317" s="280"/>
      <c r="Q317" s="280"/>
      <c r="R317" s="40"/>
      <c r="T317" s="176" t="s">
        <v>22</v>
      </c>
      <c r="U317" s="47" t="s">
        <v>47</v>
      </c>
      <c r="V317" s="39"/>
      <c r="W317" s="177">
        <f>V317*K317</f>
        <v>0</v>
      </c>
      <c r="X317" s="177">
        <v>0.00658</v>
      </c>
      <c r="Y317" s="177">
        <f>X317*K317</f>
        <v>9.06726632</v>
      </c>
      <c r="Z317" s="177">
        <v>0</v>
      </c>
      <c r="AA317" s="178">
        <f>Z317*K317</f>
        <v>0</v>
      </c>
      <c r="AR317" s="21" t="s">
        <v>196</v>
      </c>
      <c r="AT317" s="21" t="s">
        <v>193</v>
      </c>
      <c r="AU317" s="21" t="s">
        <v>114</v>
      </c>
      <c r="AY317" s="21" t="s">
        <v>191</v>
      </c>
      <c r="BE317" s="113">
        <f>IF(U317="základní",N317,0)</f>
        <v>0</v>
      </c>
      <c r="BF317" s="113">
        <f>IF(U317="snížená",N317,0)</f>
        <v>0</v>
      </c>
      <c r="BG317" s="113">
        <f>IF(U317="zákl. přenesená",N317,0)</f>
        <v>0</v>
      </c>
      <c r="BH317" s="113">
        <f>IF(U317="sníž. přenesená",N317,0)</f>
        <v>0</v>
      </c>
      <c r="BI317" s="113">
        <f>IF(U317="nulová",N317,0)</f>
        <v>0</v>
      </c>
      <c r="BJ317" s="21" t="s">
        <v>90</v>
      </c>
      <c r="BK317" s="113">
        <f>ROUND(L317*K317,2)</f>
        <v>0</v>
      </c>
      <c r="BL317" s="21" t="s">
        <v>196</v>
      </c>
      <c r="BM317" s="21" t="s">
        <v>447</v>
      </c>
    </row>
    <row r="318" spans="2:47" s="1" customFormat="1" ht="78" customHeight="1">
      <c r="B318" s="38"/>
      <c r="C318" s="39"/>
      <c r="D318" s="39"/>
      <c r="E318" s="39"/>
      <c r="F318" s="270" t="s">
        <v>448</v>
      </c>
      <c r="G318" s="271"/>
      <c r="H318" s="271"/>
      <c r="I318" s="271"/>
      <c r="J318" s="39"/>
      <c r="K318" s="39"/>
      <c r="L318" s="39"/>
      <c r="M318" s="39"/>
      <c r="N318" s="39"/>
      <c r="O318" s="39"/>
      <c r="P318" s="39"/>
      <c r="Q318" s="39"/>
      <c r="R318" s="40"/>
      <c r="T318" s="147"/>
      <c r="U318" s="39"/>
      <c r="V318" s="39"/>
      <c r="W318" s="39"/>
      <c r="X318" s="39"/>
      <c r="Y318" s="39"/>
      <c r="Z318" s="39"/>
      <c r="AA318" s="81"/>
      <c r="AT318" s="21" t="s">
        <v>210</v>
      </c>
      <c r="AU318" s="21" t="s">
        <v>114</v>
      </c>
    </row>
    <row r="319" spans="2:51" s="11" customFormat="1" ht="22.5" customHeight="1">
      <c r="B319" s="187"/>
      <c r="C319" s="188"/>
      <c r="D319" s="188"/>
      <c r="E319" s="189" t="s">
        <v>22</v>
      </c>
      <c r="F319" s="272" t="s">
        <v>221</v>
      </c>
      <c r="G319" s="273"/>
      <c r="H319" s="273"/>
      <c r="I319" s="273"/>
      <c r="J319" s="188"/>
      <c r="K319" s="190" t="s">
        <v>22</v>
      </c>
      <c r="L319" s="188"/>
      <c r="M319" s="188"/>
      <c r="N319" s="188"/>
      <c r="O319" s="188"/>
      <c r="P319" s="188"/>
      <c r="Q319" s="188"/>
      <c r="R319" s="191"/>
      <c r="T319" s="192"/>
      <c r="U319" s="188"/>
      <c r="V319" s="188"/>
      <c r="W319" s="188"/>
      <c r="X319" s="188"/>
      <c r="Y319" s="188"/>
      <c r="Z319" s="188"/>
      <c r="AA319" s="193"/>
      <c r="AT319" s="194" t="s">
        <v>199</v>
      </c>
      <c r="AU319" s="194" t="s">
        <v>114</v>
      </c>
      <c r="AV319" s="11" t="s">
        <v>90</v>
      </c>
      <c r="AW319" s="11" t="s">
        <v>39</v>
      </c>
      <c r="AX319" s="11" t="s">
        <v>82</v>
      </c>
      <c r="AY319" s="194" t="s">
        <v>191</v>
      </c>
    </row>
    <row r="320" spans="2:51" s="10" customFormat="1" ht="22.5" customHeight="1">
      <c r="B320" s="179"/>
      <c r="C320" s="180"/>
      <c r="D320" s="180"/>
      <c r="E320" s="181" t="s">
        <v>22</v>
      </c>
      <c r="F320" s="274" t="s">
        <v>392</v>
      </c>
      <c r="G320" s="275"/>
      <c r="H320" s="275"/>
      <c r="I320" s="275"/>
      <c r="J320" s="180"/>
      <c r="K320" s="182">
        <v>1137.1</v>
      </c>
      <c r="L320" s="180"/>
      <c r="M320" s="180"/>
      <c r="N320" s="180"/>
      <c r="O320" s="180"/>
      <c r="P320" s="180"/>
      <c r="Q320" s="180"/>
      <c r="R320" s="183"/>
      <c r="T320" s="184"/>
      <c r="U320" s="180"/>
      <c r="V320" s="180"/>
      <c r="W320" s="180"/>
      <c r="X320" s="180"/>
      <c r="Y320" s="180"/>
      <c r="Z320" s="180"/>
      <c r="AA320" s="185"/>
      <c r="AT320" s="186" t="s">
        <v>199</v>
      </c>
      <c r="AU320" s="186" t="s">
        <v>114</v>
      </c>
      <c r="AV320" s="10" t="s">
        <v>114</v>
      </c>
      <c r="AW320" s="10" t="s">
        <v>39</v>
      </c>
      <c r="AX320" s="10" t="s">
        <v>82</v>
      </c>
      <c r="AY320" s="186" t="s">
        <v>191</v>
      </c>
    </row>
    <row r="321" spans="2:51" s="10" customFormat="1" ht="22.5" customHeight="1">
      <c r="B321" s="179"/>
      <c r="C321" s="180"/>
      <c r="D321" s="180"/>
      <c r="E321" s="181" t="s">
        <v>22</v>
      </c>
      <c r="F321" s="274" t="s">
        <v>393</v>
      </c>
      <c r="G321" s="275"/>
      <c r="H321" s="275"/>
      <c r="I321" s="275"/>
      <c r="J321" s="180"/>
      <c r="K321" s="182">
        <v>240.904</v>
      </c>
      <c r="L321" s="180"/>
      <c r="M321" s="180"/>
      <c r="N321" s="180"/>
      <c r="O321" s="180"/>
      <c r="P321" s="180"/>
      <c r="Q321" s="180"/>
      <c r="R321" s="183"/>
      <c r="T321" s="184"/>
      <c r="U321" s="180"/>
      <c r="V321" s="180"/>
      <c r="W321" s="180"/>
      <c r="X321" s="180"/>
      <c r="Y321" s="180"/>
      <c r="Z321" s="180"/>
      <c r="AA321" s="185"/>
      <c r="AT321" s="186" t="s">
        <v>199</v>
      </c>
      <c r="AU321" s="186" t="s">
        <v>114</v>
      </c>
      <c r="AV321" s="10" t="s">
        <v>114</v>
      </c>
      <c r="AW321" s="10" t="s">
        <v>39</v>
      </c>
      <c r="AX321" s="10" t="s">
        <v>82</v>
      </c>
      <c r="AY321" s="186" t="s">
        <v>191</v>
      </c>
    </row>
    <row r="322" spans="2:51" s="12" customFormat="1" ht="22.5" customHeight="1">
      <c r="B322" s="195"/>
      <c r="C322" s="196"/>
      <c r="D322" s="196"/>
      <c r="E322" s="197" t="s">
        <v>22</v>
      </c>
      <c r="F322" s="288" t="s">
        <v>217</v>
      </c>
      <c r="G322" s="289"/>
      <c r="H322" s="289"/>
      <c r="I322" s="289"/>
      <c r="J322" s="196"/>
      <c r="K322" s="198">
        <v>1378.004</v>
      </c>
      <c r="L322" s="196"/>
      <c r="M322" s="196"/>
      <c r="N322" s="196"/>
      <c r="O322" s="196"/>
      <c r="P322" s="196"/>
      <c r="Q322" s="196"/>
      <c r="R322" s="199"/>
      <c r="T322" s="200"/>
      <c r="U322" s="196"/>
      <c r="V322" s="196"/>
      <c r="W322" s="196"/>
      <c r="X322" s="196"/>
      <c r="Y322" s="196"/>
      <c r="Z322" s="196"/>
      <c r="AA322" s="201"/>
      <c r="AT322" s="202" t="s">
        <v>199</v>
      </c>
      <c r="AU322" s="202" t="s">
        <v>114</v>
      </c>
      <c r="AV322" s="12" t="s">
        <v>196</v>
      </c>
      <c r="AW322" s="12" t="s">
        <v>39</v>
      </c>
      <c r="AX322" s="12" t="s">
        <v>90</v>
      </c>
      <c r="AY322" s="202" t="s">
        <v>191</v>
      </c>
    </row>
    <row r="323" spans="2:65" s="1" customFormat="1" ht="31.5" customHeight="1">
      <c r="B323" s="38"/>
      <c r="C323" s="203" t="s">
        <v>449</v>
      </c>
      <c r="D323" s="203" t="s">
        <v>292</v>
      </c>
      <c r="E323" s="204" t="s">
        <v>450</v>
      </c>
      <c r="F323" s="276" t="s">
        <v>451</v>
      </c>
      <c r="G323" s="276"/>
      <c r="H323" s="276"/>
      <c r="I323" s="276"/>
      <c r="J323" s="205" t="s">
        <v>111</v>
      </c>
      <c r="K323" s="206">
        <v>1446.904</v>
      </c>
      <c r="L323" s="277">
        <v>0</v>
      </c>
      <c r="M323" s="278"/>
      <c r="N323" s="279">
        <f>ROUND(L323*K323,2)</f>
        <v>0</v>
      </c>
      <c r="O323" s="280"/>
      <c r="P323" s="280"/>
      <c r="Q323" s="280"/>
      <c r="R323" s="40"/>
      <c r="T323" s="176" t="s">
        <v>22</v>
      </c>
      <c r="U323" s="47" t="s">
        <v>47</v>
      </c>
      <c r="V323" s="39"/>
      <c r="W323" s="177">
        <f>V323*K323</f>
        <v>0</v>
      </c>
      <c r="X323" s="177">
        <v>0.00085</v>
      </c>
      <c r="Y323" s="177">
        <f>X323*K323</f>
        <v>1.2298684</v>
      </c>
      <c r="Z323" s="177">
        <v>0</v>
      </c>
      <c r="AA323" s="178">
        <f>Z323*K323</f>
        <v>0</v>
      </c>
      <c r="AR323" s="21" t="s">
        <v>296</v>
      </c>
      <c r="AT323" s="21" t="s">
        <v>292</v>
      </c>
      <c r="AU323" s="21" t="s">
        <v>114</v>
      </c>
      <c r="AY323" s="21" t="s">
        <v>191</v>
      </c>
      <c r="BE323" s="113">
        <f>IF(U323="základní",N323,0)</f>
        <v>0</v>
      </c>
      <c r="BF323" s="113">
        <f>IF(U323="snížená",N323,0)</f>
        <v>0</v>
      </c>
      <c r="BG323" s="113">
        <f>IF(U323="zákl. přenesená",N323,0)</f>
        <v>0</v>
      </c>
      <c r="BH323" s="113">
        <f>IF(U323="sníž. přenesená",N323,0)</f>
        <v>0</v>
      </c>
      <c r="BI323" s="113">
        <f>IF(U323="nulová",N323,0)</f>
        <v>0</v>
      </c>
      <c r="BJ323" s="21" t="s">
        <v>90</v>
      </c>
      <c r="BK323" s="113">
        <f>ROUND(L323*K323,2)</f>
        <v>0</v>
      </c>
      <c r="BL323" s="21" t="s">
        <v>196</v>
      </c>
      <c r="BM323" s="21" t="s">
        <v>452</v>
      </c>
    </row>
    <row r="324" spans="2:47" s="1" customFormat="1" ht="22.5" customHeight="1">
      <c r="B324" s="38"/>
      <c r="C324" s="39"/>
      <c r="D324" s="39"/>
      <c r="E324" s="39"/>
      <c r="F324" s="270" t="s">
        <v>453</v>
      </c>
      <c r="G324" s="271"/>
      <c r="H324" s="271"/>
      <c r="I324" s="271"/>
      <c r="J324" s="39"/>
      <c r="K324" s="39"/>
      <c r="L324" s="39"/>
      <c r="M324" s="39"/>
      <c r="N324" s="39"/>
      <c r="O324" s="39"/>
      <c r="P324" s="39"/>
      <c r="Q324" s="39"/>
      <c r="R324" s="40"/>
      <c r="T324" s="147"/>
      <c r="U324" s="39"/>
      <c r="V324" s="39"/>
      <c r="W324" s="39"/>
      <c r="X324" s="39"/>
      <c r="Y324" s="39"/>
      <c r="Z324" s="39"/>
      <c r="AA324" s="81"/>
      <c r="AT324" s="21" t="s">
        <v>210</v>
      </c>
      <c r="AU324" s="21" t="s">
        <v>114</v>
      </c>
    </row>
    <row r="325" spans="2:51" s="10" customFormat="1" ht="22.5" customHeight="1">
      <c r="B325" s="179"/>
      <c r="C325" s="180"/>
      <c r="D325" s="180"/>
      <c r="E325" s="181" t="s">
        <v>22</v>
      </c>
      <c r="F325" s="274" t="s">
        <v>454</v>
      </c>
      <c r="G325" s="275"/>
      <c r="H325" s="275"/>
      <c r="I325" s="275"/>
      <c r="J325" s="180"/>
      <c r="K325" s="182">
        <v>1378.004</v>
      </c>
      <c r="L325" s="180"/>
      <c r="M325" s="180"/>
      <c r="N325" s="180"/>
      <c r="O325" s="180"/>
      <c r="P325" s="180"/>
      <c r="Q325" s="180"/>
      <c r="R325" s="183"/>
      <c r="T325" s="184"/>
      <c r="U325" s="180"/>
      <c r="V325" s="180"/>
      <c r="W325" s="180"/>
      <c r="X325" s="180"/>
      <c r="Y325" s="180"/>
      <c r="Z325" s="180"/>
      <c r="AA325" s="185"/>
      <c r="AT325" s="186" t="s">
        <v>199</v>
      </c>
      <c r="AU325" s="186" t="s">
        <v>114</v>
      </c>
      <c r="AV325" s="10" t="s">
        <v>114</v>
      </c>
      <c r="AW325" s="10" t="s">
        <v>39</v>
      </c>
      <c r="AX325" s="10" t="s">
        <v>90</v>
      </c>
      <c r="AY325" s="186" t="s">
        <v>191</v>
      </c>
    </row>
    <row r="326" spans="2:65" s="1" customFormat="1" ht="31.5" customHeight="1">
      <c r="B326" s="38"/>
      <c r="C326" s="172" t="s">
        <v>455</v>
      </c>
      <c r="D326" s="172" t="s">
        <v>193</v>
      </c>
      <c r="E326" s="173" t="s">
        <v>456</v>
      </c>
      <c r="F326" s="281" t="s">
        <v>457</v>
      </c>
      <c r="G326" s="281"/>
      <c r="H326" s="281"/>
      <c r="I326" s="281"/>
      <c r="J326" s="174" t="s">
        <v>406</v>
      </c>
      <c r="K326" s="175">
        <v>391.3</v>
      </c>
      <c r="L326" s="282">
        <v>0</v>
      </c>
      <c r="M326" s="283"/>
      <c r="N326" s="280">
        <f>ROUND(L326*K326,2)</f>
        <v>0</v>
      </c>
      <c r="O326" s="280"/>
      <c r="P326" s="280"/>
      <c r="Q326" s="280"/>
      <c r="R326" s="40"/>
      <c r="T326" s="176" t="s">
        <v>22</v>
      </c>
      <c r="U326" s="47" t="s">
        <v>47</v>
      </c>
      <c r="V326" s="39"/>
      <c r="W326" s="177">
        <f>V326*K326</f>
        <v>0</v>
      </c>
      <c r="X326" s="177">
        <v>0.00168</v>
      </c>
      <c r="Y326" s="177">
        <f>X326*K326</f>
        <v>0.6573840000000001</v>
      </c>
      <c r="Z326" s="177">
        <v>0</v>
      </c>
      <c r="AA326" s="178">
        <f>Z326*K326</f>
        <v>0</v>
      </c>
      <c r="AR326" s="21" t="s">
        <v>196</v>
      </c>
      <c r="AT326" s="21" t="s">
        <v>193</v>
      </c>
      <c r="AU326" s="21" t="s">
        <v>114</v>
      </c>
      <c r="AY326" s="21" t="s">
        <v>191</v>
      </c>
      <c r="BE326" s="113">
        <f>IF(U326="základní",N326,0)</f>
        <v>0</v>
      </c>
      <c r="BF326" s="113">
        <f>IF(U326="snížená",N326,0)</f>
        <v>0</v>
      </c>
      <c r="BG326" s="113">
        <f>IF(U326="zákl. přenesená",N326,0)</f>
        <v>0</v>
      </c>
      <c r="BH326" s="113">
        <f>IF(U326="sníž. přenesená",N326,0)</f>
        <v>0</v>
      </c>
      <c r="BI326" s="113">
        <f>IF(U326="nulová",N326,0)</f>
        <v>0</v>
      </c>
      <c r="BJ326" s="21" t="s">
        <v>90</v>
      </c>
      <c r="BK326" s="113">
        <f>ROUND(L326*K326,2)</f>
        <v>0</v>
      </c>
      <c r="BL326" s="21" t="s">
        <v>196</v>
      </c>
      <c r="BM326" s="21" t="s">
        <v>458</v>
      </c>
    </row>
    <row r="327" spans="2:51" s="11" customFormat="1" ht="22.5" customHeight="1">
      <c r="B327" s="187"/>
      <c r="C327" s="188"/>
      <c r="D327" s="188"/>
      <c r="E327" s="189" t="s">
        <v>22</v>
      </c>
      <c r="F327" s="286" t="s">
        <v>221</v>
      </c>
      <c r="G327" s="287"/>
      <c r="H327" s="287"/>
      <c r="I327" s="287"/>
      <c r="J327" s="188"/>
      <c r="K327" s="190" t="s">
        <v>22</v>
      </c>
      <c r="L327" s="188"/>
      <c r="M327" s="188"/>
      <c r="N327" s="188"/>
      <c r="O327" s="188"/>
      <c r="P327" s="188"/>
      <c r="Q327" s="188"/>
      <c r="R327" s="191"/>
      <c r="T327" s="192"/>
      <c r="U327" s="188"/>
      <c r="V327" s="188"/>
      <c r="W327" s="188"/>
      <c r="X327" s="188"/>
      <c r="Y327" s="188"/>
      <c r="Z327" s="188"/>
      <c r="AA327" s="193"/>
      <c r="AT327" s="194" t="s">
        <v>199</v>
      </c>
      <c r="AU327" s="194" t="s">
        <v>114</v>
      </c>
      <c r="AV327" s="11" t="s">
        <v>90</v>
      </c>
      <c r="AW327" s="11" t="s">
        <v>39</v>
      </c>
      <c r="AX327" s="11" t="s">
        <v>82</v>
      </c>
      <c r="AY327" s="194" t="s">
        <v>191</v>
      </c>
    </row>
    <row r="328" spans="2:51" s="10" customFormat="1" ht="22.5" customHeight="1">
      <c r="B328" s="179"/>
      <c r="C328" s="180"/>
      <c r="D328" s="180"/>
      <c r="E328" s="181" t="s">
        <v>22</v>
      </c>
      <c r="F328" s="274" t="s">
        <v>459</v>
      </c>
      <c r="G328" s="275"/>
      <c r="H328" s="275"/>
      <c r="I328" s="275"/>
      <c r="J328" s="180"/>
      <c r="K328" s="182">
        <v>118</v>
      </c>
      <c r="L328" s="180"/>
      <c r="M328" s="180"/>
      <c r="N328" s="180"/>
      <c r="O328" s="180"/>
      <c r="P328" s="180"/>
      <c r="Q328" s="180"/>
      <c r="R328" s="183"/>
      <c r="T328" s="184"/>
      <c r="U328" s="180"/>
      <c r="V328" s="180"/>
      <c r="W328" s="180"/>
      <c r="X328" s="180"/>
      <c r="Y328" s="180"/>
      <c r="Z328" s="180"/>
      <c r="AA328" s="185"/>
      <c r="AT328" s="186" t="s">
        <v>199</v>
      </c>
      <c r="AU328" s="186" t="s">
        <v>114</v>
      </c>
      <c r="AV328" s="10" t="s">
        <v>114</v>
      </c>
      <c r="AW328" s="10" t="s">
        <v>39</v>
      </c>
      <c r="AX328" s="10" t="s">
        <v>82</v>
      </c>
      <c r="AY328" s="186" t="s">
        <v>191</v>
      </c>
    </row>
    <row r="329" spans="2:51" s="10" customFormat="1" ht="22.5" customHeight="1">
      <c r="B329" s="179"/>
      <c r="C329" s="180"/>
      <c r="D329" s="180"/>
      <c r="E329" s="181" t="s">
        <v>22</v>
      </c>
      <c r="F329" s="274" t="s">
        <v>460</v>
      </c>
      <c r="G329" s="275"/>
      <c r="H329" s="275"/>
      <c r="I329" s="275"/>
      <c r="J329" s="180"/>
      <c r="K329" s="182">
        <v>35.1</v>
      </c>
      <c r="L329" s="180"/>
      <c r="M329" s="180"/>
      <c r="N329" s="180"/>
      <c r="O329" s="180"/>
      <c r="P329" s="180"/>
      <c r="Q329" s="180"/>
      <c r="R329" s="183"/>
      <c r="T329" s="184"/>
      <c r="U329" s="180"/>
      <c r="V329" s="180"/>
      <c r="W329" s="180"/>
      <c r="X329" s="180"/>
      <c r="Y329" s="180"/>
      <c r="Z329" s="180"/>
      <c r="AA329" s="185"/>
      <c r="AT329" s="186" t="s">
        <v>199</v>
      </c>
      <c r="AU329" s="186" t="s">
        <v>114</v>
      </c>
      <c r="AV329" s="10" t="s">
        <v>114</v>
      </c>
      <c r="AW329" s="10" t="s">
        <v>39</v>
      </c>
      <c r="AX329" s="10" t="s">
        <v>82</v>
      </c>
      <c r="AY329" s="186" t="s">
        <v>191</v>
      </c>
    </row>
    <row r="330" spans="2:51" s="13" customFormat="1" ht="22.5" customHeight="1">
      <c r="B330" s="207"/>
      <c r="C330" s="208"/>
      <c r="D330" s="208"/>
      <c r="E330" s="209" t="s">
        <v>22</v>
      </c>
      <c r="F330" s="290" t="s">
        <v>461</v>
      </c>
      <c r="G330" s="291"/>
      <c r="H330" s="291"/>
      <c r="I330" s="291"/>
      <c r="J330" s="208"/>
      <c r="K330" s="210">
        <v>153.1</v>
      </c>
      <c r="L330" s="208"/>
      <c r="M330" s="208"/>
      <c r="N330" s="208"/>
      <c r="O330" s="208"/>
      <c r="P330" s="208"/>
      <c r="Q330" s="208"/>
      <c r="R330" s="211"/>
      <c r="T330" s="212"/>
      <c r="U330" s="208"/>
      <c r="V330" s="208"/>
      <c r="W330" s="208"/>
      <c r="X330" s="208"/>
      <c r="Y330" s="208"/>
      <c r="Z330" s="208"/>
      <c r="AA330" s="213"/>
      <c r="AT330" s="214" t="s">
        <v>199</v>
      </c>
      <c r="AU330" s="214" t="s">
        <v>114</v>
      </c>
      <c r="AV330" s="13" t="s">
        <v>113</v>
      </c>
      <c r="AW330" s="13" t="s">
        <v>39</v>
      </c>
      <c r="AX330" s="13" t="s">
        <v>82</v>
      </c>
      <c r="AY330" s="214" t="s">
        <v>191</v>
      </c>
    </row>
    <row r="331" spans="2:51" s="11" customFormat="1" ht="22.5" customHeight="1">
      <c r="B331" s="187"/>
      <c r="C331" s="188"/>
      <c r="D331" s="188"/>
      <c r="E331" s="189" t="s">
        <v>22</v>
      </c>
      <c r="F331" s="272" t="s">
        <v>462</v>
      </c>
      <c r="G331" s="273"/>
      <c r="H331" s="273"/>
      <c r="I331" s="273"/>
      <c r="J331" s="188"/>
      <c r="K331" s="190" t="s">
        <v>22</v>
      </c>
      <c r="L331" s="188"/>
      <c r="M331" s="188"/>
      <c r="N331" s="188"/>
      <c r="O331" s="188"/>
      <c r="P331" s="188"/>
      <c r="Q331" s="188"/>
      <c r="R331" s="191"/>
      <c r="T331" s="192"/>
      <c r="U331" s="188"/>
      <c r="V331" s="188"/>
      <c r="W331" s="188"/>
      <c r="X331" s="188"/>
      <c r="Y331" s="188"/>
      <c r="Z331" s="188"/>
      <c r="AA331" s="193"/>
      <c r="AT331" s="194" t="s">
        <v>199</v>
      </c>
      <c r="AU331" s="194" t="s">
        <v>114</v>
      </c>
      <c r="AV331" s="11" t="s">
        <v>90</v>
      </c>
      <c r="AW331" s="11" t="s">
        <v>39</v>
      </c>
      <c r="AX331" s="11" t="s">
        <v>82</v>
      </c>
      <c r="AY331" s="194" t="s">
        <v>191</v>
      </c>
    </row>
    <row r="332" spans="2:51" s="10" customFormat="1" ht="22.5" customHeight="1">
      <c r="B332" s="179"/>
      <c r="C332" s="180"/>
      <c r="D332" s="180"/>
      <c r="E332" s="181" t="s">
        <v>22</v>
      </c>
      <c r="F332" s="274" t="s">
        <v>463</v>
      </c>
      <c r="G332" s="275"/>
      <c r="H332" s="275"/>
      <c r="I332" s="275"/>
      <c r="J332" s="180"/>
      <c r="K332" s="182">
        <v>144</v>
      </c>
      <c r="L332" s="180"/>
      <c r="M332" s="180"/>
      <c r="N332" s="180"/>
      <c r="O332" s="180"/>
      <c r="P332" s="180"/>
      <c r="Q332" s="180"/>
      <c r="R332" s="183"/>
      <c r="T332" s="184"/>
      <c r="U332" s="180"/>
      <c r="V332" s="180"/>
      <c r="W332" s="180"/>
      <c r="X332" s="180"/>
      <c r="Y332" s="180"/>
      <c r="Z332" s="180"/>
      <c r="AA332" s="185"/>
      <c r="AT332" s="186" t="s">
        <v>199</v>
      </c>
      <c r="AU332" s="186" t="s">
        <v>114</v>
      </c>
      <c r="AV332" s="10" t="s">
        <v>114</v>
      </c>
      <c r="AW332" s="10" t="s">
        <v>39</v>
      </c>
      <c r="AX332" s="10" t="s">
        <v>82</v>
      </c>
      <c r="AY332" s="186" t="s">
        <v>191</v>
      </c>
    </row>
    <row r="333" spans="2:51" s="10" customFormat="1" ht="22.5" customHeight="1">
      <c r="B333" s="179"/>
      <c r="C333" s="180"/>
      <c r="D333" s="180"/>
      <c r="E333" s="181" t="s">
        <v>22</v>
      </c>
      <c r="F333" s="274" t="s">
        <v>464</v>
      </c>
      <c r="G333" s="275"/>
      <c r="H333" s="275"/>
      <c r="I333" s="275"/>
      <c r="J333" s="180"/>
      <c r="K333" s="182">
        <v>50.4</v>
      </c>
      <c r="L333" s="180"/>
      <c r="M333" s="180"/>
      <c r="N333" s="180"/>
      <c r="O333" s="180"/>
      <c r="P333" s="180"/>
      <c r="Q333" s="180"/>
      <c r="R333" s="183"/>
      <c r="T333" s="184"/>
      <c r="U333" s="180"/>
      <c r="V333" s="180"/>
      <c r="W333" s="180"/>
      <c r="X333" s="180"/>
      <c r="Y333" s="180"/>
      <c r="Z333" s="180"/>
      <c r="AA333" s="185"/>
      <c r="AT333" s="186" t="s">
        <v>199</v>
      </c>
      <c r="AU333" s="186" t="s">
        <v>114</v>
      </c>
      <c r="AV333" s="10" t="s">
        <v>114</v>
      </c>
      <c r="AW333" s="10" t="s">
        <v>39</v>
      </c>
      <c r="AX333" s="10" t="s">
        <v>82</v>
      </c>
      <c r="AY333" s="186" t="s">
        <v>191</v>
      </c>
    </row>
    <row r="334" spans="2:51" s="10" customFormat="1" ht="22.5" customHeight="1">
      <c r="B334" s="179"/>
      <c r="C334" s="180"/>
      <c r="D334" s="180"/>
      <c r="E334" s="181" t="s">
        <v>22</v>
      </c>
      <c r="F334" s="274" t="s">
        <v>465</v>
      </c>
      <c r="G334" s="275"/>
      <c r="H334" s="275"/>
      <c r="I334" s="275"/>
      <c r="J334" s="180"/>
      <c r="K334" s="182">
        <v>9.9</v>
      </c>
      <c r="L334" s="180"/>
      <c r="M334" s="180"/>
      <c r="N334" s="180"/>
      <c r="O334" s="180"/>
      <c r="P334" s="180"/>
      <c r="Q334" s="180"/>
      <c r="R334" s="183"/>
      <c r="T334" s="184"/>
      <c r="U334" s="180"/>
      <c r="V334" s="180"/>
      <c r="W334" s="180"/>
      <c r="X334" s="180"/>
      <c r="Y334" s="180"/>
      <c r="Z334" s="180"/>
      <c r="AA334" s="185"/>
      <c r="AT334" s="186" t="s">
        <v>199</v>
      </c>
      <c r="AU334" s="186" t="s">
        <v>114</v>
      </c>
      <c r="AV334" s="10" t="s">
        <v>114</v>
      </c>
      <c r="AW334" s="10" t="s">
        <v>39</v>
      </c>
      <c r="AX334" s="10" t="s">
        <v>82</v>
      </c>
      <c r="AY334" s="186" t="s">
        <v>191</v>
      </c>
    </row>
    <row r="335" spans="2:51" s="10" customFormat="1" ht="22.5" customHeight="1">
      <c r="B335" s="179"/>
      <c r="C335" s="180"/>
      <c r="D335" s="180"/>
      <c r="E335" s="181" t="s">
        <v>22</v>
      </c>
      <c r="F335" s="274" t="s">
        <v>466</v>
      </c>
      <c r="G335" s="275"/>
      <c r="H335" s="275"/>
      <c r="I335" s="275"/>
      <c r="J335" s="180"/>
      <c r="K335" s="182">
        <v>15.1</v>
      </c>
      <c r="L335" s="180"/>
      <c r="M335" s="180"/>
      <c r="N335" s="180"/>
      <c r="O335" s="180"/>
      <c r="P335" s="180"/>
      <c r="Q335" s="180"/>
      <c r="R335" s="183"/>
      <c r="T335" s="184"/>
      <c r="U335" s="180"/>
      <c r="V335" s="180"/>
      <c r="W335" s="180"/>
      <c r="X335" s="180"/>
      <c r="Y335" s="180"/>
      <c r="Z335" s="180"/>
      <c r="AA335" s="185"/>
      <c r="AT335" s="186" t="s">
        <v>199</v>
      </c>
      <c r="AU335" s="186" t="s">
        <v>114</v>
      </c>
      <c r="AV335" s="10" t="s">
        <v>114</v>
      </c>
      <c r="AW335" s="10" t="s">
        <v>39</v>
      </c>
      <c r="AX335" s="10" t="s">
        <v>82</v>
      </c>
      <c r="AY335" s="186" t="s">
        <v>191</v>
      </c>
    </row>
    <row r="336" spans="2:51" s="10" customFormat="1" ht="22.5" customHeight="1">
      <c r="B336" s="179"/>
      <c r="C336" s="180"/>
      <c r="D336" s="180"/>
      <c r="E336" s="181" t="s">
        <v>22</v>
      </c>
      <c r="F336" s="274" t="s">
        <v>467</v>
      </c>
      <c r="G336" s="275"/>
      <c r="H336" s="275"/>
      <c r="I336" s="275"/>
      <c r="J336" s="180"/>
      <c r="K336" s="182">
        <v>16.8</v>
      </c>
      <c r="L336" s="180"/>
      <c r="M336" s="180"/>
      <c r="N336" s="180"/>
      <c r="O336" s="180"/>
      <c r="P336" s="180"/>
      <c r="Q336" s="180"/>
      <c r="R336" s="183"/>
      <c r="T336" s="184"/>
      <c r="U336" s="180"/>
      <c r="V336" s="180"/>
      <c r="W336" s="180"/>
      <c r="X336" s="180"/>
      <c r="Y336" s="180"/>
      <c r="Z336" s="180"/>
      <c r="AA336" s="185"/>
      <c r="AT336" s="186" t="s">
        <v>199</v>
      </c>
      <c r="AU336" s="186" t="s">
        <v>114</v>
      </c>
      <c r="AV336" s="10" t="s">
        <v>114</v>
      </c>
      <c r="AW336" s="10" t="s">
        <v>39</v>
      </c>
      <c r="AX336" s="10" t="s">
        <v>82</v>
      </c>
      <c r="AY336" s="186" t="s">
        <v>191</v>
      </c>
    </row>
    <row r="337" spans="2:51" s="10" customFormat="1" ht="22.5" customHeight="1">
      <c r="B337" s="179"/>
      <c r="C337" s="180"/>
      <c r="D337" s="180"/>
      <c r="E337" s="181" t="s">
        <v>22</v>
      </c>
      <c r="F337" s="274" t="s">
        <v>468</v>
      </c>
      <c r="G337" s="275"/>
      <c r="H337" s="275"/>
      <c r="I337" s="275"/>
      <c r="J337" s="180"/>
      <c r="K337" s="182">
        <v>2</v>
      </c>
      <c r="L337" s="180"/>
      <c r="M337" s="180"/>
      <c r="N337" s="180"/>
      <c r="O337" s="180"/>
      <c r="P337" s="180"/>
      <c r="Q337" s="180"/>
      <c r="R337" s="183"/>
      <c r="T337" s="184"/>
      <c r="U337" s="180"/>
      <c r="V337" s="180"/>
      <c r="W337" s="180"/>
      <c r="X337" s="180"/>
      <c r="Y337" s="180"/>
      <c r="Z337" s="180"/>
      <c r="AA337" s="185"/>
      <c r="AT337" s="186" t="s">
        <v>199</v>
      </c>
      <c r="AU337" s="186" t="s">
        <v>114</v>
      </c>
      <c r="AV337" s="10" t="s">
        <v>114</v>
      </c>
      <c r="AW337" s="10" t="s">
        <v>39</v>
      </c>
      <c r="AX337" s="10" t="s">
        <v>82</v>
      </c>
      <c r="AY337" s="186" t="s">
        <v>191</v>
      </c>
    </row>
    <row r="338" spans="2:51" s="13" customFormat="1" ht="22.5" customHeight="1">
      <c r="B338" s="207"/>
      <c r="C338" s="208"/>
      <c r="D338" s="208"/>
      <c r="E338" s="209" t="s">
        <v>22</v>
      </c>
      <c r="F338" s="290" t="s">
        <v>461</v>
      </c>
      <c r="G338" s="291"/>
      <c r="H338" s="291"/>
      <c r="I338" s="291"/>
      <c r="J338" s="208"/>
      <c r="K338" s="210">
        <v>238.2</v>
      </c>
      <c r="L338" s="208"/>
      <c r="M338" s="208"/>
      <c r="N338" s="208"/>
      <c r="O338" s="208"/>
      <c r="P338" s="208"/>
      <c r="Q338" s="208"/>
      <c r="R338" s="211"/>
      <c r="T338" s="212"/>
      <c r="U338" s="208"/>
      <c r="V338" s="208"/>
      <c r="W338" s="208"/>
      <c r="X338" s="208"/>
      <c r="Y338" s="208"/>
      <c r="Z338" s="208"/>
      <c r="AA338" s="213"/>
      <c r="AT338" s="214" t="s">
        <v>199</v>
      </c>
      <c r="AU338" s="214" t="s">
        <v>114</v>
      </c>
      <c r="AV338" s="13" t="s">
        <v>113</v>
      </c>
      <c r="AW338" s="13" t="s">
        <v>39</v>
      </c>
      <c r="AX338" s="13" t="s">
        <v>82</v>
      </c>
      <c r="AY338" s="214" t="s">
        <v>191</v>
      </c>
    </row>
    <row r="339" spans="2:51" s="12" customFormat="1" ht="22.5" customHeight="1">
      <c r="B339" s="195"/>
      <c r="C339" s="196"/>
      <c r="D339" s="196"/>
      <c r="E339" s="197" t="s">
        <v>22</v>
      </c>
      <c r="F339" s="288" t="s">
        <v>217</v>
      </c>
      <c r="G339" s="289"/>
      <c r="H339" s="289"/>
      <c r="I339" s="289"/>
      <c r="J339" s="196"/>
      <c r="K339" s="198">
        <v>391.3</v>
      </c>
      <c r="L339" s="196"/>
      <c r="M339" s="196"/>
      <c r="N339" s="196"/>
      <c r="O339" s="196"/>
      <c r="P339" s="196"/>
      <c r="Q339" s="196"/>
      <c r="R339" s="199"/>
      <c r="T339" s="200"/>
      <c r="U339" s="196"/>
      <c r="V339" s="196"/>
      <c r="W339" s="196"/>
      <c r="X339" s="196"/>
      <c r="Y339" s="196"/>
      <c r="Z339" s="196"/>
      <c r="AA339" s="201"/>
      <c r="AT339" s="202" t="s">
        <v>199</v>
      </c>
      <c r="AU339" s="202" t="s">
        <v>114</v>
      </c>
      <c r="AV339" s="12" t="s">
        <v>196</v>
      </c>
      <c r="AW339" s="12" t="s">
        <v>39</v>
      </c>
      <c r="AX339" s="12" t="s">
        <v>90</v>
      </c>
      <c r="AY339" s="202" t="s">
        <v>191</v>
      </c>
    </row>
    <row r="340" spans="2:65" s="1" customFormat="1" ht="31.5" customHeight="1">
      <c r="B340" s="38"/>
      <c r="C340" s="203" t="s">
        <v>469</v>
      </c>
      <c r="D340" s="203" t="s">
        <v>292</v>
      </c>
      <c r="E340" s="204" t="s">
        <v>470</v>
      </c>
      <c r="F340" s="276" t="s">
        <v>471</v>
      </c>
      <c r="G340" s="276"/>
      <c r="H340" s="276"/>
      <c r="I340" s="276"/>
      <c r="J340" s="205" t="s">
        <v>111</v>
      </c>
      <c r="K340" s="206">
        <v>74.802</v>
      </c>
      <c r="L340" s="277">
        <v>0</v>
      </c>
      <c r="M340" s="278"/>
      <c r="N340" s="279">
        <f>ROUND(L340*K340,2)</f>
        <v>0</v>
      </c>
      <c r="O340" s="280"/>
      <c r="P340" s="280"/>
      <c r="Q340" s="280"/>
      <c r="R340" s="40"/>
      <c r="T340" s="176" t="s">
        <v>22</v>
      </c>
      <c r="U340" s="47" t="s">
        <v>47</v>
      </c>
      <c r="V340" s="39"/>
      <c r="W340" s="177">
        <f>V340*K340</f>
        <v>0</v>
      </c>
      <c r="X340" s="177">
        <v>0.0006</v>
      </c>
      <c r="Y340" s="177">
        <f>X340*K340</f>
        <v>0.0448812</v>
      </c>
      <c r="Z340" s="177">
        <v>0</v>
      </c>
      <c r="AA340" s="178">
        <f>Z340*K340</f>
        <v>0</v>
      </c>
      <c r="AR340" s="21" t="s">
        <v>296</v>
      </c>
      <c r="AT340" s="21" t="s">
        <v>292</v>
      </c>
      <c r="AU340" s="21" t="s">
        <v>114</v>
      </c>
      <c r="AY340" s="21" t="s">
        <v>191</v>
      </c>
      <c r="BE340" s="113">
        <f>IF(U340="základní",N340,0)</f>
        <v>0</v>
      </c>
      <c r="BF340" s="113">
        <f>IF(U340="snížená",N340,0)</f>
        <v>0</v>
      </c>
      <c r="BG340" s="113">
        <f>IF(U340="zákl. přenesená",N340,0)</f>
        <v>0</v>
      </c>
      <c r="BH340" s="113">
        <f>IF(U340="sníž. přenesená",N340,0)</f>
        <v>0</v>
      </c>
      <c r="BI340" s="113">
        <f>IF(U340="nulová",N340,0)</f>
        <v>0</v>
      </c>
      <c r="BJ340" s="21" t="s">
        <v>90</v>
      </c>
      <c r="BK340" s="113">
        <f>ROUND(L340*K340,2)</f>
        <v>0</v>
      </c>
      <c r="BL340" s="21" t="s">
        <v>196</v>
      </c>
      <c r="BM340" s="21" t="s">
        <v>472</v>
      </c>
    </row>
    <row r="341" spans="2:47" s="1" customFormat="1" ht="22.5" customHeight="1">
      <c r="B341" s="38"/>
      <c r="C341" s="39"/>
      <c r="D341" s="39"/>
      <c r="E341" s="39"/>
      <c r="F341" s="270" t="s">
        <v>473</v>
      </c>
      <c r="G341" s="271"/>
      <c r="H341" s="271"/>
      <c r="I341" s="271"/>
      <c r="J341" s="39"/>
      <c r="K341" s="39"/>
      <c r="L341" s="39"/>
      <c r="M341" s="39"/>
      <c r="N341" s="39"/>
      <c r="O341" s="39"/>
      <c r="P341" s="39"/>
      <c r="Q341" s="39"/>
      <c r="R341" s="40"/>
      <c r="T341" s="147"/>
      <c r="U341" s="39"/>
      <c r="V341" s="39"/>
      <c r="W341" s="39"/>
      <c r="X341" s="39"/>
      <c r="Y341" s="39"/>
      <c r="Z341" s="39"/>
      <c r="AA341" s="81"/>
      <c r="AT341" s="21" t="s">
        <v>210</v>
      </c>
      <c r="AU341" s="21" t="s">
        <v>114</v>
      </c>
    </row>
    <row r="342" spans="2:51" s="11" customFormat="1" ht="22.5" customHeight="1">
      <c r="B342" s="187"/>
      <c r="C342" s="188"/>
      <c r="D342" s="188"/>
      <c r="E342" s="189" t="s">
        <v>22</v>
      </c>
      <c r="F342" s="272" t="s">
        <v>221</v>
      </c>
      <c r="G342" s="273"/>
      <c r="H342" s="273"/>
      <c r="I342" s="273"/>
      <c r="J342" s="188"/>
      <c r="K342" s="190" t="s">
        <v>22</v>
      </c>
      <c r="L342" s="188"/>
      <c r="M342" s="188"/>
      <c r="N342" s="188"/>
      <c r="O342" s="188"/>
      <c r="P342" s="188"/>
      <c r="Q342" s="188"/>
      <c r="R342" s="191"/>
      <c r="T342" s="192"/>
      <c r="U342" s="188"/>
      <c r="V342" s="188"/>
      <c r="W342" s="188"/>
      <c r="X342" s="188"/>
      <c r="Y342" s="188"/>
      <c r="Z342" s="188"/>
      <c r="AA342" s="193"/>
      <c r="AT342" s="194" t="s">
        <v>199</v>
      </c>
      <c r="AU342" s="194" t="s">
        <v>114</v>
      </c>
      <c r="AV342" s="11" t="s">
        <v>90</v>
      </c>
      <c r="AW342" s="11" t="s">
        <v>39</v>
      </c>
      <c r="AX342" s="11" t="s">
        <v>82</v>
      </c>
      <c r="AY342" s="194" t="s">
        <v>191</v>
      </c>
    </row>
    <row r="343" spans="2:51" s="10" customFormat="1" ht="22.5" customHeight="1">
      <c r="B343" s="179"/>
      <c r="C343" s="180"/>
      <c r="D343" s="180"/>
      <c r="E343" s="181" t="s">
        <v>22</v>
      </c>
      <c r="F343" s="274" t="s">
        <v>474</v>
      </c>
      <c r="G343" s="275"/>
      <c r="H343" s="275"/>
      <c r="I343" s="275"/>
      <c r="J343" s="180"/>
      <c r="K343" s="182">
        <v>23.6</v>
      </c>
      <c r="L343" s="180"/>
      <c r="M343" s="180"/>
      <c r="N343" s="180"/>
      <c r="O343" s="180"/>
      <c r="P343" s="180"/>
      <c r="Q343" s="180"/>
      <c r="R343" s="183"/>
      <c r="T343" s="184"/>
      <c r="U343" s="180"/>
      <c r="V343" s="180"/>
      <c r="W343" s="180"/>
      <c r="X343" s="180"/>
      <c r="Y343" s="180"/>
      <c r="Z343" s="180"/>
      <c r="AA343" s="185"/>
      <c r="AT343" s="186" t="s">
        <v>199</v>
      </c>
      <c r="AU343" s="186" t="s">
        <v>114</v>
      </c>
      <c r="AV343" s="10" t="s">
        <v>114</v>
      </c>
      <c r="AW343" s="10" t="s">
        <v>39</v>
      </c>
      <c r="AX343" s="10" t="s">
        <v>82</v>
      </c>
      <c r="AY343" s="186" t="s">
        <v>191</v>
      </c>
    </row>
    <row r="344" spans="2:51" s="10" customFormat="1" ht="22.5" customHeight="1">
      <c r="B344" s="179"/>
      <c r="C344" s="180"/>
      <c r="D344" s="180"/>
      <c r="E344" s="181" t="s">
        <v>22</v>
      </c>
      <c r="F344" s="274" t="s">
        <v>475</v>
      </c>
      <c r="G344" s="275"/>
      <c r="H344" s="275"/>
      <c r="I344" s="275"/>
      <c r="J344" s="180"/>
      <c r="K344" s="182">
        <v>47.64</v>
      </c>
      <c r="L344" s="180"/>
      <c r="M344" s="180"/>
      <c r="N344" s="180"/>
      <c r="O344" s="180"/>
      <c r="P344" s="180"/>
      <c r="Q344" s="180"/>
      <c r="R344" s="183"/>
      <c r="T344" s="184"/>
      <c r="U344" s="180"/>
      <c r="V344" s="180"/>
      <c r="W344" s="180"/>
      <c r="X344" s="180"/>
      <c r="Y344" s="180"/>
      <c r="Z344" s="180"/>
      <c r="AA344" s="185"/>
      <c r="AT344" s="186" t="s">
        <v>199</v>
      </c>
      <c r="AU344" s="186" t="s">
        <v>114</v>
      </c>
      <c r="AV344" s="10" t="s">
        <v>114</v>
      </c>
      <c r="AW344" s="10" t="s">
        <v>39</v>
      </c>
      <c r="AX344" s="10" t="s">
        <v>82</v>
      </c>
      <c r="AY344" s="186" t="s">
        <v>191</v>
      </c>
    </row>
    <row r="345" spans="2:51" s="12" customFormat="1" ht="22.5" customHeight="1">
      <c r="B345" s="195"/>
      <c r="C345" s="196"/>
      <c r="D345" s="196"/>
      <c r="E345" s="197" t="s">
        <v>22</v>
      </c>
      <c r="F345" s="288" t="s">
        <v>217</v>
      </c>
      <c r="G345" s="289"/>
      <c r="H345" s="289"/>
      <c r="I345" s="289"/>
      <c r="J345" s="196"/>
      <c r="K345" s="198">
        <v>71.24</v>
      </c>
      <c r="L345" s="196"/>
      <c r="M345" s="196"/>
      <c r="N345" s="196"/>
      <c r="O345" s="196"/>
      <c r="P345" s="196"/>
      <c r="Q345" s="196"/>
      <c r="R345" s="199"/>
      <c r="T345" s="200"/>
      <c r="U345" s="196"/>
      <c r="V345" s="196"/>
      <c r="W345" s="196"/>
      <c r="X345" s="196"/>
      <c r="Y345" s="196"/>
      <c r="Z345" s="196"/>
      <c r="AA345" s="201"/>
      <c r="AT345" s="202" t="s">
        <v>199</v>
      </c>
      <c r="AU345" s="202" t="s">
        <v>114</v>
      </c>
      <c r="AV345" s="12" t="s">
        <v>196</v>
      </c>
      <c r="AW345" s="12" t="s">
        <v>39</v>
      </c>
      <c r="AX345" s="12" t="s">
        <v>90</v>
      </c>
      <c r="AY345" s="202" t="s">
        <v>191</v>
      </c>
    </row>
    <row r="346" spans="2:65" s="1" customFormat="1" ht="31.5" customHeight="1">
      <c r="B346" s="38"/>
      <c r="C346" s="203" t="s">
        <v>476</v>
      </c>
      <c r="D346" s="203" t="s">
        <v>292</v>
      </c>
      <c r="E346" s="204" t="s">
        <v>477</v>
      </c>
      <c r="F346" s="276" t="s">
        <v>478</v>
      </c>
      <c r="G346" s="276"/>
      <c r="H346" s="276"/>
      <c r="I346" s="276"/>
      <c r="J346" s="205" t="s">
        <v>111</v>
      </c>
      <c r="K346" s="206">
        <v>7.371</v>
      </c>
      <c r="L346" s="277">
        <v>0</v>
      </c>
      <c r="M346" s="278"/>
      <c r="N346" s="279">
        <f>ROUND(L346*K346,2)</f>
        <v>0</v>
      </c>
      <c r="O346" s="280"/>
      <c r="P346" s="280"/>
      <c r="Q346" s="280"/>
      <c r="R346" s="40"/>
      <c r="T346" s="176" t="s">
        <v>22</v>
      </c>
      <c r="U346" s="47" t="s">
        <v>47</v>
      </c>
      <c r="V346" s="39"/>
      <c r="W346" s="177">
        <f>V346*K346</f>
        <v>0</v>
      </c>
      <c r="X346" s="177">
        <v>0.0012</v>
      </c>
      <c r="Y346" s="177">
        <f>X346*K346</f>
        <v>0.0088452</v>
      </c>
      <c r="Z346" s="177">
        <v>0</v>
      </c>
      <c r="AA346" s="178">
        <f>Z346*K346</f>
        <v>0</v>
      </c>
      <c r="AR346" s="21" t="s">
        <v>296</v>
      </c>
      <c r="AT346" s="21" t="s">
        <v>292</v>
      </c>
      <c r="AU346" s="21" t="s">
        <v>114</v>
      </c>
      <c r="AY346" s="21" t="s">
        <v>191</v>
      </c>
      <c r="BE346" s="113">
        <f>IF(U346="základní",N346,0)</f>
        <v>0</v>
      </c>
      <c r="BF346" s="113">
        <f>IF(U346="snížená",N346,0)</f>
        <v>0</v>
      </c>
      <c r="BG346" s="113">
        <f>IF(U346="zákl. přenesená",N346,0)</f>
        <v>0</v>
      </c>
      <c r="BH346" s="113">
        <f>IF(U346="sníž. přenesená",N346,0)</f>
        <v>0</v>
      </c>
      <c r="BI346" s="113">
        <f>IF(U346="nulová",N346,0)</f>
        <v>0</v>
      </c>
      <c r="BJ346" s="21" t="s">
        <v>90</v>
      </c>
      <c r="BK346" s="113">
        <f>ROUND(L346*K346,2)</f>
        <v>0</v>
      </c>
      <c r="BL346" s="21" t="s">
        <v>196</v>
      </c>
      <c r="BM346" s="21" t="s">
        <v>479</v>
      </c>
    </row>
    <row r="347" spans="2:51" s="11" customFormat="1" ht="22.5" customHeight="1">
      <c r="B347" s="187"/>
      <c r="C347" s="188"/>
      <c r="D347" s="188"/>
      <c r="E347" s="189" t="s">
        <v>22</v>
      </c>
      <c r="F347" s="286" t="s">
        <v>221</v>
      </c>
      <c r="G347" s="287"/>
      <c r="H347" s="287"/>
      <c r="I347" s="287"/>
      <c r="J347" s="188"/>
      <c r="K347" s="190" t="s">
        <v>22</v>
      </c>
      <c r="L347" s="188"/>
      <c r="M347" s="188"/>
      <c r="N347" s="188"/>
      <c r="O347" s="188"/>
      <c r="P347" s="188"/>
      <c r="Q347" s="188"/>
      <c r="R347" s="191"/>
      <c r="T347" s="192"/>
      <c r="U347" s="188"/>
      <c r="V347" s="188"/>
      <c r="W347" s="188"/>
      <c r="X347" s="188"/>
      <c r="Y347" s="188"/>
      <c r="Z347" s="188"/>
      <c r="AA347" s="193"/>
      <c r="AT347" s="194" t="s">
        <v>199</v>
      </c>
      <c r="AU347" s="194" t="s">
        <v>114</v>
      </c>
      <c r="AV347" s="11" t="s">
        <v>90</v>
      </c>
      <c r="AW347" s="11" t="s">
        <v>39</v>
      </c>
      <c r="AX347" s="11" t="s">
        <v>82</v>
      </c>
      <c r="AY347" s="194" t="s">
        <v>191</v>
      </c>
    </row>
    <row r="348" spans="2:51" s="10" customFormat="1" ht="22.5" customHeight="1">
      <c r="B348" s="179"/>
      <c r="C348" s="180"/>
      <c r="D348" s="180"/>
      <c r="E348" s="181" t="s">
        <v>22</v>
      </c>
      <c r="F348" s="274" t="s">
        <v>480</v>
      </c>
      <c r="G348" s="275"/>
      <c r="H348" s="275"/>
      <c r="I348" s="275"/>
      <c r="J348" s="180"/>
      <c r="K348" s="182">
        <v>7.02</v>
      </c>
      <c r="L348" s="180"/>
      <c r="M348" s="180"/>
      <c r="N348" s="180"/>
      <c r="O348" s="180"/>
      <c r="P348" s="180"/>
      <c r="Q348" s="180"/>
      <c r="R348" s="183"/>
      <c r="T348" s="184"/>
      <c r="U348" s="180"/>
      <c r="V348" s="180"/>
      <c r="W348" s="180"/>
      <c r="X348" s="180"/>
      <c r="Y348" s="180"/>
      <c r="Z348" s="180"/>
      <c r="AA348" s="185"/>
      <c r="AT348" s="186" t="s">
        <v>199</v>
      </c>
      <c r="AU348" s="186" t="s">
        <v>114</v>
      </c>
      <c r="AV348" s="10" t="s">
        <v>114</v>
      </c>
      <c r="AW348" s="10" t="s">
        <v>39</v>
      </c>
      <c r="AX348" s="10" t="s">
        <v>90</v>
      </c>
      <c r="AY348" s="186" t="s">
        <v>191</v>
      </c>
    </row>
    <row r="349" spans="2:65" s="1" customFormat="1" ht="22.5" customHeight="1">
      <c r="B349" s="38"/>
      <c r="C349" s="203" t="s">
        <v>481</v>
      </c>
      <c r="D349" s="203" t="s">
        <v>292</v>
      </c>
      <c r="E349" s="204" t="s">
        <v>482</v>
      </c>
      <c r="F349" s="276" t="s">
        <v>483</v>
      </c>
      <c r="G349" s="276"/>
      <c r="H349" s="276"/>
      <c r="I349" s="276"/>
      <c r="J349" s="205" t="s">
        <v>406</v>
      </c>
      <c r="K349" s="206">
        <v>262.02</v>
      </c>
      <c r="L349" s="277">
        <v>0</v>
      </c>
      <c r="M349" s="278"/>
      <c r="N349" s="279">
        <f>ROUND(L349*K349,2)</f>
        <v>0</v>
      </c>
      <c r="O349" s="280"/>
      <c r="P349" s="280"/>
      <c r="Q349" s="280"/>
      <c r="R349" s="40"/>
      <c r="T349" s="176" t="s">
        <v>22</v>
      </c>
      <c r="U349" s="47" t="s">
        <v>47</v>
      </c>
      <c r="V349" s="39"/>
      <c r="W349" s="177">
        <f>V349*K349</f>
        <v>0</v>
      </c>
      <c r="X349" s="177">
        <v>0.0002</v>
      </c>
      <c r="Y349" s="177">
        <f>X349*K349</f>
        <v>0.052404</v>
      </c>
      <c r="Z349" s="177">
        <v>0</v>
      </c>
      <c r="AA349" s="178">
        <f>Z349*K349</f>
        <v>0</v>
      </c>
      <c r="AR349" s="21" t="s">
        <v>296</v>
      </c>
      <c r="AT349" s="21" t="s">
        <v>292</v>
      </c>
      <c r="AU349" s="21" t="s">
        <v>114</v>
      </c>
      <c r="AY349" s="21" t="s">
        <v>191</v>
      </c>
      <c r="BE349" s="113">
        <f>IF(U349="základní",N349,0)</f>
        <v>0</v>
      </c>
      <c r="BF349" s="113">
        <f>IF(U349="snížená",N349,0)</f>
        <v>0</v>
      </c>
      <c r="BG349" s="113">
        <f>IF(U349="zákl. přenesená",N349,0)</f>
        <v>0</v>
      </c>
      <c r="BH349" s="113">
        <f>IF(U349="sníž. přenesená",N349,0)</f>
        <v>0</v>
      </c>
      <c r="BI349" s="113">
        <f>IF(U349="nulová",N349,0)</f>
        <v>0</v>
      </c>
      <c r="BJ349" s="21" t="s">
        <v>90</v>
      </c>
      <c r="BK349" s="113">
        <f>ROUND(L349*K349,2)</f>
        <v>0</v>
      </c>
      <c r="BL349" s="21" t="s">
        <v>196</v>
      </c>
      <c r="BM349" s="21" t="s">
        <v>484</v>
      </c>
    </row>
    <row r="350" spans="2:51" s="10" customFormat="1" ht="22.5" customHeight="1">
      <c r="B350" s="179"/>
      <c r="C350" s="180"/>
      <c r="D350" s="180"/>
      <c r="E350" s="181" t="s">
        <v>22</v>
      </c>
      <c r="F350" s="284" t="s">
        <v>485</v>
      </c>
      <c r="G350" s="285"/>
      <c r="H350" s="285"/>
      <c r="I350" s="285"/>
      <c r="J350" s="180"/>
      <c r="K350" s="182">
        <v>238.2</v>
      </c>
      <c r="L350" s="180"/>
      <c r="M350" s="180"/>
      <c r="N350" s="180"/>
      <c r="O350" s="180"/>
      <c r="P350" s="180"/>
      <c r="Q350" s="180"/>
      <c r="R350" s="183"/>
      <c r="T350" s="184"/>
      <c r="U350" s="180"/>
      <c r="V350" s="180"/>
      <c r="W350" s="180"/>
      <c r="X350" s="180"/>
      <c r="Y350" s="180"/>
      <c r="Z350" s="180"/>
      <c r="AA350" s="185"/>
      <c r="AT350" s="186" t="s">
        <v>199</v>
      </c>
      <c r="AU350" s="186" t="s">
        <v>114</v>
      </c>
      <c r="AV350" s="10" t="s">
        <v>114</v>
      </c>
      <c r="AW350" s="10" t="s">
        <v>39</v>
      </c>
      <c r="AX350" s="10" t="s">
        <v>90</v>
      </c>
      <c r="AY350" s="186" t="s">
        <v>191</v>
      </c>
    </row>
    <row r="351" spans="2:65" s="1" customFormat="1" ht="31.5" customHeight="1">
      <c r="B351" s="38"/>
      <c r="C351" s="172" t="s">
        <v>486</v>
      </c>
      <c r="D351" s="172" t="s">
        <v>193</v>
      </c>
      <c r="E351" s="173" t="s">
        <v>415</v>
      </c>
      <c r="F351" s="281" t="s">
        <v>416</v>
      </c>
      <c r="G351" s="281"/>
      <c r="H351" s="281"/>
      <c r="I351" s="281"/>
      <c r="J351" s="174" t="s">
        <v>111</v>
      </c>
      <c r="K351" s="175">
        <v>200.803</v>
      </c>
      <c r="L351" s="282">
        <v>0</v>
      </c>
      <c r="M351" s="283"/>
      <c r="N351" s="280">
        <f>ROUND(L351*K351,2)</f>
        <v>0</v>
      </c>
      <c r="O351" s="280"/>
      <c r="P351" s="280"/>
      <c r="Q351" s="280"/>
      <c r="R351" s="40"/>
      <c r="T351" s="176" t="s">
        <v>22</v>
      </c>
      <c r="U351" s="47" t="s">
        <v>47</v>
      </c>
      <c r="V351" s="39"/>
      <c r="W351" s="177">
        <f>V351*K351</f>
        <v>0</v>
      </c>
      <c r="X351" s="177">
        <v>0.00825</v>
      </c>
      <c r="Y351" s="177">
        <f>X351*K351</f>
        <v>1.65662475</v>
      </c>
      <c r="Z351" s="177">
        <v>0</v>
      </c>
      <c r="AA351" s="178">
        <f>Z351*K351</f>
        <v>0</v>
      </c>
      <c r="AR351" s="21" t="s">
        <v>196</v>
      </c>
      <c r="AT351" s="21" t="s">
        <v>193</v>
      </c>
      <c r="AU351" s="21" t="s">
        <v>114</v>
      </c>
      <c r="AY351" s="21" t="s">
        <v>191</v>
      </c>
      <c r="BE351" s="113">
        <f>IF(U351="základní",N351,0)</f>
        <v>0</v>
      </c>
      <c r="BF351" s="113">
        <f>IF(U351="snížená",N351,0)</f>
        <v>0</v>
      </c>
      <c r="BG351" s="113">
        <f>IF(U351="zákl. přenesená",N351,0)</f>
        <v>0</v>
      </c>
      <c r="BH351" s="113">
        <f>IF(U351="sníž. přenesená",N351,0)</f>
        <v>0</v>
      </c>
      <c r="BI351" s="113">
        <f>IF(U351="nulová",N351,0)</f>
        <v>0</v>
      </c>
      <c r="BJ351" s="21" t="s">
        <v>90</v>
      </c>
      <c r="BK351" s="113">
        <f>ROUND(L351*K351,2)</f>
        <v>0</v>
      </c>
      <c r="BL351" s="21" t="s">
        <v>196</v>
      </c>
      <c r="BM351" s="21" t="s">
        <v>487</v>
      </c>
    </row>
    <row r="352" spans="2:51" s="11" customFormat="1" ht="22.5" customHeight="1">
      <c r="B352" s="187"/>
      <c r="C352" s="188"/>
      <c r="D352" s="188"/>
      <c r="E352" s="189" t="s">
        <v>22</v>
      </c>
      <c r="F352" s="286" t="s">
        <v>221</v>
      </c>
      <c r="G352" s="287"/>
      <c r="H352" s="287"/>
      <c r="I352" s="287"/>
      <c r="J352" s="188"/>
      <c r="K352" s="190" t="s">
        <v>22</v>
      </c>
      <c r="L352" s="188"/>
      <c r="M352" s="188"/>
      <c r="N352" s="188"/>
      <c r="O352" s="188"/>
      <c r="P352" s="188"/>
      <c r="Q352" s="188"/>
      <c r="R352" s="191"/>
      <c r="T352" s="192"/>
      <c r="U352" s="188"/>
      <c r="V352" s="188"/>
      <c r="W352" s="188"/>
      <c r="X352" s="188"/>
      <c r="Y352" s="188"/>
      <c r="Z352" s="188"/>
      <c r="AA352" s="193"/>
      <c r="AT352" s="194" t="s">
        <v>199</v>
      </c>
      <c r="AU352" s="194" t="s">
        <v>114</v>
      </c>
      <c r="AV352" s="11" t="s">
        <v>90</v>
      </c>
      <c r="AW352" s="11" t="s">
        <v>39</v>
      </c>
      <c r="AX352" s="11" t="s">
        <v>82</v>
      </c>
      <c r="AY352" s="194" t="s">
        <v>191</v>
      </c>
    </row>
    <row r="353" spans="2:51" s="10" customFormat="1" ht="22.5" customHeight="1">
      <c r="B353" s="179"/>
      <c r="C353" s="180"/>
      <c r="D353" s="180"/>
      <c r="E353" s="181" t="s">
        <v>22</v>
      </c>
      <c r="F353" s="274" t="s">
        <v>394</v>
      </c>
      <c r="G353" s="275"/>
      <c r="H353" s="275"/>
      <c r="I353" s="275"/>
      <c r="J353" s="180"/>
      <c r="K353" s="182">
        <v>200.803</v>
      </c>
      <c r="L353" s="180"/>
      <c r="M353" s="180"/>
      <c r="N353" s="180"/>
      <c r="O353" s="180"/>
      <c r="P353" s="180"/>
      <c r="Q353" s="180"/>
      <c r="R353" s="183"/>
      <c r="T353" s="184"/>
      <c r="U353" s="180"/>
      <c r="V353" s="180"/>
      <c r="W353" s="180"/>
      <c r="X353" s="180"/>
      <c r="Y353" s="180"/>
      <c r="Z353" s="180"/>
      <c r="AA353" s="185"/>
      <c r="AT353" s="186" t="s">
        <v>199</v>
      </c>
      <c r="AU353" s="186" t="s">
        <v>114</v>
      </c>
      <c r="AV353" s="10" t="s">
        <v>114</v>
      </c>
      <c r="AW353" s="10" t="s">
        <v>39</v>
      </c>
      <c r="AX353" s="10" t="s">
        <v>90</v>
      </c>
      <c r="AY353" s="186" t="s">
        <v>191</v>
      </c>
    </row>
    <row r="354" spans="2:65" s="1" customFormat="1" ht="31.5" customHeight="1">
      <c r="B354" s="38"/>
      <c r="C354" s="203" t="s">
        <v>488</v>
      </c>
      <c r="D354" s="203" t="s">
        <v>292</v>
      </c>
      <c r="E354" s="204" t="s">
        <v>489</v>
      </c>
      <c r="F354" s="276" t="s">
        <v>490</v>
      </c>
      <c r="G354" s="276"/>
      <c r="H354" s="276"/>
      <c r="I354" s="276"/>
      <c r="J354" s="205" t="s">
        <v>111</v>
      </c>
      <c r="K354" s="206">
        <v>210.843</v>
      </c>
      <c r="L354" s="277">
        <v>0</v>
      </c>
      <c r="M354" s="278"/>
      <c r="N354" s="279">
        <f>ROUND(L354*K354,2)</f>
        <v>0</v>
      </c>
      <c r="O354" s="280"/>
      <c r="P354" s="280"/>
      <c r="Q354" s="280"/>
      <c r="R354" s="40"/>
      <c r="T354" s="176" t="s">
        <v>22</v>
      </c>
      <c r="U354" s="47" t="s">
        <v>47</v>
      </c>
      <c r="V354" s="39"/>
      <c r="W354" s="177">
        <f>V354*K354</f>
        <v>0</v>
      </c>
      <c r="X354" s="177">
        <v>0.00136</v>
      </c>
      <c r="Y354" s="177">
        <f>X354*K354</f>
        <v>0.28674648</v>
      </c>
      <c r="Z354" s="177">
        <v>0</v>
      </c>
      <c r="AA354" s="178">
        <f>Z354*K354</f>
        <v>0</v>
      </c>
      <c r="AR354" s="21" t="s">
        <v>296</v>
      </c>
      <c r="AT354" s="21" t="s">
        <v>292</v>
      </c>
      <c r="AU354" s="21" t="s">
        <v>114</v>
      </c>
      <c r="AY354" s="21" t="s">
        <v>191</v>
      </c>
      <c r="BE354" s="113">
        <f>IF(U354="základní",N354,0)</f>
        <v>0</v>
      </c>
      <c r="BF354" s="113">
        <f>IF(U354="snížená",N354,0)</f>
        <v>0</v>
      </c>
      <c r="BG354" s="113">
        <f>IF(U354="zákl. přenesená",N354,0)</f>
        <v>0</v>
      </c>
      <c r="BH354" s="113">
        <f>IF(U354="sníž. přenesená",N354,0)</f>
        <v>0</v>
      </c>
      <c r="BI354" s="113">
        <f>IF(U354="nulová",N354,0)</f>
        <v>0</v>
      </c>
      <c r="BJ354" s="21" t="s">
        <v>90</v>
      </c>
      <c r="BK354" s="113">
        <f>ROUND(L354*K354,2)</f>
        <v>0</v>
      </c>
      <c r="BL354" s="21" t="s">
        <v>196</v>
      </c>
      <c r="BM354" s="21" t="s">
        <v>491</v>
      </c>
    </row>
    <row r="355" spans="2:47" s="1" customFormat="1" ht="22.5" customHeight="1">
      <c r="B355" s="38"/>
      <c r="C355" s="39"/>
      <c r="D355" s="39"/>
      <c r="E355" s="39"/>
      <c r="F355" s="270" t="s">
        <v>453</v>
      </c>
      <c r="G355" s="271"/>
      <c r="H355" s="271"/>
      <c r="I355" s="271"/>
      <c r="J355" s="39"/>
      <c r="K355" s="39"/>
      <c r="L355" s="39"/>
      <c r="M355" s="39"/>
      <c r="N355" s="39"/>
      <c r="O355" s="39"/>
      <c r="P355" s="39"/>
      <c r="Q355" s="39"/>
      <c r="R355" s="40"/>
      <c r="T355" s="147"/>
      <c r="U355" s="39"/>
      <c r="V355" s="39"/>
      <c r="W355" s="39"/>
      <c r="X355" s="39"/>
      <c r="Y355" s="39"/>
      <c r="Z355" s="39"/>
      <c r="AA355" s="81"/>
      <c r="AT355" s="21" t="s">
        <v>210</v>
      </c>
      <c r="AU355" s="21" t="s">
        <v>114</v>
      </c>
    </row>
    <row r="356" spans="2:65" s="1" customFormat="1" ht="44.25" customHeight="1">
      <c r="B356" s="38"/>
      <c r="C356" s="172" t="s">
        <v>492</v>
      </c>
      <c r="D356" s="172" t="s">
        <v>193</v>
      </c>
      <c r="E356" s="173" t="s">
        <v>493</v>
      </c>
      <c r="F356" s="281" t="s">
        <v>494</v>
      </c>
      <c r="G356" s="281"/>
      <c r="H356" s="281"/>
      <c r="I356" s="281"/>
      <c r="J356" s="174" t="s">
        <v>111</v>
      </c>
      <c r="K356" s="175">
        <v>13.514</v>
      </c>
      <c r="L356" s="282">
        <v>0</v>
      </c>
      <c r="M356" s="283"/>
      <c r="N356" s="280">
        <f>ROUND(L356*K356,2)</f>
        <v>0</v>
      </c>
      <c r="O356" s="280"/>
      <c r="P356" s="280"/>
      <c r="Q356" s="280"/>
      <c r="R356" s="40"/>
      <c r="T356" s="176" t="s">
        <v>22</v>
      </c>
      <c r="U356" s="47" t="s">
        <v>47</v>
      </c>
      <c r="V356" s="39"/>
      <c r="W356" s="177">
        <f>V356*K356</f>
        <v>0</v>
      </c>
      <c r="X356" s="177">
        <v>0.00944</v>
      </c>
      <c r="Y356" s="177">
        <f>X356*K356</f>
        <v>0.12757216</v>
      </c>
      <c r="Z356" s="177">
        <v>0</v>
      </c>
      <c r="AA356" s="178">
        <f>Z356*K356</f>
        <v>0</v>
      </c>
      <c r="AR356" s="21" t="s">
        <v>196</v>
      </c>
      <c r="AT356" s="21" t="s">
        <v>193</v>
      </c>
      <c r="AU356" s="21" t="s">
        <v>114</v>
      </c>
      <c r="AY356" s="21" t="s">
        <v>191</v>
      </c>
      <c r="BE356" s="113">
        <f>IF(U356="základní",N356,0)</f>
        <v>0</v>
      </c>
      <c r="BF356" s="113">
        <f>IF(U356="snížená",N356,0)</f>
        <v>0</v>
      </c>
      <c r="BG356" s="113">
        <f>IF(U356="zákl. přenesená",N356,0)</f>
        <v>0</v>
      </c>
      <c r="BH356" s="113">
        <f>IF(U356="sníž. přenesená",N356,0)</f>
        <v>0</v>
      </c>
      <c r="BI356" s="113">
        <f>IF(U356="nulová",N356,0)</f>
        <v>0</v>
      </c>
      <c r="BJ356" s="21" t="s">
        <v>90</v>
      </c>
      <c r="BK356" s="113">
        <f>ROUND(L356*K356,2)</f>
        <v>0</v>
      </c>
      <c r="BL356" s="21" t="s">
        <v>196</v>
      </c>
      <c r="BM356" s="21" t="s">
        <v>495</v>
      </c>
    </row>
    <row r="357" spans="2:51" s="11" customFormat="1" ht="22.5" customHeight="1">
      <c r="B357" s="187"/>
      <c r="C357" s="188"/>
      <c r="D357" s="188"/>
      <c r="E357" s="189" t="s">
        <v>22</v>
      </c>
      <c r="F357" s="286" t="s">
        <v>221</v>
      </c>
      <c r="G357" s="287"/>
      <c r="H357" s="287"/>
      <c r="I357" s="287"/>
      <c r="J357" s="188"/>
      <c r="K357" s="190" t="s">
        <v>22</v>
      </c>
      <c r="L357" s="188"/>
      <c r="M357" s="188"/>
      <c r="N357" s="188"/>
      <c r="O357" s="188"/>
      <c r="P357" s="188"/>
      <c r="Q357" s="188"/>
      <c r="R357" s="191"/>
      <c r="T357" s="192"/>
      <c r="U357" s="188"/>
      <c r="V357" s="188"/>
      <c r="W357" s="188"/>
      <c r="X357" s="188"/>
      <c r="Y357" s="188"/>
      <c r="Z357" s="188"/>
      <c r="AA357" s="193"/>
      <c r="AT357" s="194" t="s">
        <v>199</v>
      </c>
      <c r="AU357" s="194" t="s">
        <v>114</v>
      </c>
      <c r="AV357" s="11" t="s">
        <v>90</v>
      </c>
      <c r="AW357" s="11" t="s">
        <v>39</v>
      </c>
      <c r="AX357" s="11" t="s">
        <v>82</v>
      </c>
      <c r="AY357" s="194" t="s">
        <v>191</v>
      </c>
    </row>
    <row r="358" spans="2:51" s="10" customFormat="1" ht="22.5" customHeight="1">
      <c r="B358" s="179"/>
      <c r="C358" s="180"/>
      <c r="D358" s="180"/>
      <c r="E358" s="181" t="s">
        <v>22</v>
      </c>
      <c r="F358" s="274" t="s">
        <v>496</v>
      </c>
      <c r="G358" s="275"/>
      <c r="H358" s="275"/>
      <c r="I358" s="275"/>
      <c r="J358" s="180"/>
      <c r="K358" s="182">
        <v>13.514</v>
      </c>
      <c r="L358" s="180"/>
      <c r="M358" s="180"/>
      <c r="N358" s="180"/>
      <c r="O358" s="180"/>
      <c r="P358" s="180"/>
      <c r="Q358" s="180"/>
      <c r="R358" s="183"/>
      <c r="T358" s="184"/>
      <c r="U358" s="180"/>
      <c r="V358" s="180"/>
      <c r="W358" s="180"/>
      <c r="X358" s="180"/>
      <c r="Y358" s="180"/>
      <c r="Z358" s="180"/>
      <c r="AA358" s="185"/>
      <c r="AT358" s="186" t="s">
        <v>199</v>
      </c>
      <c r="AU358" s="186" t="s">
        <v>114</v>
      </c>
      <c r="AV358" s="10" t="s">
        <v>114</v>
      </c>
      <c r="AW358" s="10" t="s">
        <v>39</v>
      </c>
      <c r="AX358" s="10" t="s">
        <v>82</v>
      </c>
      <c r="AY358" s="186" t="s">
        <v>191</v>
      </c>
    </row>
    <row r="359" spans="2:51" s="12" customFormat="1" ht="22.5" customHeight="1">
      <c r="B359" s="195"/>
      <c r="C359" s="196"/>
      <c r="D359" s="196"/>
      <c r="E359" s="197" t="s">
        <v>22</v>
      </c>
      <c r="F359" s="288" t="s">
        <v>217</v>
      </c>
      <c r="G359" s="289"/>
      <c r="H359" s="289"/>
      <c r="I359" s="289"/>
      <c r="J359" s="196"/>
      <c r="K359" s="198">
        <v>13.514</v>
      </c>
      <c r="L359" s="196"/>
      <c r="M359" s="196"/>
      <c r="N359" s="196"/>
      <c r="O359" s="196"/>
      <c r="P359" s="196"/>
      <c r="Q359" s="196"/>
      <c r="R359" s="199"/>
      <c r="T359" s="200"/>
      <c r="U359" s="196"/>
      <c r="V359" s="196"/>
      <c r="W359" s="196"/>
      <c r="X359" s="196"/>
      <c r="Y359" s="196"/>
      <c r="Z359" s="196"/>
      <c r="AA359" s="201"/>
      <c r="AT359" s="202" t="s">
        <v>199</v>
      </c>
      <c r="AU359" s="202" t="s">
        <v>114</v>
      </c>
      <c r="AV359" s="12" t="s">
        <v>196</v>
      </c>
      <c r="AW359" s="12" t="s">
        <v>39</v>
      </c>
      <c r="AX359" s="12" t="s">
        <v>90</v>
      </c>
      <c r="AY359" s="202" t="s">
        <v>191</v>
      </c>
    </row>
    <row r="360" spans="2:65" s="1" customFormat="1" ht="22.5" customHeight="1">
      <c r="B360" s="38"/>
      <c r="C360" s="203" t="s">
        <v>497</v>
      </c>
      <c r="D360" s="203" t="s">
        <v>292</v>
      </c>
      <c r="E360" s="204" t="s">
        <v>498</v>
      </c>
      <c r="F360" s="276" t="s">
        <v>499</v>
      </c>
      <c r="G360" s="276"/>
      <c r="H360" s="276"/>
      <c r="I360" s="276"/>
      <c r="J360" s="205" t="s">
        <v>111</v>
      </c>
      <c r="K360" s="206">
        <v>14.19</v>
      </c>
      <c r="L360" s="277">
        <v>0</v>
      </c>
      <c r="M360" s="278"/>
      <c r="N360" s="279">
        <f>ROUND(L360*K360,2)</f>
        <v>0</v>
      </c>
      <c r="O360" s="280"/>
      <c r="P360" s="280"/>
      <c r="Q360" s="280"/>
      <c r="R360" s="40"/>
      <c r="T360" s="176" t="s">
        <v>22</v>
      </c>
      <c r="U360" s="47" t="s">
        <v>47</v>
      </c>
      <c r="V360" s="39"/>
      <c r="W360" s="177">
        <f>V360*K360</f>
        <v>0</v>
      </c>
      <c r="X360" s="177">
        <v>0.018</v>
      </c>
      <c r="Y360" s="177">
        <f>X360*K360</f>
        <v>0.25542</v>
      </c>
      <c r="Z360" s="177">
        <v>0</v>
      </c>
      <c r="AA360" s="178">
        <f>Z360*K360</f>
        <v>0</v>
      </c>
      <c r="AR360" s="21" t="s">
        <v>296</v>
      </c>
      <c r="AT360" s="21" t="s">
        <v>292</v>
      </c>
      <c r="AU360" s="21" t="s">
        <v>114</v>
      </c>
      <c r="AY360" s="21" t="s">
        <v>191</v>
      </c>
      <c r="BE360" s="113">
        <f>IF(U360="základní",N360,0)</f>
        <v>0</v>
      </c>
      <c r="BF360" s="113">
        <f>IF(U360="snížená",N360,0)</f>
        <v>0</v>
      </c>
      <c r="BG360" s="113">
        <f>IF(U360="zákl. přenesená",N360,0)</f>
        <v>0</v>
      </c>
      <c r="BH360" s="113">
        <f>IF(U360="sníž. přenesená",N360,0)</f>
        <v>0</v>
      </c>
      <c r="BI360" s="113">
        <f>IF(U360="nulová",N360,0)</f>
        <v>0</v>
      </c>
      <c r="BJ360" s="21" t="s">
        <v>90</v>
      </c>
      <c r="BK360" s="113">
        <f>ROUND(L360*K360,2)</f>
        <v>0</v>
      </c>
      <c r="BL360" s="21" t="s">
        <v>196</v>
      </c>
      <c r="BM360" s="21" t="s">
        <v>500</v>
      </c>
    </row>
    <row r="361" spans="2:51" s="11" customFormat="1" ht="22.5" customHeight="1">
      <c r="B361" s="187"/>
      <c r="C361" s="188"/>
      <c r="D361" s="188"/>
      <c r="E361" s="189" t="s">
        <v>22</v>
      </c>
      <c r="F361" s="286" t="s">
        <v>221</v>
      </c>
      <c r="G361" s="287"/>
      <c r="H361" s="287"/>
      <c r="I361" s="287"/>
      <c r="J361" s="188"/>
      <c r="K361" s="190" t="s">
        <v>22</v>
      </c>
      <c r="L361" s="188"/>
      <c r="M361" s="188"/>
      <c r="N361" s="188"/>
      <c r="O361" s="188"/>
      <c r="P361" s="188"/>
      <c r="Q361" s="188"/>
      <c r="R361" s="191"/>
      <c r="T361" s="192"/>
      <c r="U361" s="188"/>
      <c r="V361" s="188"/>
      <c r="W361" s="188"/>
      <c r="X361" s="188"/>
      <c r="Y361" s="188"/>
      <c r="Z361" s="188"/>
      <c r="AA361" s="193"/>
      <c r="AT361" s="194" t="s">
        <v>199</v>
      </c>
      <c r="AU361" s="194" t="s">
        <v>114</v>
      </c>
      <c r="AV361" s="11" t="s">
        <v>90</v>
      </c>
      <c r="AW361" s="11" t="s">
        <v>39</v>
      </c>
      <c r="AX361" s="11" t="s">
        <v>82</v>
      </c>
      <c r="AY361" s="194" t="s">
        <v>191</v>
      </c>
    </row>
    <row r="362" spans="2:51" s="10" customFormat="1" ht="22.5" customHeight="1">
      <c r="B362" s="179"/>
      <c r="C362" s="180"/>
      <c r="D362" s="180"/>
      <c r="E362" s="181" t="s">
        <v>22</v>
      </c>
      <c r="F362" s="274" t="s">
        <v>496</v>
      </c>
      <c r="G362" s="275"/>
      <c r="H362" s="275"/>
      <c r="I362" s="275"/>
      <c r="J362" s="180"/>
      <c r="K362" s="182">
        <v>13.514</v>
      </c>
      <c r="L362" s="180"/>
      <c r="M362" s="180"/>
      <c r="N362" s="180"/>
      <c r="O362" s="180"/>
      <c r="P362" s="180"/>
      <c r="Q362" s="180"/>
      <c r="R362" s="183"/>
      <c r="T362" s="184"/>
      <c r="U362" s="180"/>
      <c r="V362" s="180"/>
      <c r="W362" s="180"/>
      <c r="X362" s="180"/>
      <c r="Y362" s="180"/>
      <c r="Z362" s="180"/>
      <c r="AA362" s="185"/>
      <c r="AT362" s="186" t="s">
        <v>199</v>
      </c>
      <c r="AU362" s="186" t="s">
        <v>114</v>
      </c>
      <c r="AV362" s="10" t="s">
        <v>114</v>
      </c>
      <c r="AW362" s="10" t="s">
        <v>39</v>
      </c>
      <c r="AX362" s="10" t="s">
        <v>82</v>
      </c>
      <c r="AY362" s="186" t="s">
        <v>191</v>
      </c>
    </row>
    <row r="363" spans="2:51" s="12" customFormat="1" ht="22.5" customHeight="1">
      <c r="B363" s="195"/>
      <c r="C363" s="196"/>
      <c r="D363" s="196"/>
      <c r="E363" s="197" t="s">
        <v>22</v>
      </c>
      <c r="F363" s="288" t="s">
        <v>217</v>
      </c>
      <c r="G363" s="289"/>
      <c r="H363" s="289"/>
      <c r="I363" s="289"/>
      <c r="J363" s="196"/>
      <c r="K363" s="198">
        <v>13.514</v>
      </c>
      <c r="L363" s="196"/>
      <c r="M363" s="196"/>
      <c r="N363" s="196"/>
      <c r="O363" s="196"/>
      <c r="P363" s="196"/>
      <c r="Q363" s="196"/>
      <c r="R363" s="199"/>
      <c r="T363" s="200"/>
      <c r="U363" s="196"/>
      <c r="V363" s="196"/>
      <c r="W363" s="196"/>
      <c r="X363" s="196"/>
      <c r="Y363" s="196"/>
      <c r="Z363" s="196"/>
      <c r="AA363" s="201"/>
      <c r="AT363" s="202" t="s">
        <v>199</v>
      </c>
      <c r="AU363" s="202" t="s">
        <v>114</v>
      </c>
      <c r="AV363" s="12" t="s">
        <v>196</v>
      </c>
      <c r="AW363" s="12" t="s">
        <v>39</v>
      </c>
      <c r="AX363" s="12" t="s">
        <v>90</v>
      </c>
      <c r="AY363" s="202" t="s">
        <v>191</v>
      </c>
    </row>
    <row r="364" spans="2:65" s="1" customFormat="1" ht="31.5" customHeight="1">
      <c r="B364" s="38"/>
      <c r="C364" s="172" t="s">
        <v>501</v>
      </c>
      <c r="D364" s="172" t="s">
        <v>193</v>
      </c>
      <c r="E364" s="173" t="s">
        <v>502</v>
      </c>
      <c r="F364" s="281" t="s">
        <v>503</v>
      </c>
      <c r="G364" s="281"/>
      <c r="H364" s="281"/>
      <c r="I364" s="281"/>
      <c r="J364" s="174" t="s">
        <v>406</v>
      </c>
      <c r="K364" s="175">
        <v>64.6</v>
      </c>
      <c r="L364" s="282">
        <v>0</v>
      </c>
      <c r="M364" s="283"/>
      <c r="N364" s="280">
        <f>ROUND(L364*K364,2)</f>
        <v>0</v>
      </c>
      <c r="O364" s="280"/>
      <c r="P364" s="280"/>
      <c r="Q364" s="280"/>
      <c r="R364" s="40"/>
      <c r="T364" s="176" t="s">
        <v>22</v>
      </c>
      <c r="U364" s="47" t="s">
        <v>47</v>
      </c>
      <c r="V364" s="39"/>
      <c r="W364" s="177">
        <f>V364*K364</f>
        <v>0</v>
      </c>
      <c r="X364" s="177">
        <v>0.00168</v>
      </c>
      <c r="Y364" s="177">
        <f>X364*K364</f>
        <v>0.108528</v>
      </c>
      <c r="Z364" s="177">
        <v>0</v>
      </c>
      <c r="AA364" s="178">
        <f>Z364*K364</f>
        <v>0</v>
      </c>
      <c r="AR364" s="21" t="s">
        <v>196</v>
      </c>
      <c r="AT364" s="21" t="s">
        <v>193</v>
      </c>
      <c r="AU364" s="21" t="s">
        <v>114</v>
      </c>
      <c r="AY364" s="21" t="s">
        <v>191</v>
      </c>
      <c r="BE364" s="113">
        <f>IF(U364="základní",N364,0)</f>
        <v>0</v>
      </c>
      <c r="BF364" s="113">
        <f>IF(U364="snížená",N364,0)</f>
        <v>0</v>
      </c>
      <c r="BG364" s="113">
        <f>IF(U364="zákl. přenesená",N364,0)</f>
        <v>0</v>
      </c>
      <c r="BH364" s="113">
        <f>IF(U364="sníž. přenesená",N364,0)</f>
        <v>0</v>
      </c>
      <c r="BI364" s="113">
        <f>IF(U364="nulová",N364,0)</f>
        <v>0</v>
      </c>
      <c r="BJ364" s="21" t="s">
        <v>90</v>
      </c>
      <c r="BK364" s="113">
        <f>ROUND(L364*K364,2)</f>
        <v>0</v>
      </c>
      <c r="BL364" s="21" t="s">
        <v>196</v>
      </c>
      <c r="BM364" s="21" t="s">
        <v>504</v>
      </c>
    </row>
    <row r="365" spans="2:51" s="11" customFormat="1" ht="22.5" customHeight="1">
      <c r="B365" s="187"/>
      <c r="C365" s="188"/>
      <c r="D365" s="188"/>
      <c r="E365" s="189" t="s">
        <v>22</v>
      </c>
      <c r="F365" s="286" t="s">
        <v>221</v>
      </c>
      <c r="G365" s="287"/>
      <c r="H365" s="287"/>
      <c r="I365" s="287"/>
      <c r="J365" s="188"/>
      <c r="K365" s="190" t="s">
        <v>22</v>
      </c>
      <c r="L365" s="188"/>
      <c r="M365" s="188"/>
      <c r="N365" s="188"/>
      <c r="O365" s="188"/>
      <c r="P365" s="188"/>
      <c r="Q365" s="188"/>
      <c r="R365" s="191"/>
      <c r="T365" s="192"/>
      <c r="U365" s="188"/>
      <c r="V365" s="188"/>
      <c r="W365" s="188"/>
      <c r="X365" s="188"/>
      <c r="Y365" s="188"/>
      <c r="Z365" s="188"/>
      <c r="AA365" s="193"/>
      <c r="AT365" s="194" t="s">
        <v>199</v>
      </c>
      <c r="AU365" s="194" t="s">
        <v>114</v>
      </c>
      <c r="AV365" s="11" t="s">
        <v>90</v>
      </c>
      <c r="AW365" s="11" t="s">
        <v>39</v>
      </c>
      <c r="AX365" s="11" t="s">
        <v>82</v>
      </c>
      <c r="AY365" s="194" t="s">
        <v>191</v>
      </c>
    </row>
    <row r="366" spans="2:51" s="10" customFormat="1" ht="22.5" customHeight="1">
      <c r="B366" s="179"/>
      <c r="C366" s="180"/>
      <c r="D366" s="180"/>
      <c r="E366" s="181" t="s">
        <v>22</v>
      </c>
      <c r="F366" s="274" t="s">
        <v>505</v>
      </c>
      <c r="G366" s="275"/>
      <c r="H366" s="275"/>
      <c r="I366" s="275"/>
      <c r="J366" s="180"/>
      <c r="K366" s="182">
        <v>64.6</v>
      </c>
      <c r="L366" s="180"/>
      <c r="M366" s="180"/>
      <c r="N366" s="180"/>
      <c r="O366" s="180"/>
      <c r="P366" s="180"/>
      <c r="Q366" s="180"/>
      <c r="R366" s="183"/>
      <c r="T366" s="184"/>
      <c r="U366" s="180"/>
      <c r="V366" s="180"/>
      <c r="W366" s="180"/>
      <c r="X366" s="180"/>
      <c r="Y366" s="180"/>
      <c r="Z366" s="180"/>
      <c r="AA366" s="185"/>
      <c r="AT366" s="186" t="s">
        <v>199</v>
      </c>
      <c r="AU366" s="186" t="s">
        <v>114</v>
      </c>
      <c r="AV366" s="10" t="s">
        <v>114</v>
      </c>
      <c r="AW366" s="10" t="s">
        <v>39</v>
      </c>
      <c r="AX366" s="10" t="s">
        <v>82</v>
      </c>
      <c r="AY366" s="186" t="s">
        <v>191</v>
      </c>
    </row>
    <row r="367" spans="2:51" s="12" customFormat="1" ht="22.5" customHeight="1">
      <c r="B367" s="195"/>
      <c r="C367" s="196"/>
      <c r="D367" s="196"/>
      <c r="E367" s="197" t="s">
        <v>22</v>
      </c>
      <c r="F367" s="288" t="s">
        <v>217</v>
      </c>
      <c r="G367" s="289"/>
      <c r="H367" s="289"/>
      <c r="I367" s="289"/>
      <c r="J367" s="196"/>
      <c r="K367" s="198">
        <v>64.6</v>
      </c>
      <c r="L367" s="196"/>
      <c r="M367" s="196"/>
      <c r="N367" s="196"/>
      <c r="O367" s="196"/>
      <c r="P367" s="196"/>
      <c r="Q367" s="196"/>
      <c r="R367" s="199"/>
      <c r="T367" s="200"/>
      <c r="U367" s="196"/>
      <c r="V367" s="196"/>
      <c r="W367" s="196"/>
      <c r="X367" s="196"/>
      <c r="Y367" s="196"/>
      <c r="Z367" s="196"/>
      <c r="AA367" s="201"/>
      <c r="AT367" s="202" t="s">
        <v>199</v>
      </c>
      <c r="AU367" s="202" t="s">
        <v>114</v>
      </c>
      <c r="AV367" s="12" t="s">
        <v>196</v>
      </c>
      <c r="AW367" s="12" t="s">
        <v>39</v>
      </c>
      <c r="AX367" s="12" t="s">
        <v>90</v>
      </c>
      <c r="AY367" s="202" t="s">
        <v>191</v>
      </c>
    </row>
    <row r="368" spans="2:65" s="1" customFormat="1" ht="22.5" customHeight="1">
      <c r="B368" s="38"/>
      <c r="C368" s="203" t="s">
        <v>506</v>
      </c>
      <c r="D368" s="203" t="s">
        <v>292</v>
      </c>
      <c r="E368" s="204" t="s">
        <v>507</v>
      </c>
      <c r="F368" s="276" t="s">
        <v>508</v>
      </c>
      <c r="G368" s="276"/>
      <c r="H368" s="276"/>
      <c r="I368" s="276"/>
      <c r="J368" s="205" t="s">
        <v>111</v>
      </c>
      <c r="K368" s="206">
        <v>13.566</v>
      </c>
      <c r="L368" s="277">
        <v>0</v>
      </c>
      <c r="M368" s="278"/>
      <c r="N368" s="279">
        <f>ROUND(L368*K368,2)</f>
        <v>0</v>
      </c>
      <c r="O368" s="280"/>
      <c r="P368" s="280"/>
      <c r="Q368" s="280"/>
      <c r="R368" s="40"/>
      <c r="T368" s="176" t="s">
        <v>22</v>
      </c>
      <c r="U368" s="47" t="s">
        <v>47</v>
      </c>
      <c r="V368" s="39"/>
      <c r="W368" s="177">
        <f>V368*K368</f>
        <v>0</v>
      </c>
      <c r="X368" s="177">
        <v>0.006</v>
      </c>
      <c r="Y368" s="177">
        <f>X368*K368</f>
        <v>0.08139600000000001</v>
      </c>
      <c r="Z368" s="177">
        <v>0</v>
      </c>
      <c r="AA368" s="178">
        <f>Z368*K368</f>
        <v>0</v>
      </c>
      <c r="AR368" s="21" t="s">
        <v>296</v>
      </c>
      <c r="AT368" s="21" t="s">
        <v>292</v>
      </c>
      <c r="AU368" s="21" t="s">
        <v>114</v>
      </c>
      <c r="AY368" s="21" t="s">
        <v>191</v>
      </c>
      <c r="BE368" s="113">
        <f>IF(U368="základní",N368,0)</f>
        <v>0</v>
      </c>
      <c r="BF368" s="113">
        <f>IF(U368="snížená",N368,0)</f>
        <v>0</v>
      </c>
      <c r="BG368" s="113">
        <f>IF(U368="zákl. přenesená",N368,0)</f>
        <v>0</v>
      </c>
      <c r="BH368" s="113">
        <f>IF(U368="sníž. přenesená",N368,0)</f>
        <v>0</v>
      </c>
      <c r="BI368" s="113">
        <f>IF(U368="nulová",N368,0)</f>
        <v>0</v>
      </c>
      <c r="BJ368" s="21" t="s">
        <v>90</v>
      </c>
      <c r="BK368" s="113">
        <f>ROUND(L368*K368,2)</f>
        <v>0</v>
      </c>
      <c r="BL368" s="21" t="s">
        <v>196</v>
      </c>
      <c r="BM368" s="21" t="s">
        <v>509</v>
      </c>
    </row>
    <row r="369" spans="2:51" s="11" customFormat="1" ht="22.5" customHeight="1">
      <c r="B369" s="187"/>
      <c r="C369" s="188"/>
      <c r="D369" s="188"/>
      <c r="E369" s="189" t="s">
        <v>22</v>
      </c>
      <c r="F369" s="286" t="s">
        <v>221</v>
      </c>
      <c r="G369" s="287"/>
      <c r="H369" s="287"/>
      <c r="I369" s="287"/>
      <c r="J369" s="188"/>
      <c r="K369" s="190" t="s">
        <v>22</v>
      </c>
      <c r="L369" s="188"/>
      <c r="M369" s="188"/>
      <c r="N369" s="188"/>
      <c r="O369" s="188"/>
      <c r="P369" s="188"/>
      <c r="Q369" s="188"/>
      <c r="R369" s="191"/>
      <c r="T369" s="192"/>
      <c r="U369" s="188"/>
      <c r="V369" s="188"/>
      <c r="W369" s="188"/>
      <c r="X369" s="188"/>
      <c r="Y369" s="188"/>
      <c r="Z369" s="188"/>
      <c r="AA369" s="193"/>
      <c r="AT369" s="194" t="s">
        <v>199</v>
      </c>
      <c r="AU369" s="194" t="s">
        <v>114</v>
      </c>
      <c r="AV369" s="11" t="s">
        <v>90</v>
      </c>
      <c r="AW369" s="11" t="s">
        <v>39</v>
      </c>
      <c r="AX369" s="11" t="s">
        <v>82</v>
      </c>
      <c r="AY369" s="194" t="s">
        <v>191</v>
      </c>
    </row>
    <row r="370" spans="2:51" s="10" customFormat="1" ht="22.5" customHeight="1">
      <c r="B370" s="179"/>
      <c r="C370" s="180"/>
      <c r="D370" s="180"/>
      <c r="E370" s="181" t="s">
        <v>22</v>
      </c>
      <c r="F370" s="274" t="s">
        <v>397</v>
      </c>
      <c r="G370" s="275"/>
      <c r="H370" s="275"/>
      <c r="I370" s="275"/>
      <c r="J370" s="180"/>
      <c r="K370" s="182">
        <v>12.92</v>
      </c>
      <c r="L370" s="180"/>
      <c r="M370" s="180"/>
      <c r="N370" s="180"/>
      <c r="O370" s="180"/>
      <c r="P370" s="180"/>
      <c r="Q370" s="180"/>
      <c r="R370" s="183"/>
      <c r="T370" s="184"/>
      <c r="U370" s="180"/>
      <c r="V370" s="180"/>
      <c r="W370" s="180"/>
      <c r="X370" s="180"/>
      <c r="Y370" s="180"/>
      <c r="Z370" s="180"/>
      <c r="AA370" s="185"/>
      <c r="AT370" s="186" t="s">
        <v>199</v>
      </c>
      <c r="AU370" s="186" t="s">
        <v>114</v>
      </c>
      <c r="AV370" s="10" t="s">
        <v>114</v>
      </c>
      <c r="AW370" s="10" t="s">
        <v>39</v>
      </c>
      <c r="AX370" s="10" t="s">
        <v>82</v>
      </c>
      <c r="AY370" s="186" t="s">
        <v>191</v>
      </c>
    </row>
    <row r="371" spans="2:51" s="12" customFormat="1" ht="22.5" customHeight="1">
      <c r="B371" s="195"/>
      <c r="C371" s="196"/>
      <c r="D371" s="196"/>
      <c r="E371" s="197" t="s">
        <v>22</v>
      </c>
      <c r="F371" s="288" t="s">
        <v>217</v>
      </c>
      <c r="G371" s="289"/>
      <c r="H371" s="289"/>
      <c r="I371" s="289"/>
      <c r="J371" s="196"/>
      <c r="K371" s="198">
        <v>12.92</v>
      </c>
      <c r="L371" s="196"/>
      <c r="M371" s="196"/>
      <c r="N371" s="196"/>
      <c r="O371" s="196"/>
      <c r="P371" s="196"/>
      <c r="Q371" s="196"/>
      <c r="R371" s="199"/>
      <c r="T371" s="200"/>
      <c r="U371" s="196"/>
      <c r="V371" s="196"/>
      <c r="W371" s="196"/>
      <c r="X371" s="196"/>
      <c r="Y371" s="196"/>
      <c r="Z371" s="196"/>
      <c r="AA371" s="201"/>
      <c r="AT371" s="202" t="s">
        <v>199</v>
      </c>
      <c r="AU371" s="202" t="s">
        <v>114</v>
      </c>
      <c r="AV371" s="12" t="s">
        <v>196</v>
      </c>
      <c r="AW371" s="12" t="s">
        <v>39</v>
      </c>
      <c r="AX371" s="12" t="s">
        <v>90</v>
      </c>
      <c r="AY371" s="202" t="s">
        <v>191</v>
      </c>
    </row>
    <row r="372" spans="2:65" s="1" customFormat="1" ht="31.5" customHeight="1">
      <c r="B372" s="38"/>
      <c r="C372" s="172" t="s">
        <v>510</v>
      </c>
      <c r="D372" s="172" t="s">
        <v>193</v>
      </c>
      <c r="E372" s="173" t="s">
        <v>511</v>
      </c>
      <c r="F372" s="281" t="s">
        <v>512</v>
      </c>
      <c r="G372" s="281"/>
      <c r="H372" s="281"/>
      <c r="I372" s="281"/>
      <c r="J372" s="174" t="s">
        <v>111</v>
      </c>
      <c r="K372" s="175">
        <v>1123.586</v>
      </c>
      <c r="L372" s="282">
        <v>0</v>
      </c>
      <c r="M372" s="283"/>
      <c r="N372" s="280">
        <f>ROUND(L372*K372,2)</f>
        <v>0</v>
      </c>
      <c r="O372" s="280"/>
      <c r="P372" s="280"/>
      <c r="Q372" s="280"/>
      <c r="R372" s="40"/>
      <c r="T372" s="176" t="s">
        <v>22</v>
      </c>
      <c r="U372" s="47" t="s">
        <v>47</v>
      </c>
      <c r="V372" s="39"/>
      <c r="W372" s="177">
        <f>V372*K372</f>
        <v>0</v>
      </c>
      <c r="X372" s="177">
        <v>6E-05</v>
      </c>
      <c r="Y372" s="177">
        <f>X372*K372</f>
        <v>0.06741516</v>
      </c>
      <c r="Z372" s="177">
        <v>0</v>
      </c>
      <c r="AA372" s="178">
        <f>Z372*K372</f>
        <v>0</v>
      </c>
      <c r="AR372" s="21" t="s">
        <v>196</v>
      </c>
      <c r="AT372" s="21" t="s">
        <v>193</v>
      </c>
      <c r="AU372" s="21" t="s">
        <v>114</v>
      </c>
      <c r="AY372" s="21" t="s">
        <v>191</v>
      </c>
      <c r="BE372" s="113">
        <f>IF(U372="základní",N372,0)</f>
        <v>0</v>
      </c>
      <c r="BF372" s="113">
        <f>IF(U372="snížená",N372,0)</f>
        <v>0</v>
      </c>
      <c r="BG372" s="113">
        <f>IF(U372="zákl. přenesená",N372,0)</f>
        <v>0</v>
      </c>
      <c r="BH372" s="113">
        <f>IF(U372="sníž. přenesená",N372,0)</f>
        <v>0</v>
      </c>
      <c r="BI372" s="113">
        <f>IF(U372="nulová",N372,0)</f>
        <v>0</v>
      </c>
      <c r="BJ372" s="21" t="s">
        <v>90</v>
      </c>
      <c r="BK372" s="113">
        <f>ROUND(L372*K372,2)</f>
        <v>0</v>
      </c>
      <c r="BL372" s="21" t="s">
        <v>196</v>
      </c>
      <c r="BM372" s="21" t="s">
        <v>513</v>
      </c>
    </row>
    <row r="373" spans="2:51" s="10" customFormat="1" ht="22.5" customHeight="1">
      <c r="B373" s="179"/>
      <c r="C373" s="180"/>
      <c r="D373" s="180"/>
      <c r="E373" s="181" t="s">
        <v>22</v>
      </c>
      <c r="F373" s="284" t="s">
        <v>514</v>
      </c>
      <c r="G373" s="285"/>
      <c r="H373" s="285"/>
      <c r="I373" s="285"/>
      <c r="J373" s="180"/>
      <c r="K373" s="182">
        <v>1123.586</v>
      </c>
      <c r="L373" s="180"/>
      <c r="M373" s="180"/>
      <c r="N373" s="180"/>
      <c r="O373" s="180"/>
      <c r="P373" s="180"/>
      <c r="Q373" s="180"/>
      <c r="R373" s="183"/>
      <c r="T373" s="184"/>
      <c r="U373" s="180"/>
      <c r="V373" s="180"/>
      <c r="W373" s="180"/>
      <c r="X373" s="180"/>
      <c r="Y373" s="180"/>
      <c r="Z373" s="180"/>
      <c r="AA373" s="185"/>
      <c r="AT373" s="186" t="s">
        <v>199</v>
      </c>
      <c r="AU373" s="186" t="s">
        <v>114</v>
      </c>
      <c r="AV373" s="10" t="s">
        <v>114</v>
      </c>
      <c r="AW373" s="10" t="s">
        <v>39</v>
      </c>
      <c r="AX373" s="10" t="s">
        <v>90</v>
      </c>
      <c r="AY373" s="186" t="s">
        <v>191</v>
      </c>
    </row>
    <row r="374" spans="2:65" s="1" customFormat="1" ht="31.5" customHeight="1">
      <c r="B374" s="38"/>
      <c r="C374" s="172" t="s">
        <v>515</v>
      </c>
      <c r="D374" s="172" t="s">
        <v>193</v>
      </c>
      <c r="E374" s="173" t="s">
        <v>516</v>
      </c>
      <c r="F374" s="281" t="s">
        <v>517</v>
      </c>
      <c r="G374" s="281"/>
      <c r="H374" s="281"/>
      <c r="I374" s="281"/>
      <c r="J374" s="174" t="s">
        <v>111</v>
      </c>
      <c r="K374" s="175">
        <v>13.514</v>
      </c>
      <c r="L374" s="282">
        <v>0</v>
      </c>
      <c r="M374" s="283"/>
      <c r="N374" s="280">
        <f>ROUND(L374*K374,2)</f>
        <v>0</v>
      </c>
      <c r="O374" s="280"/>
      <c r="P374" s="280"/>
      <c r="Q374" s="280"/>
      <c r="R374" s="40"/>
      <c r="T374" s="176" t="s">
        <v>22</v>
      </c>
      <c r="U374" s="47" t="s">
        <v>47</v>
      </c>
      <c r="V374" s="39"/>
      <c r="W374" s="177">
        <f>V374*K374</f>
        <v>0</v>
      </c>
      <c r="X374" s="177">
        <v>6E-05</v>
      </c>
      <c r="Y374" s="177">
        <f>X374*K374</f>
        <v>0.00081084</v>
      </c>
      <c r="Z374" s="177">
        <v>0</v>
      </c>
      <c r="AA374" s="178">
        <f>Z374*K374</f>
        <v>0</v>
      </c>
      <c r="AR374" s="21" t="s">
        <v>196</v>
      </c>
      <c r="AT374" s="21" t="s">
        <v>193</v>
      </c>
      <c r="AU374" s="21" t="s">
        <v>114</v>
      </c>
      <c r="AY374" s="21" t="s">
        <v>191</v>
      </c>
      <c r="BE374" s="113">
        <f>IF(U374="základní",N374,0)</f>
        <v>0</v>
      </c>
      <c r="BF374" s="113">
        <f>IF(U374="snížená",N374,0)</f>
        <v>0</v>
      </c>
      <c r="BG374" s="113">
        <f>IF(U374="zákl. přenesená",N374,0)</f>
        <v>0</v>
      </c>
      <c r="BH374" s="113">
        <f>IF(U374="sníž. přenesená",N374,0)</f>
        <v>0</v>
      </c>
      <c r="BI374" s="113">
        <f>IF(U374="nulová",N374,0)</f>
        <v>0</v>
      </c>
      <c r="BJ374" s="21" t="s">
        <v>90</v>
      </c>
      <c r="BK374" s="113">
        <f>ROUND(L374*K374,2)</f>
        <v>0</v>
      </c>
      <c r="BL374" s="21" t="s">
        <v>196</v>
      </c>
      <c r="BM374" s="21" t="s">
        <v>518</v>
      </c>
    </row>
    <row r="375" spans="2:51" s="10" customFormat="1" ht="22.5" customHeight="1">
      <c r="B375" s="179"/>
      <c r="C375" s="180"/>
      <c r="D375" s="180"/>
      <c r="E375" s="181" t="s">
        <v>22</v>
      </c>
      <c r="F375" s="284" t="s">
        <v>519</v>
      </c>
      <c r="G375" s="285"/>
      <c r="H375" s="285"/>
      <c r="I375" s="285"/>
      <c r="J375" s="180"/>
      <c r="K375" s="182">
        <v>13.514</v>
      </c>
      <c r="L375" s="180"/>
      <c r="M375" s="180"/>
      <c r="N375" s="180"/>
      <c r="O375" s="180"/>
      <c r="P375" s="180"/>
      <c r="Q375" s="180"/>
      <c r="R375" s="183"/>
      <c r="T375" s="184"/>
      <c r="U375" s="180"/>
      <c r="V375" s="180"/>
      <c r="W375" s="180"/>
      <c r="X375" s="180"/>
      <c r="Y375" s="180"/>
      <c r="Z375" s="180"/>
      <c r="AA375" s="185"/>
      <c r="AT375" s="186" t="s">
        <v>199</v>
      </c>
      <c r="AU375" s="186" t="s">
        <v>114</v>
      </c>
      <c r="AV375" s="10" t="s">
        <v>114</v>
      </c>
      <c r="AW375" s="10" t="s">
        <v>39</v>
      </c>
      <c r="AX375" s="10" t="s">
        <v>90</v>
      </c>
      <c r="AY375" s="186" t="s">
        <v>191</v>
      </c>
    </row>
    <row r="376" spans="2:65" s="1" customFormat="1" ht="31.5" customHeight="1">
      <c r="B376" s="38"/>
      <c r="C376" s="172" t="s">
        <v>520</v>
      </c>
      <c r="D376" s="172" t="s">
        <v>193</v>
      </c>
      <c r="E376" s="173" t="s">
        <v>521</v>
      </c>
      <c r="F376" s="281" t="s">
        <v>522</v>
      </c>
      <c r="G376" s="281"/>
      <c r="H376" s="281"/>
      <c r="I376" s="281"/>
      <c r="J376" s="174" t="s">
        <v>406</v>
      </c>
      <c r="K376" s="175">
        <v>277.28</v>
      </c>
      <c r="L376" s="282">
        <v>0</v>
      </c>
      <c r="M376" s="283"/>
      <c r="N376" s="280">
        <f>ROUND(L376*K376,2)</f>
        <v>0</v>
      </c>
      <c r="O376" s="280"/>
      <c r="P376" s="280"/>
      <c r="Q376" s="280"/>
      <c r="R376" s="40"/>
      <c r="T376" s="176" t="s">
        <v>22</v>
      </c>
      <c r="U376" s="47" t="s">
        <v>47</v>
      </c>
      <c r="V376" s="39"/>
      <c r="W376" s="177">
        <f>V376*K376</f>
        <v>0</v>
      </c>
      <c r="X376" s="177">
        <v>6E-05</v>
      </c>
      <c r="Y376" s="177">
        <f>X376*K376</f>
        <v>0.0166368</v>
      </c>
      <c r="Z376" s="177">
        <v>0</v>
      </c>
      <c r="AA376" s="178">
        <f>Z376*K376</f>
        <v>0</v>
      </c>
      <c r="AR376" s="21" t="s">
        <v>196</v>
      </c>
      <c r="AT376" s="21" t="s">
        <v>193</v>
      </c>
      <c r="AU376" s="21" t="s">
        <v>114</v>
      </c>
      <c r="AY376" s="21" t="s">
        <v>191</v>
      </c>
      <c r="BE376" s="113">
        <f>IF(U376="základní",N376,0)</f>
        <v>0</v>
      </c>
      <c r="BF376" s="113">
        <f>IF(U376="snížená",N376,0)</f>
        <v>0</v>
      </c>
      <c r="BG376" s="113">
        <f>IF(U376="zákl. přenesená",N376,0)</f>
        <v>0</v>
      </c>
      <c r="BH376" s="113">
        <f>IF(U376="sníž. přenesená",N376,0)</f>
        <v>0</v>
      </c>
      <c r="BI376" s="113">
        <f>IF(U376="nulová",N376,0)</f>
        <v>0</v>
      </c>
      <c r="BJ376" s="21" t="s">
        <v>90</v>
      </c>
      <c r="BK376" s="113">
        <f>ROUND(L376*K376,2)</f>
        <v>0</v>
      </c>
      <c r="BL376" s="21" t="s">
        <v>196</v>
      </c>
      <c r="BM376" s="21" t="s">
        <v>523</v>
      </c>
    </row>
    <row r="377" spans="2:51" s="11" customFormat="1" ht="22.5" customHeight="1">
      <c r="B377" s="187"/>
      <c r="C377" s="188"/>
      <c r="D377" s="188"/>
      <c r="E377" s="189" t="s">
        <v>22</v>
      </c>
      <c r="F377" s="286" t="s">
        <v>524</v>
      </c>
      <c r="G377" s="287"/>
      <c r="H377" s="287"/>
      <c r="I377" s="287"/>
      <c r="J377" s="188"/>
      <c r="K377" s="190" t="s">
        <v>22</v>
      </c>
      <c r="L377" s="188"/>
      <c r="M377" s="188"/>
      <c r="N377" s="188"/>
      <c r="O377" s="188"/>
      <c r="P377" s="188"/>
      <c r="Q377" s="188"/>
      <c r="R377" s="191"/>
      <c r="T377" s="192"/>
      <c r="U377" s="188"/>
      <c r="V377" s="188"/>
      <c r="W377" s="188"/>
      <c r="X377" s="188"/>
      <c r="Y377" s="188"/>
      <c r="Z377" s="188"/>
      <c r="AA377" s="193"/>
      <c r="AT377" s="194" t="s">
        <v>199</v>
      </c>
      <c r="AU377" s="194" t="s">
        <v>114</v>
      </c>
      <c r="AV377" s="11" t="s">
        <v>90</v>
      </c>
      <c r="AW377" s="11" t="s">
        <v>39</v>
      </c>
      <c r="AX377" s="11" t="s">
        <v>82</v>
      </c>
      <c r="AY377" s="194" t="s">
        <v>191</v>
      </c>
    </row>
    <row r="378" spans="2:51" s="11" customFormat="1" ht="22.5" customHeight="1">
      <c r="B378" s="187"/>
      <c r="C378" s="188"/>
      <c r="D378" s="188"/>
      <c r="E378" s="189" t="s">
        <v>22</v>
      </c>
      <c r="F378" s="272" t="s">
        <v>525</v>
      </c>
      <c r="G378" s="273"/>
      <c r="H378" s="273"/>
      <c r="I378" s="273"/>
      <c r="J378" s="188"/>
      <c r="K378" s="190" t="s">
        <v>22</v>
      </c>
      <c r="L378" s="188"/>
      <c r="M378" s="188"/>
      <c r="N378" s="188"/>
      <c r="O378" s="188"/>
      <c r="P378" s="188"/>
      <c r="Q378" s="188"/>
      <c r="R378" s="191"/>
      <c r="T378" s="192"/>
      <c r="U378" s="188"/>
      <c r="V378" s="188"/>
      <c r="W378" s="188"/>
      <c r="X378" s="188"/>
      <c r="Y378" s="188"/>
      <c r="Z378" s="188"/>
      <c r="AA378" s="193"/>
      <c r="AT378" s="194" t="s">
        <v>199</v>
      </c>
      <c r="AU378" s="194" t="s">
        <v>114</v>
      </c>
      <c r="AV378" s="11" t="s">
        <v>90</v>
      </c>
      <c r="AW378" s="11" t="s">
        <v>39</v>
      </c>
      <c r="AX378" s="11" t="s">
        <v>82</v>
      </c>
      <c r="AY378" s="194" t="s">
        <v>191</v>
      </c>
    </row>
    <row r="379" spans="2:51" s="10" customFormat="1" ht="22.5" customHeight="1">
      <c r="B379" s="179"/>
      <c r="C379" s="180"/>
      <c r="D379" s="180"/>
      <c r="E379" s="181" t="s">
        <v>22</v>
      </c>
      <c r="F379" s="274" t="s">
        <v>526</v>
      </c>
      <c r="G379" s="275"/>
      <c r="H379" s="275"/>
      <c r="I379" s="275"/>
      <c r="J379" s="180"/>
      <c r="K379" s="182">
        <v>71.89</v>
      </c>
      <c r="L379" s="180"/>
      <c r="M379" s="180"/>
      <c r="N379" s="180"/>
      <c r="O379" s="180"/>
      <c r="P379" s="180"/>
      <c r="Q379" s="180"/>
      <c r="R379" s="183"/>
      <c r="T379" s="184"/>
      <c r="U379" s="180"/>
      <c r="V379" s="180"/>
      <c r="W379" s="180"/>
      <c r="X379" s="180"/>
      <c r="Y379" s="180"/>
      <c r="Z379" s="180"/>
      <c r="AA379" s="185"/>
      <c r="AT379" s="186" t="s">
        <v>199</v>
      </c>
      <c r="AU379" s="186" t="s">
        <v>114</v>
      </c>
      <c r="AV379" s="10" t="s">
        <v>114</v>
      </c>
      <c r="AW379" s="10" t="s">
        <v>39</v>
      </c>
      <c r="AX379" s="10" t="s">
        <v>82</v>
      </c>
      <c r="AY379" s="186" t="s">
        <v>191</v>
      </c>
    </row>
    <row r="380" spans="2:51" s="10" customFormat="1" ht="22.5" customHeight="1">
      <c r="B380" s="179"/>
      <c r="C380" s="180"/>
      <c r="D380" s="180"/>
      <c r="E380" s="181" t="s">
        <v>22</v>
      </c>
      <c r="F380" s="274" t="s">
        <v>527</v>
      </c>
      <c r="G380" s="275"/>
      <c r="H380" s="275"/>
      <c r="I380" s="275"/>
      <c r="J380" s="180"/>
      <c r="K380" s="182">
        <v>54.803</v>
      </c>
      <c r="L380" s="180"/>
      <c r="M380" s="180"/>
      <c r="N380" s="180"/>
      <c r="O380" s="180"/>
      <c r="P380" s="180"/>
      <c r="Q380" s="180"/>
      <c r="R380" s="183"/>
      <c r="T380" s="184"/>
      <c r="U380" s="180"/>
      <c r="V380" s="180"/>
      <c r="W380" s="180"/>
      <c r="X380" s="180"/>
      <c r="Y380" s="180"/>
      <c r="Z380" s="180"/>
      <c r="AA380" s="185"/>
      <c r="AT380" s="186" t="s">
        <v>199</v>
      </c>
      <c r="AU380" s="186" t="s">
        <v>114</v>
      </c>
      <c r="AV380" s="10" t="s">
        <v>114</v>
      </c>
      <c r="AW380" s="10" t="s">
        <v>39</v>
      </c>
      <c r="AX380" s="10" t="s">
        <v>82</v>
      </c>
      <c r="AY380" s="186" t="s">
        <v>191</v>
      </c>
    </row>
    <row r="381" spans="2:51" s="10" customFormat="1" ht="22.5" customHeight="1">
      <c r="B381" s="179"/>
      <c r="C381" s="180"/>
      <c r="D381" s="180"/>
      <c r="E381" s="181" t="s">
        <v>22</v>
      </c>
      <c r="F381" s="274" t="s">
        <v>528</v>
      </c>
      <c r="G381" s="275"/>
      <c r="H381" s="275"/>
      <c r="I381" s="275"/>
      <c r="J381" s="180"/>
      <c r="K381" s="182">
        <v>29.178</v>
      </c>
      <c r="L381" s="180"/>
      <c r="M381" s="180"/>
      <c r="N381" s="180"/>
      <c r="O381" s="180"/>
      <c r="P381" s="180"/>
      <c r="Q381" s="180"/>
      <c r="R381" s="183"/>
      <c r="T381" s="184"/>
      <c r="U381" s="180"/>
      <c r="V381" s="180"/>
      <c r="W381" s="180"/>
      <c r="X381" s="180"/>
      <c r="Y381" s="180"/>
      <c r="Z381" s="180"/>
      <c r="AA381" s="185"/>
      <c r="AT381" s="186" t="s">
        <v>199</v>
      </c>
      <c r="AU381" s="186" t="s">
        <v>114</v>
      </c>
      <c r="AV381" s="10" t="s">
        <v>114</v>
      </c>
      <c r="AW381" s="10" t="s">
        <v>39</v>
      </c>
      <c r="AX381" s="10" t="s">
        <v>82</v>
      </c>
      <c r="AY381" s="186" t="s">
        <v>191</v>
      </c>
    </row>
    <row r="382" spans="2:51" s="10" customFormat="1" ht="22.5" customHeight="1">
      <c r="B382" s="179"/>
      <c r="C382" s="180"/>
      <c r="D382" s="180"/>
      <c r="E382" s="181" t="s">
        <v>22</v>
      </c>
      <c r="F382" s="274" t="s">
        <v>529</v>
      </c>
      <c r="G382" s="275"/>
      <c r="H382" s="275"/>
      <c r="I382" s="275"/>
      <c r="J382" s="180"/>
      <c r="K382" s="182">
        <v>36.101</v>
      </c>
      <c r="L382" s="180"/>
      <c r="M382" s="180"/>
      <c r="N382" s="180"/>
      <c r="O382" s="180"/>
      <c r="P382" s="180"/>
      <c r="Q382" s="180"/>
      <c r="R382" s="183"/>
      <c r="T382" s="184"/>
      <c r="U382" s="180"/>
      <c r="V382" s="180"/>
      <c r="W382" s="180"/>
      <c r="X382" s="180"/>
      <c r="Y382" s="180"/>
      <c r="Z382" s="180"/>
      <c r="AA382" s="185"/>
      <c r="AT382" s="186" t="s">
        <v>199</v>
      </c>
      <c r="AU382" s="186" t="s">
        <v>114</v>
      </c>
      <c r="AV382" s="10" t="s">
        <v>114</v>
      </c>
      <c r="AW382" s="10" t="s">
        <v>39</v>
      </c>
      <c r="AX382" s="10" t="s">
        <v>82</v>
      </c>
      <c r="AY382" s="186" t="s">
        <v>191</v>
      </c>
    </row>
    <row r="383" spans="2:51" s="11" customFormat="1" ht="22.5" customHeight="1">
      <c r="B383" s="187"/>
      <c r="C383" s="188"/>
      <c r="D383" s="188"/>
      <c r="E383" s="189" t="s">
        <v>22</v>
      </c>
      <c r="F383" s="272" t="s">
        <v>530</v>
      </c>
      <c r="G383" s="273"/>
      <c r="H383" s="273"/>
      <c r="I383" s="273"/>
      <c r="J383" s="188"/>
      <c r="K383" s="190" t="s">
        <v>22</v>
      </c>
      <c r="L383" s="188"/>
      <c r="M383" s="188"/>
      <c r="N383" s="188"/>
      <c r="O383" s="188"/>
      <c r="P383" s="188"/>
      <c r="Q383" s="188"/>
      <c r="R383" s="191"/>
      <c r="T383" s="192"/>
      <c r="U383" s="188"/>
      <c r="V383" s="188"/>
      <c r="W383" s="188"/>
      <c r="X383" s="188"/>
      <c r="Y383" s="188"/>
      <c r="Z383" s="188"/>
      <c r="AA383" s="193"/>
      <c r="AT383" s="194" t="s">
        <v>199</v>
      </c>
      <c r="AU383" s="194" t="s">
        <v>114</v>
      </c>
      <c r="AV383" s="11" t="s">
        <v>90</v>
      </c>
      <c r="AW383" s="11" t="s">
        <v>39</v>
      </c>
      <c r="AX383" s="11" t="s">
        <v>82</v>
      </c>
      <c r="AY383" s="194" t="s">
        <v>191</v>
      </c>
    </row>
    <row r="384" spans="2:51" s="10" customFormat="1" ht="22.5" customHeight="1">
      <c r="B384" s="179"/>
      <c r="C384" s="180"/>
      <c r="D384" s="180"/>
      <c r="E384" s="181" t="s">
        <v>22</v>
      </c>
      <c r="F384" s="274" t="s">
        <v>531</v>
      </c>
      <c r="G384" s="275"/>
      <c r="H384" s="275"/>
      <c r="I384" s="275"/>
      <c r="J384" s="180"/>
      <c r="K384" s="182">
        <v>20.029</v>
      </c>
      <c r="L384" s="180"/>
      <c r="M384" s="180"/>
      <c r="N384" s="180"/>
      <c r="O384" s="180"/>
      <c r="P384" s="180"/>
      <c r="Q384" s="180"/>
      <c r="R384" s="183"/>
      <c r="T384" s="184"/>
      <c r="U384" s="180"/>
      <c r="V384" s="180"/>
      <c r="W384" s="180"/>
      <c r="X384" s="180"/>
      <c r="Y384" s="180"/>
      <c r="Z384" s="180"/>
      <c r="AA384" s="185"/>
      <c r="AT384" s="186" t="s">
        <v>199</v>
      </c>
      <c r="AU384" s="186" t="s">
        <v>114</v>
      </c>
      <c r="AV384" s="10" t="s">
        <v>114</v>
      </c>
      <c r="AW384" s="10" t="s">
        <v>39</v>
      </c>
      <c r="AX384" s="10" t="s">
        <v>82</v>
      </c>
      <c r="AY384" s="186" t="s">
        <v>191</v>
      </c>
    </row>
    <row r="385" spans="2:51" s="10" customFormat="1" ht="22.5" customHeight="1">
      <c r="B385" s="179"/>
      <c r="C385" s="180"/>
      <c r="D385" s="180"/>
      <c r="E385" s="181" t="s">
        <v>22</v>
      </c>
      <c r="F385" s="274" t="s">
        <v>528</v>
      </c>
      <c r="G385" s="275"/>
      <c r="H385" s="275"/>
      <c r="I385" s="275"/>
      <c r="J385" s="180"/>
      <c r="K385" s="182">
        <v>29.178</v>
      </c>
      <c r="L385" s="180"/>
      <c r="M385" s="180"/>
      <c r="N385" s="180"/>
      <c r="O385" s="180"/>
      <c r="P385" s="180"/>
      <c r="Q385" s="180"/>
      <c r="R385" s="183"/>
      <c r="T385" s="184"/>
      <c r="U385" s="180"/>
      <c r="V385" s="180"/>
      <c r="W385" s="180"/>
      <c r="X385" s="180"/>
      <c r="Y385" s="180"/>
      <c r="Z385" s="180"/>
      <c r="AA385" s="185"/>
      <c r="AT385" s="186" t="s">
        <v>199</v>
      </c>
      <c r="AU385" s="186" t="s">
        <v>114</v>
      </c>
      <c r="AV385" s="10" t="s">
        <v>114</v>
      </c>
      <c r="AW385" s="10" t="s">
        <v>39</v>
      </c>
      <c r="AX385" s="10" t="s">
        <v>82</v>
      </c>
      <c r="AY385" s="186" t="s">
        <v>191</v>
      </c>
    </row>
    <row r="386" spans="2:51" s="10" customFormat="1" ht="22.5" customHeight="1">
      <c r="B386" s="179"/>
      <c r="C386" s="180"/>
      <c r="D386" s="180"/>
      <c r="E386" s="181" t="s">
        <v>22</v>
      </c>
      <c r="F386" s="274" t="s">
        <v>529</v>
      </c>
      <c r="G386" s="275"/>
      <c r="H386" s="275"/>
      <c r="I386" s="275"/>
      <c r="J386" s="180"/>
      <c r="K386" s="182">
        <v>36.101</v>
      </c>
      <c r="L386" s="180"/>
      <c r="M386" s="180"/>
      <c r="N386" s="180"/>
      <c r="O386" s="180"/>
      <c r="P386" s="180"/>
      <c r="Q386" s="180"/>
      <c r="R386" s="183"/>
      <c r="T386" s="184"/>
      <c r="U386" s="180"/>
      <c r="V386" s="180"/>
      <c r="W386" s="180"/>
      <c r="X386" s="180"/>
      <c r="Y386" s="180"/>
      <c r="Z386" s="180"/>
      <c r="AA386" s="185"/>
      <c r="AT386" s="186" t="s">
        <v>199</v>
      </c>
      <c r="AU386" s="186" t="s">
        <v>114</v>
      </c>
      <c r="AV386" s="10" t="s">
        <v>114</v>
      </c>
      <c r="AW386" s="10" t="s">
        <v>39</v>
      </c>
      <c r="AX386" s="10" t="s">
        <v>82</v>
      </c>
      <c r="AY386" s="186" t="s">
        <v>191</v>
      </c>
    </row>
    <row r="387" spans="2:51" s="12" customFormat="1" ht="22.5" customHeight="1">
      <c r="B387" s="195"/>
      <c r="C387" s="196"/>
      <c r="D387" s="196"/>
      <c r="E387" s="197" t="s">
        <v>22</v>
      </c>
      <c r="F387" s="288" t="s">
        <v>217</v>
      </c>
      <c r="G387" s="289"/>
      <c r="H387" s="289"/>
      <c r="I387" s="289"/>
      <c r="J387" s="196"/>
      <c r="K387" s="198">
        <v>277.28</v>
      </c>
      <c r="L387" s="196"/>
      <c r="M387" s="196"/>
      <c r="N387" s="196"/>
      <c r="O387" s="196"/>
      <c r="P387" s="196"/>
      <c r="Q387" s="196"/>
      <c r="R387" s="199"/>
      <c r="T387" s="200"/>
      <c r="U387" s="196"/>
      <c r="V387" s="196"/>
      <c r="W387" s="196"/>
      <c r="X387" s="196"/>
      <c r="Y387" s="196"/>
      <c r="Z387" s="196"/>
      <c r="AA387" s="201"/>
      <c r="AT387" s="202" t="s">
        <v>199</v>
      </c>
      <c r="AU387" s="202" t="s">
        <v>114</v>
      </c>
      <c r="AV387" s="12" t="s">
        <v>196</v>
      </c>
      <c r="AW387" s="12" t="s">
        <v>39</v>
      </c>
      <c r="AX387" s="12" t="s">
        <v>90</v>
      </c>
      <c r="AY387" s="202" t="s">
        <v>191</v>
      </c>
    </row>
    <row r="388" spans="2:65" s="1" customFormat="1" ht="31.5" customHeight="1">
      <c r="B388" s="38"/>
      <c r="C388" s="203" t="s">
        <v>532</v>
      </c>
      <c r="D388" s="203" t="s">
        <v>292</v>
      </c>
      <c r="E388" s="204" t="s">
        <v>533</v>
      </c>
      <c r="F388" s="276" t="s">
        <v>534</v>
      </c>
      <c r="G388" s="276"/>
      <c r="H388" s="276"/>
      <c r="I388" s="276"/>
      <c r="J388" s="205" t="s">
        <v>406</v>
      </c>
      <c r="K388" s="206">
        <v>93.839</v>
      </c>
      <c r="L388" s="277">
        <v>0</v>
      </c>
      <c r="M388" s="278"/>
      <c r="N388" s="279">
        <f>ROUND(L388*K388,2)</f>
        <v>0</v>
      </c>
      <c r="O388" s="280"/>
      <c r="P388" s="280"/>
      <c r="Q388" s="280"/>
      <c r="R388" s="40"/>
      <c r="T388" s="176" t="s">
        <v>22</v>
      </c>
      <c r="U388" s="47" t="s">
        <v>47</v>
      </c>
      <c r="V388" s="39"/>
      <c r="W388" s="177">
        <f>V388*K388</f>
        <v>0</v>
      </c>
      <c r="X388" s="177">
        <v>0.0005</v>
      </c>
      <c r="Y388" s="177">
        <f>X388*K388</f>
        <v>0.0469195</v>
      </c>
      <c r="Z388" s="177">
        <v>0</v>
      </c>
      <c r="AA388" s="178">
        <f>Z388*K388</f>
        <v>0</v>
      </c>
      <c r="AR388" s="21" t="s">
        <v>296</v>
      </c>
      <c r="AT388" s="21" t="s">
        <v>292</v>
      </c>
      <c r="AU388" s="21" t="s">
        <v>114</v>
      </c>
      <c r="AY388" s="21" t="s">
        <v>191</v>
      </c>
      <c r="BE388" s="113">
        <f>IF(U388="základní",N388,0)</f>
        <v>0</v>
      </c>
      <c r="BF388" s="113">
        <f>IF(U388="snížená",N388,0)</f>
        <v>0</v>
      </c>
      <c r="BG388" s="113">
        <f>IF(U388="zákl. přenesená",N388,0)</f>
        <v>0</v>
      </c>
      <c r="BH388" s="113">
        <f>IF(U388="sníž. přenesená",N388,0)</f>
        <v>0</v>
      </c>
      <c r="BI388" s="113">
        <f>IF(U388="nulová",N388,0)</f>
        <v>0</v>
      </c>
      <c r="BJ388" s="21" t="s">
        <v>90</v>
      </c>
      <c r="BK388" s="113">
        <f>ROUND(L388*K388,2)</f>
        <v>0</v>
      </c>
      <c r="BL388" s="21" t="s">
        <v>196</v>
      </c>
      <c r="BM388" s="21" t="s">
        <v>535</v>
      </c>
    </row>
    <row r="389" spans="2:51" s="11" customFormat="1" ht="22.5" customHeight="1">
      <c r="B389" s="187"/>
      <c r="C389" s="188"/>
      <c r="D389" s="188"/>
      <c r="E389" s="189" t="s">
        <v>22</v>
      </c>
      <c r="F389" s="286" t="s">
        <v>524</v>
      </c>
      <c r="G389" s="287"/>
      <c r="H389" s="287"/>
      <c r="I389" s="287"/>
      <c r="J389" s="188"/>
      <c r="K389" s="190" t="s">
        <v>22</v>
      </c>
      <c r="L389" s="188"/>
      <c r="M389" s="188"/>
      <c r="N389" s="188"/>
      <c r="O389" s="188"/>
      <c r="P389" s="188"/>
      <c r="Q389" s="188"/>
      <c r="R389" s="191"/>
      <c r="T389" s="192"/>
      <c r="U389" s="188"/>
      <c r="V389" s="188"/>
      <c r="W389" s="188"/>
      <c r="X389" s="188"/>
      <c r="Y389" s="188"/>
      <c r="Z389" s="188"/>
      <c r="AA389" s="193"/>
      <c r="AT389" s="194" t="s">
        <v>199</v>
      </c>
      <c r="AU389" s="194" t="s">
        <v>114</v>
      </c>
      <c r="AV389" s="11" t="s">
        <v>90</v>
      </c>
      <c r="AW389" s="11" t="s">
        <v>39</v>
      </c>
      <c r="AX389" s="11" t="s">
        <v>82</v>
      </c>
      <c r="AY389" s="194" t="s">
        <v>191</v>
      </c>
    </row>
    <row r="390" spans="2:51" s="11" customFormat="1" ht="22.5" customHeight="1">
      <c r="B390" s="187"/>
      <c r="C390" s="188"/>
      <c r="D390" s="188"/>
      <c r="E390" s="189" t="s">
        <v>22</v>
      </c>
      <c r="F390" s="272" t="s">
        <v>530</v>
      </c>
      <c r="G390" s="273"/>
      <c r="H390" s="273"/>
      <c r="I390" s="273"/>
      <c r="J390" s="188"/>
      <c r="K390" s="190" t="s">
        <v>22</v>
      </c>
      <c r="L390" s="188"/>
      <c r="M390" s="188"/>
      <c r="N390" s="188"/>
      <c r="O390" s="188"/>
      <c r="P390" s="188"/>
      <c r="Q390" s="188"/>
      <c r="R390" s="191"/>
      <c r="T390" s="192"/>
      <c r="U390" s="188"/>
      <c r="V390" s="188"/>
      <c r="W390" s="188"/>
      <c r="X390" s="188"/>
      <c r="Y390" s="188"/>
      <c r="Z390" s="188"/>
      <c r="AA390" s="193"/>
      <c r="AT390" s="194" t="s">
        <v>199</v>
      </c>
      <c r="AU390" s="194" t="s">
        <v>114</v>
      </c>
      <c r="AV390" s="11" t="s">
        <v>90</v>
      </c>
      <c r="AW390" s="11" t="s">
        <v>39</v>
      </c>
      <c r="AX390" s="11" t="s">
        <v>82</v>
      </c>
      <c r="AY390" s="194" t="s">
        <v>191</v>
      </c>
    </row>
    <row r="391" spans="2:51" s="10" customFormat="1" ht="22.5" customHeight="1">
      <c r="B391" s="179"/>
      <c r="C391" s="180"/>
      <c r="D391" s="180"/>
      <c r="E391" s="181" t="s">
        <v>22</v>
      </c>
      <c r="F391" s="274" t="s">
        <v>531</v>
      </c>
      <c r="G391" s="275"/>
      <c r="H391" s="275"/>
      <c r="I391" s="275"/>
      <c r="J391" s="180"/>
      <c r="K391" s="182">
        <v>20.029</v>
      </c>
      <c r="L391" s="180"/>
      <c r="M391" s="180"/>
      <c r="N391" s="180"/>
      <c r="O391" s="180"/>
      <c r="P391" s="180"/>
      <c r="Q391" s="180"/>
      <c r="R391" s="183"/>
      <c r="T391" s="184"/>
      <c r="U391" s="180"/>
      <c r="V391" s="180"/>
      <c r="W391" s="180"/>
      <c r="X391" s="180"/>
      <c r="Y391" s="180"/>
      <c r="Z391" s="180"/>
      <c r="AA391" s="185"/>
      <c r="AT391" s="186" t="s">
        <v>199</v>
      </c>
      <c r="AU391" s="186" t="s">
        <v>114</v>
      </c>
      <c r="AV391" s="10" t="s">
        <v>114</v>
      </c>
      <c r="AW391" s="10" t="s">
        <v>39</v>
      </c>
      <c r="AX391" s="10" t="s">
        <v>82</v>
      </c>
      <c r="AY391" s="186" t="s">
        <v>191</v>
      </c>
    </row>
    <row r="392" spans="2:51" s="10" customFormat="1" ht="22.5" customHeight="1">
      <c r="B392" s="179"/>
      <c r="C392" s="180"/>
      <c r="D392" s="180"/>
      <c r="E392" s="181" t="s">
        <v>22</v>
      </c>
      <c r="F392" s="274" t="s">
        <v>528</v>
      </c>
      <c r="G392" s="275"/>
      <c r="H392" s="275"/>
      <c r="I392" s="275"/>
      <c r="J392" s="180"/>
      <c r="K392" s="182">
        <v>29.178</v>
      </c>
      <c r="L392" s="180"/>
      <c r="M392" s="180"/>
      <c r="N392" s="180"/>
      <c r="O392" s="180"/>
      <c r="P392" s="180"/>
      <c r="Q392" s="180"/>
      <c r="R392" s="183"/>
      <c r="T392" s="184"/>
      <c r="U392" s="180"/>
      <c r="V392" s="180"/>
      <c r="W392" s="180"/>
      <c r="X392" s="180"/>
      <c r="Y392" s="180"/>
      <c r="Z392" s="180"/>
      <c r="AA392" s="185"/>
      <c r="AT392" s="186" t="s">
        <v>199</v>
      </c>
      <c r="AU392" s="186" t="s">
        <v>114</v>
      </c>
      <c r="AV392" s="10" t="s">
        <v>114</v>
      </c>
      <c r="AW392" s="10" t="s">
        <v>39</v>
      </c>
      <c r="AX392" s="10" t="s">
        <v>82</v>
      </c>
      <c r="AY392" s="186" t="s">
        <v>191</v>
      </c>
    </row>
    <row r="393" spans="2:51" s="10" customFormat="1" ht="22.5" customHeight="1">
      <c r="B393" s="179"/>
      <c r="C393" s="180"/>
      <c r="D393" s="180"/>
      <c r="E393" s="181" t="s">
        <v>22</v>
      </c>
      <c r="F393" s="274" t="s">
        <v>529</v>
      </c>
      <c r="G393" s="275"/>
      <c r="H393" s="275"/>
      <c r="I393" s="275"/>
      <c r="J393" s="180"/>
      <c r="K393" s="182">
        <v>36.101</v>
      </c>
      <c r="L393" s="180"/>
      <c r="M393" s="180"/>
      <c r="N393" s="180"/>
      <c r="O393" s="180"/>
      <c r="P393" s="180"/>
      <c r="Q393" s="180"/>
      <c r="R393" s="183"/>
      <c r="T393" s="184"/>
      <c r="U393" s="180"/>
      <c r="V393" s="180"/>
      <c r="W393" s="180"/>
      <c r="X393" s="180"/>
      <c r="Y393" s="180"/>
      <c r="Z393" s="180"/>
      <c r="AA393" s="185"/>
      <c r="AT393" s="186" t="s">
        <v>199</v>
      </c>
      <c r="AU393" s="186" t="s">
        <v>114</v>
      </c>
      <c r="AV393" s="10" t="s">
        <v>114</v>
      </c>
      <c r="AW393" s="10" t="s">
        <v>39</v>
      </c>
      <c r="AX393" s="10" t="s">
        <v>82</v>
      </c>
      <c r="AY393" s="186" t="s">
        <v>191</v>
      </c>
    </row>
    <row r="394" spans="2:51" s="12" customFormat="1" ht="22.5" customHeight="1">
      <c r="B394" s="195"/>
      <c r="C394" s="196"/>
      <c r="D394" s="196"/>
      <c r="E394" s="197" t="s">
        <v>22</v>
      </c>
      <c r="F394" s="288" t="s">
        <v>217</v>
      </c>
      <c r="G394" s="289"/>
      <c r="H394" s="289"/>
      <c r="I394" s="289"/>
      <c r="J394" s="196"/>
      <c r="K394" s="198">
        <v>85.308</v>
      </c>
      <c r="L394" s="196"/>
      <c r="M394" s="196"/>
      <c r="N394" s="196"/>
      <c r="O394" s="196"/>
      <c r="P394" s="196"/>
      <c r="Q394" s="196"/>
      <c r="R394" s="199"/>
      <c r="T394" s="200"/>
      <c r="U394" s="196"/>
      <c r="V394" s="196"/>
      <c r="W394" s="196"/>
      <c r="X394" s="196"/>
      <c r="Y394" s="196"/>
      <c r="Z394" s="196"/>
      <c r="AA394" s="201"/>
      <c r="AT394" s="202" t="s">
        <v>199</v>
      </c>
      <c r="AU394" s="202" t="s">
        <v>114</v>
      </c>
      <c r="AV394" s="12" t="s">
        <v>196</v>
      </c>
      <c r="AW394" s="12" t="s">
        <v>39</v>
      </c>
      <c r="AX394" s="12" t="s">
        <v>90</v>
      </c>
      <c r="AY394" s="202" t="s">
        <v>191</v>
      </c>
    </row>
    <row r="395" spans="2:65" s="1" customFormat="1" ht="31.5" customHeight="1">
      <c r="B395" s="38"/>
      <c r="C395" s="203" t="s">
        <v>536</v>
      </c>
      <c r="D395" s="203" t="s">
        <v>292</v>
      </c>
      <c r="E395" s="204" t="s">
        <v>537</v>
      </c>
      <c r="F395" s="276" t="s">
        <v>538</v>
      </c>
      <c r="G395" s="276"/>
      <c r="H395" s="276"/>
      <c r="I395" s="276"/>
      <c r="J395" s="205" t="s">
        <v>406</v>
      </c>
      <c r="K395" s="206">
        <v>211.169</v>
      </c>
      <c r="L395" s="277">
        <v>0</v>
      </c>
      <c r="M395" s="278"/>
      <c r="N395" s="279">
        <f>ROUND(L395*K395,2)</f>
        <v>0</v>
      </c>
      <c r="O395" s="280"/>
      <c r="P395" s="280"/>
      <c r="Q395" s="280"/>
      <c r="R395" s="40"/>
      <c r="T395" s="176" t="s">
        <v>22</v>
      </c>
      <c r="U395" s="47" t="s">
        <v>47</v>
      </c>
      <c r="V395" s="39"/>
      <c r="W395" s="177">
        <f>V395*K395</f>
        <v>0</v>
      </c>
      <c r="X395" s="177">
        <v>0.0006</v>
      </c>
      <c r="Y395" s="177">
        <f>X395*K395</f>
        <v>0.1267014</v>
      </c>
      <c r="Z395" s="177">
        <v>0</v>
      </c>
      <c r="AA395" s="178">
        <f>Z395*K395</f>
        <v>0</v>
      </c>
      <c r="AR395" s="21" t="s">
        <v>296</v>
      </c>
      <c r="AT395" s="21" t="s">
        <v>292</v>
      </c>
      <c r="AU395" s="21" t="s">
        <v>114</v>
      </c>
      <c r="AY395" s="21" t="s">
        <v>191</v>
      </c>
      <c r="BE395" s="113">
        <f>IF(U395="základní",N395,0)</f>
        <v>0</v>
      </c>
      <c r="BF395" s="113">
        <f>IF(U395="snížená",N395,0)</f>
        <v>0</v>
      </c>
      <c r="BG395" s="113">
        <f>IF(U395="zákl. přenesená",N395,0)</f>
        <v>0</v>
      </c>
      <c r="BH395" s="113">
        <f>IF(U395="sníž. přenesená",N395,0)</f>
        <v>0</v>
      </c>
      <c r="BI395" s="113">
        <f>IF(U395="nulová",N395,0)</f>
        <v>0</v>
      </c>
      <c r="BJ395" s="21" t="s">
        <v>90</v>
      </c>
      <c r="BK395" s="113">
        <f>ROUND(L395*K395,2)</f>
        <v>0</v>
      </c>
      <c r="BL395" s="21" t="s">
        <v>196</v>
      </c>
      <c r="BM395" s="21" t="s">
        <v>539</v>
      </c>
    </row>
    <row r="396" spans="2:51" s="11" customFormat="1" ht="22.5" customHeight="1">
      <c r="B396" s="187"/>
      <c r="C396" s="188"/>
      <c r="D396" s="188"/>
      <c r="E396" s="189" t="s">
        <v>22</v>
      </c>
      <c r="F396" s="286" t="s">
        <v>524</v>
      </c>
      <c r="G396" s="287"/>
      <c r="H396" s="287"/>
      <c r="I396" s="287"/>
      <c r="J396" s="188"/>
      <c r="K396" s="190" t="s">
        <v>22</v>
      </c>
      <c r="L396" s="188"/>
      <c r="M396" s="188"/>
      <c r="N396" s="188"/>
      <c r="O396" s="188"/>
      <c r="P396" s="188"/>
      <c r="Q396" s="188"/>
      <c r="R396" s="191"/>
      <c r="T396" s="192"/>
      <c r="U396" s="188"/>
      <c r="V396" s="188"/>
      <c r="W396" s="188"/>
      <c r="X396" s="188"/>
      <c r="Y396" s="188"/>
      <c r="Z396" s="188"/>
      <c r="AA396" s="193"/>
      <c r="AT396" s="194" t="s">
        <v>199</v>
      </c>
      <c r="AU396" s="194" t="s">
        <v>114</v>
      </c>
      <c r="AV396" s="11" t="s">
        <v>90</v>
      </c>
      <c r="AW396" s="11" t="s">
        <v>39</v>
      </c>
      <c r="AX396" s="11" t="s">
        <v>82</v>
      </c>
      <c r="AY396" s="194" t="s">
        <v>191</v>
      </c>
    </row>
    <row r="397" spans="2:51" s="11" customFormat="1" ht="22.5" customHeight="1">
      <c r="B397" s="187"/>
      <c r="C397" s="188"/>
      <c r="D397" s="188"/>
      <c r="E397" s="189" t="s">
        <v>22</v>
      </c>
      <c r="F397" s="272" t="s">
        <v>525</v>
      </c>
      <c r="G397" s="273"/>
      <c r="H397" s="273"/>
      <c r="I397" s="273"/>
      <c r="J397" s="188"/>
      <c r="K397" s="190" t="s">
        <v>22</v>
      </c>
      <c r="L397" s="188"/>
      <c r="M397" s="188"/>
      <c r="N397" s="188"/>
      <c r="O397" s="188"/>
      <c r="P397" s="188"/>
      <c r="Q397" s="188"/>
      <c r="R397" s="191"/>
      <c r="T397" s="192"/>
      <c r="U397" s="188"/>
      <c r="V397" s="188"/>
      <c r="W397" s="188"/>
      <c r="X397" s="188"/>
      <c r="Y397" s="188"/>
      <c r="Z397" s="188"/>
      <c r="AA397" s="193"/>
      <c r="AT397" s="194" t="s">
        <v>199</v>
      </c>
      <c r="AU397" s="194" t="s">
        <v>114</v>
      </c>
      <c r="AV397" s="11" t="s">
        <v>90</v>
      </c>
      <c r="AW397" s="11" t="s">
        <v>39</v>
      </c>
      <c r="AX397" s="11" t="s">
        <v>82</v>
      </c>
      <c r="AY397" s="194" t="s">
        <v>191</v>
      </c>
    </row>
    <row r="398" spans="2:51" s="10" customFormat="1" ht="22.5" customHeight="1">
      <c r="B398" s="179"/>
      <c r="C398" s="180"/>
      <c r="D398" s="180"/>
      <c r="E398" s="181" t="s">
        <v>22</v>
      </c>
      <c r="F398" s="274" t="s">
        <v>526</v>
      </c>
      <c r="G398" s="275"/>
      <c r="H398" s="275"/>
      <c r="I398" s="275"/>
      <c r="J398" s="180"/>
      <c r="K398" s="182">
        <v>71.89</v>
      </c>
      <c r="L398" s="180"/>
      <c r="M398" s="180"/>
      <c r="N398" s="180"/>
      <c r="O398" s="180"/>
      <c r="P398" s="180"/>
      <c r="Q398" s="180"/>
      <c r="R398" s="183"/>
      <c r="T398" s="184"/>
      <c r="U398" s="180"/>
      <c r="V398" s="180"/>
      <c r="W398" s="180"/>
      <c r="X398" s="180"/>
      <c r="Y398" s="180"/>
      <c r="Z398" s="180"/>
      <c r="AA398" s="185"/>
      <c r="AT398" s="186" t="s">
        <v>199</v>
      </c>
      <c r="AU398" s="186" t="s">
        <v>114</v>
      </c>
      <c r="AV398" s="10" t="s">
        <v>114</v>
      </c>
      <c r="AW398" s="10" t="s">
        <v>39</v>
      </c>
      <c r="AX398" s="10" t="s">
        <v>82</v>
      </c>
      <c r="AY398" s="186" t="s">
        <v>191</v>
      </c>
    </row>
    <row r="399" spans="2:51" s="10" customFormat="1" ht="22.5" customHeight="1">
      <c r="B399" s="179"/>
      <c r="C399" s="180"/>
      <c r="D399" s="180"/>
      <c r="E399" s="181" t="s">
        <v>22</v>
      </c>
      <c r="F399" s="274" t="s">
        <v>527</v>
      </c>
      <c r="G399" s="275"/>
      <c r="H399" s="275"/>
      <c r="I399" s="275"/>
      <c r="J399" s="180"/>
      <c r="K399" s="182">
        <v>54.803</v>
      </c>
      <c r="L399" s="180"/>
      <c r="M399" s="180"/>
      <c r="N399" s="180"/>
      <c r="O399" s="180"/>
      <c r="P399" s="180"/>
      <c r="Q399" s="180"/>
      <c r="R399" s="183"/>
      <c r="T399" s="184"/>
      <c r="U399" s="180"/>
      <c r="V399" s="180"/>
      <c r="W399" s="180"/>
      <c r="X399" s="180"/>
      <c r="Y399" s="180"/>
      <c r="Z399" s="180"/>
      <c r="AA399" s="185"/>
      <c r="AT399" s="186" t="s">
        <v>199</v>
      </c>
      <c r="AU399" s="186" t="s">
        <v>114</v>
      </c>
      <c r="AV399" s="10" t="s">
        <v>114</v>
      </c>
      <c r="AW399" s="10" t="s">
        <v>39</v>
      </c>
      <c r="AX399" s="10" t="s">
        <v>82</v>
      </c>
      <c r="AY399" s="186" t="s">
        <v>191</v>
      </c>
    </row>
    <row r="400" spans="2:51" s="10" customFormat="1" ht="22.5" customHeight="1">
      <c r="B400" s="179"/>
      <c r="C400" s="180"/>
      <c r="D400" s="180"/>
      <c r="E400" s="181" t="s">
        <v>22</v>
      </c>
      <c r="F400" s="274" t="s">
        <v>528</v>
      </c>
      <c r="G400" s="275"/>
      <c r="H400" s="275"/>
      <c r="I400" s="275"/>
      <c r="J400" s="180"/>
      <c r="K400" s="182">
        <v>29.178</v>
      </c>
      <c r="L400" s="180"/>
      <c r="M400" s="180"/>
      <c r="N400" s="180"/>
      <c r="O400" s="180"/>
      <c r="P400" s="180"/>
      <c r="Q400" s="180"/>
      <c r="R400" s="183"/>
      <c r="T400" s="184"/>
      <c r="U400" s="180"/>
      <c r="V400" s="180"/>
      <c r="W400" s="180"/>
      <c r="X400" s="180"/>
      <c r="Y400" s="180"/>
      <c r="Z400" s="180"/>
      <c r="AA400" s="185"/>
      <c r="AT400" s="186" t="s">
        <v>199</v>
      </c>
      <c r="AU400" s="186" t="s">
        <v>114</v>
      </c>
      <c r="AV400" s="10" t="s">
        <v>114</v>
      </c>
      <c r="AW400" s="10" t="s">
        <v>39</v>
      </c>
      <c r="AX400" s="10" t="s">
        <v>82</v>
      </c>
      <c r="AY400" s="186" t="s">
        <v>191</v>
      </c>
    </row>
    <row r="401" spans="2:51" s="10" customFormat="1" ht="22.5" customHeight="1">
      <c r="B401" s="179"/>
      <c r="C401" s="180"/>
      <c r="D401" s="180"/>
      <c r="E401" s="181" t="s">
        <v>22</v>
      </c>
      <c r="F401" s="274" t="s">
        <v>529</v>
      </c>
      <c r="G401" s="275"/>
      <c r="H401" s="275"/>
      <c r="I401" s="275"/>
      <c r="J401" s="180"/>
      <c r="K401" s="182">
        <v>36.101</v>
      </c>
      <c r="L401" s="180"/>
      <c r="M401" s="180"/>
      <c r="N401" s="180"/>
      <c r="O401" s="180"/>
      <c r="P401" s="180"/>
      <c r="Q401" s="180"/>
      <c r="R401" s="183"/>
      <c r="T401" s="184"/>
      <c r="U401" s="180"/>
      <c r="V401" s="180"/>
      <c r="W401" s="180"/>
      <c r="X401" s="180"/>
      <c r="Y401" s="180"/>
      <c r="Z401" s="180"/>
      <c r="AA401" s="185"/>
      <c r="AT401" s="186" t="s">
        <v>199</v>
      </c>
      <c r="AU401" s="186" t="s">
        <v>114</v>
      </c>
      <c r="AV401" s="10" t="s">
        <v>114</v>
      </c>
      <c r="AW401" s="10" t="s">
        <v>39</v>
      </c>
      <c r="AX401" s="10" t="s">
        <v>82</v>
      </c>
      <c r="AY401" s="186" t="s">
        <v>191</v>
      </c>
    </row>
    <row r="402" spans="2:51" s="12" customFormat="1" ht="22.5" customHeight="1">
      <c r="B402" s="195"/>
      <c r="C402" s="196"/>
      <c r="D402" s="196"/>
      <c r="E402" s="197" t="s">
        <v>22</v>
      </c>
      <c r="F402" s="288" t="s">
        <v>217</v>
      </c>
      <c r="G402" s="289"/>
      <c r="H402" s="289"/>
      <c r="I402" s="289"/>
      <c r="J402" s="196"/>
      <c r="K402" s="198">
        <v>191.972</v>
      </c>
      <c r="L402" s="196"/>
      <c r="M402" s="196"/>
      <c r="N402" s="196"/>
      <c r="O402" s="196"/>
      <c r="P402" s="196"/>
      <c r="Q402" s="196"/>
      <c r="R402" s="199"/>
      <c r="T402" s="200"/>
      <c r="U402" s="196"/>
      <c r="V402" s="196"/>
      <c r="W402" s="196"/>
      <c r="X402" s="196"/>
      <c r="Y402" s="196"/>
      <c r="Z402" s="196"/>
      <c r="AA402" s="201"/>
      <c r="AT402" s="202" t="s">
        <v>199</v>
      </c>
      <c r="AU402" s="202" t="s">
        <v>114</v>
      </c>
      <c r="AV402" s="12" t="s">
        <v>196</v>
      </c>
      <c r="AW402" s="12" t="s">
        <v>39</v>
      </c>
      <c r="AX402" s="12" t="s">
        <v>90</v>
      </c>
      <c r="AY402" s="202" t="s">
        <v>191</v>
      </c>
    </row>
    <row r="403" spans="2:65" s="1" customFormat="1" ht="31.5" customHeight="1">
      <c r="B403" s="38"/>
      <c r="C403" s="172" t="s">
        <v>540</v>
      </c>
      <c r="D403" s="172" t="s">
        <v>193</v>
      </c>
      <c r="E403" s="173" t="s">
        <v>541</v>
      </c>
      <c r="F403" s="281" t="s">
        <v>542</v>
      </c>
      <c r="G403" s="281"/>
      <c r="H403" s="281"/>
      <c r="I403" s="281"/>
      <c r="J403" s="174" t="s">
        <v>111</v>
      </c>
      <c r="K403" s="175">
        <v>45.068</v>
      </c>
      <c r="L403" s="282">
        <v>0</v>
      </c>
      <c r="M403" s="283"/>
      <c r="N403" s="280">
        <f>ROUND(L403*K403,2)</f>
        <v>0</v>
      </c>
      <c r="O403" s="280"/>
      <c r="P403" s="280"/>
      <c r="Q403" s="280"/>
      <c r="R403" s="40"/>
      <c r="T403" s="176" t="s">
        <v>22</v>
      </c>
      <c r="U403" s="47" t="s">
        <v>47</v>
      </c>
      <c r="V403" s="39"/>
      <c r="W403" s="177">
        <f>V403*K403</f>
        <v>0</v>
      </c>
      <c r="X403" s="177">
        <v>0.02363</v>
      </c>
      <c r="Y403" s="177">
        <f>X403*K403</f>
        <v>1.06495684</v>
      </c>
      <c r="Z403" s="177">
        <v>0</v>
      </c>
      <c r="AA403" s="178">
        <f>Z403*K403</f>
        <v>0</v>
      </c>
      <c r="AR403" s="21" t="s">
        <v>196</v>
      </c>
      <c r="AT403" s="21" t="s">
        <v>193</v>
      </c>
      <c r="AU403" s="21" t="s">
        <v>114</v>
      </c>
      <c r="AY403" s="21" t="s">
        <v>191</v>
      </c>
      <c r="BE403" s="113">
        <f>IF(U403="základní",N403,0)</f>
        <v>0</v>
      </c>
      <c r="BF403" s="113">
        <f>IF(U403="snížená",N403,0)</f>
        <v>0</v>
      </c>
      <c r="BG403" s="113">
        <f>IF(U403="zákl. přenesená",N403,0)</f>
        <v>0</v>
      </c>
      <c r="BH403" s="113">
        <f>IF(U403="sníž. přenesená",N403,0)</f>
        <v>0</v>
      </c>
      <c r="BI403" s="113">
        <f>IF(U403="nulová",N403,0)</f>
        <v>0</v>
      </c>
      <c r="BJ403" s="21" t="s">
        <v>90</v>
      </c>
      <c r="BK403" s="113">
        <f>ROUND(L403*K403,2)</f>
        <v>0</v>
      </c>
      <c r="BL403" s="21" t="s">
        <v>196</v>
      </c>
      <c r="BM403" s="21" t="s">
        <v>543</v>
      </c>
    </row>
    <row r="404" spans="2:51" s="11" customFormat="1" ht="22.5" customHeight="1">
      <c r="B404" s="187"/>
      <c r="C404" s="188"/>
      <c r="D404" s="188"/>
      <c r="E404" s="189" t="s">
        <v>22</v>
      </c>
      <c r="F404" s="286" t="s">
        <v>544</v>
      </c>
      <c r="G404" s="287"/>
      <c r="H404" s="287"/>
      <c r="I404" s="287"/>
      <c r="J404" s="188"/>
      <c r="K404" s="190" t="s">
        <v>22</v>
      </c>
      <c r="L404" s="188"/>
      <c r="M404" s="188"/>
      <c r="N404" s="188"/>
      <c r="O404" s="188"/>
      <c r="P404" s="188"/>
      <c r="Q404" s="188"/>
      <c r="R404" s="191"/>
      <c r="T404" s="192"/>
      <c r="U404" s="188"/>
      <c r="V404" s="188"/>
      <c r="W404" s="188"/>
      <c r="X404" s="188"/>
      <c r="Y404" s="188"/>
      <c r="Z404" s="188"/>
      <c r="AA404" s="193"/>
      <c r="AT404" s="194" t="s">
        <v>199</v>
      </c>
      <c r="AU404" s="194" t="s">
        <v>114</v>
      </c>
      <c r="AV404" s="11" t="s">
        <v>90</v>
      </c>
      <c r="AW404" s="11" t="s">
        <v>39</v>
      </c>
      <c r="AX404" s="11" t="s">
        <v>82</v>
      </c>
      <c r="AY404" s="194" t="s">
        <v>191</v>
      </c>
    </row>
    <row r="405" spans="2:51" s="10" customFormat="1" ht="31.5" customHeight="1">
      <c r="B405" s="179"/>
      <c r="C405" s="180"/>
      <c r="D405" s="180"/>
      <c r="E405" s="181" t="s">
        <v>22</v>
      </c>
      <c r="F405" s="274" t="s">
        <v>545</v>
      </c>
      <c r="G405" s="275"/>
      <c r="H405" s="275"/>
      <c r="I405" s="275"/>
      <c r="J405" s="180"/>
      <c r="K405" s="182">
        <v>42.788</v>
      </c>
      <c r="L405" s="180"/>
      <c r="M405" s="180"/>
      <c r="N405" s="180"/>
      <c r="O405" s="180"/>
      <c r="P405" s="180"/>
      <c r="Q405" s="180"/>
      <c r="R405" s="183"/>
      <c r="T405" s="184"/>
      <c r="U405" s="180"/>
      <c r="V405" s="180"/>
      <c r="W405" s="180"/>
      <c r="X405" s="180"/>
      <c r="Y405" s="180"/>
      <c r="Z405" s="180"/>
      <c r="AA405" s="185"/>
      <c r="AT405" s="186" t="s">
        <v>199</v>
      </c>
      <c r="AU405" s="186" t="s">
        <v>114</v>
      </c>
      <c r="AV405" s="10" t="s">
        <v>114</v>
      </c>
      <c r="AW405" s="10" t="s">
        <v>39</v>
      </c>
      <c r="AX405" s="10" t="s">
        <v>82</v>
      </c>
      <c r="AY405" s="186" t="s">
        <v>191</v>
      </c>
    </row>
    <row r="406" spans="2:51" s="10" customFormat="1" ht="22.5" customHeight="1">
      <c r="B406" s="179"/>
      <c r="C406" s="180"/>
      <c r="D406" s="180"/>
      <c r="E406" s="181" t="s">
        <v>22</v>
      </c>
      <c r="F406" s="274" t="s">
        <v>338</v>
      </c>
      <c r="G406" s="275"/>
      <c r="H406" s="275"/>
      <c r="I406" s="275"/>
      <c r="J406" s="180"/>
      <c r="K406" s="182">
        <v>2.28</v>
      </c>
      <c r="L406" s="180"/>
      <c r="M406" s="180"/>
      <c r="N406" s="180"/>
      <c r="O406" s="180"/>
      <c r="P406" s="180"/>
      <c r="Q406" s="180"/>
      <c r="R406" s="183"/>
      <c r="T406" s="184"/>
      <c r="U406" s="180"/>
      <c r="V406" s="180"/>
      <c r="W406" s="180"/>
      <c r="X406" s="180"/>
      <c r="Y406" s="180"/>
      <c r="Z406" s="180"/>
      <c r="AA406" s="185"/>
      <c r="AT406" s="186" t="s">
        <v>199</v>
      </c>
      <c r="AU406" s="186" t="s">
        <v>114</v>
      </c>
      <c r="AV406" s="10" t="s">
        <v>114</v>
      </c>
      <c r="AW406" s="10" t="s">
        <v>39</v>
      </c>
      <c r="AX406" s="10" t="s">
        <v>82</v>
      </c>
      <c r="AY406" s="186" t="s">
        <v>191</v>
      </c>
    </row>
    <row r="407" spans="2:51" s="12" customFormat="1" ht="22.5" customHeight="1">
      <c r="B407" s="195"/>
      <c r="C407" s="196"/>
      <c r="D407" s="196"/>
      <c r="E407" s="197" t="s">
        <v>22</v>
      </c>
      <c r="F407" s="288" t="s">
        <v>217</v>
      </c>
      <c r="G407" s="289"/>
      <c r="H407" s="289"/>
      <c r="I407" s="289"/>
      <c r="J407" s="196"/>
      <c r="K407" s="198">
        <v>45.068</v>
      </c>
      <c r="L407" s="196"/>
      <c r="M407" s="196"/>
      <c r="N407" s="196"/>
      <c r="O407" s="196"/>
      <c r="P407" s="196"/>
      <c r="Q407" s="196"/>
      <c r="R407" s="199"/>
      <c r="T407" s="200"/>
      <c r="U407" s="196"/>
      <c r="V407" s="196"/>
      <c r="W407" s="196"/>
      <c r="X407" s="196"/>
      <c r="Y407" s="196"/>
      <c r="Z407" s="196"/>
      <c r="AA407" s="201"/>
      <c r="AT407" s="202" t="s">
        <v>199</v>
      </c>
      <c r="AU407" s="202" t="s">
        <v>114</v>
      </c>
      <c r="AV407" s="12" t="s">
        <v>196</v>
      </c>
      <c r="AW407" s="12" t="s">
        <v>39</v>
      </c>
      <c r="AX407" s="12" t="s">
        <v>90</v>
      </c>
      <c r="AY407" s="202" t="s">
        <v>191</v>
      </c>
    </row>
    <row r="408" spans="2:65" s="1" customFormat="1" ht="31.5" customHeight="1">
      <c r="B408" s="38"/>
      <c r="C408" s="172" t="s">
        <v>546</v>
      </c>
      <c r="D408" s="172" t="s">
        <v>193</v>
      </c>
      <c r="E408" s="173" t="s">
        <v>547</v>
      </c>
      <c r="F408" s="281" t="s">
        <v>548</v>
      </c>
      <c r="G408" s="281"/>
      <c r="H408" s="281"/>
      <c r="I408" s="281"/>
      <c r="J408" s="174" t="s">
        <v>111</v>
      </c>
      <c r="K408" s="175">
        <v>1740.467</v>
      </c>
      <c r="L408" s="282">
        <v>0</v>
      </c>
      <c r="M408" s="283"/>
      <c r="N408" s="280">
        <f>ROUND(L408*K408,2)</f>
        <v>0</v>
      </c>
      <c r="O408" s="280"/>
      <c r="P408" s="280"/>
      <c r="Q408" s="280"/>
      <c r="R408" s="40"/>
      <c r="T408" s="176" t="s">
        <v>22</v>
      </c>
      <c r="U408" s="47" t="s">
        <v>47</v>
      </c>
      <c r="V408" s="39"/>
      <c r="W408" s="177">
        <f>V408*K408</f>
        <v>0</v>
      </c>
      <c r="X408" s="177">
        <v>0.01222</v>
      </c>
      <c r="Y408" s="177">
        <f>X408*K408</f>
        <v>21.26850674</v>
      </c>
      <c r="Z408" s="177">
        <v>0</v>
      </c>
      <c r="AA408" s="178">
        <f>Z408*K408</f>
        <v>0</v>
      </c>
      <c r="AR408" s="21" t="s">
        <v>196</v>
      </c>
      <c r="AT408" s="21" t="s">
        <v>193</v>
      </c>
      <c r="AU408" s="21" t="s">
        <v>114</v>
      </c>
      <c r="AY408" s="21" t="s">
        <v>191</v>
      </c>
      <c r="BE408" s="113">
        <f>IF(U408="základní",N408,0)</f>
        <v>0</v>
      </c>
      <c r="BF408" s="113">
        <f>IF(U408="snížená",N408,0)</f>
        <v>0</v>
      </c>
      <c r="BG408" s="113">
        <f>IF(U408="zákl. přenesená",N408,0)</f>
        <v>0</v>
      </c>
      <c r="BH408" s="113">
        <f>IF(U408="sníž. přenesená",N408,0)</f>
        <v>0</v>
      </c>
      <c r="BI408" s="113">
        <f>IF(U408="nulová",N408,0)</f>
        <v>0</v>
      </c>
      <c r="BJ408" s="21" t="s">
        <v>90</v>
      </c>
      <c r="BK408" s="113">
        <f>ROUND(L408*K408,2)</f>
        <v>0</v>
      </c>
      <c r="BL408" s="21" t="s">
        <v>196</v>
      </c>
      <c r="BM408" s="21" t="s">
        <v>549</v>
      </c>
    </row>
    <row r="409" spans="2:51" s="11" customFormat="1" ht="22.5" customHeight="1">
      <c r="B409" s="187"/>
      <c r="C409" s="188"/>
      <c r="D409" s="188"/>
      <c r="E409" s="189" t="s">
        <v>22</v>
      </c>
      <c r="F409" s="286" t="s">
        <v>221</v>
      </c>
      <c r="G409" s="287"/>
      <c r="H409" s="287"/>
      <c r="I409" s="287"/>
      <c r="J409" s="188"/>
      <c r="K409" s="190" t="s">
        <v>22</v>
      </c>
      <c r="L409" s="188"/>
      <c r="M409" s="188"/>
      <c r="N409" s="188"/>
      <c r="O409" s="188"/>
      <c r="P409" s="188"/>
      <c r="Q409" s="188"/>
      <c r="R409" s="191"/>
      <c r="T409" s="192"/>
      <c r="U409" s="188"/>
      <c r="V409" s="188"/>
      <c r="W409" s="188"/>
      <c r="X409" s="188"/>
      <c r="Y409" s="188"/>
      <c r="Z409" s="188"/>
      <c r="AA409" s="193"/>
      <c r="AT409" s="194" t="s">
        <v>199</v>
      </c>
      <c r="AU409" s="194" t="s">
        <v>114</v>
      </c>
      <c r="AV409" s="11" t="s">
        <v>90</v>
      </c>
      <c r="AW409" s="11" t="s">
        <v>39</v>
      </c>
      <c r="AX409" s="11" t="s">
        <v>82</v>
      </c>
      <c r="AY409" s="194" t="s">
        <v>191</v>
      </c>
    </row>
    <row r="410" spans="2:51" s="11" customFormat="1" ht="22.5" customHeight="1">
      <c r="B410" s="187"/>
      <c r="C410" s="188"/>
      <c r="D410" s="188"/>
      <c r="E410" s="189" t="s">
        <v>22</v>
      </c>
      <c r="F410" s="272" t="s">
        <v>550</v>
      </c>
      <c r="G410" s="273"/>
      <c r="H410" s="273"/>
      <c r="I410" s="273"/>
      <c r="J410" s="188"/>
      <c r="K410" s="190" t="s">
        <v>22</v>
      </c>
      <c r="L410" s="188"/>
      <c r="M410" s="188"/>
      <c r="N410" s="188"/>
      <c r="O410" s="188"/>
      <c r="P410" s="188"/>
      <c r="Q410" s="188"/>
      <c r="R410" s="191"/>
      <c r="T410" s="192"/>
      <c r="U410" s="188"/>
      <c r="V410" s="188"/>
      <c r="W410" s="188"/>
      <c r="X410" s="188"/>
      <c r="Y410" s="188"/>
      <c r="Z410" s="188"/>
      <c r="AA410" s="193"/>
      <c r="AT410" s="194" t="s">
        <v>199</v>
      </c>
      <c r="AU410" s="194" t="s">
        <v>114</v>
      </c>
      <c r="AV410" s="11" t="s">
        <v>90</v>
      </c>
      <c r="AW410" s="11" t="s">
        <v>39</v>
      </c>
      <c r="AX410" s="11" t="s">
        <v>82</v>
      </c>
      <c r="AY410" s="194" t="s">
        <v>191</v>
      </c>
    </row>
    <row r="411" spans="2:51" s="10" customFormat="1" ht="22.5" customHeight="1">
      <c r="B411" s="179"/>
      <c r="C411" s="180"/>
      <c r="D411" s="180"/>
      <c r="E411" s="181" t="s">
        <v>22</v>
      </c>
      <c r="F411" s="274" t="s">
        <v>392</v>
      </c>
      <c r="G411" s="275"/>
      <c r="H411" s="275"/>
      <c r="I411" s="275"/>
      <c r="J411" s="180"/>
      <c r="K411" s="182">
        <v>1137.1</v>
      </c>
      <c r="L411" s="180"/>
      <c r="M411" s="180"/>
      <c r="N411" s="180"/>
      <c r="O411" s="180"/>
      <c r="P411" s="180"/>
      <c r="Q411" s="180"/>
      <c r="R411" s="183"/>
      <c r="T411" s="184"/>
      <c r="U411" s="180"/>
      <c r="V411" s="180"/>
      <c r="W411" s="180"/>
      <c r="X411" s="180"/>
      <c r="Y411" s="180"/>
      <c r="Z411" s="180"/>
      <c r="AA411" s="185"/>
      <c r="AT411" s="186" t="s">
        <v>199</v>
      </c>
      <c r="AU411" s="186" t="s">
        <v>114</v>
      </c>
      <c r="AV411" s="10" t="s">
        <v>114</v>
      </c>
      <c r="AW411" s="10" t="s">
        <v>39</v>
      </c>
      <c r="AX411" s="10" t="s">
        <v>82</v>
      </c>
      <c r="AY411" s="186" t="s">
        <v>191</v>
      </c>
    </row>
    <row r="412" spans="2:51" s="10" customFormat="1" ht="22.5" customHeight="1">
      <c r="B412" s="179"/>
      <c r="C412" s="180"/>
      <c r="D412" s="180"/>
      <c r="E412" s="181" t="s">
        <v>22</v>
      </c>
      <c r="F412" s="274" t="s">
        <v>393</v>
      </c>
      <c r="G412" s="275"/>
      <c r="H412" s="275"/>
      <c r="I412" s="275"/>
      <c r="J412" s="180"/>
      <c r="K412" s="182">
        <v>240.904</v>
      </c>
      <c r="L412" s="180"/>
      <c r="M412" s="180"/>
      <c r="N412" s="180"/>
      <c r="O412" s="180"/>
      <c r="P412" s="180"/>
      <c r="Q412" s="180"/>
      <c r="R412" s="183"/>
      <c r="T412" s="184"/>
      <c r="U412" s="180"/>
      <c r="V412" s="180"/>
      <c r="W412" s="180"/>
      <c r="X412" s="180"/>
      <c r="Y412" s="180"/>
      <c r="Z412" s="180"/>
      <c r="AA412" s="185"/>
      <c r="AT412" s="186" t="s">
        <v>199</v>
      </c>
      <c r="AU412" s="186" t="s">
        <v>114</v>
      </c>
      <c r="AV412" s="10" t="s">
        <v>114</v>
      </c>
      <c r="AW412" s="10" t="s">
        <v>39</v>
      </c>
      <c r="AX412" s="10" t="s">
        <v>82</v>
      </c>
      <c r="AY412" s="186" t="s">
        <v>191</v>
      </c>
    </row>
    <row r="413" spans="2:51" s="10" customFormat="1" ht="22.5" customHeight="1">
      <c r="B413" s="179"/>
      <c r="C413" s="180"/>
      <c r="D413" s="180"/>
      <c r="E413" s="181" t="s">
        <v>22</v>
      </c>
      <c r="F413" s="274" t="s">
        <v>394</v>
      </c>
      <c r="G413" s="275"/>
      <c r="H413" s="275"/>
      <c r="I413" s="275"/>
      <c r="J413" s="180"/>
      <c r="K413" s="182">
        <v>200.803</v>
      </c>
      <c r="L413" s="180"/>
      <c r="M413" s="180"/>
      <c r="N413" s="180"/>
      <c r="O413" s="180"/>
      <c r="P413" s="180"/>
      <c r="Q413" s="180"/>
      <c r="R413" s="183"/>
      <c r="T413" s="184"/>
      <c r="U413" s="180"/>
      <c r="V413" s="180"/>
      <c r="W413" s="180"/>
      <c r="X413" s="180"/>
      <c r="Y413" s="180"/>
      <c r="Z413" s="180"/>
      <c r="AA413" s="185"/>
      <c r="AT413" s="186" t="s">
        <v>199</v>
      </c>
      <c r="AU413" s="186" t="s">
        <v>114</v>
      </c>
      <c r="AV413" s="10" t="s">
        <v>114</v>
      </c>
      <c r="AW413" s="10" t="s">
        <v>39</v>
      </c>
      <c r="AX413" s="10" t="s">
        <v>82</v>
      </c>
      <c r="AY413" s="186" t="s">
        <v>191</v>
      </c>
    </row>
    <row r="414" spans="2:51" s="10" customFormat="1" ht="22.5" customHeight="1">
      <c r="B414" s="179"/>
      <c r="C414" s="180"/>
      <c r="D414" s="180"/>
      <c r="E414" s="181" t="s">
        <v>22</v>
      </c>
      <c r="F414" s="274" t="s">
        <v>395</v>
      </c>
      <c r="G414" s="275"/>
      <c r="H414" s="275"/>
      <c r="I414" s="275"/>
      <c r="J414" s="180"/>
      <c r="K414" s="182">
        <v>3.39</v>
      </c>
      <c r="L414" s="180"/>
      <c r="M414" s="180"/>
      <c r="N414" s="180"/>
      <c r="O414" s="180"/>
      <c r="P414" s="180"/>
      <c r="Q414" s="180"/>
      <c r="R414" s="183"/>
      <c r="T414" s="184"/>
      <c r="U414" s="180"/>
      <c r="V414" s="180"/>
      <c r="W414" s="180"/>
      <c r="X414" s="180"/>
      <c r="Y414" s="180"/>
      <c r="Z414" s="180"/>
      <c r="AA414" s="185"/>
      <c r="AT414" s="186" t="s">
        <v>199</v>
      </c>
      <c r="AU414" s="186" t="s">
        <v>114</v>
      </c>
      <c r="AV414" s="10" t="s">
        <v>114</v>
      </c>
      <c r="AW414" s="10" t="s">
        <v>39</v>
      </c>
      <c r="AX414" s="10" t="s">
        <v>82</v>
      </c>
      <c r="AY414" s="186" t="s">
        <v>191</v>
      </c>
    </row>
    <row r="415" spans="2:51" s="10" customFormat="1" ht="22.5" customHeight="1">
      <c r="B415" s="179"/>
      <c r="C415" s="180"/>
      <c r="D415" s="180"/>
      <c r="E415" s="181" t="s">
        <v>22</v>
      </c>
      <c r="F415" s="274" t="s">
        <v>396</v>
      </c>
      <c r="G415" s="275"/>
      <c r="H415" s="275"/>
      <c r="I415" s="275"/>
      <c r="J415" s="180"/>
      <c r="K415" s="182">
        <v>23.6</v>
      </c>
      <c r="L415" s="180"/>
      <c r="M415" s="180"/>
      <c r="N415" s="180"/>
      <c r="O415" s="180"/>
      <c r="P415" s="180"/>
      <c r="Q415" s="180"/>
      <c r="R415" s="183"/>
      <c r="T415" s="184"/>
      <c r="U415" s="180"/>
      <c r="V415" s="180"/>
      <c r="W415" s="180"/>
      <c r="X415" s="180"/>
      <c r="Y415" s="180"/>
      <c r="Z415" s="180"/>
      <c r="AA415" s="185"/>
      <c r="AT415" s="186" t="s">
        <v>199</v>
      </c>
      <c r="AU415" s="186" t="s">
        <v>114</v>
      </c>
      <c r="AV415" s="10" t="s">
        <v>114</v>
      </c>
      <c r="AW415" s="10" t="s">
        <v>39</v>
      </c>
      <c r="AX415" s="10" t="s">
        <v>82</v>
      </c>
      <c r="AY415" s="186" t="s">
        <v>191</v>
      </c>
    </row>
    <row r="416" spans="2:51" s="10" customFormat="1" ht="22.5" customHeight="1">
      <c r="B416" s="179"/>
      <c r="C416" s="180"/>
      <c r="D416" s="180"/>
      <c r="E416" s="181" t="s">
        <v>22</v>
      </c>
      <c r="F416" s="274" t="s">
        <v>397</v>
      </c>
      <c r="G416" s="275"/>
      <c r="H416" s="275"/>
      <c r="I416" s="275"/>
      <c r="J416" s="180"/>
      <c r="K416" s="182">
        <v>12.92</v>
      </c>
      <c r="L416" s="180"/>
      <c r="M416" s="180"/>
      <c r="N416" s="180"/>
      <c r="O416" s="180"/>
      <c r="P416" s="180"/>
      <c r="Q416" s="180"/>
      <c r="R416" s="183"/>
      <c r="T416" s="184"/>
      <c r="U416" s="180"/>
      <c r="V416" s="180"/>
      <c r="W416" s="180"/>
      <c r="X416" s="180"/>
      <c r="Y416" s="180"/>
      <c r="Z416" s="180"/>
      <c r="AA416" s="185"/>
      <c r="AT416" s="186" t="s">
        <v>199</v>
      </c>
      <c r="AU416" s="186" t="s">
        <v>114</v>
      </c>
      <c r="AV416" s="10" t="s">
        <v>114</v>
      </c>
      <c r="AW416" s="10" t="s">
        <v>39</v>
      </c>
      <c r="AX416" s="10" t="s">
        <v>82</v>
      </c>
      <c r="AY416" s="186" t="s">
        <v>191</v>
      </c>
    </row>
    <row r="417" spans="2:51" s="10" customFormat="1" ht="22.5" customHeight="1">
      <c r="B417" s="179"/>
      <c r="C417" s="180"/>
      <c r="D417" s="180"/>
      <c r="E417" s="181" t="s">
        <v>22</v>
      </c>
      <c r="F417" s="274" t="s">
        <v>398</v>
      </c>
      <c r="G417" s="275"/>
      <c r="H417" s="275"/>
      <c r="I417" s="275"/>
      <c r="J417" s="180"/>
      <c r="K417" s="182">
        <v>7.02</v>
      </c>
      <c r="L417" s="180"/>
      <c r="M417" s="180"/>
      <c r="N417" s="180"/>
      <c r="O417" s="180"/>
      <c r="P417" s="180"/>
      <c r="Q417" s="180"/>
      <c r="R417" s="183"/>
      <c r="T417" s="184"/>
      <c r="U417" s="180"/>
      <c r="V417" s="180"/>
      <c r="W417" s="180"/>
      <c r="X417" s="180"/>
      <c r="Y417" s="180"/>
      <c r="Z417" s="180"/>
      <c r="AA417" s="185"/>
      <c r="AT417" s="186" t="s">
        <v>199</v>
      </c>
      <c r="AU417" s="186" t="s">
        <v>114</v>
      </c>
      <c r="AV417" s="10" t="s">
        <v>114</v>
      </c>
      <c r="AW417" s="10" t="s">
        <v>39</v>
      </c>
      <c r="AX417" s="10" t="s">
        <v>82</v>
      </c>
      <c r="AY417" s="186" t="s">
        <v>191</v>
      </c>
    </row>
    <row r="418" spans="2:51" s="11" customFormat="1" ht="22.5" customHeight="1">
      <c r="B418" s="187"/>
      <c r="C418" s="188"/>
      <c r="D418" s="188"/>
      <c r="E418" s="189" t="s">
        <v>22</v>
      </c>
      <c r="F418" s="272" t="s">
        <v>551</v>
      </c>
      <c r="G418" s="273"/>
      <c r="H418" s="273"/>
      <c r="I418" s="273"/>
      <c r="J418" s="188"/>
      <c r="K418" s="190" t="s">
        <v>22</v>
      </c>
      <c r="L418" s="188"/>
      <c r="M418" s="188"/>
      <c r="N418" s="188"/>
      <c r="O418" s="188"/>
      <c r="P418" s="188"/>
      <c r="Q418" s="188"/>
      <c r="R418" s="191"/>
      <c r="T418" s="192"/>
      <c r="U418" s="188"/>
      <c r="V418" s="188"/>
      <c r="W418" s="188"/>
      <c r="X418" s="188"/>
      <c r="Y418" s="188"/>
      <c r="Z418" s="188"/>
      <c r="AA418" s="193"/>
      <c r="AT418" s="194" t="s">
        <v>199</v>
      </c>
      <c r="AU418" s="194" t="s">
        <v>114</v>
      </c>
      <c r="AV418" s="11" t="s">
        <v>90</v>
      </c>
      <c r="AW418" s="11" t="s">
        <v>39</v>
      </c>
      <c r="AX418" s="11" t="s">
        <v>82</v>
      </c>
      <c r="AY418" s="194" t="s">
        <v>191</v>
      </c>
    </row>
    <row r="419" spans="2:51" s="10" customFormat="1" ht="22.5" customHeight="1">
      <c r="B419" s="179"/>
      <c r="C419" s="180"/>
      <c r="D419" s="180"/>
      <c r="E419" s="181" t="s">
        <v>22</v>
      </c>
      <c r="F419" s="274" t="s">
        <v>368</v>
      </c>
      <c r="G419" s="275"/>
      <c r="H419" s="275"/>
      <c r="I419" s="275"/>
      <c r="J419" s="180"/>
      <c r="K419" s="182">
        <v>5.29</v>
      </c>
      <c r="L419" s="180"/>
      <c r="M419" s="180"/>
      <c r="N419" s="180"/>
      <c r="O419" s="180"/>
      <c r="P419" s="180"/>
      <c r="Q419" s="180"/>
      <c r="R419" s="183"/>
      <c r="T419" s="184"/>
      <c r="U419" s="180"/>
      <c r="V419" s="180"/>
      <c r="W419" s="180"/>
      <c r="X419" s="180"/>
      <c r="Y419" s="180"/>
      <c r="Z419" s="180"/>
      <c r="AA419" s="185"/>
      <c r="AT419" s="186" t="s">
        <v>199</v>
      </c>
      <c r="AU419" s="186" t="s">
        <v>114</v>
      </c>
      <c r="AV419" s="10" t="s">
        <v>114</v>
      </c>
      <c r="AW419" s="10" t="s">
        <v>39</v>
      </c>
      <c r="AX419" s="10" t="s">
        <v>82</v>
      </c>
      <c r="AY419" s="186" t="s">
        <v>191</v>
      </c>
    </row>
    <row r="420" spans="2:51" s="10" customFormat="1" ht="22.5" customHeight="1">
      <c r="B420" s="179"/>
      <c r="C420" s="180"/>
      <c r="D420" s="180"/>
      <c r="E420" s="181" t="s">
        <v>22</v>
      </c>
      <c r="F420" s="274" t="s">
        <v>369</v>
      </c>
      <c r="G420" s="275"/>
      <c r="H420" s="275"/>
      <c r="I420" s="275"/>
      <c r="J420" s="180"/>
      <c r="K420" s="182">
        <v>109.44</v>
      </c>
      <c r="L420" s="180"/>
      <c r="M420" s="180"/>
      <c r="N420" s="180"/>
      <c r="O420" s="180"/>
      <c r="P420" s="180"/>
      <c r="Q420" s="180"/>
      <c r="R420" s="183"/>
      <c r="T420" s="184"/>
      <c r="U420" s="180"/>
      <c r="V420" s="180"/>
      <c r="W420" s="180"/>
      <c r="X420" s="180"/>
      <c r="Y420" s="180"/>
      <c r="Z420" s="180"/>
      <c r="AA420" s="185"/>
      <c r="AT420" s="186" t="s">
        <v>199</v>
      </c>
      <c r="AU420" s="186" t="s">
        <v>114</v>
      </c>
      <c r="AV420" s="10" t="s">
        <v>114</v>
      </c>
      <c r="AW420" s="10" t="s">
        <v>39</v>
      </c>
      <c r="AX420" s="10" t="s">
        <v>82</v>
      </c>
      <c r="AY420" s="186" t="s">
        <v>191</v>
      </c>
    </row>
    <row r="421" spans="2:51" s="12" customFormat="1" ht="22.5" customHeight="1">
      <c r="B421" s="195"/>
      <c r="C421" s="196"/>
      <c r="D421" s="196"/>
      <c r="E421" s="197" t="s">
        <v>22</v>
      </c>
      <c r="F421" s="288" t="s">
        <v>217</v>
      </c>
      <c r="G421" s="289"/>
      <c r="H421" s="289"/>
      <c r="I421" s="289"/>
      <c r="J421" s="196"/>
      <c r="K421" s="198">
        <v>1740.467</v>
      </c>
      <c r="L421" s="196"/>
      <c r="M421" s="196"/>
      <c r="N421" s="196"/>
      <c r="O421" s="196"/>
      <c r="P421" s="196"/>
      <c r="Q421" s="196"/>
      <c r="R421" s="199"/>
      <c r="T421" s="200"/>
      <c r="U421" s="196"/>
      <c r="V421" s="196"/>
      <c r="W421" s="196"/>
      <c r="X421" s="196"/>
      <c r="Y421" s="196"/>
      <c r="Z421" s="196"/>
      <c r="AA421" s="201"/>
      <c r="AT421" s="202" t="s">
        <v>199</v>
      </c>
      <c r="AU421" s="202" t="s">
        <v>114</v>
      </c>
      <c r="AV421" s="12" t="s">
        <v>196</v>
      </c>
      <c r="AW421" s="12" t="s">
        <v>39</v>
      </c>
      <c r="AX421" s="12" t="s">
        <v>90</v>
      </c>
      <c r="AY421" s="202" t="s">
        <v>191</v>
      </c>
    </row>
    <row r="422" spans="2:65" s="1" customFormat="1" ht="31.5" customHeight="1">
      <c r="B422" s="38"/>
      <c r="C422" s="172" t="s">
        <v>552</v>
      </c>
      <c r="D422" s="172" t="s">
        <v>193</v>
      </c>
      <c r="E422" s="173" t="s">
        <v>553</v>
      </c>
      <c r="F422" s="281" t="s">
        <v>554</v>
      </c>
      <c r="G422" s="281"/>
      <c r="H422" s="281"/>
      <c r="I422" s="281"/>
      <c r="J422" s="174" t="s">
        <v>111</v>
      </c>
      <c r="K422" s="175">
        <v>214.673</v>
      </c>
      <c r="L422" s="282">
        <v>0</v>
      </c>
      <c r="M422" s="283"/>
      <c r="N422" s="280">
        <f>ROUND(L422*K422,2)</f>
        <v>0</v>
      </c>
      <c r="O422" s="280"/>
      <c r="P422" s="280"/>
      <c r="Q422" s="280"/>
      <c r="R422" s="40"/>
      <c r="T422" s="176" t="s">
        <v>22</v>
      </c>
      <c r="U422" s="47" t="s">
        <v>47</v>
      </c>
      <c r="V422" s="39"/>
      <c r="W422" s="177">
        <f>V422*K422</f>
        <v>0</v>
      </c>
      <c r="X422" s="177">
        <v>0.0315</v>
      </c>
      <c r="Y422" s="177">
        <f>X422*K422</f>
        <v>6.7621995</v>
      </c>
      <c r="Z422" s="177">
        <v>0</v>
      </c>
      <c r="AA422" s="178">
        <f>Z422*K422</f>
        <v>0</v>
      </c>
      <c r="AR422" s="21" t="s">
        <v>196</v>
      </c>
      <c r="AT422" s="21" t="s">
        <v>193</v>
      </c>
      <c r="AU422" s="21" t="s">
        <v>114</v>
      </c>
      <c r="AY422" s="21" t="s">
        <v>191</v>
      </c>
      <c r="BE422" s="113">
        <f>IF(U422="základní",N422,0)</f>
        <v>0</v>
      </c>
      <c r="BF422" s="113">
        <f>IF(U422="snížená",N422,0)</f>
        <v>0</v>
      </c>
      <c r="BG422" s="113">
        <f>IF(U422="zákl. přenesená",N422,0)</f>
        <v>0</v>
      </c>
      <c r="BH422" s="113">
        <f>IF(U422="sníž. přenesená",N422,0)</f>
        <v>0</v>
      </c>
      <c r="BI422" s="113">
        <f>IF(U422="nulová",N422,0)</f>
        <v>0</v>
      </c>
      <c r="BJ422" s="21" t="s">
        <v>90</v>
      </c>
      <c r="BK422" s="113">
        <f>ROUND(L422*K422,2)</f>
        <v>0</v>
      </c>
      <c r="BL422" s="21" t="s">
        <v>196</v>
      </c>
      <c r="BM422" s="21" t="s">
        <v>555</v>
      </c>
    </row>
    <row r="423" spans="2:47" s="1" customFormat="1" ht="30" customHeight="1">
      <c r="B423" s="38"/>
      <c r="C423" s="39"/>
      <c r="D423" s="39"/>
      <c r="E423" s="39"/>
      <c r="F423" s="270" t="s">
        <v>556</v>
      </c>
      <c r="G423" s="271"/>
      <c r="H423" s="271"/>
      <c r="I423" s="271"/>
      <c r="J423" s="39"/>
      <c r="K423" s="39"/>
      <c r="L423" s="39"/>
      <c r="M423" s="39"/>
      <c r="N423" s="39"/>
      <c r="O423" s="39"/>
      <c r="P423" s="39"/>
      <c r="Q423" s="39"/>
      <c r="R423" s="40"/>
      <c r="T423" s="147"/>
      <c r="U423" s="39"/>
      <c r="V423" s="39"/>
      <c r="W423" s="39"/>
      <c r="X423" s="39"/>
      <c r="Y423" s="39"/>
      <c r="Z423" s="39"/>
      <c r="AA423" s="81"/>
      <c r="AT423" s="21" t="s">
        <v>210</v>
      </c>
      <c r="AU423" s="21" t="s">
        <v>114</v>
      </c>
    </row>
    <row r="424" spans="2:51" s="11" customFormat="1" ht="22.5" customHeight="1">
      <c r="B424" s="187"/>
      <c r="C424" s="188"/>
      <c r="D424" s="188"/>
      <c r="E424" s="189" t="s">
        <v>22</v>
      </c>
      <c r="F424" s="272" t="s">
        <v>221</v>
      </c>
      <c r="G424" s="273"/>
      <c r="H424" s="273"/>
      <c r="I424" s="273"/>
      <c r="J424" s="188"/>
      <c r="K424" s="190" t="s">
        <v>22</v>
      </c>
      <c r="L424" s="188"/>
      <c r="M424" s="188"/>
      <c r="N424" s="188"/>
      <c r="O424" s="188"/>
      <c r="P424" s="188"/>
      <c r="Q424" s="188"/>
      <c r="R424" s="191"/>
      <c r="T424" s="192"/>
      <c r="U424" s="188"/>
      <c r="V424" s="188"/>
      <c r="W424" s="188"/>
      <c r="X424" s="188"/>
      <c r="Y424" s="188"/>
      <c r="Z424" s="188"/>
      <c r="AA424" s="193"/>
      <c r="AT424" s="194" t="s">
        <v>199</v>
      </c>
      <c r="AU424" s="194" t="s">
        <v>114</v>
      </c>
      <c r="AV424" s="11" t="s">
        <v>90</v>
      </c>
      <c r="AW424" s="11" t="s">
        <v>39</v>
      </c>
      <c r="AX424" s="11" t="s">
        <v>82</v>
      </c>
      <c r="AY424" s="194" t="s">
        <v>191</v>
      </c>
    </row>
    <row r="425" spans="2:51" s="10" customFormat="1" ht="22.5" customHeight="1">
      <c r="B425" s="179"/>
      <c r="C425" s="180"/>
      <c r="D425" s="180"/>
      <c r="E425" s="181" t="s">
        <v>22</v>
      </c>
      <c r="F425" s="274" t="s">
        <v>557</v>
      </c>
      <c r="G425" s="275"/>
      <c r="H425" s="275"/>
      <c r="I425" s="275"/>
      <c r="J425" s="180"/>
      <c r="K425" s="182">
        <v>214.673</v>
      </c>
      <c r="L425" s="180"/>
      <c r="M425" s="180"/>
      <c r="N425" s="180"/>
      <c r="O425" s="180"/>
      <c r="P425" s="180"/>
      <c r="Q425" s="180"/>
      <c r="R425" s="183"/>
      <c r="T425" s="184"/>
      <c r="U425" s="180"/>
      <c r="V425" s="180"/>
      <c r="W425" s="180"/>
      <c r="X425" s="180"/>
      <c r="Y425" s="180"/>
      <c r="Z425" s="180"/>
      <c r="AA425" s="185"/>
      <c r="AT425" s="186" t="s">
        <v>199</v>
      </c>
      <c r="AU425" s="186" t="s">
        <v>114</v>
      </c>
      <c r="AV425" s="10" t="s">
        <v>114</v>
      </c>
      <c r="AW425" s="10" t="s">
        <v>39</v>
      </c>
      <c r="AX425" s="10" t="s">
        <v>82</v>
      </c>
      <c r="AY425" s="186" t="s">
        <v>191</v>
      </c>
    </row>
    <row r="426" spans="2:51" s="12" customFormat="1" ht="22.5" customHeight="1">
      <c r="B426" s="195"/>
      <c r="C426" s="196"/>
      <c r="D426" s="196"/>
      <c r="E426" s="197" t="s">
        <v>22</v>
      </c>
      <c r="F426" s="288" t="s">
        <v>217</v>
      </c>
      <c r="G426" s="289"/>
      <c r="H426" s="289"/>
      <c r="I426" s="289"/>
      <c r="J426" s="196"/>
      <c r="K426" s="198">
        <v>214.673</v>
      </c>
      <c r="L426" s="196"/>
      <c r="M426" s="196"/>
      <c r="N426" s="196"/>
      <c r="O426" s="196"/>
      <c r="P426" s="196"/>
      <c r="Q426" s="196"/>
      <c r="R426" s="199"/>
      <c r="T426" s="200"/>
      <c r="U426" s="196"/>
      <c r="V426" s="196"/>
      <c r="W426" s="196"/>
      <c r="X426" s="196"/>
      <c r="Y426" s="196"/>
      <c r="Z426" s="196"/>
      <c r="AA426" s="201"/>
      <c r="AT426" s="202" t="s">
        <v>199</v>
      </c>
      <c r="AU426" s="202" t="s">
        <v>114</v>
      </c>
      <c r="AV426" s="12" t="s">
        <v>196</v>
      </c>
      <c r="AW426" s="12" t="s">
        <v>39</v>
      </c>
      <c r="AX426" s="12" t="s">
        <v>90</v>
      </c>
      <c r="AY426" s="202" t="s">
        <v>191</v>
      </c>
    </row>
    <row r="427" spans="2:65" s="1" customFormat="1" ht="31.5" customHeight="1">
      <c r="B427" s="38"/>
      <c r="C427" s="172" t="s">
        <v>558</v>
      </c>
      <c r="D427" s="172" t="s">
        <v>193</v>
      </c>
      <c r="E427" s="173" t="s">
        <v>559</v>
      </c>
      <c r="F427" s="281" t="s">
        <v>560</v>
      </c>
      <c r="G427" s="281"/>
      <c r="H427" s="281"/>
      <c r="I427" s="281"/>
      <c r="J427" s="174" t="s">
        <v>111</v>
      </c>
      <c r="K427" s="175">
        <v>214.673</v>
      </c>
      <c r="L427" s="282">
        <v>0</v>
      </c>
      <c r="M427" s="283"/>
      <c r="N427" s="280">
        <f>ROUND(L427*K427,2)</f>
        <v>0</v>
      </c>
      <c r="O427" s="280"/>
      <c r="P427" s="280"/>
      <c r="Q427" s="280"/>
      <c r="R427" s="40"/>
      <c r="T427" s="176" t="s">
        <v>22</v>
      </c>
      <c r="U427" s="47" t="s">
        <v>47</v>
      </c>
      <c r="V427" s="39"/>
      <c r="W427" s="177">
        <f>V427*K427</f>
        <v>0</v>
      </c>
      <c r="X427" s="177">
        <v>0.0105</v>
      </c>
      <c r="Y427" s="177">
        <f>X427*K427</f>
        <v>2.2540665</v>
      </c>
      <c r="Z427" s="177">
        <v>0</v>
      </c>
      <c r="AA427" s="178">
        <f>Z427*K427</f>
        <v>0</v>
      </c>
      <c r="AR427" s="21" t="s">
        <v>196</v>
      </c>
      <c r="AT427" s="21" t="s">
        <v>193</v>
      </c>
      <c r="AU427" s="21" t="s">
        <v>114</v>
      </c>
      <c r="AY427" s="21" t="s">
        <v>191</v>
      </c>
      <c r="BE427" s="113">
        <f>IF(U427="základní",N427,0)</f>
        <v>0</v>
      </c>
      <c r="BF427" s="113">
        <f>IF(U427="snížená",N427,0)</f>
        <v>0</v>
      </c>
      <c r="BG427" s="113">
        <f>IF(U427="zákl. přenesená",N427,0)</f>
        <v>0</v>
      </c>
      <c r="BH427" s="113">
        <f>IF(U427="sníž. přenesená",N427,0)</f>
        <v>0</v>
      </c>
      <c r="BI427" s="113">
        <f>IF(U427="nulová",N427,0)</f>
        <v>0</v>
      </c>
      <c r="BJ427" s="21" t="s">
        <v>90</v>
      </c>
      <c r="BK427" s="113">
        <f>ROUND(L427*K427,2)</f>
        <v>0</v>
      </c>
      <c r="BL427" s="21" t="s">
        <v>196</v>
      </c>
      <c r="BM427" s="21" t="s">
        <v>561</v>
      </c>
    </row>
    <row r="428" spans="2:47" s="1" customFormat="1" ht="22.5" customHeight="1">
      <c r="B428" s="38"/>
      <c r="C428" s="39"/>
      <c r="D428" s="39"/>
      <c r="E428" s="39"/>
      <c r="F428" s="270" t="s">
        <v>562</v>
      </c>
      <c r="G428" s="271"/>
      <c r="H428" s="271"/>
      <c r="I428" s="271"/>
      <c r="J428" s="39"/>
      <c r="K428" s="39"/>
      <c r="L428" s="39"/>
      <c r="M428" s="39"/>
      <c r="N428" s="39"/>
      <c r="O428" s="39"/>
      <c r="P428" s="39"/>
      <c r="Q428" s="39"/>
      <c r="R428" s="40"/>
      <c r="T428" s="147"/>
      <c r="U428" s="39"/>
      <c r="V428" s="39"/>
      <c r="W428" s="39"/>
      <c r="X428" s="39"/>
      <c r="Y428" s="39"/>
      <c r="Z428" s="39"/>
      <c r="AA428" s="81"/>
      <c r="AT428" s="21" t="s">
        <v>210</v>
      </c>
      <c r="AU428" s="21" t="s">
        <v>114</v>
      </c>
    </row>
    <row r="429" spans="2:51" s="10" customFormat="1" ht="22.5" customHeight="1">
      <c r="B429" s="179"/>
      <c r="C429" s="180"/>
      <c r="D429" s="180"/>
      <c r="E429" s="181" t="s">
        <v>22</v>
      </c>
      <c r="F429" s="274" t="s">
        <v>563</v>
      </c>
      <c r="G429" s="275"/>
      <c r="H429" s="275"/>
      <c r="I429" s="275"/>
      <c r="J429" s="180"/>
      <c r="K429" s="182">
        <v>214.673</v>
      </c>
      <c r="L429" s="180"/>
      <c r="M429" s="180"/>
      <c r="N429" s="180"/>
      <c r="O429" s="180"/>
      <c r="P429" s="180"/>
      <c r="Q429" s="180"/>
      <c r="R429" s="183"/>
      <c r="T429" s="184"/>
      <c r="U429" s="180"/>
      <c r="V429" s="180"/>
      <c r="W429" s="180"/>
      <c r="X429" s="180"/>
      <c r="Y429" s="180"/>
      <c r="Z429" s="180"/>
      <c r="AA429" s="185"/>
      <c r="AT429" s="186" t="s">
        <v>199</v>
      </c>
      <c r="AU429" s="186" t="s">
        <v>114</v>
      </c>
      <c r="AV429" s="10" t="s">
        <v>114</v>
      </c>
      <c r="AW429" s="10" t="s">
        <v>39</v>
      </c>
      <c r="AX429" s="10" t="s">
        <v>90</v>
      </c>
      <c r="AY429" s="186" t="s">
        <v>191</v>
      </c>
    </row>
    <row r="430" spans="2:65" s="1" customFormat="1" ht="31.5" customHeight="1">
      <c r="B430" s="38"/>
      <c r="C430" s="172" t="s">
        <v>564</v>
      </c>
      <c r="D430" s="172" t="s">
        <v>193</v>
      </c>
      <c r="E430" s="173" t="s">
        <v>565</v>
      </c>
      <c r="F430" s="281" t="s">
        <v>566</v>
      </c>
      <c r="G430" s="281"/>
      <c r="H430" s="281"/>
      <c r="I430" s="281"/>
      <c r="J430" s="174" t="s">
        <v>111</v>
      </c>
      <c r="K430" s="175">
        <v>132.117</v>
      </c>
      <c r="L430" s="282">
        <v>0</v>
      </c>
      <c r="M430" s="283"/>
      <c r="N430" s="280">
        <f>ROUND(L430*K430,2)</f>
        <v>0</v>
      </c>
      <c r="O430" s="280"/>
      <c r="P430" s="280"/>
      <c r="Q430" s="280"/>
      <c r="R430" s="40"/>
      <c r="T430" s="176" t="s">
        <v>22</v>
      </c>
      <c r="U430" s="47" t="s">
        <v>47</v>
      </c>
      <c r="V430" s="39"/>
      <c r="W430" s="177">
        <f>V430*K430</f>
        <v>0</v>
      </c>
      <c r="X430" s="177">
        <v>0.00628</v>
      </c>
      <c r="Y430" s="177">
        <f>X430*K430</f>
        <v>0.82969476</v>
      </c>
      <c r="Z430" s="177">
        <v>0</v>
      </c>
      <c r="AA430" s="178">
        <f>Z430*K430</f>
        <v>0</v>
      </c>
      <c r="AR430" s="21" t="s">
        <v>196</v>
      </c>
      <c r="AT430" s="21" t="s">
        <v>193</v>
      </c>
      <c r="AU430" s="21" t="s">
        <v>114</v>
      </c>
      <c r="AY430" s="21" t="s">
        <v>191</v>
      </c>
      <c r="BE430" s="113">
        <f>IF(U430="základní",N430,0)</f>
        <v>0</v>
      </c>
      <c r="BF430" s="113">
        <f>IF(U430="snížená",N430,0)</f>
        <v>0</v>
      </c>
      <c r="BG430" s="113">
        <f>IF(U430="zákl. přenesená",N430,0)</f>
        <v>0</v>
      </c>
      <c r="BH430" s="113">
        <f>IF(U430="sníž. přenesená",N430,0)</f>
        <v>0</v>
      </c>
      <c r="BI430" s="113">
        <f>IF(U430="nulová",N430,0)</f>
        <v>0</v>
      </c>
      <c r="BJ430" s="21" t="s">
        <v>90</v>
      </c>
      <c r="BK430" s="113">
        <f>ROUND(L430*K430,2)</f>
        <v>0</v>
      </c>
      <c r="BL430" s="21" t="s">
        <v>196</v>
      </c>
      <c r="BM430" s="21" t="s">
        <v>567</v>
      </c>
    </row>
    <row r="431" spans="2:51" s="11" customFormat="1" ht="22.5" customHeight="1">
      <c r="B431" s="187"/>
      <c r="C431" s="188"/>
      <c r="D431" s="188"/>
      <c r="E431" s="189" t="s">
        <v>22</v>
      </c>
      <c r="F431" s="286" t="s">
        <v>221</v>
      </c>
      <c r="G431" s="287"/>
      <c r="H431" s="287"/>
      <c r="I431" s="287"/>
      <c r="J431" s="188"/>
      <c r="K431" s="190" t="s">
        <v>22</v>
      </c>
      <c r="L431" s="188"/>
      <c r="M431" s="188"/>
      <c r="N431" s="188"/>
      <c r="O431" s="188"/>
      <c r="P431" s="188"/>
      <c r="Q431" s="188"/>
      <c r="R431" s="191"/>
      <c r="T431" s="192"/>
      <c r="U431" s="188"/>
      <c r="V431" s="188"/>
      <c r="W431" s="188"/>
      <c r="X431" s="188"/>
      <c r="Y431" s="188"/>
      <c r="Z431" s="188"/>
      <c r="AA431" s="193"/>
      <c r="AT431" s="194" t="s">
        <v>199</v>
      </c>
      <c r="AU431" s="194" t="s">
        <v>114</v>
      </c>
      <c r="AV431" s="11" t="s">
        <v>90</v>
      </c>
      <c r="AW431" s="11" t="s">
        <v>39</v>
      </c>
      <c r="AX431" s="11" t="s">
        <v>82</v>
      </c>
      <c r="AY431" s="194" t="s">
        <v>191</v>
      </c>
    </row>
    <row r="432" spans="2:51" s="10" customFormat="1" ht="22.5" customHeight="1">
      <c r="B432" s="179"/>
      <c r="C432" s="180"/>
      <c r="D432" s="180"/>
      <c r="E432" s="181" t="s">
        <v>22</v>
      </c>
      <c r="F432" s="274" t="s">
        <v>427</v>
      </c>
      <c r="G432" s="275"/>
      <c r="H432" s="275"/>
      <c r="I432" s="275"/>
      <c r="J432" s="180"/>
      <c r="K432" s="182">
        <v>121.707</v>
      </c>
      <c r="L432" s="180"/>
      <c r="M432" s="180"/>
      <c r="N432" s="180"/>
      <c r="O432" s="180"/>
      <c r="P432" s="180"/>
      <c r="Q432" s="180"/>
      <c r="R432" s="183"/>
      <c r="T432" s="184"/>
      <c r="U432" s="180"/>
      <c r="V432" s="180"/>
      <c r="W432" s="180"/>
      <c r="X432" s="180"/>
      <c r="Y432" s="180"/>
      <c r="Z432" s="180"/>
      <c r="AA432" s="185"/>
      <c r="AT432" s="186" t="s">
        <v>199</v>
      </c>
      <c r="AU432" s="186" t="s">
        <v>114</v>
      </c>
      <c r="AV432" s="10" t="s">
        <v>114</v>
      </c>
      <c r="AW432" s="10" t="s">
        <v>39</v>
      </c>
      <c r="AX432" s="10" t="s">
        <v>82</v>
      </c>
      <c r="AY432" s="186" t="s">
        <v>191</v>
      </c>
    </row>
    <row r="433" spans="2:51" s="10" customFormat="1" ht="22.5" customHeight="1">
      <c r="B433" s="179"/>
      <c r="C433" s="180"/>
      <c r="D433" s="180"/>
      <c r="E433" s="181" t="s">
        <v>22</v>
      </c>
      <c r="F433" s="274" t="s">
        <v>395</v>
      </c>
      <c r="G433" s="275"/>
      <c r="H433" s="275"/>
      <c r="I433" s="275"/>
      <c r="J433" s="180"/>
      <c r="K433" s="182">
        <v>3.39</v>
      </c>
      <c r="L433" s="180"/>
      <c r="M433" s="180"/>
      <c r="N433" s="180"/>
      <c r="O433" s="180"/>
      <c r="P433" s="180"/>
      <c r="Q433" s="180"/>
      <c r="R433" s="183"/>
      <c r="T433" s="184"/>
      <c r="U433" s="180"/>
      <c r="V433" s="180"/>
      <c r="W433" s="180"/>
      <c r="X433" s="180"/>
      <c r="Y433" s="180"/>
      <c r="Z433" s="180"/>
      <c r="AA433" s="185"/>
      <c r="AT433" s="186" t="s">
        <v>199</v>
      </c>
      <c r="AU433" s="186" t="s">
        <v>114</v>
      </c>
      <c r="AV433" s="10" t="s">
        <v>114</v>
      </c>
      <c r="AW433" s="10" t="s">
        <v>39</v>
      </c>
      <c r="AX433" s="10" t="s">
        <v>82</v>
      </c>
      <c r="AY433" s="186" t="s">
        <v>191</v>
      </c>
    </row>
    <row r="434" spans="2:51" s="10" customFormat="1" ht="22.5" customHeight="1">
      <c r="B434" s="179"/>
      <c r="C434" s="180"/>
      <c r="D434" s="180"/>
      <c r="E434" s="181" t="s">
        <v>22</v>
      </c>
      <c r="F434" s="274" t="s">
        <v>398</v>
      </c>
      <c r="G434" s="275"/>
      <c r="H434" s="275"/>
      <c r="I434" s="275"/>
      <c r="J434" s="180"/>
      <c r="K434" s="182">
        <v>7.02</v>
      </c>
      <c r="L434" s="180"/>
      <c r="M434" s="180"/>
      <c r="N434" s="180"/>
      <c r="O434" s="180"/>
      <c r="P434" s="180"/>
      <c r="Q434" s="180"/>
      <c r="R434" s="183"/>
      <c r="T434" s="184"/>
      <c r="U434" s="180"/>
      <c r="V434" s="180"/>
      <c r="W434" s="180"/>
      <c r="X434" s="180"/>
      <c r="Y434" s="180"/>
      <c r="Z434" s="180"/>
      <c r="AA434" s="185"/>
      <c r="AT434" s="186" t="s">
        <v>199</v>
      </c>
      <c r="AU434" s="186" t="s">
        <v>114</v>
      </c>
      <c r="AV434" s="10" t="s">
        <v>114</v>
      </c>
      <c r="AW434" s="10" t="s">
        <v>39</v>
      </c>
      <c r="AX434" s="10" t="s">
        <v>82</v>
      </c>
      <c r="AY434" s="186" t="s">
        <v>191</v>
      </c>
    </row>
    <row r="435" spans="2:51" s="12" customFormat="1" ht="22.5" customHeight="1">
      <c r="B435" s="195"/>
      <c r="C435" s="196"/>
      <c r="D435" s="196"/>
      <c r="E435" s="197" t="s">
        <v>22</v>
      </c>
      <c r="F435" s="288" t="s">
        <v>217</v>
      </c>
      <c r="G435" s="289"/>
      <c r="H435" s="289"/>
      <c r="I435" s="289"/>
      <c r="J435" s="196"/>
      <c r="K435" s="198">
        <v>132.117</v>
      </c>
      <c r="L435" s="196"/>
      <c r="M435" s="196"/>
      <c r="N435" s="196"/>
      <c r="O435" s="196"/>
      <c r="P435" s="196"/>
      <c r="Q435" s="196"/>
      <c r="R435" s="199"/>
      <c r="T435" s="200"/>
      <c r="U435" s="196"/>
      <c r="V435" s="196"/>
      <c r="W435" s="196"/>
      <c r="X435" s="196"/>
      <c r="Y435" s="196"/>
      <c r="Z435" s="196"/>
      <c r="AA435" s="201"/>
      <c r="AT435" s="202" t="s">
        <v>199</v>
      </c>
      <c r="AU435" s="202" t="s">
        <v>114</v>
      </c>
      <c r="AV435" s="12" t="s">
        <v>196</v>
      </c>
      <c r="AW435" s="12" t="s">
        <v>39</v>
      </c>
      <c r="AX435" s="12" t="s">
        <v>90</v>
      </c>
      <c r="AY435" s="202" t="s">
        <v>191</v>
      </c>
    </row>
    <row r="436" spans="2:65" s="1" customFormat="1" ht="31.5" customHeight="1">
      <c r="B436" s="38"/>
      <c r="C436" s="172" t="s">
        <v>568</v>
      </c>
      <c r="D436" s="172" t="s">
        <v>193</v>
      </c>
      <c r="E436" s="173" t="s">
        <v>569</v>
      </c>
      <c r="F436" s="281" t="s">
        <v>570</v>
      </c>
      <c r="G436" s="281"/>
      <c r="H436" s="281"/>
      <c r="I436" s="281"/>
      <c r="J436" s="174" t="s">
        <v>203</v>
      </c>
      <c r="K436" s="175">
        <v>2</v>
      </c>
      <c r="L436" s="282">
        <v>0</v>
      </c>
      <c r="M436" s="283"/>
      <c r="N436" s="280">
        <f>ROUND(L436*K436,2)</f>
        <v>0</v>
      </c>
      <c r="O436" s="280"/>
      <c r="P436" s="280"/>
      <c r="Q436" s="280"/>
      <c r="R436" s="40"/>
      <c r="T436" s="176" t="s">
        <v>22</v>
      </c>
      <c r="U436" s="47" t="s">
        <v>47</v>
      </c>
      <c r="V436" s="39"/>
      <c r="W436" s="177">
        <f>V436*K436</f>
        <v>0</v>
      </c>
      <c r="X436" s="177">
        <v>0.00348</v>
      </c>
      <c r="Y436" s="177">
        <f>X436*K436</f>
        <v>0.00696</v>
      </c>
      <c r="Z436" s="177">
        <v>0</v>
      </c>
      <c r="AA436" s="178">
        <f>Z436*K436</f>
        <v>0</v>
      </c>
      <c r="AR436" s="21" t="s">
        <v>196</v>
      </c>
      <c r="AT436" s="21" t="s">
        <v>193</v>
      </c>
      <c r="AU436" s="21" t="s">
        <v>114</v>
      </c>
      <c r="AY436" s="21" t="s">
        <v>191</v>
      </c>
      <c r="BE436" s="113">
        <f>IF(U436="základní",N436,0)</f>
        <v>0</v>
      </c>
      <c r="BF436" s="113">
        <f>IF(U436="snížená",N436,0)</f>
        <v>0</v>
      </c>
      <c r="BG436" s="113">
        <f>IF(U436="zákl. přenesená",N436,0)</f>
        <v>0</v>
      </c>
      <c r="BH436" s="113">
        <f>IF(U436="sníž. přenesená",N436,0)</f>
        <v>0</v>
      </c>
      <c r="BI436" s="113">
        <f>IF(U436="nulová",N436,0)</f>
        <v>0</v>
      </c>
      <c r="BJ436" s="21" t="s">
        <v>90</v>
      </c>
      <c r="BK436" s="113">
        <f>ROUND(L436*K436,2)</f>
        <v>0</v>
      </c>
      <c r="BL436" s="21" t="s">
        <v>196</v>
      </c>
      <c r="BM436" s="21" t="s">
        <v>571</v>
      </c>
    </row>
    <row r="437" spans="2:51" s="10" customFormat="1" ht="22.5" customHeight="1">
      <c r="B437" s="179"/>
      <c r="C437" s="180"/>
      <c r="D437" s="180"/>
      <c r="E437" s="181" t="s">
        <v>22</v>
      </c>
      <c r="F437" s="284" t="s">
        <v>572</v>
      </c>
      <c r="G437" s="285"/>
      <c r="H437" s="285"/>
      <c r="I437" s="285"/>
      <c r="J437" s="180"/>
      <c r="K437" s="182">
        <v>1</v>
      </c>
      <c r="L437" s="180"/>
      <c r="M437" s="180"/>
      <c r="N437" s="180"/>
      <c r="O437" s="180"/>
      <c r="P437" s="180"/>
      <c r="Q437" s="180"/>
      <c r="R437" s="183"/>
      <c r="T437" s="184"/>
      <c r="U437" s="180"/>
      <c r="V437" s="180"/>
      <c r="W437" s="180"/>
      <c r="X437" s="180"/>
      <c r="Y437" s="180"/>
      <c r="Z437" s="180"/>
      <c r="AA437" s="185"/>
      <c r="AT437" s="186" t="s">
        <v>199</v>
      </c>
      <c r="AU437" s="186" t="s">
        <v>114</v>
      </c>
      <c r="AV437" s="10" t="s">
        <v>114</v>
      </c>
      <c r="AW437" s="10" t="s">
        <v>39</v>
      </c>
      <c r="AX437" s="10" t="s">
        <v>82</v>
      </c>
      <c r="AY437" s="186" t="s">
        <v>191</v>
      </c>
    </row>
    <row r="438" spans="2:51" s="10" customFormat="1" ht="22.5" customHeight="1">
      <c r="B438" s="179"/>
      <c r="C438" s="180"/>
      <c r="D438" s="180"/>
      <c r="E438" s="181" t="s">
        <v>22</v>
      </c>
      <c r="F438" s="274" t="s">
        <v>573</v>
      </c>
      <c r="G438" s="275"/>
      <c r="H438" s="275"/>
      <c r="I438" s="275"/>
      <c r="J438" s="180"/>
      <c r="K438" s="182">
        <v>1</v>
      </c>
      <c r="L438" s="180"/>
      <c r="M438" s="180"/>
      <c r="N438" s="180"/>
      <c r="O438" s="180"/>
      <c r="P438" s="180"/>
      <c r="Q438" s="180"/>
      <c r="R438" s="183"/>
      <c r="T438" s="184"/>
      <c r="U438" s="180"/>
      <c r="V438" s="180"/>
      <c r="W438" s="180"/>
      <c r="X438" s="180"/>
      <c r="Y438" s="180"/>
      <c r="Z438" s="180"/>
      <c r="AA438" s="185"/>
      <c r="AT438" s="186" t="s">
        <v>199</v>
      </c>
      <c r="AU438" s="186" t="s">
        <v>114</v>
      </c>
      <c r="AV438" s="10" t="s">
        <v>114</v>
      </c>
      <c r="AW438" s="10" t="s">
        <v>39</v>
      </c>
      <c r="AX438" s="10" t="s">
        <v>82</v>
      </c>
      <c r="AY438" s="186" t="s">
        <v>191</v>
      </c>
    </row>
    <row r="439" spans="2:51" s="12" customFormat="1" ht="22.5" customHeight="1">
      <c r="B439" s="195"/>
      <c r="C439" s="196"/>
      <c r="D439" s="196"/>
      <c r="E439" s="197" t="s">
        <v>22</v>
      </c>
      <c r="F439" s="288" t="s">
        <v>217</v>
      </c>
      <c r="G439" s="289"/>
      <c r="H439" s="289"/>
      <c r="I439" s="289"/>
      <c r="J439" s="196"/>
      <c r="K439" s="198">
        <v>2</v>
      </c>
      <c r="L439" s="196"/>
      <c r="M439" s="196"/>
      <c r="N439" s="196"/>
      <c r="O439" s="196"/>
      <c r="P439" s="196"/>
      <c r="Q439" s="196"/>
      <c r="R439" s="199"/>
      <c r="T439" s="200"/>
      <c r="U439" s="196"/>
      <c r="V439" s="196"/>
      <c r="W439" s="196"/>
      <c r="X439" s="196"/>
      <c r="Y439" s="196"/>
      <c r="Z439" s="196"/>
      <c r="AA439" s="201"/>
      <c r="AT439" s="202" t="s">
        <v>199</v>
      </c>
      <c r="AU439" s="202" t="s">
        <v>114</v>
      </c>
      <c r="AV439" s="12" t="s">
        <v>196</v>
      </c>
      <c r="AW439" s="12" t="s">
        <v>39</v>
      </c>
      <c r="AX439" s="12" t="s">
        <v>90</v>
      </c>
      <c r="AY439" s="202" t="s">
        <v>191</v>
      </c>
    </row>
    <row r="440" spans="2:65" s="1" customFormat="1" ht="31.5" customHeight="1">
      <c r="B440" s="38"/>
      <c r="C440" s="172" t="s">
        <v>574</v>
      </c>
      <c r="D440" s="172" t="s">
        <v>193</v>
      </c>
      <c r="E440" s="173" t="s">
        <v>575</v>
      </c>
      <c r="F440" s="281" t="s">
        <v>576</v>
      </c>
      <c r="G440" s="281"/>
      <c r="H440" s="281"/>
      <c r="I440" s="281"/>
      <c r="J440" s="174" t="s">
        <v>111</v>
      </c>
      <c r="K440" s="175">
        <v>1252.716</v>
      </c>
      <c r="L440" s="282">
        <v>0</v>
      </c>
      <c r="M440" s="283"/>
      <c r="N440" s="280">
        <f>ROUND(L440*K440,2)</f>
        <v>0</v>
      </c>
      <c r="O440" s="280"/>
      <c r="P440" s="280"/>
      <c r="Q440" s="280"/>
      <c r="R440" s="40"/>
      <c r="T440" s="176" t="s">
        <v>22</v>
      </c>
      <c r="U440" s="47" t="s">
        <v>47</v>
      </c>
      <c r="V440" s="39"/>
      <c r="W440" s="177">
        <f>V440*K440</f>
        <v>0</v>
      </c>
      <c r="X440" s="177">
        <v>0.00348</v>
      </c>
      <c r="Y440" s="177">
        <f>X440*K440</f>
        <v>4.359451679999999</v>
      </c>
      <c r="Z440" s="177">
        <v>0</v>
      </c>
      <c r="AA440" s="178">
        <f>Z440*K440</f>
        <v>0</v>
      </c>
      <c r="AR440" s="21" t="s">
        <v>196</v>
      </c>
      <c r="AT440" s="21" t="s">
        <v>193</v>
      </c>
      <c r="AU440" s="21" t="s">
        <v>114</v>
      </c>
      <c r="AY440" s="21" t="s">
        <v>191</v>
      </c>
      <c r="BE440" s="113">
        <f>IF(U440="základní",N440,0)</f>
        <v>0</v>
      </c>
      <c r="BF440" s="113">
        <f>IF(U440="snížená",N440,0)</f>
        <v>0</v>
      </c>
      <c r="BG440" s="113">
        <f>IF(U440="zákl. přenesená",N440,0)</f>
        <v>0</v>
      </c>
      <c r="BH440" s="113">
        <f>IF(U440="sníž. přenesená",N440,0)</f>
        <v>0</v>
      </c>
      <c r="BI440" s="113">
        <f>IF(U440="nulová",N440,0)</f>
        <v>0</v>
      </c>
      <c r="BJ440" s="21" t="s">
        <v>90</v>
      </c>
      <c r="BK440" s="113">
        <f>ROUND(L440*K440,2)</f>
        <v>0</v>
      </c>
      <c r="BL440" s="21" t="s">
        <v>196</v>
      </c>
      <c r="BM440" s="21" t="s">
        <v>577</v>
      </c>
    </row>
    <row r="441" spans="2:51" s="11" customFormat="1" ht="22.5" customHeight="1">
      <c r="B441" s="187"/>
      <c r="C441" s="188"/>
      <c r="D441" s="188"/>
      <c r="E441" s="189" t="s">
        <v>22</v>
      </c>
      <c r="F441" s="286" t="s">
        <v>221</v>
      </c>
      <c r="G441" s="287"/>
      <c r="H441" s="287"/>
      <c r="I441" s="287"/>
      <c r="J441" s="188"/>
      <c r="K441" s="190" t="s">
        <v>22</v>
      </c>
      <c r="L441" s="188"/>
      <c r="M441" s="188"/>
      <c r="N441" s="188"/>
      <c r="O441" s="188"/>
      <c r="P441" s="188"/>
      <c r="Q441" s="188"/>
      <c r="R441" s="191"/>
      <c r="T441" s="192"/>
      <c r="U441" s="188"/>
      <c r="V441" s="188"/>
      <c r="W441" s="188"/>
      <c r="X441" s="188"/>
      <c r="Y441" s="188"/>
      <c r="Z441" s="188"/>
      <c r="AA441" s="193"/>
      <c r="AT441" s="194" t="s">
        <v>199</v>
      </c>
      <c r="AU441" s="194" t="s">
        <v>114</v>
      </c>
      <c r="AV441" s="11" t="s">
        <v>90</v>
      </c>
      <c r="AW441" s="11" t="s">
        <v>39</v>
      </c>
      <c r="AX441" s="11" t="s">
        <v>82</v>
      </c>
      <c r="AY441" s="194" t="s">
        <v>191</v>
      </c>
    </row>
    <row r="442" spans="2:51" s="10" customFormat="1" ht="22.5" customHeight="1">
      <c r="B442" s="179"/>
      <c r="C442" s="180"/>
      <c r="D442" s="180"/>
      <c r="E442" s="181" t="s">
        <v>22</v>
      </c>
      <c r="F442" s="274" t="s">
        <v>578</v>
      </c>
      <c r="G442" s="275"/>
      <c r="H442" s="275"/>
      <c r="I442" s="275"/>
      <c r="J442" s="180"/>
      <c r="K442" s="182">
        <v>1015.393</v>
      </c>
      <c r="L442" s="180"/>
      <c r="M442" s="180"/>
      <c r="N442" s="180"/>
      <c r="O442" s="180"/>
      <c r="P442" s="180"/>
      <c r="Q442" s="180"/>
      <c r="R442" s="183"/>
      <c r="T442" s="184"/>
      <c r="U442" s="180"/>
      <c r="V442" s="180"/>
      <c r="W442" s="180"/>
      <c r="X442" s="180"/>
      <c r="Y442" s="180"/>
      <c r="Z442" s="180"/>
      <c r="AA442" s="185"/>
      <c r="AT442" s="186" t="s">
        <v>199</v>
      </c>
      <c r="AU442" s="186" t="s">
        <v>114</v>
      </c>
      <c r="AV442" s="10" t="s">
        <v>114</v>
      </c>
      <c r="AW442" s="10" t="s">
        <v>39</v>
      </c>
      <c r="AX442" s="10" t="s">
        <v>82</v>
      </c>
      <c r="AY442" s="186" t="s">
        <v>191</v>
      </c>
    </row>
    <row r="443" spans="2:51" s="10" customFormat="1" ht="22.5" customHeight="1">
      <c r="B443" s="179"/>
      <c r="C443" s="180"/>
      <c r="D443" s="180"/>
      <c r="E443" s="181" t="s">
        <v>22</v>
      </c>
      <c r="F443" s="274" t="s">
        <v>394</v>
      </c>
      <c r="G443" s="275"/>
      <c r="H443" s="275"/>
      <c r="I443" s="275"/>
      <c r="J443" s="180"/>
      <c r="K443" s="182">
        <v>200.803</v>
      </c>
      <c r="L443" s="180"/>
      <c r="M443" s="180"/>
      <c r="N443" s="180"/>
      <c r="O443" s="180"/>
      <c r="P443" s="180"/>
      <c r="Q443" s="180"/>
      <c r="R443" s="183"/>
      <c r="T443" s="184"/>
      <c r="U443" s="180"/>
      <c r="V443" s="180"/>
      <c r="W443" s="180"/>
      <c r="X443" s="180"/>
      <c r="Y443" s="180"/>
      <c r="Z443" s="180"/>
      <c r="AA443" s="185"/>
      <c r="AT443" s="186" t="s">
        <v>199</v>
      </c>
      <c r="AU443" s="186" t="s">
        <v>114</v>
      </c>
      <c r="AV443" s="10" t="s">
        <v>114</v>
      </c>
      <c r="AW443" s="10" t="s">
        <v>39</v>
      </c>
      <c r="AX443" s="10" t="s">
        <v>82</v>
      </c>
      <c r="AY443" s="186" t="s">
        <v>191</v>
      </c>
    </row>
    <row r="444" spans="2:51" s="10" customFormat="1" ht="22.5" customHeight="1">
      <c r="B444" s="179"/>
      <c r="C444" s="180"/>
      <c r="D444" s="180"/>
      <c r="E444" s="181" t="s">
        <v>22</v>
      </c>
      <c r="F444" s="274" t="s">
        <v>396</v>
      </c>
      <c r="G444" s="275"/>
      <c r="H444" s="275"/>
      <c r="I444" s="275"/>
      <c r="J444" s="180"/>
      <c r="K444" s="182">
        <v>23.6</v>
      </c>
      <c r="L444" s="180"/>
      <c r="M444" s="180"/>
      <c r="N444" s="180"/>
      <c r="O444" s="180"/>
      <c r="P444" s="180"/>
      <c r="Q444" s="180"/>
      <c r="R444" s="183"/>
      <c r="T444" s="184"/>
      <c r="U444" s="180"/>
      <c r="V444" s="180"/>
      <c r="W444" s="180"/>
      <c r="X444" s="180"/>
      <c r="Y444" s="180"/>
      <c r="Z444" s="180"/>
      <c r="AA444" s="185"/>
      <c r="AT444" s="186" t="s">
        <v>199</v>
      </c>
      <c r="AU444" s="186" t="s">
        <v>114</v>
      </c>
      <c r="AV444" s="10" t="s">
        <v>114</v>
      </c>
      <c r="AW444" s="10" t="s">
        <v>39</v>
      </c>
      <c r="AX444" s="10" t="s">
        <v>82</v>
      </c>
      <c r="AY444" s="186" t="s">
        <v>191</v>
      </c>
    </row>
    <row r="445" spans="2:51" s="10" customFormat="1" ht="22.5" customHeight="1">
      <c r="B445" s="179"/>
      <c r="C445" s="180"/>
      <c r="D445" s="180"/>
      <c r="E445" s="181" t="s">
        <v>22</v>
      </c>
      <c r="F445" s="274" t="s">
        <v>397</v>
      </c>
      <c r="G445" s="275"/>
      <c r="H445" s="275"/>
      <c r="I445" s="275"/>
      <c r="J445" s="180"/>
      <c r="K445" s="182">
        <v>12.92</v>
      </c>
      <c r="L445" s="180"/>
      <c r="M445" s="180"/>
      <c r="N445" s="180"/>
      <c r="O445" s="180"/>
      <c r="P445" s="180"/>
      <c r="Q445" s="180"/>
      <c r="R445" s="183"/>
      <c r="T445" s="184"/>
      <c r="U445" s="180"/>
      <c r="V445" s="180"/>
      <c r="W445" s="180"/>
      <c r="X445" s="180"/>
      <c r="Y445" s="180"/>
      <c r="Z445" s="180"/>
      <c r="AA445" s="185"/>
      <c r="AT445" s="186" t="s">
        <v>199</v>
      </c>
      <c r="AU445" s="186" t="s">
        <v>114</v>
      </c>
      <c r="AV445" s="10" t="s">
        <v>114</v>
      </c>
      <c r="AW445" s="10" t="s">
        <v>39</v>
      </c>
      <c r="AX445" s="10" t="s">
        <v>82</v>
      </c>
      <c r="AY445" s="186" t="s">
        <v>191</v>
      </c>
    </row>
    <row r="446" spans="2:51" s="12" customFormat="1" ht="22.5" customHeight="1">
      <c r="B446" s="195"/>
      <c r="C446" s="196"/>
      <c r="D446" s="196"/>
      <c r="E446" s="197" t="s">
        <v>22</v>
      </c>
      <c r="F446" s="288" t="s">
        <v>217</v>
      </c>
      <c r="G446" s="289"/>
      <c r="H446" s="289"/>
      <c r="I446" s="289"/>
      <c r="J446" s="196"/>
      <c r="K446" s="198">
        <v>1252.716</v>
      </c>
      <c r="L446" s="196"/>
      <c r="M446" s="196"/>
      <c r="N446" s="196"/>
      <c r="O446" s="196"/>
      <c r="P446" s="196"/>
      <c r="Q446" s="196"/>
      <c r="R446" s="199"/>
      <c r="T446" s="200"/>
      <c r="U446" s="196"/>
      <c r="V446" s="196"/>
      <c r="W446" s="196"/>
      <c r="X446" s="196"/>
      <c r="Y446" s="196"/>
      <c r="Z446" s="196"/>
      <c r="AA446" s="201"/>
      <c r="AT446" s="202" t="s">
        <v>199</v>
      </c>
      <c r="AU446" s="202" t="s">
        <v>114</v>
      </c>
      <c r="AV446" s="12" t="s">
        <v>196</v>
      </c>
      <c r="AW446" s="12" t="s">
        <v>39</v>
      </c>
      <c r="AX446" s="12" t="s">
        <v>90</v>
      </c>
      <c r="AY446" s="202" t="s">
        <v>191</v>
      </c>
    </row>
    <row r="447" spans="2:65" s="1" customFormat="1" ht="31.5" customHeight="1">
      <c r="B447" s="38"/>
      <c r="C447" s="172" t="s">
        <v>579</v>
      </c>
      <c r="D447" s="172" t="s">
        <v>193</v>
      </c>
      <c r="E447" s="173" t="s">
        <v>580</v>
      </c>
      <c r="F447" s="281" t="s">
        <v>581</v>
      </c>
      <c r="G447" s="281"/>
      <c r="H447" s="281"/>
      <c r="I447" s="281"/>
      <c r="J447" s="174" t="s">
        <v>111</v>
      </c>
      <c r="K447" s="175">
        <v>622.974</v>
      </c>
      <c r="L447" s="282">
        <v>0</v>
      </c>
      <c r="M447" s="283"/>
      <c r="N447" s="280">
        <f>ROUND(L447*K447,2)</f>
        <v>0</v>
      </c>
      <c r="O447" s="280"/>
      <c r="P447" s="280"/>
      <c r="Q447" s="280"/>
      <c r="R447" s="40"/>
      <c r="T447" s="176" t="s">
        <v>22</v>
      </c>
      <c r="U447" s="47" t="s">
        <v>47</v>
      </c>
      <c r="V447" s="39"/>
      <c r="W447" s="177">
        <f>V447*K447</f>
        <v>0</v>
      </c>
      <c r="X447" s="177">
        <v>0.00012</v>
      </c>
      <c r="Y447" s="177">
        <f>X447*K447</f>
        <v>0.07475688000000001</v>
      </c>
      <c r="Z447" s="177">
        <v>0</v>
      </c>
      <c r="AA447" s="178">
        <f>Z447*K447</f>
        <v>0</v>
      </c>
      <c r="AR447" s="21" t="s">
        <v>196</v>
      </c>
      <c r="AT447" s="21" t="s">
        <v>193</v>
      </c>
      <c r="AU447" s="21" t="s">
        <v>114</v>
      </c>
      <c r="AY447" s="21" t="s">
        <v>191</v>
      </c>
      <c r="BE447" s="113">
        <f>IF(U447="základní",N447,0)</f>
        <v>0</v>
      </c>
      <c r="BF447" s="113">
        <f>IF(U447="snížená",N447,0)</f>
        <v>0</v>
      </c>
      <c r="BG447" s="113">
        <f>IF(U447="zákl. přenesená",N447,0)</f>
        <v>0</v>
      </c>
      <c r="BH447" s="113">
        <f>IF(U447="sníž. přenesená",N447,0)</f>
        <v>0</v>
      </c>
      <c r="BI447" s="113">
        <f>IF(U447="nulová",N447,0)</f>
        <v>0</v>
      </c>
      <c r="BJ447" s="21" t="s">
        <v>90</v>
      </c>
      <c r="BK447" s="113">
        <f>ROUND(L447*K447,2)</f>
        <v>0</v>
      </c>
      <c r="BL447" s="21" t="s">
        <v>196</v>
      </c>
      <c r="BM447" s="21" t="s">
        <v>582</v>
      </c>
    </row>
    <row r="448" spans="2:51" s="11" customFormat="1" ht="22.5" customHeight="1">
      <c r="B448" s="187"/>
      <c r="C448" s="188"/>
      <c r="D448" s="188"/>
      <c r="E448" s="189" t="s">
        <v>22</v>
      </c>
      <c r="F448" s="286" t="s">
        <v>221</v>
      </c>
      <c r="G448" s="287"/>
      <c r="H448" s="287"/>
      <c r="I448" s="287"/>
      <c r="J448" s="188"/>
      <c r="K448" s="190" t="s">
        <v>22</v>
      </c>
      <c r="L448" s="188"/>
      <c r="M448" s="188"/>
      <c r="N448" s="188"/>
      <c r="O448" s="188"/>
      <c r="P448" s="188"/>
      <c r="Q448" s="188"/>
      <c r="R448" s="191"/>
      <c r="T448" s="192"/>
      <c r="U448" s="188"/>
      <c r="V448" s="188"/>
      <c r="W448" s="188"/>
      <c r="X448" s="188"/>
      <c r="Y448" s="188"/>
      <c r="Z448" s="188"/>
      <c r="AA448" s="193"/>
      <c r="AT448" s="194" t="s">
        <v>199</v>
      </c>
      <c r="AU448" s="194" t="s">
        <v>114</v>
      </c>
      <c r="AV448" s="11" t="s">
        <v>90</v>
      </c>
      <c r="AW448" s="11" t="s">
        <v>39</v>
      </c>
      <c r="AX448" s="11" t="s">
        <v>82</v>
      </c>
      <c r="AY448" s="194" t="s">
        <v>191</v>
      </c>
    </row>
    <row r="449" spans="2:51" s="11" customFormat="1" ht="22.5" customHeight="1">
      <c r="B449" s="187"/>
      <c r="C449" s="188"/>
      <c r="D449" s="188"/>
      <c r="E449" s="189" t="s">
        <v>22</v>
      </c>
      <c r="F449" s="272" t="s">
        <v>583</v>
      </c>
      <c r="G449" s="273"/>
      <c r="H449" s="273"/>
      <c r="I449" s="273"/>
      <c r="J449" s="188"/>
      <c r="K449" s="190" t="s">
        <v>22</v>
      </c>
      <c r="L449" s="188"/>
      <c r="M449" s="188"/>
      <c r="N449" s="188"/>
      <c r="O449" s="188"/>
      <c r="P449" s="188"/>
      <c r="Q449" s="188"/>
      <c r="R449" s="191"/>
      <c r="T449" s="192"/>
      <c r="U449" s="188"/>
      <c r="V449" s="188"/>
      <c r="W449" s="188"/>
      <c r="X449" s="188"/>
      <c r="Y449" s="188"/>
      <c r="Z449" s="188"/>
      <c r="AA449" s="193"/>
      <c r="AT449" s="194" t="s">
        <v>199</v>
      </c>
      <c r="AU449" s="194" t="s">
        <v>114</v>
      </c>
      <c r="AV449" s="11" t="s">
        <v>90</v>
      </c>
      <c r="AW449" s="11" t="s">
        <v>39</v>
      </c>
      <c r="AX449" s="11" t="s">
        <v>82</v>
      </c>
      <c r="AY449" s="194" t="s">
        <v>191</v>
      </c>
    </row>
    <row r="450" spans="2:51" s="10" customFormat="1" ht="22.5" customHeight="1">
      <c r="B450" s="179"/>
      <c r="C450" s="180"/>
      <c r="D450" s="180"/>
      <c r="E450" s="181" t="s">
        <v>22</v>
      </c>
      <c r="F450" s="274" t="s">
        <v>584</v>
      </c>
      <c r="G450" s="275"/>
      <c r="H450" s="275"/>
      <c r="I450" s="275"/>
      <c r="J450" s="180"/>
      <c r="K450" s="182">
        <v>129.744</v>
      </c>
      <c r="L450" s="180"/>
      <c r="M450" s="180"/>
      <c r="N450" s="180"/>
      <c r="O450" s="180"/>
      <c r="P450" s="180"/>
      <c r="Q450" s="180"/>
      <c r="R450" s="183"/>
      <c r="T450" s="184"/>
      <c r="U450" s="180"/>
      <c r="V450" s="180"/>
      <c r="W450" s="180"/>
      <c r="X450" s="180"/>
      <c r="Y450" s="180"/>
      <c r="Z450" s="180"/>
      <c r="AA450" s="185"/>
      <c r="AT450" s="186" t="s">
        <v>199</v>
      </c>
      <c r="AU450" s="186" t="s">
        <v>114</v>
      </c>
      <c r="AV450" s="10" t="s">
        <v>114</v>
      </c>
      <c r="AW450" s="10" t="s">
        <v>39</v>
      </c>
      <c r="AX450" s="10" t="s">
        <v>82</v>
      </c>
      <c r="AY450" s="186" t="s">
        <v>191</v>
      </c>
    </row>
    <row r="451" spans="2:51" s="10" customFormat="1" ht="22.5" customHeight="1">
      <c r="B451" s="179"/>
      <c r="C451" s="180"/>
      <c r="D451" s="180"/>
      <c r="E451" s="181" t="s">
        <v>22</v>
      </c>
      <c r="F451" s="274" t="s">
        <v>585</v>
      </c>
      <c r="G451" s="275"/>
      <c r="H451" s="275"/>
      <c r="I451" s="275"/>
      <c r="J451" s="180"/>
      <c r="K451" s="182">
        <v>54.06</v>
      </c>
      <c r="L451" s="180"/>
      <c r="M451" s="180"/>
      <c r="N451" s="180"/>
      <c r="O451" s="180"/>
      <c r="P451" s="180"/>
      <c r="Q451" s="180"/>
      <c r="R451" s="183"/>
      <c r="T451" s="184"/>
      <c r="U451" s="180"/>
      <c r="V451" s="180"/>
      <c r="W451" s="180"/>
      <c r="X451" s="180"/>
      <c r="Y451" s="180"/>
      <c r="Z451" s="180"/>
      <c r="AA451" s="185"/>
      <c r="AT451" s="186" t="s">
        <v>199</v>
      </c>
      <c r="AU451" s="186" t="s">
        <v>114</v>
      </c>
      <c r="AV451" s="10" t="s">
        <v>114</v>
      </c>
      <c r="AW451" s="10" t="s">
        <v>39</v>
      </c>
      <c r="AX451" s="10" t="s">
        <v>82</v>
      </c>
      <c r="AY451" s="186" t="s">
        <v>191</v>
      </c>
    </row>
    <row r="452" spans="2:51" s="10" customFormat="1" ht="22.5" customHeight="1">
      <c r="B452" s="179"/>
      <c r="C452" s="180"/>
      <c r="D452" s="180"/>
      <c r="E452" s="181" t="s">
        <v>22</v>
      </c>
      <c r="F452" s="274" t="s">
        <v>586</v>
      </c>
      <c r="G452" s="275"/>
      <c r="H452" s="275"/>
      <c r="I452" s="275"/>
      <c r="J452" s="180"/>
      <c r="K452" s="182">
        <v>12.204</v>
      </c>
      <c r="L452" s="180"/>
      <c r="M452" s="180"/>
      <c r="N452" s="180"/>
      <c r="O452" s="180"/>
      <c r="P452" s="180"/>
      <c r="Q452" s="180"/>
      <c r="R452" s="183"/>
      <c r="T452" s="184"/>
      <c r="U452" s="180"/>
      <c r="V452" s="180"/>
      <c r="W452" s="180"/>
      <c r="X452" s="180"/>
      <c r="Y452" s="180"/>
      <c r="Z452" s="180"/>
      <c r="AA452" s="185"/>
      <c r="AT452" s="186" t="s">
        <v>199</v>
      </c>
      <c r="AU452" s="186" t="s">
        <v>114</v>
      </c>
      <c r="AV452" s="10" t="s">
        <v>114</v>
      </c>
      <c r="AW452" s="10" t="s">
        <v>39</v>
      </c>
      <c r="AX452" s="10" t="s">
        <v>82</v>
      </c>
      <c r="AY452" s="186" t="s">
        <v>191</v>
      </c>
    </row>
    <row r="453" spans="2:51" s="10" customFormat="1" ht="22.5" customHeight="1">
      <c r="B453" s="179"/>
      <c r="C453" s="180"/>
      <c r="D453" s="180"/>
      <c r="E453" s="181" t="s">
        <v>22</v>
      </c>
      <c r="F453" s="274" t="s">
        <v>587</v>
      </c>
      <c r="G453" s="275"/>
      <c r="H453" s="275"/>
      <c r="I453" s="275"/>
      <c r="J453" s="180"/>
      <c r="K453" s="182">
        <v>14.988</v>
      </c>
      <c r="L453" s="180"/>
      <c r="M453" s="180"/>
      <c r="N453" s="180"/>
      <c r="O453" s="180"/>
      <c r="P453" s="180"/>
      <c r="Q453" s="180"/>
      <c r="R453" s="183"/>
      <c r="T453" s="184"/>
      <c r="U453" s="180"/>
      <c r="V453" s="180"/>
      <c r="W453" s="180"/>
      <c r="X453" s="180"/>
      <c r="Y453" s="180"/>
      <c r="Z453" s="180"/>
      <c r="AA453" s="185"/>
      <c r="AT453" s="186" t="s">
        <v>199</v>
      </c>
      <c r="AU453" s="186" t="s">
        <v>114</v>
      </c>
      <c r="AV453" s="10" t="s">
        <v>114</v>
      </c>
      <c r="AW453" s="10" t="s">
        <v>39</v>
      </c>
      <c r="AX453" s="10" t="s">
        <v>82</v>
      </c>
      <c r="AY453" s="186" t="s">
        <v>191</v>
      </c>
    </row>
    <row r="454" spans="2:51" s="10" customFormat="1" ht="22.5" customHeight="1">
      <c r="B454" s="179"/>
      <c r="C454" s="180"/>
      <c r="D454" s="180"/>
      <c r="E454" s="181" t="s">
        <v>22</v>
      </c>
      <c r="F454" s="274" t="s">
        <v>588</v>
      </c>
      <c r="G454" s="275"/>
      <c r="H454" s="275"/>
      <c r="I454" s="275"/>
      <c r="J454" s="180"/>
      <c r="K454" s="182">
        <v>14.988</v>
      </c>
      <c r="L454" s="180"/>
      <c r="M454" s="180"/>
      <c r="N454" s="180"/>
      <c r="O454" s="180"/>
      <c r="P454" s="180"/>
      <c r="Q454" s="180"/>
      <c r="R454" s="183"/>
      <c r="T454" s="184"/>
      <c r="U454" s="180"/>
      <c r="V454" s="180"/>
      <c r="W454" s="180"/>
      <c r="X454" s="180"/>
      <c r="Y454" s="180"/>
      <c r="Z454" s="180"/>
      <c r="AA454" s="185"/>
      <c r="AT454" s="186" t="s">
        <v>199</v>
      </c>
      <c r="AU454" s="186" t="s">
        <v>114</v>
      </c>
      <c r="AV454" s="10" t="s">
        <v>114</v>
      </c>
      <c r="AW454" s="10" t="s">
        <v>39</v>
      </c>
      <c r="AX454" s="10" t="s">
        <v>82</v>
      </c>
      <c r="AY454" s="186" t="s">
        <v>191</v>
      </c>
    </row>
    <row r="455" spans="2:51" s="10" customFormat="1" ht="22.5" customHeight="1">
      <c r="B455" s="179"/>
      <c r="C455" s="180"/>
      <c r="D455" s="180"/>
      <c r="E455" s="181" t="s">
        <v>22</v>
      </c>
      <c r="F455" s="274" t="s">
        <v>589</v>
      </c>
      <c r="G455" s="275"/>
      <c r="H455" s="275"/>
      <c r="I455" s="275"/>
      <c r="J455" s="180"/>
      <c r="K455" s="182">
        <v>7.488</v>
      </c>
      <c r="L455" s="180"/>
      <c r="M455" s="180"/>
      <c r="N455" s="180"/>
      <c r="O455" s="180"/>
      <c r="P455" s="180"/>
      <c r="Q455" s="180"/>
      <c r="R455" s="183"/>
      <c r="T455" s="184"/>
      <c r="U455" s="180"/>
      <c r="V455" s="180"/>
      <c r="W455" s="180"/>
      <c r="X455" s="180"/>
      <c r="Y455" s="180"/>
      <c r="Z455" s="180"/>
      <c r="AA455" s="185"/>
      <c r="AT455" s="186" t="s">
        <v>199</v>
      </c>
      <c r="AU455" s="186" t="s">
        <v>114</v>
      </c>
      <c r="AV455" s="10" t="s">
        <v>114</v>
      </c>
      <c r="AW455" s="10" t="s">
        <v>39</v>
      </c>
      <c r="AX455" s="10" t="s">
        <v>82</v>
      </c>
      <c r="AY455" s="186" t="s">
        <v>191</v>
      </c>
    </row>
    <row r="456" spans="2:51" s="11" customFormat="1" ht="22.5" customHeight="1">
      <c r="B456" s="187"/>
      <c r="C456" s="188"/>
      <c r="D456" s="188"/>
      <c r="E456" s="189" t="s">
        <v>22</v>
      </c>
      <c r="F456" s="272" t="s">
        <v>590</v>
      </c>
      <c r="G456" s="273"/>
      <c r="H456" s="273"/>
      <c r="I456" s="273"/>
      <c r="J456" s="188"/>
      <c r="K456" s="190" t="s">
        <v>22</v>
      </c>
      <c r="L456" s="188"/>
      <c r="M456" s="188"/>
      <c r="N456" s="188"/>
      <c r="O456" s="188"/>
      <c r="P456" s="188"/>
      <c r="Q456" s="188"/>
      <c r="R456" s="191"/>
      <c r="T456" s="192"/>
      <c r="U456" s="188"/>
      <c r="V456" s="188"/>
      <c r="W456" s="188"/>
      <c r="X456" s="188"/>
      <c r="Y456" s="188"/>
      <c r="Z456" s="188"/>
      <c r="AA456" s="193"/>
      <c r="AT456" s="194" t="s">
        <v>199</v>
      </c>
      <c r="AU456" s="194" t="s">
        <v>114</v>
      </c>
      <c r="AV456" s="11" t="s">
        <v>90</v>
      </c>
      <c r="AW456" s="11" t="s">
        <v>39</v>
      </c>
      <c r="AX456" s="11" t="s">
        <v>82</v>
      </c>
      <c r="AY456" s="194" t="s">
        <v>191</v>
      </c>
    </row>
    <row r="457" spans="2:51" s="10" customFormat="1" ht="22.5" customHeight="1">
      <c r="B457" s="179"/>
      <c r="C457" s="180"/>
      <c r="D457" s="180"/>
      <c r="E457" s="181" t="s">
        <v>22</v>
      </c>
      <c r="F457" s="274" t="s">
        <v>591</v>
      </c>
      <c r="G457" s="275"/>
      <c r="H457" s="275"/>
      <c r="I457" s="275"/>
      <c r="J457" s="180"/>
      <c r="K457" s="182">
        <v>70.278</v>
      </c>
      <c r="L457" s="180"/>
      <c r="M457" s="180"/>
      <c r="N457" s="180"/>
      <c r="O457" s="180"/>
      <c r="P457" s="180"/>
      <c r="Q457" s="180"/>
      <c r="R457" s="183"/>
      <c r="T457" s="184"/>
      <c r="U457" s="180"/>
      <c r="V457" s="180"/>
      <c r="W457" s="180"/>
      <c r="X457" s="180"/>
      <c r="Y457" s="180"/>
      <c r="Z457" s="180"/>
      <c r="AA457" s="185"/>
      <c r="AT457" s="186" t="s">
        <v>199</v>
      </c>
      <c r="AU457" s="186" t="s">
        <v>114</v>
      </c>
      <c r="AV457" s="10" t="s">
        <v>114</v>
      </c>
      <c r="AW457" s="10" t="s">
        <v>39</v>
      </c>
      <c r="AX457" s="10" t="s">
        <v>82</v>
      </c>
      <c r="AY457" s="186" t="s">
        <v>191</v>
      </c>
    </row>
    <row r="458" spans="2:51" s="10" customFormat="1" ht="22.5" customHeight="1">
      <c r="B458" s="179"/>
      <c r="C458" s="180"/>
      <c r="D458" s="180"/>
      <c r="E458" s="181" t="s">
        <v>22</v>
      </c>
      <c r="F458" s="274" t="s">
        <v>592</v>
      </c>
      <c r="G458" s="275"/>
      <c r="H458" s="275"/>
      <c r="I458" s="275"/>
      <c r="J458" s="180"/>
      <c r="K458" s="182">
        <v>5.406</v>
      </c>
      <c r="L458" s="180"/>
      <c r="M458" s="180"/>
      <c r="N458" s="180"/>
      <c r="O458" s="180"/>
      <c r="P458" s="180"/>
      <c r="Q458" s="180"/>
      <c r="R458" s="183"/>
      <c r="T458" s="184"/>
      <c r="U458" s="180"/>
      <c r="V458" s="180"/>
      <c r="W458" s="180"/>
      <c r="X458" s="180"/>
      <c r="Y458" s="180"/>
      <c r="Z458" s="180"/>
      <c r="AA458" s="185"/>
      <c r="AT458" s="186" t="s">
        <v>199</v>
      </c>
      <c r="AU458" s="186" t="s">
        <v>114</v>
      </c>
      <c r="AV458" s="10" t="s">
        <v>114</v>
      </c>
      <c r="AW458" s="10" t="s">
        <v>39</v>
      </c>
      <c r="AX458" s="10" t="s">
        <v>82</v>
      </c>
      <c r="AY458" s="186" t="s">
        <v>191</v>
      </c>
    </row>
    <row r="459" spans="2:51" s="10" customFormat="1" ht="22.5" customHeight="1">
      <c r="B459" s="179"/>
      <c r="C459" s="180"/>
      <c r="D459" s="180"/>
      <c r="E459" s="181" t="s">
        <v>22</v>
      </c>
      <c r="F459" s="274" t="s">
        <v>593</v>
      </c>
      <c r="G459" s="275"/>
      <c r="H459" s="275"/>
      <c r="I459" s="275"/>
      <c r="J459" s="180"/>
      <c r="K459" s="182">
        <v>18.306</v>
      </c>
      <c r="L459" s="180"/>
      <c r="M459" s="180"/>
      <c r="N459" s="180"/>
      <c r="O459" s="180"/>
      <c r="P459" s="180"/>
      <c r="Q459" s="180"/>
      <c r="R459" s="183"/>
      <c r="T459" s="184"/>
      <c r="U459" s="180"/>
      <c r="V459" s="180"/>
      <c r="W459" s="180"/>
      <c r="X459" s="180"/>
      <c r="Y459" s="180"/>
      <c r="Z459" s="180"/>
      <c r="AA459" s="185"/>
      <c r="AT459" s="186" t="s">
        <v>199</v>
      </c>
      <c r="AU459" s="186" t="s">
        <v>114</v>
      </c>
      <c r="AV459" s="10" t="s">
        <v>114</v>
      </c>
      <c r="AW459" s="10" t="s">
        <v>39</v>
      </c>
      <c r="AX459" s="10" t="s">
        <v>82</v>
      </c>
      <c r="AY459" s="186" t="s">
        <v>191</v>
      </c>
    </row>
    <row r="460" spans="2:51" s="10" customFormat="1" ht="22.5" customHeight="1">
      <c r="B460" s="179"/>
      <c r="C460" s="180"/>
      <c r="D460" s="180"/>
      <c r="E460" s="181" t="s">
        <v>22</v>
      </c>
      <c r="F460" s="274" t="s">
        <v>594</v>
      </c>
      <c r="G460" s="275"/>
      <c r="H460" s="275"/>
      <c r="I460" s="275"/>
      <c r="J460" s="180"/>
      <c r="K460" s="182">
        <v>29.976</v>
      </c>
      <c r="L460" s="180"/>
      <c r="M460" s="180"/>
      <c r="N460" s="180"/>
      <c r="O460" s="180"/>
      <c r="P460" s="180"/>
      <c r="Q460" s="180"/>
      <c r="R460" s="183"/>
      <c r="T460" s="184"/>
      <c r="U460" s="180"/>
      <c r="V460" s="180"/>
      <c r="W460" s="180"/>
      <c r="X460" s="180"/>
      <c r="Y460" s="180"/>
      <c r="Z460" s="180"/>
      <c r="AA460" s="185"/>
      <c r="AT460" s="186" t="s">
        <v>199</v>
      </c>
      <c r="AU460" s="186" t="s">
        <v>114</v>
      </c>
      <c r="AV460" s="10" t="s">
        <v>114</v>
      </c>
      <c r="AW460" s="10" t="s">
        <v>39</v>
      </c>
      <c r="AX460" s="10" t="s">
        <v>82</v>
      </c>
      <c r="AY460" s="186" t="s">
        <v>191</v>
      </c>
    </row>
    <row r="461" spans="2:51" s="10" customFormat="1" ht="22.5" customHeight="1">
      <c r="B461" s="179"/>
      <c r="C461" s="180"/>
      <c r="D461" s="180"/>
      <c r="E461" s="181" t="s">
        <v>22</v>
      </c>
      <c r="F461" s="274" t="s">
        <v>595</v>
      </c>
      <c r="G461" s="275"/>
      <c r="H461" s="275"/>
      <c r="I461" s="275"/>
      <c r="J461" s="180"/>
      <c r="K461" s="182">
        <v>16.032</v>
      </c>
      <c r="L461" s="180"/>
      <c r="M461" s="180"/>
      <c r="N461" s="180"/>
      <c r="O461" s="180"/>
      <c r="P461" s="180"/>
      <c r="Q461" s="180"/>
      <c r="R461" s="183"/>
      <c r="T461" s="184"/>
      <c r="U461" s="180"/>
      <c r="V461" s="180"/>
      <c r="W461" s="180"/>
      <c r="X461" s="180"/>
      <c r="Y461" s="180"/>
      <c r="Z461" s="180"/>
      <c r="AA461" s="185"/>
      <c r="AT461" s="186" t="s">
        <v>199</v>
      </c>
      <c r="AU461" s="186" t="s">
        <v>114</v>
      </c>
      <c r="AV461" s="10" t="s">
        <v>114</v>
      </c>
      <c r="AW461" s="10" t="s">
        <v>39</v>
      </c>
      <c r="AX461" s="10" t="s">
        <v>82</v>
      </c>
      <c r="AY461" s="186" t="s">
        <v>191</v>
      </c>
    </row>
    <row r="462" spans="2:51" s="10" customFormat="1" ht="22.5" customHeight="1">
      <c r="B462" s="179"/>
      <c r="C462" s="180"/>
      <c r="D462" s="180"/>
      <c r="E462" s="181" t="s">
        <v>22</v>
      </c>
      <c r="F462" s="274" t="s">
        <v>596</v>
      </c>
      <c r="G462" s="275"/>
      <c r="H462" s="275"/>
      <c r="I462" s="275"/>
      <c r="J462" s="180"/>
      <c r="K462" s="182">
        <v>8.016</v>
      </c>
      <c r="L462" s="180"/>
      <c r="M462" s="180"/>
      <c r="N462" s="180"/>
      <c r="O462" s="180"/>
      <c r="P462" s="180"/>
      <c r="Q462" s="180"/>
      <c r="R462" s="183"/>
      <c r="T462" s="184"/>
      <c r="U462" s="180"/>
      <c r="V462" s="180"/>
      <c r="W462" s="180"/>
      <c r="X462" s="180"/>
      <c r="Y462" s="180"/>
      <c r="Z462" s="180"/>
      <c r="AA462" s="185"/>
      <c r="AT462" s="186" t="s">
        <v>199</v>
      </c>
      <c r="AU462" s="186" t="s">
        <v>114</v>
      </c>
      <c r="AV462" s="10" t="s">
        <v>114</v>
      </c>
      <c r="AW462" s="10" t="s">
        <v>39</v>
      </c>
      <c r="AX462" s="10" t="s">
        <v>82</v>
      </c>
      <c r="AY462" s="186" t="s">
        <v>191</v>
      </c>
    </row>
    <row r="463" spans="2:51" s="10" customFormat="1" ht="22.5" customHeight="1">
      <c r="B463" s="179"/>
      <c r="C463" s="180"/>
      <c r="D463" s="180"/>
      <c r="E463" s="181" t="s">
        <v>22</v>
      </c>
      <c r="F463" s="274" t="s">
        <v>597</v>
      </c>
      <c r="G463" s="275"/>
      <c r="H463" s="275"/>
      <c r="I463" s="275"/>
      <c r="J463" s="180"/>
      <c r="K463" s="182">
        <v>15.11</v>
      </c>
      <c r="L463" s="180"/>
      <c r="M463" s="180"/>
      <c r="N463" s="180"/>
      <c r="O463" s="180"/>
      <c r="P463" s="180"/>
      <c r="Q463" s="180"/>
      <c r="R463" s="183"/>
      <c r="T463" s="184"/>
      <c r="U463" s="180"/>
      <c r="V463" s="180"/>
      <c r="W463" s="180"/>
      <c r="X463" s="180"/>
      <c r="Y463" s="180"/>
      <c r="Z463" s="180"/>
      <c r="AA463" s="185"/>
      <c r="AT463" s="186" t="s">
        <v>199</v>
      </c>
      <c r="AU463" s="186" t="s">
        <v>114</v>
      </c>
      <c r="AV463" s="10" t="s">
        <v>114</v>
      </c>
      <c r="AW463" s="10" t="s">
        <v>39</v>
      </c>
      <c r="AX463" s="10" t="s">
        <v>82</v>
      </c>
      <c r="AY463" s="186" t="s">
        <v>191</v>
      </c>
    </row>
    <row r="464" spans="2:51" s="10" customFormat="1" ht="22.5" customHeight="1">
      <c r="B464" s="179"/>
      <c r="C464" s="180"/>
      <c r="D464" s="180"/>
      <c r="E464" s="181" t="s">
        <v>22</v>
      </c>
      <c r="F464" s="274" t="s">
        <v>598</v>
      </c>
      <c r="G464" s="275"/>
      <c r="H464" s="275"/>
      <c r="I464" s="275"/>
      <c r="J464" s="180"/>
      <c r="K464" s="182">
        <v>2.043</v>
      </c>
      <c r="L464" s="180"/>
      <c r="M464" s="180"/>
      <c r="N464" s="180"/>
      <c r="O464" s="180"/>
      <c r="P464" s="180"/>
      <c r="Q464" s="180"/>
      <c r="R464" s="183"/>
      <c r="T464" s="184"/>
      <c r="U464" s="180"/>
      <c r="V464" s="180"/>
      <c r="W464" s="180"/>
      <c r="X464" s="180"/>
      <c r="Y464" s="180"/>
      <c r="Z464" s="180"/>
      <c r="AA464" s="185"/>
      <c r="AT464" s="186" t="s">
        <v>199</v>
      </c>
      <c r="AU464" s="186" t="s">
        <v>114</v>
      </c>
      <c r="AV464" s="10" t="s">
        <v>114</v>
      </c>
      <c r="AW464" s="10" t="s">
        <v>39</v>
      </c>
      <c r="AX464" s="10" t="s">
        <v>82</v>
      </c>
      <c r="AY464" s="186" t="s">
        <v>191</v>
      </c>
    </row>
    <row r="465" spans="2:51" s="11" customFormat="1" ht="22.5" customHeight="1">
      <c r="B465" s="187"/>
      <c r="C465" s="188"/>
      <c r="D465" s="188"/>
      <c r="E465" s="189" t="s">
        <v>22</v>
      </c>
      <c r="F465" s="272" t="s">
        <v>590</v>
      </c>
      <c r="G465" s="273"/>
      <c r="H465" s="273"/>
      <c r="I465" s="273"/>
      <c r="J465" s="188"/>
      <c r="K465" s="190" t="s">
        <v>22</v>
      </c>
      <c r="L465" s="188"/>
      <c r="M465" s="188"/>
      <c r="N465" s="188"/>
      <c r="O465" s="188"/>
      <c r="P465" s="188"/>
      <c r="Q465" s="188"/>
      <c r="R465" s="191"/>
      <c r="T465" s="192"/>
      <c r="U465" s="188"/>
      <c r="V465" s="188"/>
      <c r="W465" s="188"/>
      <c r="X465" s="188"/>
      <c r="Y465" s="188"/>
      <c r="Z465" s="188"/>
      <c r="AA465" s="193"/>
      <c r="AT465" s="194" t="s">
        <v>199</v>
      </c>
      <c r="AU465" s="194" t="s">
        <v>114</v>
      </c>
      <c r="AV465" s="11" t="s">
        <v>90</v>
      </c>
      <c r="AW465" s="11" t="s">
        <v>39</v>
      </c>
      <c r="AX465" s="11" t="s">
        <v>82</v>
      </c>
      <c r="AY465" s="194" t="s">
        <v>191</v>
      </c>
    </row>
    <row r="466" spans="2:51" s="10" customFormat="1" ht="22.5" customHeight="1">
      <c r="B466" s="179"/>
      <c r="C466" s="180"/>
      <c r="D466" s="180"/>
      <c r="E466" s="181" t="s">
        <v>22</v>
      </c>
      <c r="F466" s="274" t="s">
        <v>599</v>
      </c>
      <c r="G466" s="275"/>
      <c r="H466" s="275"/>
      <c r="I466" s="275"/>
      <c r="J466" s="180"/>
      <c r="K466" s="182">
        <v>32.064</v>
      </c>
      <c r="L466" s="180"/>
      <c r="M466" s="180"/>
      <c r="N466" s="180"/>
      <c r="O466" s="180"/>
      <c r="P466" s="180"/>
      <c r="Q466" s="180"/>
      <c r="R466" s="183"/>
      <c r="T466" s="184"/>
      <c r="U466" s="180"/>
      <c r="V466" s="180"/>
      <c r="W466" s="180"/>
      <c r="X466" s="180"/>
      <c r="Y466" s="180"/>
      <c r="Z466" s="180"/>
      <c r="AA466" s="185"/>
      <c r="AT466" s="186" t="s">
        <v>199</v>
      </c>
      <c r="AU466" s="186" t="s">
        <v>114</v>
      </c>
      <c r="AV466" s="10" t="s">
        <v>114</v>
      </c>
      <c r="AW466" s="10" t="s">
        <v>39</v>
      </c>
      <c r="AX466" s="10" t="s">
        <v>82</v>
      </c>
      <c r="AY466" s="186" t="s">
        <v>191</v>
      </c>
    </row>
    <row r="467" spans="2:51" s="10" customFormat="1" ht="22.5" customHeight="1">
      <c r="B467" s="179"/>
      <c r="C467" s="180"/>
      <c r="D467" s="180"/>
      <c r="E467" s="181" t="s">
        <v>22</v>
      </c>
      <c r="F467" s="274" t="s">
        <v>600</v>
      </c>
      <c r="G467" s="275"/>
      <c r="H467" s="275"/>
      <c r="I467" s="275"/>
      <c r="J467" s="180"/>
      <c r="K467" s="182">
        <v>4.086</v>
      </c>
      <c r="L467" s="180"/>
      <c r="M467" s="180"/>
      <c r="N467" s="180"/>
      <c r="O467" s="180"/>
      <c r="P467" s="180"/>
      <c r="Q467" s="180"/>
      <c r="R467" s="183"/>
      <c r="T467" s="184"/>
      <c r="U467" s="180"/>
      <c r="V467" s="180"/>
      <c r="W467" s="180"/>
      <c r="X467" s="180"/>
      <c r="Y467" s="180"/>
      <c r="Z467" s="180"/>
      <c r="AA467" s="185"/>
      <c r="AT467" s="186" t="s">
        <v>199</v>
      </c>
      <c r="AU467" s="186" t="s">
        <v>114</v>
      </c>
      <c r="AV467" s="10" t="s">
        <v>114</v>
      </c>
      <c r="AW467" s="10" t="s">
        <v>39</v>
      </c>
      <c r="AX467" s="10" t="s">
        <v>82</v>
      </c>
      <c r="AY467" s="186" t="s">
        <v>191</v>
      </c>
    </row>
    <row r="468" spans="2:51" s="10" customFormat="1" ht="22.5" customHeight="1">
      <c r="B468" s="179"/>
      <c r="C468" s="180"/>
      <c r="D468" s="180"/>
      <c r="E468" s="181" t="s">
        <v>22</v>
      </c>
      <c r="F468" s="274" t="s">
        <v>601</v>
      </c>
      <c r="G468" s="275"/>
      <c r="H468" s="275"/>
      <c r="I468" s="275"/>
      <c r="J468" s="180"/>
      <c r="K468" s="182">
        <v>10.048</v>
      </c>
      <c r="L468" s="180"/>
      <c r="M468" s="180"/>
      <c r="N468" s="180"/>
      <c r="O468" s="180"/>
      <c r="P468" s="180"/>
      <c r="Q468" s="180"/>
      <c r="R468" s="183"/>
      <c r="T468" s="184"/>
      <c r="U468" s="180"/>
      <c r="V468" s="180"/>
      <c r="W468" s="180"/>
      <c r="X468" s="180"/>
      <c r="Y468" s="180"/>
      <c r="Z468" s="180"/>
      <c r="AA468" s="185"/>
      <c r="AT468" s="186" t="s">
        <v>199</v>
      </c>
      <c r="AU468" s="186" t="s">
        <v>114</v>
      </c>
      <c r="AV468" s="10" t="s">
        <v>114</v>
      </c>
      <c r="AW468" s="10" t="s">
        <v>39</v>
      </c>
      <c r="AX468" s="10" t="s">
        <v>82</v>
      </c>
      <c r="AY468" s="186" t="s">
        <v>191</v>
      </c>
    </row>
    <row r="469" spans="2:51" s="10" customFormat="1" ht="22.5" customHeight="1">
      <c r="B469" s="179"/>
      <c r="C469" s="180"/>
      <c r="D469" s="180"/>
      <c r="E469" s="181" t="s">
        <v>22</v>
      </c>
      <c r="F469" s="274" t="s">
        <v>602</v>
      </c>
      <c r="G469" s="275"/>
      <c r="H469" s="275"/>
      <c r="I469" s="275"/>
      <c r="J469" s="180"/>
      <c r="K469" s="182">
        <v>14.216</v>
      </c>
      <c r="L469" s="180"/>
      <c r="M469" s="180"/>
      <c r="N469" s="180"/>
      <c r="O469" s="180"/>
      <c r="P469" s="180"/>
      <c r="Q469" s="180"/>
      <c r="R469" s="183"/>
      <c r="T469" s="184"/>
      <c r="U469" s="180"/>
      <c r="V469" s="180"/>
      <c r="W469" s="180"/>
      <c r="X469" s="180"/>
      <c r="Y469" s="180"/>
      <c r="Z469" s="180"/>
      <c r="AA469" s="185"/>
      <c r="AT469" s="186" t="s">
        <v>199</v>
      </c>
      <c r="AU469" s="186" t="s">
        <v>114</v>
      </c>
      <c r="AV469" s="10" t="s">
        <v>114</v>
      </c>
      <c r="AW469" s="10" t="s">
        <v>39</v>
      </c>
      <c r="AX469" s="10" t="s">
        <v>82</v>
      </c>
      <c r="AY469" s="186" t="s">
        <v>191</v>
      </c>
    </row>
    <row r="470" spans="2:51" s="10" customFormat="1" ht="22.5" customHeight="1">
      <c r="B470" s="179"/>
      <c r="C470" s="180"/>
      <c r="D470" s="180"/>
      <c r="E470" s="181" t="s">
        <v>22</v>
      </c>
      <c r="F470" s="274" t="s">
        <v>603</v>
      </c>
      <c r="G470" s="275"/>
      <c r="H470" s="275"/>
      <c r="I470" s="275"/>
      <c r="J470" s="180"/>
      <c r="K470" s="182">
        <v>24.064</v>
      </c>
      <c r="L470" s="180"/>
      <c r="M470" s="180"/>
      <c r="N470" s="180"/>
      <c r="O470" s="180"/>
      <c r="P470" s="180"/>
      <c r="Q470" s="180"/>
      <c r="R470" s="183"/>
      <c r="T470" s="184"/>
      <c r="U470" s="180"/>
      <c r="V470" s="180"/>
      <c r="W470" s="180"/>
      <c r="X470" s="180"/>
      <c r="Y470" s="180"/>
      <c r="Z470" s="180"/>
      <c r="AA470" s="185"/>
      <c r="AT470" s="186" t="s">
        <v>199</v>
      </c>
      <c r="AU470" s="186" t="s">
        <v>114</v>
      </c>
      <c r="AV470" s="10" t="s">
        <v>114</v>
      </c>
      <c r="AW470" s="10" t="s">
        <v>39</v>
      </c>
      <c r="AX470" s="10" t="s">
        <v>82</v>
      </c>
      <c r="AY470" s="186" t="s">
        <v>191</v>
      </c>
    </row>
    <row r="471" spans="2:51" s="11" customFormat="1" ht="22.5" customHeight="1">
      <c r="B471" s="187"/>
      <c r="C471" s="188"/>
      <c r="D471" s="188"/>
      <c r="E471" s="189" t="s">
        <v>22</v>
      </c>
      <c r="F471" s="272" t="s">
        <v>604</v>
      </c>
      <c r="G471" s="273"/>
      <c r="H471" s="273"/>
      <c r="I471" s="273"/>
      <c r="J471" s="188"/>
      <c r="K471" s="190" t="s">
        <v>22</v>
      </c>
      <c r="L471" s="188"/>
      <c r="M471" s="188"/>
      <c r="N471" s="188"/>
      <c r="O471" s="188"/>
      <c r="P471" s="188"/>
      <c r="Q471" s="188"/>
      <c r="R471" s="191"/>
      <c r="T471" s="192"/>
      <c r="U471" s="188"/>
      <c r="V471" s="188"/>
      <c r="W471" s="188"/>
      <c r="X471" s="188"/>
      <c r="Y471" s="188"/>
      <c r="Z471" s="188"/>
      <c r="AA471" s="193"/>
      <c r="AT471" s="194" t="s">
        <v>199</v>
      </c>
      <c r="AU471" s="194" t="s">
        <v>114</v>
      </c>
      <c r="AV471" s="11" t="s">
        <v>90</v>
      </c>
      <c r="AW471" s="11" t="s">
        <v>39</v>
      </c>
      <c r="AX471" s="11" t="s">
        <v>82</v>
      </c>
      <c r="AY471" s="194" t="s">
        <v>191</v>
      </c>
    </row>
    <row r="472" spans="2:51" s="10" customFormat="1" ht="22.5" customHeight="1">
      <c r="B472" s="179"/>
      <c r="C472" s="180"/>
      <c r="D472" s="180"/>
      <c r="E472" s="181" t="s">
        <v>22</v>
      </c>
      <c r="F472" s="274" t="s">
        <v>605</v>
      </c>
      <c r="G472" s="275"/>
      <c r="H472" s="275"/>
      <c r="I472" s="275"/>
      <c r="J472" s="180"/>
      <c r="K472" s="182">
        <v>28.056</v>
      </c>
      <c r="L472" s="180"/>
      <c r="M472" s="180"/>
      <c r="N472" s="180"/>
      <c r="O472" s="180"/>
      <c r="P472" s="180"/>
      <c r="Q472" s="180"/>
      <c r="R472" s="183"/>
      <c r="T472" s="184"/>
      <c r="U472" s="180"/>
      <c r="V472" s="180"/>
      <c r="W472" s="180"/>
      <c r="X472" s="180"/>
      <c r="Y472" s="180"/>
      <c r="Z472" s="180"/>
      <c r="AA472" s="185"/>
      <c r="AT472" s="186" t="s">
        <v>199</v>
      </c>
      <c r="AU472" s="186" t="s">
        <v>114</v>
      </c>
      <c r="AV472" s="10" t="s">
        <v>114</v>
      </c>
      <c r="AW472" s="10" t="s">
        <v>39</v>
      </c>
      <c r="AX472" s="10" t="s">
        <v>82</v>
      </c>
      <c r="AY472" s="186" t="s">
        <v>191</v>
      </c>
    </row>
    <row r="473" spans="2:51" s="10" customFormat="1" ht="22.5" customHeight="1">
      <c r="B473" s="179"/>
      <c r="C473" s="180"/>
      <c r="D473" s="180"/>
      <c r="E473" s="181" t="s">
        <v>22</v>
      </c>
      <c r="F473" s="274" t="s">
        <v>606</v>
      </c>
      <c r="G473" s="275"/>
      <c r="H473" s="275"/>
      <c r="I473" s="275"/>
      <c r="J473" s="180"/>
      <c r="K473" s="182">
        <v>28.056</v>
      </c>
      <c r="L473" s="180"/>
      <c r="M473" s="180"/>
      <c r="N473" s="180"/>
      <c r="O473" s="180"/>
      <c r="P473" s="180"/>
      <c r="Q473" s="180"/>
      <c r="R473" s="183"/>
      <c r="T473" s="184"/>
      <c r="U473" s="180"/>
      <c r="V473" s="180"/>
      <c r="W473" s="180"/>
      <c r="X473" s="180"/>
      <c r="Y473" s="180"/>
      <c r="Z473" s="180"/>
      <c r="AA473" s="185"/>
      <c r="AT473" s="186" t="s">
        <v>199</v>
      </c>
      <c r="AU473" s="186" t="s">
        <v>114</v>
      </c>
      <c r="AV473" s="10" t="s">
        <v>114</v>
      </c>
      <c r="AW473" s="10" t="s">
        <v>39</v>
      </c>
      <c r="AX473" s="10" t="s">
        <v>82</v>
      </c>
      <c r="AY473" s="186" t="s">
        <v>191</v>
      </c>
    </row>
    <row r="474" spans="2:51" s="10" customFormat="1" ht="22.5" customHeight="1">
      <c r="B474" s="179"/>
      <c r="C474" s="180"/>
      <c r="D474" s="180"/>
      <c r="E474" s="181" t="s">
        <v>22</v>
      </c>
      <c r="F474" s="274" t="s">
        <v>607</v>
      </c>
      <c r="G474" s="275"/>
      <c r="H474" s="275"/>
      <c r="I474" s="275"/>
      <c r="J474" s="180"/>
      <c r="K474" s="182">
        <v>1.198</v>
      </c>
      <c r="L474" s="180"/>
      <c r="M474" s="180"/>
      <c r="N474" s="180"/>
      <c r="O474" s="180"/>
      <c r="P474" s="180"/>
      <c r="Q474" s="180"/>
      <c r="R474" s="183"/>
      <c r="T474" s="184"/>
      <c r="U474" s="180"/>
      <c r="V474" s="180"/>
      <c r="W474" s="180"/>
      <c r="X474" s="180"/>
      <c r="Y474" s="180"/>
      <c r="Z474" s="180"/>
      <c r="AA474" s="185"/>
      <c r="AT474" s="186" t="s">
        <v>199</v>
      </c>
      <c r="AU474" s="186" t="s">
        <v>114</v>
      </c>
      <c r="AV474" s="10" t="s">
        <v>114</v>
      </c>
      <c r="AW474" s="10" t="s">
        <v>39</v>
      </c>
      <c r="AX474" s="10" t="s">
        <v>82</v>
      </c>
      <c r="AY474" s="186" t="s">
        <v>191</v>
      </c>
    </row>
    <row r="475" spans="2:51" s="10" customFormat="1" ht="22.5" customHeight="1">
      <c r="B475" s="179"/>
      <c r="C475" s="180"/>
      <c r="D475" s="180"/>
      <c r="E475" s="181" t="s">
        <v>22</v>
      </c>
      <c r="F475" s="274" t="s">
        <v>608</v>
      </c>
      <c r="G475" s="275"/>
      <c r="H475" s="275"/>
      <c r="I475" s="275"/>
      <c r="J475" s="180"/>
      <c r="K475" s="182">
        <v>7.574</v>
      </c>
      <c r="L475" s="180"/>
      <c r="M475" s="180"/>
      <c r="N475" s="180"/>
      <c r="O475" s="180"/>
      <c r="P475" s="180"/>
      <c r="Q475" s="180"/>
      <c r="R475" s="183"/>
      <c r="T475" s="184"/>
      <c r="U475" s="180"/>
      <c r="V475" s="180"/>
      <c r="W475" s="180"/>
      <c r="X475" s="180"/>
      <c r="Y475" s="180"/>
      <c r="Z475" s="180"/>
      <c r="AA475" s="185"/>
      <c r="AT475" s="186" t="s">
        <v>199</v>
      </c>
      <c r="AU475" s="186" t="s">
        <v>114</v>
      </c>
      <c r="AV475" s="10" t="s">
        <v>114</v>
      </c>
      <c r="AW475" s="10" t="s">
        <v>39</v>
      </c>
      <c r="AX475" s="10" t="s">
        <v>82</v>
      </c>
      <c r="AY475" s="186" t="s">
        <v>191</v>
      </c>
    </row>
    <row r="476" spans="2:51" s="10" customFormat="1" ht="22.5" customHeight="1">
      <c r="B476" s="179"/>
      <c r="C476" s="180"/>
      <c r="D476" s="180"/>
      <c r="E476" s="181" t="s">
        <v>22</v>
      </c>
      <c r="F476" s="274" t="s">
        <v>609</v>
      </c>
      <c r="G476" s="275"/>
      <c r="H476" s="275"/>
      <c r="I476" s="275"/>
      <c r="J476" s="180"/>
      <c r="K476" s="182">
        <v>21.563</v>
      </c>
      <c r="L476" s="180"/>
      <c r="M476" s="180"/>
      <c r="N476" s="180"/>
      <c r="O476" s="180"/>
      <c r="P476" s="180"/>
      <c r="Q476" s="180"/>
      <c r="R476" s="183"/>
      <c r="T476" s="184"/>
      <c r="U476" s="180"/>
      <c r="V476" s="180"/>
      <c r="W476" s="180"/>
      <c r="X476" s="180"/>
      <c r="Y476" s="180"/>
      <c r="Z476" s="180"/>
      <c r="AA476" s="185"/>
      <c r="AT476" s="186" t="s">
        <v>199</v>
      </c>
      <c r="AU476" s="186" t="s">
        <v>114</v>
      </c>
      <c r="AV476" s="10" t="s">
        <v>114</v>
      </c>
      <c r="AW476" s="10" t="s">
        <v>39</v>
      </c>
      <c r="AX476" s="10" t="s">
        <v>82</v>
      </c>
      <c r="AY476" s="186" t="s">
        <v>191</v>
      </c>
    </row>
    <row r="477" spans="2:51" s="11" customFormat="1" ht="22.5" customHeight="1">
      <c r="B477" s="187"/>
      <c r="C477" s="188"/>
      <c r="D477" s="188"/>
      <c r="E477" s="189" t="s">
        <v>22</v>
      </c>
      <c r="F477" s="272" t="s">
        <v>610</v>
      </c>
      <c r="G477" s="273"/>
      <c r="H477" s="273"/>
      <c r="I477" s="273"/>
      <c r="J477" s="188"/>
      <c r="K477" s="190" t="s">
        <v>22</v>
      </c>
      <c r="L477" s="188"/>
      <c r="M477" s="188"/>
      <c r="N477" s="188"/>
      <c r="O477" s="188"/>
      <c r="P477" s="188"/>
      <c r="Q477" s="188"/>
      <c r="R477" s="191"/>
      <c r="T477" s="192"/>
      <c r="U477" s="188"/>
      <c r="V477" s="188"/>
      <c r="W477" s="188"/>
      <c r="X477" s="188"/>
      <c r="Y477" s="188"/>
      <c r="Z477" s="188"/>
      <c r="AA477" s="193"/>
      <c r="AT477" s="194" t="s">
        <v>199</v>
      </c>
      <c r="AU477" s="194" t="s">
        <v>114</v>
      </c>
      <c r="AV477" s="11" t="s">
        <v>90</v>
      </c>
      <c r="AW477" s="11" t="s">
        <v>39</v>
      </c>
      <c r="AX477" s="11" t="s">
        <v>82</v>
      </c>
      <c r="AY477" s="194" t="s">
        <v>191</v>
      </c>
    </row>
    <row r="478" spans="2:51" s="10" customFormat="1" ht="22.5" customHeight="1">
      <c r="B478" s="179"/>
      <c r="C478" s="180"/>
      <c r="D478" s="180"/>
      <c r="E478" s="181" t="s">
        <v>22</v>
      </c>
      <c r="F478" s="274" t="s">
        <v>611</v>
      </c>
      <c r="G478" s="275"/>
      <c r="H478" s="275"/>
      <c r="I478" s="275"/>
      <c r="J478" s="180"/>
      <c r="K478" s="182">
        <v>24.27</v>
      </c>
      <c r="L478" s="180"/>
      <c r="M478" s="180"/>
      <c r="N478" s="180"/>
      <c r="O478" s="180"/>
      <c r="P478" s="180"/>
      <c r="Q478" s="180"/>
      <c r="R478" s="183"/>
      <c r="T478" s="184"/>
      <c r="U478" s="180"/>
      <c r="V478" s="180"/>
      <c r="W478" s="180"/>
      <c r="X478" s="180"/>
      <c r="Y478" s="180"/>
      <c r="Z478" s="180"/>
      <c r="AA478" s="185"/>
      <c r="AT478" s="186" t="s">
        <v>199</v>
      </c>
      <c r="AU478" s="186" t="s">
        <v>114</v>
      </c>
      <c r="AV478" s="10" t="s">
        <v>114</v>
      </c>
      <c r="AW478" s="10" t="s">
        <v>39</v>
      </c>
      <c r="AX478" s="10" t="s">
        <v>82</v>
      </c>
      <c r="AY478" s="186" t="s">
        <v>191</v>
      </c>
    </row>
    <row r="479" spans="2:51" s="10" customFormat="1" ht="22.5" customHeight="1">
      <c r="B479" s="179"/>
      <c r="C479" s="180"/>
      <c r="D479" s="180"/>
      <c r="E479" s="181" t="s">
        <v>22</v>
      </c>
      <c r="F479" s="274" t="s">
        <v>612</v>
      </c>
      <c r="G479" s="275"/>
      <c r="H479" s="275"/>
      <c r="I479" s="275"/>
      <c r="J479" s="180"/>
      <c r="K479" s="182">
        <v>29.14</v>
      </c>
      <c r="L479" s="180"/>
      <c r="M479" s="180"/>
      <c r="N479" s="180"/>
      <c r="O479" s="180"/>
      <c r="P479" s="180"/>
      <c r="Q479" s="180"/>
      <c r="R479" s="183"/>
      <c r="T479" s="184"/>
      <c r="U479" s="180"/>
      <c r="V479" s="180"/>
      <c r="W479" s="180"/>
      <c r="X479" s="180"/>
      <c r="Y479" s="180"/>
      <c r="Z479" s="180"/>
      <c r="AA479" s="185"/>
      <c r="AT479" s="186" t="s">
        <v>199</v>
      </c>
      <c r="AU479" s="186" t="s">
        <v>114</v>
      </c>
      <c r="AV479" s="10" t="s">
        <v>114</v>
      </c>
      <c r="AW479" s="10" t="s">
        <v>39</v>
      </c>
      <c r="AX479" s="10" t="s">
        <v>82</v>
      </c>
      <c r="AY479" s="186" t="s">
        <v>191</v>
      </c>
    </row>
    <row r="480" spans="2:51" s="12" customFormat="1" ht="22.5" customHeight="1">
      <c r="B480" s="195"/>
      <c r="C480" s="196"/>
      <c r="D480" s="196"/>
      <c r="E480" s="197" t="s">
        <v>22</v>
      </c>
      <c r="F480" s="288" t="s">
        <v>217</v>
      </c>
      <c r="G480" s="289"/>
      <c r="H480" s="289"/>
      <c r="I480" s="289"/>
      <c r="J480" s="196"/>
      <c r="K480" s="198">
        <v>622.974</v>
      </c>
      <c r="L480" s="196"/>
      <c r="M480" s="196"/>
      <c r="N480" s="196"/>
      <c r="O480" s="196"/>
      <c r="P480" s="196"/>
      <c r="Q480" s="196"/>
      <c r="R480" s="199"/>
      <c r="T480" s="200"/>
      <c r="U480" s="196"/>
      <c r="V480" s="196"/>
      <c r="W480" s="196"/>
      <c r="X480" s="196"/>
      <c r="Y480" s="196"/>
      <c r="Z480" s="196"/>
      <c r="AA480" s="201"/>
      <c r="AT480" s="202" t="s">
        <v>199</v>
      </c>
      <c r="AU480" s="202" t="s">
        <v>114</v>
      </c>
      <c r="AV480" s="12" t="s">
        <v>196</v>
      </c>
      <c r="AW480" s="12" t="s">
        <v>39</v>
      </c>
      <c r="AX480" s="12" t="s">
        <v>90</v>
      </c>
      <c r="AY480" s="202" t="s">
        <v>191</v>
      </c>
    </row>
    <row r="481" spans="2:65" s="1" customFormat="1" ht="31.5" customHeight="1">
      <c r="B481" s="38"/>
      <c r="C481" s="172" t="s">
        <v>613</v>
      </c>
      <c r="D481" s="172" t="s">
        <v>193</v>
      </c>
      <c r="E481" s="173" t="s">
        <v>614</v>
      </c>
      <c r="F481" s="281" t="s">
        <v>615</v>
      </c>
      <c r="G481" s="281"/>
      <c r="H481" s="281"/>
      <c r="I481" s="281"/>
      <c r="J481" s="174" t="s">
        <v>207</v>
      </c>
      <c r="K481" s="175">
        <v>14.397</v>
      </c>
      <c r="L481" s="282">
        <v>0</v>
      </c>
      <c r="M481" s="283"/>
      <c r="N481" s="280">
        <f>ROUND(L481*K481,2)</f>
        <v>0</v>
      </c>
      <c r="O481" s="280"/>
      <c r="P481" s="280"/>
      <c r="Q481" s="280"/>
      <c r="R481" s="40"/>
      <c r="T481" s="176" t="s">
        <v>22</v>
      </c>
      <c r="U481" s="47" t="s">
        <v>47</v>
      </c>
      <c r="V481" s="39"/>
      <c r="W481" s="177">
        <f>V481*K481</f>
        <v>0</v>
      </c>
      <c r="X481" s="177">
        <v>2.25634</v>
      </c>
      <c r="Y481" s="177">
        <f>X481*K481</f>
        <v>32.48452698</v>
      </c>
      <c r="Z481" s="177">
        <v>0</v>
      </c>
      <c r="AA481" s="178">
        <f>Z481*K481</f>
        <v>0</v>
      </c>
      <c r="AR481" s="21" t="s">
        <v>196</v>
      </c>
      <c r="AT481" s="21" t="s">
        <v>193</v>
      </c>
      <c r="AU481" s="21" t="s">
        <v>114</v>
      </c>
      <c r="AY481" s="21" t="s">
        <v>191</v>
      </c>
      <c r="BE481" s="113">
        <f>IF(U481="základní",N481,0)</f>
        <v>0</v>
      </c>
      <c r="BF481" s="113">
        <f>IF(U481="snížená",N481,0)</f>
        <v>0</v>
      </c>
      <c r="BG481" s="113">
        <f>IF(U481="zákl. přenesená",N481,0)</f>
        <v>0</v>
      </c>
      <c r="BH481" s="113">
        <f>IF(U481="sníž. přenesená",N481,0)</f>
        <v>0</v>
      </c>
      <c r="BI481" s="113">
        <f>IF(U481="nulová",N481,0)</f>
        <v>0</v>
      </c>
      <c r="BJ481" s="21" t="s">
        <v>90</v>
      </c>
      <c r="BK481" s="113">
        <f>ROUND(L481*K481,2)</f>
        <v>0</v>
      </c>
      <c r="BL481" s="21" t="s">
        <v>196</v>
      </c>
      <c r="BM481" s="21" t="s">
        <v>616</v>
      </c>
    </row>
    <row r="482" spans="2:51" s="11" customFormat="1" ht="22.5" customHeight="1">
      <c r="B482" s="187"/>
      <c r="C482" s="188"/>
      <c r="D482" s="188"/>
      <c r="E482" s="189" t="s">
        <v>22</v>
      </c>
      <c r="F482" s="286" t="s">
        <v>617</v>
      </c>
      <c r="G482" s="287"/>
      <c r="H482" s="287"/>
      <c r="I482" s="287"/>
      <c r="J482" s="188"/>
      <c r="K482" s="190" t="s">
        <v>22</v>
      </c>
      <c r="L482" s="188"/>
      <c r="M482" s="188"/>
      <c r="N482" s="188"/>
      <c r="O482" s="188"/>
      <c r="P482" s="188"/>
      <c r="Q482" s="188"/>
      <c r="R482" s="191"/>
      <c r="T482" s="192"/>
      <c r="U482" s="188"/>
      <c r="V482" s="188"/>
      <c r="W482" s="188"/>
      <c r="X482" s="188"/>
      <c r="Y482" s="188"/>
      <c r="Z482" s="188"/>
      <c r="AA482" s="193"/>
      <c r="AT482" s="194" t="s">
        <v>199</v>
      </c>
      <c r="AU482" s="194" t="s">
        <v>114</v>
      </c>
      <c r="AV482" s="11" t="s">
        <v>90</v>
      </c>
      <c r="AW482" s="11" t="s">
        <v>39</v>
      </c>
      <c r="AX482" s="11" t="s">
        <v>82</v>
      </c>
      <c r="AY482" s="194" t="s">
        <v>191</v>
      </c>
    </row>
    <row r="483" spans="2:51" s="11" customFormat="1" ht="22.5" customHeight="1">
      <c r="B483" s="187"/>
      <c r="C483" s="188"/>
      <c r="D483" s="188"/>
      <c r="E483" s="189" t="s">
        <v>22</v>
      </c>
      <c r="F483" s="272" t="s">
        <v>618</v>
      </c>
      <c r="G483" s="273"/>
      <c r="H483" s="273"/>
      <c r="I483" s="273"/>
      <c r="J483" s="188"/>
      <c r="K483" s="190" t="s">
        <v>22</v>
      </c>
      <c r="L483" s="188"/>
      <c r="M483" s="188"/>
      <c r="N483" s="188"/>
      <c r="O483" s="188"/>
      <c r="P483" s="188"/>
      <c r="Q483" s="188"/>
      <c r="R483" s="191"/>
      <c r="T483" s="192"/>
      <c r="U483" s="188"/>
      <c r="V483" s="188"/>
      <c r="W483" s="188"/>
      <c r="X483" s="188"/>
      <c r="Y483" s="188"/>
      <c r="Z483" s="188"/>
      <c r="AA483" s="193"/>
      <c r="AT483" s="194" t="s">
        <v>199</v>
      </c>
      <c r="AU483" s="194" t="s">
        <v>114</v>
      </c>
      <c r="AV483" s="11" t="s">
        <v>90</v>
      </c>
      <c r="AW483" s="11" t="s">
        <v>39</v>
      </c>
      <c r="AX483" s="11" t="s">
        <v>82</v>
      </c>
      <c r="AY483" s="194" t="s">
        <v>191</v>
      </c>
    </row>
    <row r="484" spans="2:51" s="10" customFormat="1" ht="22.5" customHeight="1">
      <c r="B484" s="179"/>
      <c r="C484" s="180"/>
      <c r="D484" s="180"/>
      <c r="E484" s="181" t="s">
        <v>22</v>
      </c>
      <c r="F484" s="274" t="s">
        <v>619</v>
      </c>
      <c r="G484" s="275"/>
      <c r="H484" s="275"/>
      <c r="I484" s="275"/>
      <c r="J484" s="180"/>
      <c r="K484" s="182">
        <v>14.397</v>
      </c>
      <c r="L484" s="180"/>
      <c r="M484" s="180"/>
      <c r="N484" s="180"/>
      <c r="O484" s="180"/>
      <c r="P484" s="180"/>
      <c r="Q484" s="180"/>
      <c r="R484" s="183"/>
      <c r="T484" s="184"/>
      <c r="U484" s="180"/>
      <c r="V484" s="180"/>
      <c r="W484" s="180"/>
      <c r="X484" s="180"/>
      <c r="Y484" s="180"/>
      <c r="Z484" s="180"/>
      <c r="AA484" s="185"/>
      <c r="AT484" s="186" t="s">
        <v>199</v>
      </c>
      <c r="AU484" s="186" t="s">
        <v>114</v>
      </c>
      <c r="AV484" s="10" t="s">
        <v>114</v>
      </c>
      <c r="AW484" s="10" t="s">
        <v>39</v>
      </c>
      <c r="AX484" s="10" t="s">
        <v>90</v>
      </c>
      <c r="AY484" s="186" t="s">
        <v>191</v>
      </c>
    </row>
    <row r="485" spans="2:65" s="1" customFormat="1" ht="31.5" customHeight="1">
      <c r="B485" s="38"/>
      <c r="C485" s="172" t="s">
        <v>620</v>
      </c>
      <c r="D485" s="172" t="s">
        <v>193</v>
      </c>
      <c r="E485" s="173" t="s">
        <v>621</v>
      </c>
      <c r="F485" s="281" t="s">
        <v>622</v>
      </c>
      <c r="G485" s="281"/>
      <c r="H485" s="281"/>
      <c r="I485" s="281"/>
      <c r="J485" s="174" t="s">
        <v>111</v>
      </c>
      <c r="K485" s="175">
        <v>4.274</v>
      </c>
      <c r="L485" s="282">
        <v>0</v>
      </c>
      <c r="M485" s="283"/>
      <c r="N485" s="280">
        <f>ROUND(L485*K485,2)</f>
        <v>0</v>
      </c>
      <c r="O485" s="280"/>
      <c r="P485" s="280"/>
      <c r="Q485" s="280"/>
      <c r="R485" s="40"/>
      <c r="T485" s="176" t="s">
        <v>22</v>
      </c>
      <c r="U485" s="47" t="s">
        <v>47</v>
      </c>
      <c r="V485" s="39"/>
      <c r="W485" s="177">
        <f>V485*K485</f>
        <v>0</v>
      </c>
      <c r="X485" s="177">
        <v>0.0567</v>
      </c>
      <c r="Y485" s="177">
        <f>X485*K485</f>
        <v>0.2423358</v>
      </c>
      <c r="Z485" s="177">
        <v>0</v>
      </c>
      <c r="AA485" s="178">
        <f>Z485*K485</f>
        <v>0</v>
      </c>
      <c r="AR485" s="21" t="s">
        <v>196</v>
      </c>
      <c r="AT485" s="21" t="s">
        <v>193</v>
      </c>
      <c r="AU485" s="21" t="s">
        <v>114</v>
      </c>
      <c r="AY485" s="21" t="s">
        <v>191</v>
      </c>
      <c r="BE485" s="113">
        <f>IF(U485="základní",N485,0)</f>
        <v>0</v>
      </c>
      <c r="BF485" s="113">
        <f>IF(U485="snížená",N485,0)</f>
        <v>0</v>
      </c>
      <c r="BG485" s="113">
        <f>IF(U485="zákl. přenesená",N485,0)</f>
        <v>0</v>
      </c>
      <c r="BH485" s="113">
        <f>IF(U485="sníž. přenesená",N485,0)</f>
        <v>0</v>
      </c>
      <c r="BI485" s="113">
        <f>IF(U485="nulová",N485,0)</f>
        <v>0</v>
      </c>
      <c r="BJ485" s="21" t="s">
        <v>90</v>
      </c>
      <c r="BK485" s="113">
        <f>ROUND(L485*K485,2)</f>
        <v>0</v>
      </c>
      <c r="BL485" s="21" t="s">
        <v>196</v>
      </c>
      <c r="BM485" s="21" t="s">
        <v>623</v>
      </c>
    </row>
    <row r="486" spans="2:51" s="11" customFormat="1" ht="22.5" customHeight="1">
      <c r="B486" s="187"/>
      <c r="C486" s="188"/>
      <c r="D486" s="188"/>
      <c r="E486" s="189" t="s">
        <v>22</v>
      </c>
      <c r="F486" s="286" t="s">
        <v>317</v>
      </c>
      <c r="G486" s="287"/>
      <c r="H486" s="287"/>
      <c r="I486" s="287"/>
      <c r="J486" s="188"/>
      <c r="K486" s="190" t="s">
        <v>22</v>
      </c>
      <c r="L486" s="188"/>
      <c r="M486" s="188"/>
      <c r="N486" s="188"/>
      <c r="O486" s="188"/>
      <c r="P486" s="188"/>
      <c r="Q486" s="188"/>
      <c r="R486" s="191"/>
      <c r="T486" s="192"/>
      <c r="U486" s="188"/>
      <c r="V486" s="188"/>
      <c r="W486" s="188"/>
      <c r="X486" s="188"/>
      <c r="Y486" s="188"/>
      <c r="Z486" s="188"/>
      <c r="AA486" s="193"/>
      <c r="AT486" s="194" t="s">
        <v>199</v>
      </c>
      <c r="AU486" s="194" t="s">
        <v>114</v>
      </c>
      <c r="AV486" s="11" t="s">
        <v>90</v>
      </c>
      <c r="AW486" s="11" t="s">
        <v>39</v>
      </c>
      <c r="AX486" s="11" t="s">
        <v>82</v>
      </c>
      <c r="AY486" s="194" t="s">
        <v>191</v>
      </c>
    </row>
    <row r="487" spans="2:51" s="11" customFormat="1" ht="22.5" customHeight="1">
      <c r="B487" s="187"/>
      <c r="C487" s="188"/>
      <c r="D487" s="188"/>
      <c r="E487" s="189" t="s">
        <v>22</v>
      </c>
      <c r="F487" s="272" t="s">
        <v>318</v>
      </c>
      <c r="G487" s="273"/>
      <c r="H487" s="273"/>
      <c r="I487" s="273"/>
      <c r="J487" s="188"/>
      <c r="K487" s="190" t="s">
        <v>22</v>
      </c>
      <c r="L487" s="188"/>
      <c r="M487" s="188"/>
      <c r="N487" s="188"/>
      <c r="O487" s="188"/>
      <c r="P487" s="188"/>
      <c r="Q487" s="188"/>
      <c r="R487" s="191"/>
      <c r="T487" s="192"/>
      <c r="U487" s="188"/>
      <c r="V487" s="188"/>
      <c r="W487" s="188"/>
      <c r="X487" s="188"/>
      <c r="Y487" s="188"/>
      <c r="Z487" s="188"/>
      <c r="AA487" s="193"/>
      <c r="AT487" s="194" t="s">
        <v>199</v>
      </c>
      <c r="AU487" s="194" t="s">
        <v>114</v>
      </c>
      <c r="AV487" s="11" t="s">
        <v>90</v>
      </c>
      <c r="AW487" s="11" t="s">
        <v>39</v>
      </c>
      <c r="AX487" s="11" t="s">
        <v>82</v>
      </c>
      <c r="AY487" s="194" t="s">
        <v>191</v>
      </c>
    </row>
    <row r="488" spans="2:51" s="10" customFormat="1" ht="22.5" customHeight="1">
      <c r="B488" s="179"/>
      <c r="C488" s="180"/>
      <c r="D488" s="180"/>
      <c r="E488" s="181" t="s">
        <v>22</v>
      </c>
      <c r="F488" s="274" t="s">
        <v>624</v>
      </c>
      <c r="G488" s="275"/>
      <c r="H488" s="275"/>
      <c r="I488" s="275"/>
      <c r="J488" s="180"/>
      <c r="K488" s="182">
        <v>1.258</v>
      </c>
      <c r="L488" s="180"/>
      <c r="M488" s="180"/>
      <c r="N488" s="180"/>
      <c r="O488" s="180"/>
      <c r="P488" s="180"/>
      <c r="Q488" s="180"/>
      <c r="R488" s="183"/>
      <c r="T488" s="184"/>
      <c r="U488" s="180"/>
      <c r="V488" s="180"/>
      <c r="W488" s="180"/>
      <c r="X488" s="180"/>
      <c r="Y488" s="180"/>
      <c r="Z488" s="180"/>
      <c r="AA488" s="185"/>
      <c r="AT488" s="186" t="s">
        <v>199</v>
      </c>
      <c r="AU488" s="186" t="s">
        <v>114</v>
      </c>
      <c r="AV488" s="10" t="s">
        <v>114</v>
      </c>
      <c r="AW488" s="10" t="s">
        <v>39</v>
      </c>
      <c r="AX488" s="10" t="s">
        <v>82</v>
      </c>
      <c r="AY488" s="186" t="s">
        <v>191</v>
      </c>
    </row>
    <row r="489" spans="2:51" s="10" customFormat="1" ht="22.5" customHeight="1">
      <c r="B489" s="179"/>
      <c r="C489" s="180"/>
      <c r="D489" s="180"/>
      <c r="E489" s="181" t="s">
        <v>22</v>
      </c>
      <c r="F489" s="274" t="s">
        <v>625</v>
      </c>
      <c r="G489" s="275"/>
      <c r="H489" s="275"/>
      <c r="I489" s="275"/>
      <c r="J489" s="180"/>
      <c r="K489" s="182">
        <v>0.5</v>
      </c>
      <c r="L489" s="180"/>
      <c r="M489" s="180"/>
      <c r="N489" s="180"/>
      <c r="O489" s="180"/>
      <c r="P489" s="180"/>
      <c r="Q489" s="180"/>
      <c r="R489" s="183"/>
      <c r="T489" s="184"/>
      <c r="U489" s="180"/>
      <c r="V489" s="180"/>
      <c r="W489" s="180"/>
      <c r="X489" s="180"/>
      <c r="Y489" s="180"/>
      <c r="Z489" s="180"/>
      <c r="AA489" s="185"/>
      <c r="AT489" s="186" t="s">
        <v>199</v>
      </c>
      <c r="AU489" s="186" t="s">
        <v>114</v>
      </c>
      <c r="AV489" s="10" t="s">
        <v>114</v>
      </c>
      <c r="AW489" s="10" t="s">
        <v>39</v>
      </c>
      <c r="AX489" s="10" t="s">
        <v>82</v>
      </c>
      <c r="AY489" s="186" t="s">
        <v>191</v>
      </c>
    </row>
    <row r="490" spans="2:51" s="10" customFormat="1" ht="22.5" customHeight="1">
      <c r="B490" s="179"/>
      <c r="C490" s="180"/>
      <c r="D490" s="180"/>
      <c r="E490" s="181" t="s">
        <v>22</v>
      </c>
      <c r="F490" s="274" t="s">
        <v>626</v>
      </c>
      <c r="G490" s="275"/>
      <c r="H490" s="275"/>
      <c r="I490" s="275"/>
      <c r="J490" s="180"/>
      <c r="K490" s="182">
        <v>1.258</v>
      </c>
      <c r="L490" s="180"/>
      <c r="M490" s="180"/>
      <c r="N490" s="180"/>
      <c r="O490" s="180"/>
      <c r="P490" s="180"/>
      <c r="Q490" s="180"/>
      <c r="R490" s="183"/>
      <c r="T490" s="184"/>
      <c r="U490" s="180"/>
      <c r="V490" s="180"/>
      <c r="W490" s="180"/>
      <c r="X490" s="180"/>
      <c r="Y490" s="180"/>
      <c r="Z490" s="180"/>
      <c r="AA490" s="185"/>
      <c r="AT490" s="186" t="s">
        <v>199</v>
      </c>
      <c r="AU490" s="186" t="s">
        <v>114</v>
      </c>
      <c r="AV490" s="10" t="s">
        <v>114</v>
      </c>
      <c r="AW490" s="10" t="s">
        <v>39</v>
      </c>
      <c r="AX490" s="10" t="s">
        <v>82</v>
      </c>
      <c r="AY490" s="186" t="s">
        <v>191</v>
      </c>
    </row>
    <row r="491" spans="2:51" s="10" customFormat="1" ht="22.5" customHeight="1">
      <c r="B491" s="179"/>
      <c r="C491" s="180"/>
      <c r="D491" s="180"/>
      <c r="E491" s="181" t="s">
        <v>22</v>
      </c>
      <c r="F491" s="274" t="s">
        <v>627</v>
      </c>
      <c r="G491" s="275"/>
      <c r="H491" s="275"/>
      <c r="I491" s="275"/>
      <c r="J491" s="180"/>
      <c r="K491" s="182">
        <v>1.258</v>
      </c>
      <c r="L491" s="180"/>
      <c r="M491" s="180"/>
      <c r="N491" s="180"/>
      <c r="O491" s="180"/>
      <c r="P491" s="180"/>
      <c r="Q491" s="180"/>
      <c r="R491" s="183"/>
      <c r="T491" s="184"/>
      <c r="U491" s="180"/>
      <c r="V491" s="180"/>
      <c r="W491" s="180"/>
      <c r="X491" s="180"/>
      <c r="Y491" s="180"/>
      <c r="Z491" s="180"/>
      <c r="AA491" s="185"/>
      <c r="AT491" s="186" t="s">
        <v>199</v>
      </c>
      <c r="AU491" s="186" t="s">
        <v>114</v>
      </c>
      <c r="AV491" s="10" t="s">
        <v>114</v>
      </c>
      <c r="AW491" s="10" t="s">
        <v>39</v>
      </c>
      <c r="AX491" s="10" t="s">
        <v>82</v>
      </c>
      <c r="AY491" s="186" t="s">
        <v>191</v>
      </c>
    </row>
    <row r="492" spans="2:51" s="12" customFormat="1" ht="22.5" customHeight="1">
      <c r="B492" s="195"/>
      <c r="C492" s="196"/>
      <c r="D492" s="196"/>
      <c r="E492" s="197" t="s">
        <v>22</v>
      </c>
      <c r="F492" s="288" t="s">
        <v>217</v>
      </c>
      <c r="G492" s="289"/>
      <c r="H492" s="289"/>
      <c r="I492" s="289"/>
      <c r="J492" s="196"/>
      <c r="K492" s="198">
        <v>4.274</v>
      </c>
      <c r="L492" s="196"/>
      <c r="M492" s="196"/>
      <c r="N492" s="196"/>
      <c r="O492" s="196"/>
      <c r="P492" s="196"/>
      <c r="Q492" s="196"/>
      <c r="R492" s="199"/>
      <c r="T492" s="200"/>
      <c r="U492" s="196"/>
      <c r="V492" s="196"/>
      <c r="W492" s="196"/>
      <c r="X492" s="196"/>
      <c r="Y492" s="196"/>
      <c r="Z492" s="196"/>
      <c r="AA492" s="201"/>
      <c r="AT492" s="202" t="s">
        <v>199</v>
      </c>
      <c r="AU492" s="202" t="s">
        <v>114</v>
      </c>
      <c r="AV492" s="12" t="s">
        <v>196</v>
      </c>
      <c r="AW492" s="12" t="s">
        <v>39</v>
      </c>
      <c r="AX492" s="12" t="s">
        <v>90</v>
      </c>
      <c r="AY492" s="202" t="s">
        <v>191</v>
      </c>
    </row>
    <row r="493" spans="2:65" s="1" customFormat="1" ht="22.5" customHeight="1">
      <c r="B493" s="38"/>
      <c r="C493" s="172" t="s">
        <v>628</v>
      </c>
      <c r="D493" s="172" t="s">
        <v>193</v>
      </c>
      <c r="E493" s="173" t="s">
        <v>629</v>
      </c>
      <c r="F493" s="281" t="s">
        <v>630</v>
      </c>
      <c r="G493" s="281"/>
      <c r="H493" s="281"/>
      <c r="I493" s="281"/>
      <c r="J493" s="174" t="s">
        <v>111</v>
      </c>
      <c r="K493" s="175">
        <v>32.8</v>
      </c>
      <c r="L493" s="282">
        <v>0</v>
      </c>
      <c r="M493" s="283"/>
      <c r="N493" s="280">
        <f>ROUND(L493*K493,2)</f>
        <v>0</v>
      </c>
      <c r="O493" s="280"/>
      <c r="P493" s="280"/>
      <c r="Q493" s="280"/>
      <c r="R493" s="40"/>
      <c r="T493" s="176" t="s">
        <v>22</v>
      </c>
      <c r="U493" s="47" t="s">
        <v>47</v>
      </c>
      <c r="V493" s="39"/>
      <c r="W493" s="177">
        <f>V493*K493</f>
        <v>0</v>
      </c>
      <c r="X493" s="177">
        <v>0</v>
      </c>
      <c r="Y493" s="177">
        <f>X493*K493</f>
        <v>0</v>
      </c>
      <c r="Z493" s="177">
        <v>0</v>
      </c>
      <c r="AA493" s="178">
        <f>Z493*K493</f>
        <v>0</v>
      </c>
      <c r="AR493" s="21" t="s">
        <v>196</v>
      </c>
      <c r="AT493" s="21" t="s">
        <v>193</v>
      </c>
      <c r="AU493" s="21" t="s">
        <v>114</v>
      </c>
      <c r="AY493" s="21" t="s">
        <v>191</v>
      </c>
      <c r="BE493" s="113">
        <f>IF(U493="základní",N493,0)</f>
        <v>0</v>
      </c>
      <c r="BF493" s="113">
        <f>IF(U493="snížená",N493,0)</f>
        <v>0</v>
      </c>
      <c r="BG493" s="113">
        <f>IF(U493="zákl. přenesená",N493,0)</f>
        <v>0</v>
      </c>
      <c r="BH493" s="113">
        <f>IF(U493="sníž. přenesená",N493,0)</f>
        <v>0</v>
      </c>
      <c r="BI493" s="113">
        <f>IF(U493="nulová",N493,0)</f>
        <v>0</v>
      </c>
      <c r="BJ493" s="21" t="s">
        <v>90</v>
      </c>
      <c r="BK493" s="113">
        <f>ROUND(L493*K493,2)</f>
        <v>0</v>
      </c>
      <c r="BL493" s="21" t="s">
        <v>196</v>
      </c>
      <c r="BM493" s="21" t="s">
        <v>631</v>
      </c>
    </row>
    <row r="494" spans="2:47" s="1" customFormat="1" ht="66" customHeight="1">
      <c r="B494" s="38"/>
      <c r="C494" s="39"/>
      <c r="D494" s="39"/>
      <c r="E494" s="39"/>
      <c r="F494" s="270" t="s">
        <v>632</v>
      </c>
      <c r="G494" s="271"/>
      <c r="H494" s="271"/>
      <c r="I494" s="271"/>
      <c r="J494" s="39"/>
      <c r="K494" s="39"/>
      <c r="L494" s="39"/>
      <c r="M494" s="39"/>
      <c r="N494" s="39"/>
      <c r="O494" s="39"/>
      <c r="P494" s="39"/>
      <c r="Q494" s="39"/>
      <c r="R494" s="40"/>
      <c r="T494" s="147"/>
      <c r="U494" s="39"/>
      <c r="V494" s="39"/>
      <c r="W494" s="39"/>
      <c r="X494" s="39"/>
      <c r="Y494" s="39"/>
      <c r="Z494" s="39"/>
      <c r="AA494" s="81"/>
      <c r="AT494" s="21" t="s">
        <v>210</v>
      </c>
      <c r="AU494" s="21" t="s">
        <v>114</v>
      </c>
    </row>
    <row r="495" spans="2:51" s="11" customFormat="1" ht="22.5" customHeight="1">
      <c r="B495" s="187"/>
      <c r="C495" s="188"/>
      <c r="D495" s="188"/>
      <c r="E495" s="189" t="s">
        <v>22</v>
      </c>
      <c r="F495" s="272" t="s">
        <v>633</v>
      </c>
      <c r="G495" s="273"/>
      <c r="H495" s="273"/>
      <c r="I495" s="273"/>
      <c r="J495" s="188"/>
      <c r="K495" s="190" t="s">
        <v>22</v>
      </c>
      <c r="L495" s="188"/>
      <c r="M495" s="188"/>
      <c r="N495" s="188"/>
      <c r="O495" s="188"/>
      <c r="P495" s="188"/>
      <c r="Q495" s="188"/>
      <c r="R495" s="191"/>
      <c r="T495" s="192"/>
      <c r="U495" s="188"/>
      <c r="V495" s="188"/>
      <c r="W495" s="188"/>
      <c r="X495" s="188"/>
      <c r="Y495" s="188"/>
      <c r="Z495" s="188"/>
      <c r="AA495" s="193"/>
      <c r="AT495" s="194" t="s">
        <v>199</v>
      </c>
      <c r="AU495" s="194" t="s">
        <v>114</v>
      </c>
      <c r="AV495" s="11" t="s">
        <v>90</v>
      </c>
      <c r="AW495" s="11" t="s">
        <v>39</v>
      </c>
      <c r="AX495" s="11" t="s">
        <v>82</v>
      </c>
      <c r="AY495" s="194" t="s">
        <v>191</v>
      </c>
    </row>
    <row r="496" spans="2:51" s="10" customFormat="1" ht="22.5" customHeight="1">
      <c r="B496" s="179"/>
      <c r="C496" s="180"/>
      <c r="D496" s="180"/>
      <c r="E496" s="181" t="s">
        <v>22</v>
      </c>
      <c r="F496" s="274" t="s">
        <v>634</v>
      </c>
      <c r="G496" s="275"/>
      <c r="H496" s="275"/>
      <c r="I496" s="275"/>
      <c r="J496" s="180"/>
      <c r="K496" s="182">
        <v>32.8</v>
      </c>
      <c r="L496" s="180"/>
      <c r="M496" s="180"/>
      <c r="N496" s="180"/>
      <c r="O496" s="180"/>
      <c r="P496" s="180"/>
      <c r="Q496" s="180"/>
      <c r="R496" s="183"/>
      <c r="T496" s="184"/>
      <c r="U496" s="180"/>
      <c r="V496" s="180"/>
      <c r="W496" s="180"/>
      <c r="X496" s="180"/>
      <c r="Y496" s="180"/>
      <c r="Z496" s="180"/>
      <c r="AA496" s="185"/>
      <c r="AT496" s="186" t="s">
        <v>199</v>
      </c>
      <c r="AU496" s="186" t="s">
        <v>114</v>
      </c>
      <c r="AV496" s="10" t="s">
        <v>114</v>
      </c>
      <c r="AW496" s="10" t="s">
        <v>39</v>
      </c>
      <c r="AX496" s="10" t="s">
        <v>82</v>
      </c>
      <c r="AY496" s="186" t="s">
        <v>191</v>
      </c>
    </row>
    <row r="497" spans="2:51" s="12" customFormat="1" ht="22.5" customHeight="1">
      <c r="B497" s="195"/>
      <c r="C497" s="196"/>
      <c r="D497" s="196"/>
      <c r="E497" s="197" t="s">
        <v>22</v>
      </c>
      <c r="F497" s="288" t="s">
        <v>217</v>
      </c>
      <c r="G497" s="289"/>
      <c r="H497" s="289"/>
      <c r="I497" s="289"/>
      <c r="J497" s="196"/>
      <c r="K497" s="198">
        <v>32.8</v>
      </c>
      <c r="L497" s="196"/>
      <c r="M497" s="196"/>
      <c r="N497" s="196"/>
      <c r="O497" s="196"/>
      <c r="P497" s="196"/>
      <c r="Q497" s="196"/>
      <c r="R497" s="199"/>
      <c r="T497" s="200"/>
      <c r="U497" s="196"/>
      <c r="V497" s="196"/>
      <c r="W497" s="196"/>
      <c r="X497" s="196"/>
      <c r="Y497" s="196"/>
      <c r="Z497" s="196"/>
      <c r="AA497" s="201"/>
      <c r="AT497" s="202" t="s">
        <v>199</v>
      </c>
      <c r="AU497" s="202" t="s">
        <v>114</v>
      </c>
      <c r="AV497" s="12" t="s">
        <v>196</v>
      </c>
      <c r="AW497" s="12" t="s">
        <v>39</v>
      </c>
      <c r="AX497" s="12" t="s">
        <v>90</v>
      </c>
      <c r="AY497" s="202" t="s">
        <v>191</v>
      </c>
    </row>
    <row r="498" spans="2:65" s="1" customFormat="1" ht="31.5" customHeight="1">
      <c r="B498" s="38"/>
      <c r="C498" s="172" t="s">
        <v>635</v>
      </c>
      <c r="D498" s="172" t="s">
        <v>193</v>
      </c>
      <c r="E498" s="173" t="s">
        <v>636</v>
      </c>
      <c r="F498" s="281" t="s">
        <v>637</v>
      </c>
      <c r="G498" s="281"/>
      <c r="H498" s="281"/>
      <c r="I498" s="281"/>
      <c r="J498" s="174" t="s">
        <v>111</v>
      </c>
      <c r="K498" s="175">
        <v>95.978</v>
      </c>
      <c r="L498" s="282">
        <v>0</v>
      </c>
      <c r="M498" s="283"/>
      <c r="N498" s="280">
        <f>ROUND(L498*K498,2)</f>
        <v>0</v>
      </c>
      <c r="O498" s="280"/>
      <c r="P498" s="280"/>
      <c r="Q498" s="280"/>
      <c r="R498" s="40"/>
      <c r="T498" s="176" t="s">
        <v>22</v>
      </c>
      <c r="U498" s="47" t="s">
        <v>47</v>
      </c>
      <c r="V498" s="39"/>
      <c r="W498" s="177">
        <f>V498*K498</f>
        <v>0</v>
      </c>
      <c r="X498" s="177">
        <v>0.34563</v>
      </c>
      <c r="Y498" s="177">
        <f>X498*K498</f>
        <v>33.17287614</v>
      </c>
      <c r="Z498" s="177">
        <v>0</v>
      </c>
      <c r="AA498" s="178">
        <f>Z498*K498</f>
        <v>0</v>
      </c>
      <c r="AR498" s="21" t="s">
        <v>196</v>
      </c>
      <c r="AT498" s="21" t="s">
        <v>193</v>
      </c>
      <c r="AU498" s="21" t="s">
        <v>114</v>
      </c>
      <c r="AY498" s="21" t="s">
        <v>191</v>
      </c>
      <c r="BE498" s="113">
        <f>IF(U498="základní",N498,0)</f>
        <v>0</v>
      </c>
      <c r="BF498" s="113">
        <f>IF(U498="snížená",N498,0)</f>
        <v>0</v>
      </c>
      <c r="BG498" s="113">
        <f>IF(U498="zákl. přenesená",N498,0)</f>
        <v>0</v>
      </c>
      <c r="BH498" s="113">
        <f>IF(U498="sníž. přenesená",N498,0)</f>
        <v>0</v>
      </c>
      <c r="BI498" s="113">
        <f>IF(U498="nulová",N498,0)</f>
        <v>0</v>
      </c>
      <c r="BJ498" s="21" t="s">
        <v>90</v>
      </c>
      <c r="BK498" s="113">
        <f>ROUND(L498*K498,2)</f>
        <v>0</v>
      </c>
      <c r="BL498" s="21" t="s">
        <v>196</v>
      </c>
      <c r="BM498" s="21" t="s">
        <v>638</v>
      </c>
    </row>
    <row r="499" spans="2:51" s="11" customFormat="1" ht="22.5" customHeight="1">
      <c r="B499" s="187"/>
      <c r="C499" s="188"/>
      <c r="D499" s="188"/>
      <c r="E499" s="189" t="s">
        <v>22</v>
      </c>
      <c r="F499" s="286" t="s">
        <v>639</v>
      </c>
      <c r="G499" s="287"/>
      <c r="H499" s="287"/>
      <c r="I499" s="287"/>
      <c r="J499" s="188"/>
      <c r="K499" s="190" t="s">
        <v>22</v>
      </c>
      <c r="L499" s="188"/>
      <c r="M499" s="188"/>
      <c r="N499" s="188"/>
      <c r="O499" s="188"/>
      <c r="P499" s="188"/>
      <c r="Q499" s="188"/>
      <c r="R499" s="191"/>
      <c r="T499" s="192"/>
      <c r="U499" s="188"/>
      <c r="V499" s="188"/>
      <c r="W499" s="188"/>
      <c r="X499" s="188"/>
      <c r="Y499" s="188"/>
      <c r="Z499" s="188"/>
      <c r="AA499" s="193"/>
      <c r="AT499" s="194" t="s">
        <v>199</v>
      </c>
      <c r="AU499" s="194" t="s">
        <v>114</v>
      </c>
      <c r="AV499" s="11" t="s">
        <v>90</v>
      </c>
      <c r="AW499" s="11" t="s">
        <v>39</v>
      </c>
      <c r="AX499" s="11" t="s">
        <v>82</v>
      </c>
      <c r="AY499" s="194" t="s">
        <v>191</v>
      </c>
    </row>
    <row r="500" spans="2:51" s="10" customFormat="1" ht="22.5" customHeight="1">
      <c r="B500" s="179"/>
      <c r="C500" s="180"/>
      <c r="D500" s="180"/>
      <c r="E500" s="181" t="s">
        <v>22</v>
      </c>
      <c r="F500" s="274" t="s">
        <v>640</v>
      </c>
      <c r="G500" s="275"/>
      <c r="H500" s="275"/>
      <c r="I500" s="275"/>
      <c r="J500" s="180"/>
      <c r="K500" s="182">
        <v>95.978</v>
      </c>
      <c r="L500" s="180"/>
      <c r="M500" s="180"/>
      <c r="N500" s="180"/>
      <c r="O500" s="180"/>
      <c r="P500" s="180"/>
      <c r="Q500" s="180"/>
      <c r="R500" s="183"/>
      <c r="T500" s="184"/>
      <c r="U500" s="180"/>
      <c r="V500" s="180"/>
      <c r="W500" s="180"/>
      <c r="X500" s="180"/>
      <c r="Y500" s="180"/>
      <c r="Z500" s="180"/>
      <c r="AA500" s="185"/>
      <c r="AT500" s="186" t="s">
        <v>199</v>
      </c>
      <c r="AU500" s="186" t="s">
        <v>114</v>
      </c>
      <c r="AV500" s="10" t="s">
        <v>114</v>
      </c>
      <c r="AW500" s="10" t="s">
        <v>39</v>
      </c>
      <c r="AX500" s="10" t="s">
        <v>90</v>
      </c>
      <c r="AY500" s="186" t="s">
        <v>191</v>
      </c>
    </row>
    <row r="501" spans="2:63" s="9" customFormat="1" ht="29.85" customHeight="1">
      <c r="B501" s="161"/>
      <c r="C501" s="162"/>
      <c r="D501" s="171" t="s">
        <v>143</v>
      </c>
      <c r="E501" s="171"/>
      <c r="F501" s="171"/>
      <c r="G501" s="171"/>
      <c r="H501" s="171"/>
      <c r="I501" s="171"/>
      <c r="J501" s="171"/>
      <c r="K501" s="171"/>
      <c r="L501" s="171"/>
      <c r="M501" s="171"/>
      <c r="N501" s="266">
        <f>BK501</f>
        <v>0</v>
      </c>
      <c r="O501" s="267"/>
      <c r="P501" s="267"/>
      <c r="Q501" s="267"/>
      <c r="R501" s="164"/>
      <c r="T501" s="165"/>
      <c r="U501" s="162"/>
      <c r="V501" s="162"/>
      <c r="W501" s="166">
        <f>SUM(W502:W590)</f>
        <v>0</v>
      </c>
      <c r="X501" s="162"/>
      <c r="Y501" s="166">
        <f>SUM(Y502:Y590)</f>
        <v>0.08593600000000001</v>
      </c>
      <c r="Z501" s="162"/>
      <c r="AA501" s="167">
        <f>SUM(AA502:AA590)</f>
        <v>81.442385</v>
      </c>
      <c r="AR501" s="168" t="s">
        <v>90</v>
      </c>
      <c r="AT501" s="169" t="s">
        <v>81</v>
      </c>
      <c r="AU501" s="169" t="s">
        <v>90</v>
      </c>
      <c r="AY501" s="168" t="s">
        <v>191</v>
      </c>
      <c r="BK501" s="170">
        <f>SUM(BK502:BK590)</f>
        <v>0</v>
      </c>
    </row>
    <row r="502" spans="2:65" s="1" customFormat="1" ht="22.5" customHeight="1">
      <c r="B502" s="38"/>
      <c r="C502" s="172" t="s">
        <v>641</v>
      </c>
      <c r="D502" s="172" t="s">
        <v>193</v>
      </c>
      <c r="E502" s="173" t="s">
        <v>642</v>
      </c>
      <c r="F502" s="281" t="s">
        <v>643</v>
      </c>
      <c r="G502" s="281"/>
      <c r="H502" s="281"/>
      <c r="I502" s="281"/>
      <c r="J502" s="174" t="s">
        <v>203</v>
      </c>
      <c r="K502" s="175">
        <v>1</v>
      </c>
      <c r="L502" s="282">
        <v>0</v>
      </c>
      <c r="M502" s="283"/>
      <c r="N502" s="280">
        <f>ROUND(L502*K502,2)</f>
        <v>0</v>
      </c>
      <c r="O502" s="280"/>
      <c r="P502" s="280"/>
      <c r="Q502" s="280"/>
      <c r="R502" s="40"/>
      <c r="T502" s="176" t="s">
        <v>22</v>
      </c>
      <c r="U502" s="47" t="s">
        <v>47</v>
      </c>
      <c r="V502" s="39"/>
      <c r="W502" s="177">
        <f>V502*K502</f>
        <v>0</v>
      </c>
      <c r="X502" s="177">
        <v>0</v>
      </c>
      <c r="Y502" s="177">
        <f>X502*K502</f>
        <v>0</v>
      </c>
      <c r="Z502" s="177">
        <v>0</v>
      </c>
      <c r="AA502" s="178">
        <f>Z502*K502</f>
        <v>0</v>
      </c>
      <c r="AR502" s="21" t="s">
        <v>196</v>
      </c>
      <c r="AT502" s="21" t="s">
        <v>193</v>
      </c>
      <c r="AU502" s="21" t="s">
        <v>114</v>
      </c>
      <c r="AY502" s="21" t="s">
        <v>191</v>
      </c>
      <c r="BE502" s="113">
        <f>IF(U502="základní",N502,0)</f>
        <v>0</v>
      </c>
      <c r="BF502" s="113">
        <f>IF(U502="snížená",N502,0)</f>
        <v>0</v>
      </c>
      <c r="BG502" s="113">
        <f>IF(U502="zákl. přenesená",N502,0)</f>
        <v>0</v>
      </c>
      <c r="BH502" s="113">
        <f>IF(U502="sníž. přenesená",N502,0)</f>
        <v>0</v>
      </c>
      <c r="BI502" s="113">
        <f>IF(U502="nulová",N502,0)</f>
        <v>0</v>
      </c>
      <c r="BJ502" s="21" t="s">
        <v>90</v>
      </c>
      <c r="BK502" s="113">
        <f>ROUND(L502*K502,2)</f>
        <v>0</v>
      </c>
      <c r="BL502" s="21" t="s">
        <v>196</v>
      </c>
      <c r="BM502" s="21" t="s">
        <v>644</v>
      </c>
    </row>
    <row r="503" spans="2:51" s="10" customFormat="1" ht="22.5" customHeight="1">
      <c r="B503" s="179"/>
      <c r="C503" s="180"/>
      <c r="D503" s="180"/>
      <c r="E503" s="181" t="s">
        <v>22</v>
      </c>
      <c r="F503" s="284" t="s">
        <v>90</v>
      </c>
      <c r="G503" s="285"/>
      <c r="H503" s="285"/>
      <c r="I503" s="285"/>
      <c r="J503" s="180"/>
      <c r="K503" s="182">
        <v>1</v>
      </c>
      <c r="L503" s="180"/>
      <c r="M503" s="180"/>
      <c r="N503" s="180"/>
      <c r="O503" s="180"/>
      <c r="P503" s="180"/>
      <c r="Q503" s="180"/>
      <c r="R503" s="183"/>
      <c r="T503" s="184"/>
      <c r="U503" s="180"/>
      <c r="V503" s="180"/>
      <c r="W503" s="180"/>
      <c r="X503" s="180"/>
      <c r="Y503" s="180"/>
      <c r="Z503" s="180"/>
      <c r="AA503" s="185"/>
      <c r="AT503" s="186" t="s">
        <v>199</v>
      </c>
      <c r="AU503" s="186" t="s">
        <v>114</v>
      </c>
      <c r="AV503" s="10" t="s">
        <v>114</v>
      </c>
      <c r="AW503" s="10" t="s">
        <v>39</v>
      </c>
      <c r="AX503" s="10" t="s">
        <v>90</v>
      </c>
      <c r="AY503" s="186" t="s">
        <v>191</v>
      </c>
    </row>
    <row r="504" spans="2:65" s="1" customFormat="1" ht="22.5" customHeight="1">
      <c r="B504" s="38"/>
      <c r="C504" s="172" t="s">
        <v>645</v>
      </c>
      <c r="D504" s="172" t="s">
        <v>193</v>
      </c>
      <c r="E504" s="173" t="s">
        <v>646</v>
      </c>
      <c r="F504" s="281" t="s">
        <v>647</v>
      </c>
      <c r="G504" s="281"/>
      <c r="H504" s="281"/>
      <c r="I504" s="281"/>
      <c r="J504" s="174" t="s">
        <v>203</v>
      </c>
      <c r="K504" s="175">
        <v>1</v>
      </c>
      <c r="L504" s="282">
        <v>0</v>
      </c>
      <c r="M504" s="283"/>
      <c r="N504" s="280">
        <f>ROUND(L504*K504,2)</f>
        <v>0</v>
      </c>
      <c r="O504" s="280"/>
      <c r="P504" s="280"/>
      <c r="Q504" s="280"/>
      <c r="R504" s="40"/>
      <c r="T504" s="176" t="s">
        <v>22</v>
      </c>
      <c r="U504" s="47" t="s">
        <v>47</v>
      </c>
      <c r="V504" s="39"/>
      <c r="W504" s="177">
        <f>V504*K504</f>
        <v>0</v>
      </c>
      <c r="X504" s="177">
        <v>0</v>
      </c>
      <c r="Y504" s="177">
        <f>X504*K504</f>
        <v>0</v>
      </c>
      <c r="Z504" s="177">
        <v>0</v>
      </c>
      <c r="AA504" s="178">
        <f>Z504*K504</f>
        <v>0</v>
      </c>
      <c r="AR504" s="21" t="s">
        <v>196</v>
      </c>
      <c r="AT504" s="21" t="s">
        <v>193</v>
      </c>
      <c r="AU504" s="21" t="s">
        <v>114</v>
      </c>
      <c r="AY504" s="21" t="s">
        <v>191</v>
      </c>
      <c r="BE504" s="113">
        <f>IF(U504="základní",N504,0)</f>
        <v>0</v>
      </c>
      <c r="BF504" s="113">
        <f>IF(U504="snížená",N504,0)</f>
        <v>0</v>
      </c>
      <c r="BG504" s="113">
        <f>IF(U504="zákl. přenesená",N504,0)</f>
        <v>0</v>
      </c>
      <c r="BH504" s="113">
        <f>IF(U504="sníž. přenesená",N504,0)</f>
        <v>0</v>
      </c>
      <c r="BI504" s="113">
        <f>IF(U504="nulová",N504,0)</f>
        <v>0</v>
      </c>
      <c r="BJ504" s="21" t="s">
        <v>90</v>
      </c>
      <c r="BK504" s="113">
        <f>ROUND(L504*K504,2)</f>
        <v>0</v>
      </c>
      <c r="BL504" s="21" t="s">
        <v>196</v>
      </c>
      <c r="BM504" s="21" t="s">
        <v>648</v>
      </c>
    </row>
    <row r="505" spans="2:51" s="10" customFormat="1" ht="22.5" customHeight="1">
      <c r="B505" s="179"/>
      <c r="C505" s="180"/>
      <c r="D505" s="180"/>
      <c r="E505" s="181" t="s">
        <v>22</v>
      </c>
      <c r="F505" s="284" t="s">
        <v>90</v>
      </c>
      <c r="G505" s="285"/>
      <c r="H505" s="285"/>
      <c r="I505" s="285"/>
      <c r="J505" s="180"/>
      <c r="K505" s="182">
        <v>1</v>
      </c>
      <c r="L505" s="180"/>
      <c r="M505" s="180"/>
      <c r="N505" s="180"/>
      <c r="O505" s="180"/>
      <c r="P505" s="180"/>
      <c r="Q505" s="180"/>
      <c r="R505" s="183"/>
      <c r="T505" s="184"/>
      <c r="U505" s="180"/>
      <c r="V505" s="180"/>
      <c r="W505" s="180"/>
      <c r="X505" s="180"/>
      <c r="Y505" s="180"/>
      <c r="Z505" s="180"/>
      <c r="AA505" s="185"/>
      <c r="AT505" s="186" t="s">
        <v>199</v>
      </c>
      <c r="AU505" s="186" t="s">
        <v>114</v>
      </c>
      <c r="AV505" s="10" t="s">
        <v>114</v>
      </c>
      <c r="AW505" s="10" t="s">
        <v>39</v>
      </c>
      <c r="AX505" s="10" t="s">
        <v>90</v>
      </c>
      <c r="AY505" s="186" t="s">
        <v>191</v>
      </c>
    </row>
    <row r="506" spans="2:65" s="1" customFormat="1" ht="22.5" customHeight="1">
      <c r="B506" s="38"/>
      <c r="C506" s="172" t="s">
        <v>649</v>
      </c>
      <c r="D506" s="172" t="s">
        <v>193</v>
      </c>
      <c r="E506" s="173" t="s">
        <v>650</v>
      </c>
      <c r="F506" s="281" t="s">
        <v>651</v>
      </c>
      <c r="G506" s="281"/>
      <c r="H506" s="281"/>
      <c r="I506" s="281"/>
      <c r="J506" s="174" t="s">
        <v>203</v>
      </c>
      <c r="K506" s="175">
        <v>1</v>
      </c>
      <c r="L506" s="282">
        <v>0</v>
      </c>
      <c r="M506" s="283"/>
      <c r="N506" s="280">
        <f>ROUND(L506*K506,2)</f>
        <v>0</v>
      </c>
      <c r="O506" s="280"/>
      <c r="P506" s="280"/>
      <c r="Q506" s="280"/>
      <c r="R506" s="40"/>
      <c r="T506" s="176" t="s">
        <v>22</v>
      </c>
      <c r="U506" s="47" t="s">
        <v>47</v>
      </c>
      <c r="V506" s="39"/>
      <c r="W506" s="177">
        <f>V506*K506</f>
        <v>0</v>
      </c>
      <c r="X506" s="177">
        <v>0</v>
      </c>
      <c r="Y506" s="177">
        <f>X506*K506</f>
        <v>0</v>
      </c>
      <c r="Z506" s="177">
        <v>0</v>
      </c>
      <c r="AA506" s="178">
        <f>Z506*K506</f>
        <v>0</v>
      </c>
      <c r="AR506" s="21" t="s">
        <v>196</v>
      </c>
      <c r="AT506" s="21" t="s">
        <v>193</v>
      </c>
      <c r="AU506" s="21" t="s">
        <v>114</v>
      </c>
      <c r="AY506" s="21" t="s">
        <v>191</v>
      </c>
      <c r="BE506" s="113">
        <f>IF(U506="základní",N506,0)</f>
        <v>0</v>
      </c>
      <c r="BF506" s="113">
        <f>IF(U506="snížená",N506,0)</f>
        <v>0</v>
      </c>
      <c r="BG506" s="113">
        <f>IF(U506="zákl. přenesená",N506,0)</f>
        <v>0</v>
      </c>
      <c r="BH506" s="113">
        <f>IF(U506="sníž. přenesená",N506,0)</f>
        <v>0</v>
      </c>
      <c r="BI506" s="113">
        <f>IF(U506="nulová",N506,0)</f>
        <v>0</v>
      </c>
      <c r="BJ506" s="21" t="s">
        <v>90</v>
      </c>
      <c r="BK506" s="113">
        <f>ROUND(L506*K506,2)</f>
        <v>0</v>
      </c>
      <c r="BL506" s="21" t="s">
        <v>196</v>
      </c>
      <c r="BM506" s="21" t="s">
        <v>652</v>
      </c>
    </row>
    <row r="507" spans="2:47" s="1" customFormat="1" ht="54" customHeight="1">
      <c r="B507" s="38"/>
      <c r="C507" s="39"/>
      <c r="D507" s="39"/>
      <c r="E507" s="39"/>
      <c r="F507" s="270" t="s">
        <v>653</v>
      </c>
      <c r="G507" s="271"/>
      <c r="H507" s="271"/>
      <c r="I507" s="271"/>
      <c r="J507" s="39"/>
      <c r="K507" s="39"/>
      <c r="L507" s="39"/>
      <c r="M507" s="39"/>
      <c r="N507" s="39"/>
      <c r="O507" s="39"/>
      <c r="P507" s="39"/>
      <c r="Q507" s="39"/>
      <c r="R507" s="40"/>
      <c r="T507" s="147"/>
      <c r="U507" s="39"/>
      <c r="V507" s="39"/>
      <c r="W507" s="39"/>
      <c r="X507" s="39"/>
      <c r="Y507" s="39"/>
      <c r="Z507" s="39"/>
      <c r="AA507" s="81"/>
      <c r="AT507" s="21" t="s">
        <v>210</v>
      </c>
      <c r="AU507" s="21" t="s">
        <v>114</v>
      </c>
    </row>
    <row r="508" spans="2:51" s="10" customFormat="1" ht="22.5" customHeight="1">
      <c r="B508" s="179"/>
      <c r="C508" s="180"/>
      <c r="D508" s="180"/>
      <c r="E508" s="181" t="s">
        <v>22</v>
      </c>
      <c r="F508" s="274" t="s">
        <v>90</v>
      </c>
      <c r="G508" s="275"/>
      <c r="H508" s="275"/>
      <c r="I508" s="275"/>
      <c r="J508" s="180"/>
      <c r="K508" s="182">
        <v>1</v>
      </c>
      <c r="L508" s="180"/>
      <c r="M508" s="180"/>
      <c r="N508" s="180"/>
      <c r="O508" s="180"/>
      <c r="P508" s="180"/>
      <c r="Q508" s="180"/>
      <c r="R508" s="183"/>
      <c r="T508" s="184"/>
      <c r="U508" s="180"/>
      <c r="V508" s="180"/>
      <c r="W508" s="180"/>
      <c r="X508" s="180"/>
      <c r="Y508" s="180"/>
      <c r="Z508" s="180"/>
      <c r="AA508" s="185"/>
      <c r="AT508" s="186" t="s">
        <v>199</v>
      </c>
      <c r="AU508" s="186" t="s">
        <v>114</v>
      </c>
      <c r="AV508" s="10" t="s">
        <v>114</v>
      </c>
      <c r="AW508" s="10" t="s">
        <v>39</v>
      </c>
      <c r="AX508" s="10" t="s">
        <v>90</v>
      </c>
      <c r="AY508" s="186" t="s">
        <v>191</v>
      </c>
    </row>
    <row r="509" spans="2:65" s="1" customFormat="1" ht="31.5" customHeight="1">
      <c r="B509" s="38"/>
      <c r="C509" s="172" t="s">
        <v>654</v>
      </c>
      <c r="D509" s="172" t="s">
        <v>193</v>
      </c>
      <c r="E509" s="173" t="s">
        <v>655</v>
      </c>
      <c r="F509" s="281" t="s">
        <v>656</v>
      </c>
      <c r="G509" s="281"/>
      <c r="H509" s="281"/>
      <c r="I509" s="281"/>
      <c r="J509" s="174" t="s">
        <v>111</v>
      </c>
      <c r="K509" s="175">
        <v>2181.57</v>
      </c>
      <c r="L509" s="282">
        <v>0</v>
      </c>
      <c r="M509" s="283"/>
      <c r="N509" s="280">
        <f>ROUND(L509*K509,2)</f>
        <v>0</v>
      </c>
      <c r="O509" s="280"/>
      <c r="P509" s="280"/>
      <c r="Q509" s="280"/>
      <c r="R509" s="40"/>
      <c r="T509" s="176" t="s">
        <v>22</v>
      </c>
      <c r="U509" s="47" t="s">
        <v>47</v>
      </c>
      <c r="V509" s="39"/>
      <c r="W509" s="177">
        <f>V509*K509</f>
        <v>0</v>
      </c>
      <c r="X509" s="177">
        <v>0</v>
      </c>
      <c r="Y509" s="177">
        <f>X509*K509</f>
        <v>0</v>
      </c>
      <c r="Z509" s="177">
        <v>0</v>
      </c>
      <c r="AA509" s="178">
        <f>Z509*K509</f>
        <v>0</v>
      </c>
      <c r="AR509" s="21" t="s">
        <v>196</v>
      </c>
      <c r="AT509" s="21" t="s">
        <v>193</v>
      </c>
      <c r="AU509" s="21" t="s">
        <v>114</v>
      </c>
      <c r="AY509" s="21" t="s">
        <v>191</v>
      </c>
      <c r="BE509" s="113">
        <f>IF(U509="základní",N509,0)</f>
        <v>0</v>
      </c>
      <c r="BF509" s="113">
        <f>IF(U509="snížená",N509,0)</f>
        <v>0</v>
      </c>
      <c r="BG509" s="113">
        <f>IF(U509="zákl. přenesená",N509,0)</f>
        <v>0</v>
      </c>
      <c r="BH509" s="113">
        <f>IF(U509="sníž. přenesená",N509,0)</f>
        <v>0</v>
      </c>
      <c r="BI509" s="113">
        <f>IF(U509="nulová",N509,0)</f>
        <v>0</v>
      </c>
      <c r="BJ509" s="21" t="s">
        <v>90</v>
      </c>
      <c r="BK509" s="113">
        <f>ROUND(L509*K509,2)</f>
        <v>0</v>
      </c>
      <c r="BL509" s="21" t="s">
        <v>196</v>
      </c>
      <c r="BM509" s="21" t="s">
        <v>657</v>
      </c>
    </row>
    <row r="510" spans="2:51" s="11" customFormat="1" ht="22.5" customHeight="1">
      <c r="B510" s="187"/>
      <c r="C510" s="188"/>
      <c r="D510" s="188"/>
      <c r="E510" s="189" t="s">
        <v>22</v>
      </c>
      <c r="F510" s="286" t="s">
        <v>221</v>
      </c>
      <c r="G510" s="287"/>
      <c r="H510" s="287"/>
      <c r="I510" s="287"/>
      <c r="J510" s="188"/>
      <c r="K510" s="190" t="s">
        <v>22</v>
      </c>
      <c r="L510" s="188"/>
      <c r="M510" s="188"/>
      <c r="N510" s="188"/>
      <c r="O510" s="188"/>
      <c r="P510" s="188"/>
      <c r="Q510" s="188"/>
      <c r="R510" s="191"/>
      <c r="T510" s="192"/>
      <c r="U510" s="188"/>
      <c r="V510" s="188"/>
      <c r="W510" s="188"/>
      <c r="X510" s="188"/>
      <c r="Y510" s="188"/>
      <c r="Z510" s="188"/>
      <c r="AA510" s="193"/>
      <c r="AT510" s="194" t="s">
        <v>199</v>
      </c>
      <c r="AU510" s="194" t="s">
        <v>114</v>
      </c>
      <c r="AV510" s="11" t="s">
        <v>90</v>
      </c>
      <c r="AW510" s="11" t="s">
        <v>39</v>
      </c>
      <c r="AX510" s="11" t="s">
        <v>82</v>
      </c>
      <c r="AY510" s="194" t="s">
        <v>191</v>
      </c>
    </row>
    <row r="511" spans="2:51" s="10" customFormat="1" ht="22.5" customHeight="1">
      <c r="B511" s="179"/>
      <c r="C511" s="180"/>
      <c r="D511" s="180"/>
      <c r="E511" s="181" t="s">
        <v>22</v>
      </c>
      <c r="F511" s="274" t="s">
        <v>658</v>
      </c>
      <c r="G511" s="275"/>
      <c r="H511" s="275"/>
      <c r="I511" s="275"/>
      <c r="J511" s="180"/>
      <c r="K511" s="182">
        <v>686.9</v>
      </c>
      <c r="L511" s="180"/>
      <c r="M511" s="180"/>
      <c r="N511" s="180"/>
      <c r="O511" s="180"/>
      <c r="P511" s="180"/>
      <c r="Q511" s="180"/>
      <c r="R511" s="183"/>
      <c r="T511" s="184"/>
      <c r="U511" s="180"/>
      <c r="V511" s="180"/>
      <c r="W511" s="180"/>
      <c r="X511" s="180"/>
      <c r="Y511" s="180"/>
      <c r="Z511" s="180"/>
      <c r="AA511" s="185"/>
      <c r="AT511" s="186" t="s">
        <v>199</v>
      </c>
      <c r="AU511" s="186" t="s">
        <v>114</v>
      </c>
      <c r="AV511" s="10" t="s">
        <v>114</v>
      </c>
      <c r="AW511" s="10" t="s">
        <v>39</v>
      </c>
      <c r="AX511" s="10" t="s">
        <v>82</v>
      </c>
      <c r="AY511" s="186" t="s">
        <v>191</v>
      </c>
    </row>
    <row r="512" spans="2:51" s="10" customFormat="1" ht="22.5" customHeight="1">
      <c r="B512" s="179"/>
      <c r="C512" s="180"/>
      <c r="D512" s="180"/>
      <c r="E512" s="181" t="s">
        <v>22</v>
      </c>
      <c r="F512" s="274" t="s">
        <v>659</v>
      </c>
      <c r="G512" s="275"/>
      <c r="H512" s="275"/>
      <c r="I512" s="275"/>
      <c r="J512" s="180"/>
      <c r="K512" s="182">
        <v>589.37</v>
      </c>
      <c r="L512" s="180"/>
      <c r="M512" s="180"/>
      <c r="N512" s="180"/>
      <c r="O512" s="180"/>
      <c r="P512" s="180"/>
      <c r="Q512" s="180"/>
      <c r="R512" s="183"/>
      <c r="T512" s="184"/>
      <c r="U512" s="180"/>
      <c r="V512" s="180"/>
      <c r="W512" s="180"/>
      <c r="X512" s="180"/>
      <c r="Y512" s="180"/>
      <c r="Z512" s="180"/>
      <c r="AA512" s="185"/>
      <c r="AT512" s="186" t="s">
        <v>199</v>
      </c>
      <c r="AU512" s="186" t="s">
        <v>114</v>
      </c>
      <c r="AV512" s="10" t="s">
        <v>114</v>
      </c>
      <c r="AW512" s="10" t="s">
        <v>39</v>
      </c>
      <c r="AX512" s="10" t="s">
        <v>82</v>
      </c>
      <c r="AY512" s="186" t="s">
        <v>191</v>
      </c>
    </row>
    <row r="513" spans="2:51" s="10" customFormat="1" ht="22.5" customHeight="1">
      <c r="B513" s="179"/>
      <c r="C513" s="180"/>
      <c r="D513" s="180"/>
      <c r="E513" s="181" t="s">
        <v>22</v>
      </c>
      <c r="F513" s="274" t="s">
        <v>660</v>
      </c>
      <c r="G513" s="275"/>
      <c r="H513" s="275"/>
      <c r="I513" s="275"/>
      <c r="J513" s="180"/>
      <c r="K513" s="182">
        <v>469.4</v>
      </c>
      <c r="L513" s="180"/>
      <c r="M513" s="180"/>
      <c r="N513" s="180"/>
      <c r="O513" s="180"/>
      <c r="P513" s="180"/>
      <c r="Q513" s="180"/>
      <c r="R513" s="183"/>
      <c r="T513" s="184"/>
      <c r="U513" s="180"/>
      <c r="V513" s="180"/>
      <c r="W513" s="180"/>
      <c r="X513" s="180"/>
      <c r="Y513" s="180"/>
      <c r="Z513" s="180"/>
      <c r="AA513" s="185"/>
      <c r="AT513" s="186" t="s">
        <v>199</v>
      </c>
      <c r="AU513" s="186" t="s">
        <v>114</v>
      </c>
      <c r="AV513" s="10" t="s">
        <v>114</v>
      </c>
      <c r="AW513" s="10" t="s">
        <v>39</v>
      </c>
      <c r="AX513" s="10" t="s">
        <v>82</v>
      </c>
      <c r="AY513" s="186" t="s">
        <v>191</v>
      </c>
    </row>
    <row r="514" spans="2:51" s="10" customFormat="1" ht="22.5" customHeight="1">
      <c r="B514" s="179"/>
      <c r="C514" s="180"/>
      <c r="D514" s="180"/>
      <c r="E514" s="181" t="s">
        <v>22</v>
      </c>
      <c r="F514" s="274" t="s">
        <v>661</v>
      </c>
      <c r="G514" s="275"/>
      <c r="H514" s="275"/>
      <c r="I514" s="275"/>
      <c r="J514" s="180"/>
      <c r="K514" s="182">
        <v>435.9</v>
      </c>
      <c r="L514" s="180"/>
      <c r="M514" s="180"/>
      <c r="N514" s="180"/>
      <c r="O514" s="180"/>
      <c r="P514" s="180"/>
      <c r="Q514" s="180"/>
      <c r="R514" s="183"/>
      <c r="T514" s="184"/>
      <c r="U514" s="180"/>
      <c r="V514" s="180"/>
      <c r="W514" s="180"/>
      <c r="X514" s="180"/>
      <c r="Y514" s="180"/>
      <c r="Z514" s="180"/>
      <c r="AA514" s="185"/>
      <c r="AT514" s="186" t="s">
        <v>199</v>
      </c>
      <c r="AU514" s="186" t="s">
        <v>114</v>
      </c>
      <c r="AV514" s="10" t="s">
        <v>114</v>
      </c>
      <c r="AW514" s="10" t="s">
        <v>39</v>
      </c>
      <c r="AX514" s="10" t="s">
        <v>82</v>
      </c>
      <c r="AY514" s="186" t="s">
        <v>191</v>
      </c>
    </row>
    <row r="515" spans="2:51" s="12" customFormat="1" ht="22.5" customHeight="1">
      <c r="B515" s="195"/>
      <c r="C515" s="196"/>
      <c r="D515" s="196"/>
      <c r="E515" s="197" t="s">
        <v>22</v>
      </c>
      <c r="F515" s="288" t="s">
        <v>217</v>
      </c>
      <c r="G515" s="289"/>
      <c r="H515" s="289"/>
      <c r="I515" s="289"/>
      <c r="J515" s="196"/>
      <c r="K515" s="198">
        <v>2181.57</v>
      </c>
      <c r="L515" s="196"/>
      <c r="M515" s="196"/>
      <c r="N515" s="196"/>
      <c r="O515" s="196"/>
      <c r="P515" s="196"/>
      <c r="Q515" s="196"/>
      <c r="R515" s="199"/>
      <c r="T515" s="200"/>
      <c r="U515" s="196"/>
      <c r="V515" s="196"/>
      <c r="W515" s="196"/>
      <c r="X515" s="196"/>
      <c r="Y515" s="196"/>
      <c r="Z515" s="196"/>
      <c r="AA515" s="201"/>
      <c r="AT515" s="202" t="s">
        <v>199</v>
      </c>
      <c r="AU515" s="202" t="s">
        <v>114</v>
      </c>
      <c r="AV515" s="12" t="s">
        <v>196</v>
      </c>
      <c r="AW515" s="12" t="s">
        <v>39</v>
      </c>
      <c r="AX515" s="12" t="s">
        <v>90</v>
      </c>
      <c r="AY515" s="202" t="s">
        <v>191</v>
      </c>
    </row>
    <row r="516" spans="2:65" s="1" customFormat="1" ht="31.5" customHeight="1">
      <c r="B516" s="38"/>
      <c r="C516" s="172" t="s">
        <v>662</v>
      </c>
      <c r="D516" s="172" t="s">
        <v>193</v>
      </c>
      <c r="E516" s="173" t="s">
        <v>663</v>
      </c>
      <c r="F516" s="281" t="s">
        <v>664</v>
      </c>
      <c r="G516" s="281"/>
      <c r="H516" s="281"/>
      <c r="I516" s="281"/>
      <c r="J516" s="174" t="s">
        <v>111</v>
      </c>
      <c r="K516" s="175">
        <v>130894.2</v>
      </c>
      <c r="L516" s="282">
        <v>0</v>
      </c>
      <c r="M516" s="283"/>
      <c r="N516" s="280">
        <f>ROUND(L516*K516,2)</f>
        <v>0</v>
      </c>
      <c r="O516" s="280"/>
      <c r="P516" s="280"/>
      <c r="Q516" s="280"/>
      <c r="R516" s="40"/>
      <c r="T516" s="176" t="s">
        <v>22</v>
      </c>
      <c r="U516" s="47" t="s">
        <v>47</v>
      </c>
      <c r="V516" s="39"/>
      <c r="W516" s="177">
        <f>V516*K516</f>
        <v>0</v>
      </c>
      <c r="X516" s="177">
        <v>0</v>
      </c>
      <c r="Y516" s="177">
        <f>X516*K516</f>
        <v>0</v>
      </c>
      <c r="Z516" s="177">
        <v>0</v>
      </c>
      <c r="AA516" s="178">
        <f>Z516*K516</f>
        <v>0</v>
      </c>
      <c r="AR516" s="21" t="s">
        <v>196</v>
      </c>
      <c r="AT516" s="21" t="s">
        <v>193</v>
      </c>
      <c r="AU516" s="21" t="s">
        <v>114</v>
      </c>
      <c r="AY516" s="21" t="s">
        <v>191</v>
      </c>
      <c r="BE516" s="113">
        <f>IF(U516="základní",N516,0)</f>
        <v>0</v>
      </c>
      <c r="BF516" s="113">
        <f>IF(U516="snížená",N516,0)</f>
        <v>0</v>
      </c>
      <c r="BG516" s="113">
        <f>IF(U516="zákl. přenesená",N516,0)</f>
        <v>0</v>
      </c>
      <c r="BH516" s="113">
        <f>IF(U516="sníž. přenesená",N516,0)</f>
        <v>0</v>
      </c>
      <c r="BI516" s="113">
        <f>IF(U516="nulová",N516,0)</f>
        <v>0</v>
      </c>
      <c r="BJ516" s="21" t="s">
        <v>90</v>
      </c>
      <c r="BK516" s="113">
        <f>ROUND(L516*K516,2)</f>
        <v>0</v>
      </c>
      <c r="BL516" s="21" t="s">
        <v>196</v>
      </c>
      <c r="BM516" s="21" t="s">
        <v>665</v>
      </c>
    </row>
    <row r="517" spans="2:51" s="10" customFormat="1" ht="22.5" customHeight="1">
      <c r="B517" s="179"/>
      <c r="C517" s="180"/>
      <c r="D517" s="180"/>
      <c r="E517" s="181" t="s">
        <v>22</v>
      </c>
      <c r="F517" s="284" t="s">
        <v>666</v>
      </c>
      <c r="G517" s="285"/>
      <c r="H517" s="285"/>
      <c r="I517" s="285"/>
      <c r="J517" s="180"/>
      <c r="K517" s="182">
        <v>2181.57</v>
      </c>
      <c r="L517" s="180"/>
      <c r="M517" s="180"/>
      <c r="N517" s="180"/>
      <c r="O517" s="180"/>
      <c r="P517" s="180"/>
      <c r="Q517" s="180"/>
      <c r="R517" s="183"/>
      <c r="T517" s="184"/>
      <c r="U517" s="180"/>
      <c r="V517" s="180"/>
      <c r="W517" s="180"/>
      <c r="X517" s="180"/>
      <c r="Y517" s="180"/>
      <c r="Z517" s="180"/>
      <c r="AA517" s="185"/>
      <c r="AT517" s="186" t="s">
        <v>199</v>
      </c>
      <c r="AU517" s="186" t="s">
        <v>114</v>
      </c>
      <c r="AV517" s="10" t="s">
        <v>114</v>
      </c>
      <c r="AW517" s="10" t="s">
        <v>39</v>
      </c>
      <c r="AX517" s="10" t="s">
        <v>90</v>
      </c>
      <c r="AY517" s="186" t="s">
        <v>191</v>
      </c>
    </row>
    <row r="518" spans="2:65" s="1" customFormat="1" ht="31.5" customHeight="1">
      <c r="B518" s="38"/>
      <c r="C518" s="172" t="s">
        <v>667</v>
      </c>
      <c r="D518" s="172" t="s">
        <v>193</v>
      </c>
      <c r="E518" s="173" t="s">
        <v>668</v>
      </c>
      <c r="F518" s="281" t="s">
        <v>669</v>
      </c>
      <c r="G518" s="281"/>
      <c r="H518" s="281"/>
      <c r="I518" s="281"/>
      <c r="J518" s="174" t="s">
        <v>111</v>
      </c>
      <c r="K518" s="175">
        <v>2181.57</v>
      </c>
      <c r="L518" s="282">
        <v>0</v>
      </c>
      <c r="M518" s="283"/>
      <c r="N518" s="280">
        <f>ROUND(L518*K518,2)</f>
        <v>0</v>
      </c>
      <c r="O518" s="280"/>
      <c r="P518" s="280"/>
      <c r="Q518" s="280"/>
      <c r="R518" s="40"/>
      <c r="T518" s="176" t="s">
        <v>22</v>
      </c>
      <c r="U518" s="47" t="s">
        <v>47</v>
      </c>
      <c r="V518" s="39"/>
      <c r="W518" s="177">
        <f>V518*K518</f>
        <v>0</v>
      </c>
      <c r="X518" s="177">
        <v>0</v>
      </c>
      <c r="Y518" s="177">
        <f>X518*K518</f>
        <v>0</v>
      </c>
      <c r="Z518" s="177">
        <v>0</v>
      </c>
      <c r="AA518" s="178">
        <f>Z518*K518</f>
        <v>0</v>
      </c>
      <c r="AR518" s="21" t="s">
        <v>196</v>
      </c>
      <c r="AT518" s="21" t="s">
        <v>193</v>
      </c>
      <c r="AU518" s="21" t="s">
        <v>114</v>
      </c>
      <c r="AY518" s="21" t="s">
        <v>191</v>
      </c>
      <c r="BE518" s="113">
        <f>IF(U518="základní",N518,0)</f>
        <v>0</v>
      </c>
      <c r="BF518" s="113">
        <f>IF(U518="snížená",N518,0)</f>
        <v>0</v>
      </c>
      <c r="BG518" s="113">
        <f>IF(U518="zákl. přenesená",N518,0)</f>
        <v>0</v>
      </c>
      <c r="BH518" s="113">
        <f>IF(U518="sníž. přenesená",N518,0)</f>
        <v>0</v>
      </c>
      <c r="BI518" s="113">
        <f>IF(U518="nulová",N518,0)</f>
        <v>0</v>
      </c>
      <c r="BJ518" s="21" t="s">
        <v>90</v>
      </c>
      <c r="BK518" s="113">
        <f>ROUND(L518*K518,2)</f>
        <v>0</v>
      </c>
      <c r="BL518" s="21" t="s">
        <v>196</v>
      </c>
      <c r="BM518" s="21" t="s">
        <v>670</v>
      </c>
    </row>
    <row r="519" spans="2:51" s="11" customFormat="1" ht="22.5" customHeight="1">
      <c r="B519" s="187"/>
      <c r="C519" s="188"/>
      <c r="D519" s="188"/>
      <c r="E519" s="189" t="s">
        <v>22</v>
      </c>
      <c r="F519" s="286" t="s">
        <v>671</v>
      </c>
      <c r="G519" s="287"/>
      <c r="H519" s="287"/>
      <c r="I519" s="287"/>
      <c r="J519" s="188"/>
      <c r="K519" s="190" t="s">
        <v>22</v>
      </c>
      <c r="L519" s="188"/>
      <c r="M519" s="188"/>
      <c r="N519" s="188"/>
      <c r="O519" s="188"/>
      <c r="P519" s="188"/>
      <c r="Q519" s="188"/>
      <c r="R519" s="191"/>
      <c r="T519" s="192"/>
      <c r="U519" s="188"/>
      <c r="V519" s="188"/>
      <c r="W519" s="188"/>
      <c r="X519" s="188"/>
      <c r="Y519" s="188"/>
      <c r="Z519" s="188"/>
      <c r="AA519" s="193"/>
      <c r="AT519" s="194" t="s">
        <v>199</v>
      </c>
      <c r="AU519" s="194" t="s">
        <v>114</v>
      </c>
      <c r="AV519" s="11" t="s">
        <v>90</v>
      </c>
      <c r="AW519" s="11" t="s">
        <v>39</v>
      </c>
      <c r="AX519" s="11" t="s">
        <v>82</v>
      </c>
      <c r="AY519" s="194" t="s">
        <v>191</v>
      </c>
    </row>
    <row r="520" spans="2:51" s="10" customFormat="1" ht="22.5" customHeight="1">
      <c r="B520" s="179"/>
      <c r="C520" s="180"/>
      <c r="D520" s="180"/>
      <c r="E520" s="181" t="s">
        <v>22</v>
      </c>
      <c r="F520" s="274" t="s">
        <v>672</v>
      </c>
      <c r="G520" s="275"/>
      <c r="H520" s="275"/>
      <c r="I520" s="275"/>
      <c r="J520" s="180"/>
      <c r="K520" s="182">
        <v>2181.57</v>
      </c>
      <c r="L520" s="180"/>
      <c r="M520" s="180"/>
      <c r="N520" s="180"/>
      <c r="O520" s="180"/>
      <c r="P520" s="180"/>
      <c r="Q520" s="180"/>
      <c r="R520" s="183"/>
      <c r="T520" s="184"/>
      <c r="U520" s="180"/>
      <c r="V520" s="180"/>
      <c r="W520" s="180"/>
      <c r="X520" s="180"/>
      <c r="Y520" s="180"/>
      <c r="Z520" s="180"/>
      <c r="AA520" s="185"/>
      <c r="AT520" s="186" t="s">
        <v>199</v>
      </c>
      <c r="AU520" s="186" t="s">
        <v>114</v>
      </c>
      <c r="AV520" s="10" t="s">
        <v>114</v>
      </c>
      <c r="AW520" s="10" t="s">
        <v>39</v>
      </c>
      <c r="AX520" s="10" t="s">
        <v>90</v>
      </c>
      <c r="AY520" s="186" t="s">
        <v>191</v>
      </c>
    </row>
    <row r="521" spans="2:65" s="1" customFormat="1" ht="22.5" customHeight="1">
      <c r="B521" s="38"/>
      <c r="C521" s="172" t="s">
        <v>673</v>
      </c>
      <c r="D521" s="172" t="s">
        <v>193</v>
      </c>
      <c r="E521" s="173" t="s">
        <v>674</v>
      </c>
      <c r="F521" s="281" t="s">
        <v>675</v>
      </c>
      <c r="G521" s="281"/>
      <c r="H521" s="281"/>
      <c r="I521" s="281"/>
      <c r="J521" s="174" t="s">
        <v>111</v>
      </c>
      <c r="K521" s="175">
        <v>2181.57</v>
      </c>
      <c r="L521" s="282">
        <v>0</v>
      </c>
      <c r="M521" s="283"/>
      <c r="N521" s="280">
        <f>ROUND(L521*K521,2)</f>
        <v>0</v>
      </c>
      <c r="O521" s="280"/>
      <c r="P521" s="280"/>
      <c r="Q521" s="280"/>
      <c r="R521" s="40"/>
      <c r="T521" s="176" t="s">
        <v>22</v>
      </c>
      <c r="U521" s="47" t="s">
        <v>47</v>
      </c>
      <c r="V521" s="39"/>
      <c r="W521" s="177">
        <f>V521*K521</f>
        <v>0</v>
      </c>
      <c r="X521" s="177">
        <v>0</v>
      </c>
      <c r="Y521" s="177">
        <f>X521*K521</f>
        <v>0</v>
      </c>
      <c r="Z521" s="177">
        <v>0</v>
      </c>
      <c r="AA521" s="178">
        <f>Z521*K521</f>
        <v>0</v>
      </c>
      <c r="AR521" s="21" t="s">
        <v>196</v>
      </c>
      <c r="AT521" s="21" t="s">
        <v>193</v>
      </c>
      <c r="AU521" s="21" t="s">
        <v>114</v>
      </c>
      <c r="AY521" s="21" t="s">
        <v>191</v>
      </c>
      <c r="BE521" s="113">
        <f>IF(U521="základní",N521,0)</f>
        <v>0</v>
      </c>
      <c r="BF521" s="113">
        <f>IF(U521="snížená",N521,0)</f>
        <v>0</v>
      </c>
      <c r="BG521" s="113">
        <f>IF(U521="zákl. přenesená",N521,0)</f>
        <v>0</v>
      </c>
      <c r="BH521" s="113">
        <f>IF(U521="sníž. přenesená",N521,0)</f>
        <v>0</v>
      </c>
      <c r="BI521" s="113">
        <f>IF(U521="nulová",N521,0)</f>
        <v>0</v>
      </c>
      <c r="BJ521" s="21" t="s">
        <v>90</v>
      </c>
      <c r="BK521" s="113">
        <f>ROUND(L521*K521,2)</f>
        <v>0</v>
      </c>
      <c r="BL521" s="21" t="s">
        <v>196</v>
      </c>
      <c r="BM521" s="21" t="s">
        <v>676</v>
      </c>
    </row>
    <row r="522" spans="2:51" s="11" customFormat="1" ht="22.5" customHeight="1">
      <c r="B522" s="187"/>
      <c r="C522" s="188"/>
      <c r="D522" s="188"/>
      <c r="E522" s="189" t="s">
        <v>22</v>
      </c>
      <c r="F522" s="286" t="s">
        <v>671</v>
      </c>
      <c r="G522" s="287"/>
      <c r="H522" s="287"/>
      <c r="I522" s="287"/>
      <c r="J522" s="188"/>
      <c r="K522" s="190" t="s">
        <v>22</v>
      </c>
      <c r="L522" s="188"/>
      <c r="M522" s="188"/>
      <c r="N522" s="188"/>
      <c r="O522" s="188"/>
      <c r="P522" s="188"/>
      <c r="Q522" s="188"/>
      <c r="R522" s="191"/>
      <c r="T522" s="192"/>
      <c r="U522" s="188"/>
      <c r="V522" s="188"/>
      <c r="W522" s="188"/>
      <c r="X522" s="188"/>
      <c r="Y522" s="188"/>
      <c r="Z522" s="188"/>
      <c r="AA522" s="193"/>
      <c r="AT522" s="194" t="s">
        <v>199</v>
      </c>
      <c r="AU522" s="194" t="s">
        <v>114</v>
      </c>
      <c r="AV522" s="11" t="s">
        <v>90</v>
      </c>
      <c r="AW522" s="11" t="s">
        <v>39</v>
      </c>
      <c r="AX522" s="11" t="s">
        <v>82</v>
      </c>
      <c r="AY522" s="194" t="s">
        <v>191</v>
      </c>
    </row>
    <row r="523" spans="2:51" s="10" customFormat="1" ht="22.5" customHeight="1">
      <c r="B523" s="179"/>
      <c r="C523" s="180"/>
      <c r="D523" s="180"/>
      <c r="E523" s="181" t="s">
        <v>22</v>
      </c>
      <c r="F523" s="274" t="s">
        <v>672</v>
      </c>
      <c r="G523" s="275"/>
      <c r="H523" s="275"/>
      <c r="I523" s="275"/>
      <c r="J523" s="180"/>
      <c r="K523" s="182">
        <v>2181.57</v>
      </c>
      <c r="L523" s="180"/>
      <c r="M523" s="180"/>
      <c r="N523" s="180"/>
      <c r="O523" s="180"/>
      <c r="P523" s="180"/>
      <c r="Q523" s="180"/>
      <c r="R523" s="183"/>
      <c r="T523" s="184"/>
      <c r="U523" s="180"/>
      <c r="V523" s="180"/>
      <c r="W523" s="180"/>
      <c r="X523" s="180"/>
      <c r="Y523" s="180"/>
      <c r="Z523" s="180"/>
      <c r="AA523" s="185"/>
      <c r="AT523" s="186" t="s">
        <v>199</v>
      </c>
      <c r="AU523" s="186" t="s">
        <v>114</v>
      </c>
      <c r="AV523" s="10" t="s">
        <v>114</v>
      </c>
      <c r="AW523" s="10" t="s">
        <v>39</v>
      </c>
      <c r="AX523" s="10" t="s">
        <v>90</v>
      </c>
      <c r="AY523" s="186" t="s">
        <v>191</v>
      </c>
    </row>
    <row r="524" spans="2:65" s="1" customFormat="1" ht="31.5" customHeight="1">
      <c r="B524" s="38"/>
      <c r="C524" s="172" t="s">
        <v>677</v>
      </c>
      <c r="D524" s="172" t="s">
        <v>193</v>
      </c>
      <c r="E524" s="173" t="s">
        <v>678</v>
      </c>
      <c r="F524" s="281" t="s">
        <v>679</v>
      </c>
      <c r="G524" s="281"/>
      <c r="H524" s="281"/>
      <c r="I524" s="281"/>
      <c r="J524" s="174" t="s">
        <v>111</v>
      </c>
      <c r="K524" s="175">
        <v>130894.2</v>
      </c>
      <c r="L524" s="282">
        <v>0</v>
      </c>
      <c r="M524" s="283"/>
      <c r="N524" s="280">
        <f>ROUND(L524*K524,2)</f>
        <v>0</v>
      </c>
      <c r="O524" s="280"/>
      <c r="P524" s="280"/>
      <c r="Q524" s="280"/>
      <c r="R524" s="40"/>
      <c r="T524" s="176" t="s">
        <v>22</v>
      </c>
      <c r="U524" s="47" t="s">
        <v>47</v>
      </c>
      <c r="V524" s="39"/>
      <c r="W524" s="177">
        <f>V524*K524</f>
        <v>0</v>
      </c>
      <c r="X524" s="177">
        <v>0</v>
      </c>
      <c r="Y524" s="177">
        <f>X524*K524</f>
        <v>0</v>
      </c>
      <c r="Z524" s="177">
        <v>0</v>
      </c>
      <c r="AA524" s="178">
        <f>Z524*K524</f>
        <v>0</v>
      </c>
      <c r="AR524" s="21" t="s">
        <v>196</v>
      </c>
      <c r="AT524" s="21" t="s">
        <v>193</v>
      </c>
      <c r="AU524" s="21" t="s">
        <v>114</v>
      </c>
      <c r="AY524" s="21" t="s">
        <v>191</v>
      </c>
      <c r="BE524" s="113">
        <f>IF(U524="základní",N524,0)</f>
        <v>0</v>
      </c>
      <c r="BF524" s="113">
        <f>IF(U524="snížená",N524,0)</f>
        <v>0</v>
      </c>
      <c r="BG524" s="113">
        <f>IF(U524="zákl. přenesená",N524,0)</f>
        <v>0</v>
      </c>
      <c r="BH524" s="113">
        <f>IF(U524="sníž. přenesená",N524,0)</f>
        <v>0</v>
      </c>
      <c r="BI524" s="113">
        <f>IF(U524="nulová",N524,0)</f>
        <v>0</v>
      </c>
      <c r="BJ524" s="21" t="s">
        <v>90</v>
      </c>
      <c r="BK524" s="113">
        <f>ROUND(L524*K524,2)</f>
        <v>0</v>
      </c>
      <c r="BL524" s="21" t="s">
        <v>196</v>
      </c>
      <c r="BM524" s="21" t="s">
        <v>680</v>
      </c>
    </row>
    <row r="525" spans="2:51" s="11" customFormat="1" ht="22.5" customHeight="1">
      <c r="B525" s="187"/>
      <c r="C525" s="188"/>
      <c r="D525" s="188"/>
      <c r="E525" s="189" t="s">
        <v>22</v>
      </c>
      <c r="F525" s="286" t="s">
        <v>671</v>
      </c>
      <c r="G525" s="287"/>
      <c r="H525" s="287"/>
      <c r="I525" s="287"/>
      <c r="J525" s="188"/>
      <c r="K525" s="190" t="s">
        <v>22</v>
      </c>
      <c r="L525" s="188"/>
      <c r="M525" s="188"/>
      <c r="N525" s="188"/>
      <c r="O525" s="188"/>
      <c r="P525" s="188"/>
      <c r="Q525" s="188"/>
      <c r="R525" s="191"/>
      <c r="T525" s="192"/>
      <c r="U525" s="188"/>
      <c r="V525" s="188"/>
      <c r="W525" s="188"/>
      <c r="X525" s="188"/>
      <c r="Y525" s="188"/>
      <c r="Z525" s="188"/>
      <c r="AA525" s="193"/>
      <c r="AT525" s="194" t="s">
        <v>199</v>
      </c>
      <c r="AU525" s="194" t="s">
        <v>114</v>
      </c>
      <c r="AV525" s="11" t="s">
        <v>90</v>
      </c>
      <c r="AW525" s="11" t="s">
        <v>39</v>
      </c>
      <c r="AX525" s="11" t="s">
        <v>82</v>
      </c>
      <c r="AY525" s="194" t="s">
        <v>191</v>
      </c>
    </row>
    <row r="526" spans="2:51" s="10" customFormat="1" ht="22.5" customHeight="1">
      <c r="B526" s="179"/>
      <c r="C526" s="180"/>
      <c r="D526" s="180"/>
      <c r="E526" s="181" t="s">
        <v>22</v>
      </c>
      <c r="F526" s="274" t="s">
        <v>672</v>
      </c>
      <c r="G526" s="275"/>
      <c r="H526" s="275"/>
      <c r="I526" s="275"/>
      <c r="J526" s="180"/>
      <c r="K526" s="182">
        <v>2181.57</v>
      </c>
      <c r="L526" s="180"/>
      <c r="M526" s="180"/>
      <c r="N526" s="180"/>
      <c r="O526" s="180"/>
      <c r="P526" s="180"/>
      <c r="Q526" s="180"/>
      <c r="R526" s="183"/>
      <c r="T526" s="184"/>
      <c r="U526" s="180"/>
      <c r="V526" s="180"/>
      <c r="W526" s="180"/>
      <c r="X526" s="180"/>
      <c r="Y526" s="180"/>
      <c r="Z526" s="180"/>
      <c r="AA526" s="185"/>
      <c r="AT526" s="186" t="s">
        <v>199</v>
      </c>
      <c r="AU526" s="186" t="s">
        <v>114</v>
      </c>
      <c r="AV526" s="10" t="s">
        <v>114</v>
      </c>
      <c r="AW526" s="10" t="s">
        <v>39</v>
      </c>
      <c r="AX526" s="10" t="s">
        <v>90</v>
      </c>
      <c r="AY526" s="186" t="s">
        <v>191</v>
      </c>
    </row>
    <row r="527" spans="2:65" s="1" customFormat="1" ht="31.5" customHeight="1">
      <c r="B527" s="38"/>
      <c r="C527" s="172" t="s">
        <v>681</v>
      </c>
      <c r="D527" s="172" t="s">
        <v>193</v>
      </c>
      <c r="E527" s="173" t="s">
        <v>682</v>
      </c>
      <c r="F527" s="281" t="s">
        <v>683</v>
      </c>
      <c r="G527" s="281"/>
      <c r="H527" s="281"/>
      <c r="I527" s="281"/>
      <c r="J527" s="174" t="s">
        <v>111</v>
      </c>
      <c r="K527" s="175">
        <v>2181.57</v>
      </c>
      <c r="L527" s="282">
        <v>0</v>
      </c>
      <c r="M527" s="283"/>
      <c r="N527" s="280">
        <f>ROUND(L527*K527,2)</f>
        <v>0</v>
      </c>
      <c r="O527" s="280"/>
      <c r="P527" s="280"/>
      <c r="Q527" s="280"/>
      <c r="R527" s="40"/>
      <c r="T527" s="176" t="s">
        <v>22</v>
      </c>
      <c r="U527" s="47" t="s">
        <v>47</v>
      </c>
      <c r="V527" s="39"/>
      <c r="W527" s="177">
        <f>V527*K527</f>
        <v>0</v>
      </c>
      <c r="X527" s="177">
        <v>0</v>
      </c>
      <c r="Y527" s="177">
        <f>X527*K527</f>
        <v>0</v>
      </c>
      <c r="Z527" s="177">
        <v>0</v>
      </c>
      <c r="AA527" s="178">
        <f>Z527*K527</f>
        <v>0</v>
      </c>
      <c r="AR527" s="21" t="s">
        <v>196</v>
      </c>
      <c r="AT527" s="21" t="s">
        <v>193</v>
      </c>
      <c r="AU527" s="21" t="s">
        <v>114</v>
      </c>
      <c r="AY527" s="21" t="s">
        <v>191</v>
      </c>
      <c r="BE527" s="113">
        <f>IF(U527="základní",N527,0)</f>
        <v>0</v>
      </c>
      <c r="BF527" s="113">
        <f>IF(U527="snížená",N527,0)</f>
        <v>0</v>
      </c>
      <c r="BG527" s="113">
        <f>IF(U527="zákl. přenesená",N527,0)</f>
        <v>0</v>
      </c>
      <c r="BH527" s="113">
        <f>IF(U527="sníž. přenesená",N527,0)</f>
        <v>0</v>
      </c>
      <c r="BI527" s="113">
        <f>IF(U527="nulová",N527,0)</f>
        <v>0</v>
      </c>
      <c r="BJ527" s="21" t="s">
        <v>90</v>
      </c>
      <c r="BK527" s="113">
        <f>ROUND(L527*K527,2)</f>
        <v>0</v>
      </c>
      <c r="BL527" s="21" t="s">
        <v>196</v>
      </c>
      <c r="BM527" s="21" t="s">
        <v>684</v>
      </c>
    </row>
    <row r="528" spans="2:51" s="11" customFormat="1" ht="22.5" customHeight="1">
      <c r="B528" s="187"/>
      <c r="C528" s="188"/>
      <c r="D528" s="188"/>
      <c r="E528" s="189" t="s">
        <v>22</v>
      </c>
      <c r="F528" s="286" t="s">
        <v>671</v>
      </c>
      <c r="G528" s="287"/>
      <c r="H528" s="287"/>
      <c r="I528" s="287"/>
      <c r="J528" s="188"/>
      <c r="K528" s="190" t="s">
        <v>22</v>
      </c>
      <c r="L528" s="188"/>
      <c r="M528" s="188"/>
      <c r="N528" s="188"/>
      <c r="O528" s="188"/>
      <c r="P528" s="188"/>
      <c r="Q528" s="188"/>
      <c r="R528" s="191"/>
      <c r="T528" s="192"/>
      <c r="U528" s="188"/>
      <c r="V528" s="188"/>
      <c r="W528" s="188"/>
      <c r="X528" s="188"/>
      <c r="Y528" s="188"/>
      <c r="Z528" s="188"/>
      <c r="AA528" s="193"/>
      <c r="AT528" s="194" t="s">
        <v>199</v>
      </c>
      <c r="AU528" s="194" t="s">
        <v>114</v>
      </c>
      <c r="AV528" s="11" t="s">
        <v>90</v>
      </c>
      <c r="AW528" s="11" t="s">
        <v>39</v>
      </c>
      <c r="AX528" s="11" t="s">
        <v>82</v>
      </c>
      <c r="AY528" s="194" t="s">
        <v>191</v>
      </c>
    </row>
    <row r="529" spans="2:51" s="10" customFormat="1" ht="22.5" customHeight="1">
      <c r="B529" s="179"/>
      <c r="C529" s="180"/>
      <c r="D529" s="180"/>
      <c r="E529" s="181" t="s">
        <v>22</v>
      </c>
      <c r="F529" s="274" t="s">
        <v>672</v>
      </c>
      <c r="G529" s="275"/>
      <c r="H529" s="275"/>
      <c r="I529" s="275"/>
      <c r="J529" s="180"/>
      <c r="K529" s="182">
        <v>2181.57</v>
      </c>
      <c r="L529" s="180"/>
      <c r="M529" s="180"/>
      <c r="N529" s="180"/>
      <c r="O529" s="180"/>
      <c r="P529" s="180"/>
      <c r="Q529" s="180"/>
      <c r="R529" s="183"/>
      <c r="T529" s="184"/>
      <c r="U529" s="180"/>
      <c r="V529" s="180"/>
      <c r="W529" s="180"/>
      <c r="X529" s="180"/>
      <c r="Y529" s="180"/>
      <c r="Z529" s="180"/>
      <c r="AA529" s="185"/>
      <c r="AT529" s="186" t="s">
        <v>199</v>
      </c>
      <c r="AU529" s="186" t="s">
        <v>114</v>
      </c>
      <c r="AV529" s="10" t="s">
        <v>114</v>
      </c>
      <c r="AW529" s="10" t="s">
        <v>39</v>
      </c>
      <c r="AX529" s="10" t="s">
        <v>90</v>
      </c>
      <c r="AY529" s="186" t="s">
        <v>191</v>
      </c>
    </row>
    <row r="530" spans="2:65" s="1" customFormat="1" ht="31.5" customHeight="1">
      <c r="B530" s="38"/>
      <c r="C530" s="172" t="s">
        <v>685</v>
      </c>
      <c r="D530" s="172" t="s">
        <v>193</v>
      </c>
      <c r="E530" s="173" t="s">
        <v>686</v>
      </c>
      <c r="F530" s="281" t="s">
        <v>687</v>
      </c>
      <c r="G530" s="281"/>
      <c r="H530" s="281"/>
      <c r="I530" s="281"/>
      <c r="J530" s="174" t="s">
        <v>111</v>
      </c>
      <c r="K530" s="175">
        <v>443.4</v>
      </c>
      <c r="L530" s="282">
        <v>0</v>
      </c>
      <c r="M530" s="283"/>
      <c r="N530" s="280">
        <f>ROUND(L530*K530,2)</f>
        <v>0</v>
      </c>
      <c r="O530" s="280"/>
      <c r="P530" s="280"/>
      <c r="Q530" s="280"/>
      <c r="R530" s="40"/>
      <c r="T530" s="176" t="s">
        <v>22</v>
      </c>
      <c r="U530" s="47" t="s">
        <v>47</v>
      </c>
      <c r="V530" s="39"/>
      <c r="W530" s="177">
        <f>V530*K530</f>
        <v>0</v>
      </c>
      <c r="X530" s="177">
        <v>4E-05</v>
      </c>
      <c r="Y530" s="177">
        <f>X530*K530</f>
        <v>0.017736000000000002</v>
      </c>
      <c r="Z530" s="177">
        <v>0</v>
      </c>
      <c r="AA530" s="178">
        <f>Z530*K530</f>
        <v>0</v>
      </c>
      <c r="AR530" s="21" t="s">
        <v>196</v>
      </c>
      <c r="AT530" s="21" t="s">
        <v>193</v>
      </c>
      <c r="AU530" s="21" t="s">
        <v>114</v>
      </c>
      <c r="AY530" s="21" t="s">
        <v>191</v>
      </c>
      <c r="BE530" s="113">
        <f>IF(U530="základní",N530,0)</f>
        <v>0</v>
      </c>
      <c r="BF530" s="113">
        <f>IF(U530="snížená",N530,0)</f>
        <v>0</v>
      </c>
      <c r="BG530" s="113">
        <f>IF(U530="zákl. přenesená",N530,0)</f>
        <v>0</v>
      </c>
      <c r="BH530" s="113">
        <f>IF(U530="sníž. přenesená",N530,0)</f>
        <v>0</v>
      </c>
      <c r="BI530" s="113">
        <f>IF(U530="nulová",N530,0)</f>
        <v>0</v>
      </c>
      <c r="BJ530" s="21" t="s">
        <v>90</v>
      </c>
      <c r="BK530" s="113">
        <f>ROUND(L530*K530,2)</f>
        <v>0</v>
      </c>
      <c r="BL530" s="21" t="s">
        <v>196</v>
      </c>
      <c r="BM530" s="21" t="s">
        <v>688</v>
      </c>
    </row>
    <row r="531" spans="2:47" s="1" customFormat="1" ht="90" customHeight="1">
      <c r="B531" s="38"/>
      <c r="C531" s="39"/>
      <c r="D531" s="39"/>
      <c r="E531" s="39"/>
      <c r="F531" s="270" t="s">
        <v>689</v>
      </c>
      <c r="G531" s="271"/>
      <c r="H531" s="271"/>
      <c r="I531" s="271"/>
      <c r="J531" s="39"/>
      <c r="K531" s="39"/>
      <c r="L531" s="39"/>
      <c r="M531" s="39"/>
      <c r="N531" s="39"/>
      <c r="O531" s="39"/>
      <c r="P531" s="39"/>
      <c r="Q531" s="39"/>
      <c r="R531" s="40"/>
      <c r="T531" s="147"/>
      <c r="U531" s="39"/>
      <c r="V531" s="39"/>
      <c r="W531" s="39"/>
      <c r="X531" s="39"/>
      <c r="Y531" s="39"/>
      <c r="Z531" s="39"/>
      <c r="AA531" s="81"/>
      <c r="AT531" s="21" t="s">
        <v>210</v>
      </c>
      <c r="AU531" s="21" t="s">
        <v>114</v>
      </c>
    </row>
    <row r="532" spans="2:51" s="11" customFormat="1" ht="22.5" customHeight="1">
      <c r="B532" s="187"/>
      <c r="C532" s="188"/>
      <c r="D532" s="188"/>
      <c r="E532" s="189" t="s">
        <v>22</v>
      </c>
      <c r="F532" s="272" t="s">
        <v>690</v>
      </c>
      <c r="G532" s="273"/>
      <c r="H532" s="273"/>
      <c r="I532" s="273"/>
      <c r="J532" s="188"/>
      <c r="K532" s="190" t="s">
        <v>22</v>
      </c>
      <c r="L532" s="188"/>
      <c r="M532" s="188"/>
      <c r="N532" s="188"/>
      <c r="O532" s="188"/>
      <c r="P532" s="188"/>
      <c r="Q532" s="188"/>
      <c r="R532" s="191"/>
      <c r="T532" s="192"/>
      <c r="U532" s="188"/>
      <c r="V532" s="188"/>
      <c r="W532" s="188"/>
      <c r="X532" s="188"/>
      <c r="Y532" s="188"/>
      <c r="Z532" s="188"/>
      <c r="AA532" s="193"/>
      <c r="AT532" s="194" t="s">
        <v>199</v>
      </c>
      <c r="AU532" s="194" t="s">
        <v>114</v>
      </c>
      <c r="AV532" s="11" t="s">
        <v>90</v>
      </c>
      <c r="AW532" s="11" t="s">
        <v>39</v>
      </c>
      <c r="AX532" s="11" t="s">
        <v>82</v>
      </c>
      <c r="AY532" s="194" t="s">
        <v>191</v>
      </c>
    </row>
    <row r="533" spans="2:51" s="10" customFormat="1" ht="22.5" customHeight="1">
      <c r="B533" s="179"/>
      <c r="C533" s="180"/>
      <c r="D533" s="180"/>
      <c r="E533" s="181" t="s">
        <v>22</v>
      </c>
      <c r="F533" s="274" t="s">
        <v>691</v>
      </c>
      <c r="G533" s="275"/>
      <c r="H533" s="275"/>
      <c r="I533" s="275"/>
      <c r="J533" s="180"/>
      <c r="K533" s="182">
        <v>443.4</v>
      </c>
      <c r="L533" s="180"/>
      <c r="M533" s="180"/>
      <c r="N533" s="180"/>
      <c r="O533" s="180"/>
      <c r="P533" s="180"/>
      <c r="Q533" s="180"/>
      <c r="R533" s="183"/>
      <c r="T533" s="184"/>
      <c r="U533" s="180"/>
      <c r="V533" s="180"/>
      <c r="W533" s="180"/>
      <c r="X533" s="180"/>
      <c r="Y533" s="180"/>
      <c r="Z533" s="180"/>
      <c r="AA533" s="185"/>
      <c r="AT533" s="186" t="s">
        <v>199</v>
      </c>
      <c r="AU533" s="186" t="s">
        <v>114</v>
      </c>
      <c r="AV533" s="10" t="s">
        <v>114</v>
      </c>
      <c r="AW533" s="10" t="s">
        <v>39</v>
      </c>
      <c r="AX533" s="10" t="s">
        <v>90</v>
      </c>
      <c r="AY533" s="186" t="s">
        <v>191</v>
      </c>
    </row>
    <row r="534" spans="2:65" s="1" customFormat="1" ht="31.5" customHeight="1">
      <c r="B534" s="38"/>
      <c r="C534" s="172" t="s">
        <v>692</v>
      </c>
      <c r="D534" s="172" t="s">
        <v>193</v>
      </c>
      <c r="E534" s="173" t="s">
        <v>693</v>
      </c>
      <c r="F534" s="281" t="s">
        <v>694</v>
      </c>
      <c r="G534" s="281"/>
      <c r="H534" s="281"/>
      <c r="I534" s="281"/>
      <c r="J534" s="174" t="s">
        <v>203</v>
      </c>
      <c r="K534" s="175">
        <v>20</v>
      </c>
      <c r="L534" s="282">
        <v>0</v>
      </c>
      <c r="M534" s="283"/>
      <c r="N534" s="280">
        <f>ROUND(L534*K534,2)</f>
        <v>0</v>
      </c>
      <c r="O534" s="280"/>
      <c r="P534" s="280"/>
      <c r="Q534" s="280"/>
      <c r="R534" s="40"/>
      <c r="T534" s="176" t="s">
        <v>22</v>
      </c>
      <c r="U534" s="47" t="s">
        <v>47</v>
      </c>
      <c r="V534" s="39"/>
      <c r="W534" s="177">
        <f>V534*K534</f>
        <v>0</v>
      </c>
      <c r="X534" s="177">
        <v>0</v>
      </c>
      <c r="Y534" s="177">
        <f>X534*K534</f>
        <v>0</v>
      </c>
      <c r="Z534" s="177">
        <v>0</v>
      </c>
      <c r="AA534" s="178">
        <f>Z534*K534</f>
        <v>0</v>
      </c>
      <c r="AR534" s="21" t="s">
        <v>196</v>
      </c>
      <c r="AT534" s="21" t="s">
        <v>193</v>
      </c>
      <c r="AU534" s="21" t="s">
        <v>114</v>
      </c>
      <c r="AY534" s="21" t="s">
        <v>191</v>
      </c>
      <c r="BE534" s="113">
        <f>IF(U534="základní",N534,0)</f>
        <v>0</v>
      </c>
      <c r="BF534" s="113">
        <f>IF(U534="snížená",N534,0)</f>
        <v>0</v>
      </c>
      <c r="BG534" s="113">
        <f>IF(U534="zákl. přenesená",N534,0)</f>
        <v>0</v>
      </c>
      <c r="BH534" s="113">
        <f>IF(U534="sníž. přenesená",N534,0)</f>
        <v>0</v>
      </c>
      <c r="BI534" s="113">
        <f>IF(U534="nulová",N534,0)</f>
        <v>0</v>
      </c>
      <c r="BJ534" s="21" t="s">
        <v>90</v>
      </c>
      <c r="BK534" s="113">
        <f>ROUND(L534*K534,2)</f>
        <v>0</v>
      </c>
      <c r="BL534" s="21" t="s">
        <v>196</v>
      </c>
      <c r="BM534" s="21" t="s">
        <v>695</v>
      </c>
    </row>
    <row r="535" spans="2:47" s="1" customFormat="1" ht="90" customHeight="1">
      <c r="B535" s="38"/>
      <c r="C535" s="39"/>
      <c r="D535" s="39"/>
      <c r="E535" s="39"/>
      <c r="F535" s="270" t="s">
        <v>696</v>
      </c>
      <c r="G535" s="271"/>
      <c r="H535" s="271"/>
      <c r="I535" s="271"/>
      <c r="J535" s="39"/>
      <c r="K535" s="39"/>
      <c r="L535" s="39"/>
      <c r="M535" s="39"/>
      <c r="N535" s="39"/>
      <c r="O535" s="39"/>
      <c r="P535" s="39"/>
      <c r="Q535" s="39"/>
      <c r="R535" s="40"/>
      <c r="T535" s="147"/>
      <c r="U535" s="39"/>
      <c r="V535" s="39"/>
      <c r="W535" s="39"/>
      <c r="X535" s="39"/>
      <c r="Y535" s="39"/>
      <c r="Z535" s="39"/>
      <c r="AA535" s="81"/>
      <c r="AT535" s="21" t="s">
        <v>210</v>
      </c>
      <c r="AU535" s="21" t="s">
        <v>114</v>
      </c>
    </row>
    <row r="536" spans="2:51" s="11" customFormat="1" ht="22.5" customHeight="1">
      <c r="B536" s="187"/>
      <c r="C536" s="188"/>
      <c r="D536" s="188"/>
      <c r="E536" s="189" t="s">
        <v>22</v>
      </c>
      <c r="F536" s="272" t="s">
        <v>318</v>
      </c>
      <c r="G536" s="273"/>
      <c r="H536" s="273"/>
      <c r="I536" s="273"/>
      <c r="J536" s="188"/>
      <c r="K536" s="190" t="s">
        <v>22</v>
      </c>
      <c r="L536" s="188"/>
      <c r="M536" s="188"/>
      <c r="N536" s="188"/>
      <c r="O536" s="188"/>
      <c r="P536" s="188"/>
      <c r="Q536" s="188"/>
      <c r="R536" s="191"/>
      <c r="T536" s="192"/>
      <c r="U536" s="188"/>
      <c r="V536" s="188"/>
      <c r="W536" s="188"/>
      <c r="X536" s="188"/>
      <c r="Y536" s="188"/>
      <c r="Z536" s="188"/>
      <c r="AA536" s="193"/>
      <c r="AT536" s="194" t="s">
        <v>199</v>
      </c>
      <c r="AU536" s="194" t="s">
        <v>114</v>
      </c>
      <c r="AV536" s="11" t="s">
        <v>90</v>
      </c>
      <c r="AW536" s="11" t="s">
        <v>39</v>
      </c>
      <c r="AX536" s="11" t="s">
        <v>82</v>
      </c>
      <c r="AY536" s="194" t="s">
        <v>191</v>
      </c>
    </row>
    <row r="537" spans="2:51" s="10" customFormat="1" ht="22.5" customHeight="1">
      <c r="B537" s="179"/>
      <c r="C537" s="180"/>
      <c r="D537" s="180"/>
      <c r="E537" s="181" t="s">
        <v>22</v>
      </c>
      <c r="F537" s="274" t="s">
        <v>697</v>
      </c>
      <c r="G537" s="275"/>
      <c r="H537" s="275"/>
      <c r="I537" s="275"/>
      <c r="J537" s="180"/>
      <c r="K537" s="182">
        <v>20</v>
      </c>
      <c r="L537" s="180"/>
      <c r="M537" s="180"/>
      <c r="N537" s="180"/>
      <c r="O537" s="180"/>
      <c r="P537" s="180"/>
      <c r="Q537" s="180"/>
      <c r="R537" s="183"/>
      <c r="T537" s="184"/>
      <c r="U537" s="180"/>
      <c r="V537" s="180"/>
      <c r="W537" s="180"/>
      <c r="X537" s="180"/>
      <c r="Y537" s="180"/>
      <c r="Z537" s="180"/>
      <c r="AA537" s="185"/>
      <c r="AT537" s="186" t="s">
        <v>199</v>
      </c>
      <c r="AU537" s="186" t="s">
        <v>114</v>
      </c>
      <c r="AV537" s="10" t="s">
        <v>114</v>
      </c>
      <c r="AW537" s="10" t="s">
        <v>39</v>
      </c>
      <c r="AX537" s="10" t="s">
        <v>90</v>
      </c>
      <c r="AY537" s="186" t="s">
        <v>191</v>
      </c>
    </row>
    <row r="538" spans="2:65" s="1" customFormat="1" ht="44.25" customHeight="1">
      <c r="B538" s="38"/>
      <c r="C538" s="172" t="s">
        <v>698</v>
      </c>
      <c r="D538" s="172" t="s">
        <v>193</v>
      </c>
      <c r="E538" s="173" t="s">
        <v>699</v>
      </c>
      <c r="F538" s="281" t="s">
        <v>700</v>
      </c>
      <c r="G538" s="281"/>
      <c r="H538" s="281"/>
      <c r="I538" s="281"/>
      <c r="J538" s="174" t="s">
        <v>207</v>
      </c>
      <c r="K538" s="175">
        <v>28.793</v>
      </c>
      <c r="L538" s="282">
        <v>0</v>
      </c>
      <c r="M538" s="283"/>
      <c r="N538" s="280">
        <f>ROUND(L538*K538,2)</f>
        <v>0</v>
      </c>
      <c r="O538" s="280"/>
      <c r="P538" s="280"/>
      <c r="Q538" s="280"/>
      <c r="R538" s="40"/>
      <c r="T538" s="176" t="s">
        <v>22</v>
      </c>
      <c r="U538" s="47" t="s">
        <v>47</v>
      </c>
      <c r="V538" s="39"/>
      <c r="W538" s="177">
        <f>V538*K538</f>
        <v>0</v>
      </c>
      <c r="X538" s="177">
        <v>0</v>
      </c>
      <c r="Y538" s="177">
        <f>X538*K538</f>
        <v>0</v>
      </c>
      <c r="Z538" s="177">
        <v>2.2</v>
      </c>
      <c r="AA538" s="178">
        <f>Z538*K538</f>
        <v>63.34460000000001</v>
      </c>
      <c r="AR538" s="21" t="s">
        <v>196</v>
      </c>
      <c r="AT538" s="21" t="s">
        <v>193</v>
      </c>
      <c r="AU538" s="21" t="s">
        <v>114</v>
      </c>
      <c r="AY538" s="21" t="s">
        <v>191</v>
      </c>
      <c r="BE538" s="113">
        <f>IF(U538="základní",N538,0)</f>
        <v>0</v>
      </c>
      <c r="BF538" s="113">
        <f>IF(U538="snížená",N538,0)</f>
        <v>0</v>
      </c>
      <c r="BG538" s="113">
        <f>IF(U538="zákl. přenesená",N538,0)</f>
        <v>0</v>
      </c>
      <c r="BH538" s="113">
        <f>IF(U538="sníž. přenesená",N538,0)</f>
        <v>0</v>
      </c>
      <c r="BI538" s="113">
        <f>IF(U538="nulová",N538,0)</f>
        <v>0</v>
      </c>
      <c r="BJ538" s="21" t="s">
        <v>90</v>
      </c>
      <c r="BK538" s="113">
        <f>ROUND(L538*K538,2)</f>
        <v>0</v>
      </c>
      <c r="BL538" s="21" t="s">
        <v>196</v>
      </c>
      <c r="BM538" s="21" t="s">
        <v>701</v>
      </c>
    </row>
    <row r="539" spans="2:51" s="11" customFormat="1" ht="22.5" customHeight="1">
      <c r="B539" s="187"/>
      <c r="C539" s="188"/>
      <c r="D539" s="188"/>
      <c r="E539" s="189" t="s">
        <v>22</v>
      </c>
      <c r="F539" s="286" t="s">
        <v>639</v>
      </c>
      <c r="G539" s="287"/>
      <c r="H539" s="287"/>
      <c r="I539" s="287"/>
      <c r="J539" s="188"/>
      <c r="K539" s="190" t="s">
        <v>22</v>
      </c>
      <c r="L539" s="188"/>
      <c r="M539" s="188"/>
      <c r="N539" s="188"/>
      <c r="O539" s="188"/>
      <c r="P539" s="188"/>
      <c r="Q539" s="188"/>
      <c r="R539" s="191"/>
      <c r="T539" s="192"/>
      <c r="U539" s="188"/>
      <c r="V539" s="188"/>
      <c r="W539" s="188"/>
      <c r="X539" s="188"/>
      <c r="Y539" s="188"/>
      <c r="Z539" s="188"/>
      <c r="AA539" s="193"/>
      <c r="AT539" s="194" t="s">
        <v>199</v>
      </c>
      <c r="AU539" s="194" t="s">
        <v>114</v>
      </c>
      <c r="AV539" s="11" t="s">
        <v>90</v>
      </c>
      <c r="AW539" s="11" t="s">
        <v>39</v>
      </c>
      <c r="AX539" s="11" t="s">
        <v>82</v>
      </c>
      <c r="AY539" s="194" t="s">
        <v>191</v>
      </c>
    </row>
    <row r="540" spans="2:51" s="11" customFormat="1" ht="22.5" customHeight="1">
      <c r="B540" s="187"/>
      <c r="C540" s="188"/>
      <c r="D540" s="188"/>
      <c r="E540" s="189" t="s">
        <v>22</v>
      </c>
      <c r="F540" s="272" t="s">
        <v>702</v>
      </c>
      <c r="G540" s="273"/>
      <c r="H540" s="273"/>
      <c r="I540" s="273"/>
      <c r="J540" s="188"/>
      <c r="K540" s="190" t="s">
        <v>22</v>
      </c>
      <c r="L540" s="188"/>
      <c r="M540" s="188"/>
      <c r="N540" s="188"/>
      <c r="O540" s="188"/>
      <c r="P540" s="188"/>
      <c r="Q540" s="188"/>
      <c r="R540" s="191"/>
      <c r="T540" s="192"/>
      <c r="U540" s="188"/>
      <c r="V540" s="188"/>
      <c r="W540" s="188"/>
      <c r="X540" s="188"/>
      <c r="Y540" s="188"/>
      <c r="Z540" s="188"/>
      <c r="AA540" s="193"/>
      <c r="AT540" s="194" t="s">
        <v>199</v>
      </c>
      <c r="AU540" s="194" t="s">
        <v>114</v>
      </c>
      <c r="AV540" s="11" t="s">
        <v>90</v>
      </c>
      <c r="AW540" s="11" t="s">
        <v>39</v>
      </c>
      <c r="AX540" s="11" t="s">
        <v>82</v>
      </c>
      <c r="AY540" s="194" t="s">
        <v>191</v>
      </c>
    </row>
    <row r="541" spans="2:51" s="10" customFormat="1" ht="22.5" customHeight="1">
      <c r="B541" s="179"/>
      <c r="C541" s="180"/>
      <c r="D541" s="180"/>
      <c r="E541" s="181" t="s">
        <v>22</v>
      </c>
      <c r="F541" s="274" t="s">
        <v>703</v>
      </c>
      <c r="G541" s="275"/>
      <c r="H541" s="275"/>
      <c r="I541" s="275"/>
      <c r="J541" s="180"/>
      <c r="K541" s="182">
        <v>28.793</v>
      </c>
      <c r="L541" s="180"/>
      <c r="M541" s="180"/>
      <c r="N541" s="180"/>
      <c r="O541" s="180"/>
      <c r="P541" s="180"/>
      <c r="Q541" s="180"/>
      <c r="R541" s="183"/>
      <c r="T541" s="184"/>
      <c r="U541" s="180"/>
      <c r="V541" s="180"/>
      <c r="W541" s="180"/>
      <c r="X541" s="180"/>
      <c r="Y541" s="180"/>
      <c r="Z541" s="180"/>
      <c r="AA541" s="185"/>
      <c r="AT541" s="186" t="s">
        <v>199</v>
      </c>
      <c r="AU541" s="186" t="s">
        <v>114</v>
      </c>
      <c r="AV541" s="10" t="s">
        <v>114</v>
      </c>
      <c r="AW541" s="10" t="s">
        <v>39</v>
      </c>
      <c r="AX541" s="10" t="s">
        <v>90</v>
      </c>
      <c r="AY541" s="186" t="s">
        <v>191</v>
      </c>
    </row>
    <row r="542" spans="2:65" s="1" customFormat="1" ht="44.25" customHeight="1">
      <c r="B542" s="38"/>
      <c r="C542" s="172" t="s">
        <v>704</v>
      </c>
      <c r="D542" s="172" t="s">
        <v>193</v>
      </c>
      <c r="E542" s="173" t="s">
        <v>705</v>
      </c>
      <c r="F542" s="281" t="s">
        <v>706</v>
      </c>
      <c r="G542" s="281"/>
      <c r="H542" s="281"/>
      <c r="I542" s="281"/>
      <c r="J542" s="174" t="s">
        <v>111</v>
      </c>
      <c r="K542" s="175">
        <v>95.978</v>
      </c>
      <c r="L542" s="282">
        <v>0</v>
      </c>
      <c r="M542" s="283"/>
      <c r="N542" s="280">
        <f>ROUND(L542*K542,2)</f>
        <v>0</v>
      </c>
      <c r="O542" s="280"/>
      <c r="P542" s="280"/>
      <c r="Q542" s="280"/>
      <c r="R542" s="40"/>
      <c r="T542" s="176" t="s">
        <v>22</v>
      </c>
      <c r="U542" s="47" t="s">
        <v>47</v>
      </c>
      <c r="V542" s="39"/>
      <c r="W542" s="177">
        <f>V542*K542</f>
        <v>0</v>
      </c>
      <c r="X542" s="177">
        <v>0</v>
      </c>
      <c r="Y542" s="177">
        <f>X542*K542</f>
        <v>0</v>
      </c>
      <c r="Z542" s="177">
        <v>0.12</v>
      </c>
      <c r="AA542" s="178">
        <f>Z542*K542</f>
        <v>11.517359999999998</v>
      </c>
      <c r="AR542" s="21" t="s">
        <v>196</v>
      </c>
      <c r="AT542" s="21" t="s">
        <v>193</v>
      </c>
      <c r="AU542" s="21" t="s">
        <v>114</v>
      </c>
      <c r="AY542" s="21" t="s">
        <v>191</v>
      </c>
      <c r="BE542" s="113">
        <f>IF(U542="základní",N542,0)</f>
        <v>0</v>
      </c>
      <c r="BF542" s="113">
        <f>IF(U542="snížená",N542,0)</f>
        <v>0</v>
      </c>
      <c r="BG542" s="113">
        <f>IF(U542="zákl. přenesená",N542,0)</f>
        <v>0</v>
      </c>
      <c r="BH542" s="113">
        <f>IF(U542="sníž. přenesená",N542,0)</f>
        <v>0</v>
      </c>
      <c r="BI542" s="113">
        <f>IF(U542="nulová",N542,0)</f>
        <v>0</v>
      </c>
      <c r="BJ542" s="21" t="s">
        <v>90</v>
      </c>
      <c r="BK542" s="113">
        <f>ROUND(L542*K542,2)</f>
        <v>0</v>
      </c>
      <c r="BL542" s="21" t="s">
        <v>196</v>
      </c>
      <c r="BM542" s="21" t="s">
        <v>707</v>
      </c>
    </row>
    <row r="543" spans="2:51" s="11" customFormat="1" ht="22.5" customHeight="1">
      <c r="B543" s="187"/>
      <c r="C543" s="188"/>
      <c r="D543" s="188"/>
      <c r="E543" s="189" t="s">
        <v>22</v>
      </c>
      <c r="F543" s="286" t="s">
        <v>639</v>
      </c>
      <c r="G543" s="287"/>
      <c r="H543" s="287"/>
      <c r="I543" s="287"/>
      <c r="J543" s="188"/>
      <c r="K543" s="190" t="s">
        <v>22</v>
      </c>
      <c r="L543" s="188"/>
      <c r="M543" s="188"/>
      <c r="N543" s="188"/>
      <c r="O543" s="188"/>
      <c r="P543" s="188"/>
      <c r="Q543" s="188"/>
      <c r="R543" s="191"/>
      <c r="T543" s="192"/>
      <c r="U543" s="188"/>
      <c r="V543" s="188"/>
      <c r="W543" s="188"/>
      <c r="X543" s="188"/>
      <c r="Y543" s="188"/>
      <c r="Z543" s="188"/>
      <c r="AA543" s="193"/>
      <c r="AT543" s="194" t="s">
        <v>199</v>
      </c>
      <c r="AU543" s="194" t="s">
        <v>114</v>
      </c>
      <c r="AV543" s="11" t="s">
        <v>90</v>
      </c>
      <c r="AW543" s="11" t="s">
        <v>39</v>
      </c>
      <c r="AX543" s="11" t="s">
        <v>82</v>
      </c>
      <c r="AY543" s="194" t="s">
        <v>191</v>
      </c>
    </row>
    <row r="544" spans="2:51" s="11" customFormat="1" ht="22.5" customHeight="1">
      <c r="B544" s="187"/>
      <c r="C544" s="188"/>
      <c r="D544" s="188"/>
      <c r="E544" s="189" t="s">
        <v>22</v>
      </c>
      <c r="F544" s="272" t="s">
        <v>702</v>
      </c>
      <c r="G544" s="273"/>
      <c r="H544" s="273"/>
      <c r="I544" s="273"/>
      <c r="J544" s="188"/>
      <c r="K544" s="190" t="s">
        <v>22</v>
      </c>
      <c r="L544" s="188"/>
      <c r="M544" s="188"/>
      <c r="N544" s="188"/>
      <c r="O544" s="188"/>
      <c r="P544" s="188"/>
      <c r="Q544" s="188"/>
      <c r="R544" s="191"/>
      <c r="T544" s="192"/>
      <c r="U544" s="188"/>
      <c r="V544" s="188"/>
      <c r="W544" s="188"/>
      <c r="X544" s="188"/>
      <c r="Y544" s="188"/>
      <c r="Z544" s="188"/>
      <c r="AA544" s="193"/>
      <c r="AT544" s="194" t="s">
        <v>199</v>
      </c>
      <c r="AU544" s="194" t="s">
        <v>114</v>
      </c>
      <c r="AV544" s="11" t="s">
        <v>90</v>
      </c>
      <c r="AW544" s="11" t="s">
        <v>39</v>
      </c>
      <c r="AX544" s="11" t="s">
        <v>82</v>
      </c>
      <c r="AY544" s="194" t="s">
        <v>191</v>
      </c>
    </row>
    <row r="545" spans="2:51" s="10" customFormat="1" ht="22.5" customHeight="1">
      <c r="B545" s="179"/>
      <c r="C545" s="180"/>
      <c r="D545" s="180"/>
      <c r="E545" s="181" t="s">
        <v>22</v>
      </c>
      <c r="F545" s="274" t="s">
        <v>640</v>
      </c>
      <c r="G545" s="275"/>
      <c r="H545" s="275"/>
      <c r="I545" s="275"/>
      <c r="J545" s="180"/>
      <c r="K545" s="182">
        <v>95.978</v>
      </c>
      <c r="L545" s="180"/>
      <c r="M545" s="180"/>
      <c r="N545" s="180"/>
      <c r="O545" s="180"/>
      <c r="P545" s="180"/>
      <c r="Q545" s="180"/>
      <c r="R545" s="183"/>
      <c r="T545" s="184"/>
      <c r="U545" s="180"/>
      <c r="V545" s="180"/>
      <c r="W545" s="180"/>
      <c r="X545" s="180"/>
      <c r="Y545" s="180"/>
      <c r="Z545" s="180"/>
      <c r="AA545" s="185"/>
      <c r="AT545" s="186" t="s">
        <v>199</v>
      </c>
      <c r="AU545" s="186" t="s">
        <v>114</v>
      </c>
      <c r="AV545" s="10" t="s">
        <v>114</v>
      </c>
      <c r="AW545" s="10" t="s">
        <v>39</v>
      </c>
      <c r="AX545" s="10" t="s">
        <v>90</v>
      </c>
      <c r="AY545" s="186" t="s">
        <v>191</v>
      </c>
    </row>
    <row r="546" spans="2:65" s="1" customFormat="1" ht="31.5" customHeight="1">
      <c r="B546" s="38"/>
      <c r="C546" s="172" t="s">
        <v>708</v>
      </c>
      <c r="D546" s="172" t="s">
        <v>193</v>
      </c>
      <c r="E546" s="173" t="s">
        <v>709</v>
      </c>
      <c r="F546" s="281" t="s">
        <v>710</v>
      </c>
      <c r="G546" s="281"/>
      <c r="H546" s="281"/>
      <c r="I546" s="281"/>
      <c r="J546" s="174" t="s">
        <v>111</v>
      </c>
      <c r="K546" s="175">
        <v>150.04</v>
      </c>
      <c r="L546" s="282">
        <v>0</v>
      </c>
      <c r="M546" s="283"/>
      <c r="N546" s="280">
        <f>ROUND(L546*K546,2)</f>
        <v>0</v>
      </c>
      <c r="O546" s="280"/>
      <c r="P546" s="280"/>
      <c r="Q546" s="280"/>
      <c r="R546" s="40"/>
      <c r="T546" s="176" t="s">
        <v>22</v>
      </c>
      <c r="U546" s="47" t="s">
        <v>47</v>
      </c>
      <c r="V546" s="39"/>
      <c r="W546" s="177">
        <f>V546*K546</f>
        <v>0</v>
      </c>
      <c r="X546" s="177">
        <v>0</v>
      </c>
      <c r="Y546" s="177">
        <f>X546*K546</f>
        <v>0</v>
      </c>
      <c r="Z546" s="177">
        <v>0.015</v>
      </c>
      <c r="AA546" s="178">
        <f>Z546*K546</f>
        <v>2.2506</v>
      </c>
      <c r="AR546" s="21" t="s">
        <v>196</v>
      </c>
      <c r="AT546" s="21" t="s">
        <v>193</v>
      </c>
      <c r="AU546" s="21" t="s">
        <v>114</v>
      </c>
      <c r="AY546" s="21" t="s">
        <v>191</v>
      </c>
      <c r="BE546" s="113">
        <f>IF(U546="základní",N546,0)</f>
        <v>0</v>
      </c>
      <c r="BF546" s="113">
        <f>IF(U546="snížená",N546,0)</f>
        <v>0</v>
      </c>
      <c r="BG546" s="113">
        <f>IF(U546="zákl. přenesená",N546,0)</f>
        <v>0</v>
      </c>
      <c r="BH546" s="113">
        <f>IF(U546="sníž. přenesená",N546,0)</f>
        <v>0</v>
      </c>
      <c r="BI546" s="113">
        <f>IF(U546="nulová",N546,0)</f>
        <v>0</v>
      </c>
      <c r="BJ546" s="21" t="s">
        <v>90</v>
      </c>
      <c r="BK546" s="113">
        <f>ROUND(L546*K546,2)</f>
        <v>0</v>
      </c>
      <c r="BL546" s="21" t="s">
        <v>196</v>
      </c>
      <c r="BM546" s="21" t="s">
        <v>711</v>
      </c>
    </row>
    <row r="547" spans="2:51" s="11" customFormat="1" ht="22.5" customHeight="1">
      <c r="B547" s="187"/>
      <c r="C547" s="188"/>
      <c r="D547" s="188"/>
      <c r="E547" s="189" t="s">
        <v>22</v>
      </c>
      <c r="F547" s="286" t="s">
        <v>221</v>
      </c>
      <c r="G547" s="287"/>
      <c r="H547" s="287"/>
      <c r="I547" s="287"/>
      <c r="J547" s="188"/>
      <c r="K547" s="190" t="s">
        <v>22</v>
      </c>
      <c r="L547" s="188"/>
      <c r="M547" s="188"/>
      <c r="N547" s="188"/>
      <c r="O547" s="188"/>
      <c r="P547" s="188"/>
      <c r="Q547" s="188"/>
      <c r="R547" s="191"/>
      <c r="T547" s="192"/>
      <c r="U547" s="188"/>
      <c r="V547" s="188"/>
      <c r="W547" s="188"/>
      <c r="X547" s="188"/>
      <c r="Y547" s="188"/>
      <c r="Z547" s="188"/>
      <c r="AA547" s="193"/>
      <c r="AT547" s="194" t="s">
        <v>199</v>
      </c>
      <c r="AU547" s="194" t="s">
        <v>114</v>
      </c>
      <c r="AV547" s="11" t="s">
        <v>90</v>
      </c>
      <c r="AW547" s="11" t="s">
        <v>39</v>
      </c>
      <c r="AX547" s="11" t="s">
        <v>82</v>
      </c>
      <c r="AY547" s="194" t="s">
        <v>191</v>
      </c>
    </row>
    <row r="548" spans="2:51" s="10" customFormat="1" ht="22.5" customHeight="1">
      <c r="B548" s="179"/>
      <c r="C548" s="180"/>
      <c r="D548" s="180"/>
      <c r="E548" s="181" t="s">
        <v>22</v>
      </c>
      <c r="F548" s="274" t="s">
        <v>712</v>
      </c>
      <c r="G548" s="275"/>
      <c r="H548" s="275"/>
      <c r="I548" s="275"/>
      <c r="J548" s="180"/>
      <c r="K548" s="182">
        <v>64.58</v>
      </c>
      <c r="L548" s="180"/>
      <c r="M548" s="180"/>
      <c r="N548" s="180"/>
      <c r="O548" s="180"/>
      <c r="P548" s="180"/>
      <c r="Q548" s="180"/>
      <c r="R548" s="183"/>
      <c r="T548" s="184"/>
      <c r="U548" s="180"/>
      <c r="V548" s="180"/>
      <c r="W548" s="180"/>
      <c r="X548" s="180"/>
      <c r="Y548" s="180"/>
      <c r="Z548" s="180"/>
      <c r="AA548" s="185"/>
      <c r="AT548" s="186" t="s">
        <v>199</v>
      </c>
      <c r="AU548" s="186" t="s">
        <v>114</v>
      </c>
      <c r="AV548" s="10" t="s">
        <v>114</v>
      </c>
      <c r="AW548" s="10" t="s">
        <v>39</v>
      </c>
      <c r="AX548" s="10" t="s">
        <v>82</v>
      </c>
      <c r="AY548" s="186" t="s">
        <v>191</v>
      </c>
    </row>
    <row r="549" spans="2:51" s="10" customFormat="1" ht="22.5" customHeight="1">
      <c r="B549" s="179"/>
      <c r="C549" s="180"/>
      <c r="D549" s="180"/>
      <c r="E549" s="181" t="s">
        <v>22</v>
      </c>
      <c r="F549" s="274" t="s">
        <v>713</v>
      </c>
      <c r="G549" s="275"/>
      <c r="H549" s="275"/>
      <c r="I549" s="275"/>
      <c r="J549" s="180"/>
      <c r="K549" s="182">
        <v>39.82</v>
      </c>
      <c r="L549" s="180"/>
      <c r="M549" s="180"/>
      <c r="N549" s="180"/>
      <c r="O549" s="180"/>
      <c r="P549" s="180"/>
      <c r="Q549" s="180"/>
      <c r="R549" s="183"/>
      <c r="T549" s="184"/>
      <c r="U549" s="180"/>
      <c r="V549" s="180"/>
      <c r="W549" s="180"/>
      <c r="X549" s="180"/>
      <c r="Y549" s="180"/>
      <c r="Z549" s="180"/>
      <c r="AA549" s="185"/>
      <c r="AT549" s="186" t="s">
        <v>199</v>
      </c>
      <c r="AU549" s="186" t="s">
        <v>114</v>
      </c>
      <c r="AV549" s="10" t="s">
        <v>114</v>
      </c>
      <c r="AW549" s="10" t="s">
        <v>39</v>
      </c>
      <c r="AX549" s="10" t="s">
        <v>82</v>
      </c>
      <c r="AY549" s="186" t="s">
        <v>191</v>
      </c>
    </row>
    <row r="550" spans="2:51" s="10" customFormat="1" ht="22.5" customHeight="1">
      <c r="B550" s="179"/>
      <c r="C550" s="180"/>
      <c r="D550" s="180"/>
      <c r="E550" s="181" t="s">
        <v>22</v>
      </c>
      <c r="F550" s="274" t="s">
        <v>714</v>
      </c>
      <c r="G550" s="275"/>
      <c r="H550" s="275"/>
      <c r="I550" s="275"/>
      <c r="J550" s="180"/>
      <c r="K550" s="182">
        <v>21.42</v>
      </c>
      <c r="L550" s="180"/>
      <c r="M550" s="180"/>
      <c r="N550" s="180"/>
      <c r="O550" s="180"/>
      <c r="P550" s="180"/>
      <c r="Q550" s="180"/>
      <c r="R550" s="183"/>
      <c r="T550" s="184"/>
      <c r="U550" s="180"/>
      <c r="V550" s="180"/>
      <c r="W550" s="180"/>
      <c r="X550" s="180"/>
      <c r="Y550" s="180"/>
      <c r="Z550" s="180"/>
      <c r="AA550" s="185"/>
      <c r="AT550" s="186" t="s">
        <v>199</v>
      </c>
      <c r="AU550" s="186" t="s">
        <v>114</v>
      </c>
      <c r="AV550" s="10" t="s">
        <v>114</v>
      </c>
      <c r="AW550" s="10" t="s">
        <v>39</v>
      </c>
      <c r="AX550" s="10" t="s">
        <v>82</v>
      </c>
      <c r="AY550" s="186" t="s">
        <v>191</v>
      </c>
    </row>
    <row r="551" spans="2:51" s="10" customFormat="1" ht="22.5" customHeight="1">
      <c r="B551" s="179"/>
      <c r="C551" s="180"/>
      <c r="D551" s="180"/>
      <c r="E551" s="181" t="s">
        <v>22</v>
      </c>
      <c r="F551" s="274" t="s">
        <v>715</v>
      </c>
      <c r="G551" s="275"/>
      <c r="H551" s="275"/>
      <c r="I551" s="275"/>
      <c r="J551" s="180"/>
      <c r="K551" s="182">
        <v>24.22</v>
      </c>
      <c r="L551" s="180"/>
      <c r="M551" s="180"/>
      <c r="N551" s="180"/>
      <c r="O551" s="180"/>
      <c r="P551" s="180"/>
      <c r="Q551" s="180"/>
      <c r="R551" s="183"/>
      <c r="T551" s="184"/>
      <c r="U551" s="180"/>
      <c r="V551" s="180"/>
      <c r="W551" s="180"/>
      <c r="X551" s="180"/>
      <c r="Y551" s="180"/>
      <c r="Z551" s="180"/>
      <c r="AA551" s="185"/>
      <c r="AT551" s="186" t="s">
        <v>199</v>
      </c>
      <c r="AU551" s="186" t="s">
        <v>114</v>
      </c>
      <c r="AV551" s="10" t="s">
        <v>114</v>
      </c>
      <c r="AW551" s="10" t="s">
        <v>39</v>
      </c>
      <c r="AX551" s="10" t="s">
        <v>82</v>
      </c>
      <c r="AY551" s="186" t="s">
        <v>191</v>
      </c>
    </row>
    <row r="552" spans="2:51" s="12" customFormat="1" ht="22.5" customHeight="1">
      <c r="B552" s="195"/>
      <c r="C552" s="196"/>
      <c r="D552" s="196"/>
      <c r="E552" s="197" t="s">
        <v>22</v>
      </c>
      <c r="F552" s="288" t="s">
        <v>217</v>
      </c>
      <c r="G552" s="289"/>
      <c r="H552" s="289"/>
      <c r="I552" s="289"/>
      <c r="J552" s="196"/>
      <c r="K552" s="198">
        <v>150.04</v>
      </c>
      <c r="L552" s="196"/>
      <c r="M552" s="196"/>
      <c r="N552" s="196"/>
      <c r="O552" s="196"/>
      <c r="P552" s="196"/>
      <c r="Q552" s="196"/>
      <c r="R552" s="199"/>
      <c r="T552" s="200"/>
      <c r="U552" s="196"/>
      <c r="V552" s="196"/>
      <c r="W552" s="196"/>
      <c r="X552" s="196"/>
      <c r="Y552" s="196"/>
      <c r="Z552" s="196"/>
      <c r="AA552" s="201"/>
      <c r="AT552" s="202" t="s">
        <v>199</v>
      </c>
      <c r="AU552" s="202" t="s">
        <v>114</v>
      </c>
      <c r="AV552" s="12" t="s">
        <v>196</v>
      </c>
      <c r="AW552" s="12" t="s">
        <v>39</v>
      </c>
      <c r="AX552" s="12" t="s">
        <v>90</v>
      </c>
      <c r="AY552" s="202" t="s">
        <v>191</v>
      </c>
    </row>
    <row r="553" spans="2:65" s="1" customFormat="1" ht="31.5" customHeight="1">
      <c r="B553" s="38"/>
      <c r="C553" s="172" t="s">
        <v>716</v>
      </c>
      <c r="D553" s="172" t="s">
        <v>193</v>
      </c>
      <c r="E553" s="173" t="s">
        <v>717</v>
      </c>
      <c r="F553" s="281" t="s">
        <v>718</v>
      </c>
      <c r="G553" s="281"/>
      <c r="H553" s="281"/>
      <c r="I553" s="281"/>
      <c r="J553" s="174" t="s">
        <v>111</v>
      </c>
      <c r="K553" s="175">
        <v>40.743</v>
      </c>
      <c r="L553" s="282">
        <v>0</v>
      </c>
      <c r="M553" s="283"/>
      <c r="N553" s="280">
        <f>ROUND(L553*K553,2)</f>
        <v>0</v>
      </c>
      <c r="O553" s="280"/>
      <c r="P553" s="280"/>
      <c r="Q553" s="280"/>
      <c r="R553" s="40"/>
      <c r="T553" s="176" t="s">
        <v>22</v>
      </c>
      <c r="U553" s="47" t="s">
        <v>47</v>
      </c>
      <c r="V553" s="39"/>
      <c r="W553" s="177">
        <f>V553*K553</f>
        <v>0</v>
      </c>
      <c r="X553" s="177">
        <v>0</v>
      </c>
      <c r="Y553" s="177">
        <f>X553*K553</f>
        <v>0</v>
      </c>
      <c r="Z553" s="177">
        <v>0.015</v>
      </c>
      <c r="AA553" s="178">
        <f>Z553*K553</f>
        <v>0.611145</v>
      </c>
      <c r="AR553" s="21" t="s">
        <v>196</v>
      </c>
      <c r="AT553" s="21" t="s">
        <v>193</v>
      </c>
      <c r="AU553" s="21" t="s">
        <v>114</v>
      </c>
      <c r="AY553" s="21" t="s">
        <v>191</v>
      </c>
      <c r="BE553" s="113">
        <f>IF(U553="základní",N553,0)</f>
        <v>0</v>
      </c>
      <c r="BF553" s="113">
        <f>IF(U553="snížená",N553,0)</f>
        <v>0</v>
      </c>
      <c r="BG553" s="113">
        <f>IF(U553="zákl. přenesená",N553,0)</f>
        <v>0</v>
      </c>
      <c r="BH553" s="113">
        <f>IF(U553="sníž. přenesená",N553,0)</f>
        <v>0</v>
      </c>
      <c r="BI553" s="113">
        <f>IF(U553="nulová",N553,0)</f>
        <v>0</v>
      </c>
      <c r="BJ553" s="21" t="s">
        <v>90</v>
      </c>
      <c r="BK553" s="113">
        <f>ROUND(L553*K553,2)</f>
        <v>0</v>
      </c>
      <c r="BL553" s="21" t="s">
        <v>196</v>
      </c>
      <c r="BM553" s="21" t="s">
        <v>719</v>
      </c>
    </row>
    <row r="554" spans="2:51" s="11" customFormat="1" ht="22.5" customHeight="1">
      <c r="B554" s="187"/>
      <c r="C554" s="188"/>
      <c r="D554" s="188"/>
      <c r="E554" s="189" t="s">
        <v>22</v>
      </c>
      <c r="F554" s="286" t="s">
        <v>318</v>
      </c>
      <c r="G554" s="287"/>
      <c r="H554" s="287"/>
      <c r="I554" s="287"/>
      <c r="J554" s="188"/>
      <c r="K554" s="190" t="s">
        <v>22</v>
      </c>
      <c r="L554" s="188"/>
      <c r="M554" s="188"/>
      <c r="N554" s="188"/>
      <c r="O554" s="188"/>
      <c r="P554" s="188"/>
      <c r="Q554" s="188"/>
      <c r="R554" s="191"/>
      <c r="T554" s="192"/>
      <c r="U554" s="188"/>
      <c r="V554" s="188"/>
      <c r="W554" s="188"/>
      <c r="X554" s="188"/>
      <c r="Y554" s="188"/>
      <c r="Z554" s="188"/>
      <c r="AA554" s="193"/>
      <c r="AT554" s="194" t="s">
        <v>199</v>
      </c>
      <c r="AU554" s="194" t="s">
        <v>114</v>
      </c>
      <c r="AV554" s="11" t="s">
        <v>90</v>
      </c>
      <c r="AW554" s="11" t="s">
        <v>39</v>
      </c>
      <c r="AX554" s="11" t="s">
        <v>82</v>
      </c>
      <c r="AY554" s="194" t="s">
        <v>191</v>
      </c>
    </row>
    <row r="555" spans="2:51" s="10" customFormat="1" ht="22.5" customHeight="1">
      <c r="B555" s="179"/>
      <c r="C555" s="180"/>
      <c r="D555" s="180"/>
      <c r="E555" s="181" t="s">
        <v>22</v>
      </c>
      <c r="F555" s="274" t="s">
        <v>720</v>
      </c>
      <c r="G555" s="275"/>
      <c r="H555" s="275"/>
      <c r="I555" s="275"/>
      <c r="J555" s="180"/>
      <c r="K555" s="182">
        <v>10.563</v>
      </c>
      <c r="L555" s="180"/>
      <c r="M555" s="180"/>
      <c r="N555" s="180"/>
      <c r="O555" s="180"/>
      <c r="P555" s="180"/>
      <c r="Q555" s="180"/>
      <c r="R555" s="183"/>
      <c r="T555" s="184"/>
      <c r="U555" s="180"/>
      <c r="V555" s="180"/>
      <c r="W555" s="180"/>
      <c r="X555" s="180"/>
      <c r="Y555" s="180"/>
      <c r="Z555" s="180"/>
      <c r="AA555" s="185"/>
      <c r="AT555" s="186" t="s">
        <v>199</v>
      </c>
      <c r="AU555" s="186" t="s">
        <v>114</v>
      </c>
      <c r="AV555" s="10" t="s">
        <v>114</v>
      </c>
      <c r="AW555" s="10" t="s">
        <v>39</v>
      </c>
      <c r="AX555" s="10" t="s">
        <v>82</v>
      </c>
      <c r="AY555" s="186" t="s">
        <v>191</v>
      </c>
    </row>
    <row r="556" spans="2:51" s="10" customFormat="1" ht="22.5" customHeight="1">
      <c r="B556" s="179"/>
      <c r="C556" s="180"/>
      <c r="D556" s="180"/>
      <c r="E556" s="181" t="s">
        <v>22</v>
      </c>
      <c r="F556" s="274" t="s">
        <v>721</v>
      </c>
      <c r="G556" s="275"/>
      <c r="H556" s="275"/>
      <c r="I556" s="275"/>
      <c r="J556" s="180"/>
      <c r="K556" s="182">
        <v>8.048</v>
      </c>
      <c r="L556" s="180"/>
      <c r="M556" s="180"/>
      <c r="N556" s="180"/>
      <c r="O556" s="180"/>
      <c r="P556" s="180"/>
      <c r="Q556" s="180"/>
      <c r="R556" s="183"/>
      <c r="T556" s="184"/>
      <c r="U556" s="180"/>
      <c r="V556" s="180"/>
      <c r="W556" s="180"/>
      <c r="X556" s="180"/>
      <c r="Y556" s="180"/>
      <c r="Z556" s="180"/>
      <c r="AA556" s="185"/>
      <c r="AT556" s="186" t="s">
        <v>199</v>
      </c>
      <c r="AU556" s="186" t="s">
        <v>114</v>
      </c>
      <c r="AV556" s="10" t="s">
        <v>114</v>
      </c>
      <c r="AW556" s="10" t="s">
        <v>39</v>
      </c>
      <c r="AX556" s="10" t="s">
        <v>82</v>
      </c>
      <c r="AY556" s="186" t="s">
        <v>191</v>
      </c>
    </row>
    <row r="557" spans="2:51" s="10" customFormat="1" ht="22.5" customHeight="1">
      <c r="B557" s="179"/>
      <c r="C557" s="180"/>
      <c r="D557" s="180"/>
      <c r="E557" s="181" t="s">
        <v>22</v>
      </c>
      <c r="F557" s="274" t="s">
        <v>722</v>
      </c>
      <c r="G557" s="275"/>
      <c r="H557" s="275"/>
      <c r="I557" s="275"/>
      <c r="J557" s="180"/>
      <c r="K557" s="182">
        <v>22.132</v>
      </c>
      <c r="L557" s="180"/>
      <c r="M557" s="180"/>
      <c r="N557" s="180"/>
      <c r="O557" s="180"/>
      <c r="P557" s="180"/>
      <c r="Q557" s="180"/>
      <c r="R557" s="183"/>
      <c r="T557" s="184"/>
      <c r="U557" s="180"/>
      <c r="V557" s="180"/>
      <c r="W557" s="180"/>
      <c r="X557" s="180"/>
      <c r="Y557" s="180"/>
      <c r="Z557" s="180"/>
      <c r="AA557" s="185"/>
      <c r="AT557" s="186" t="s">
        <v>199</v>
      </c>
      <c r="AU557" s="186" t="s">
        <v>114</v>
      </c>
      <c r="AV557" s="10" t="s">
        <v>114</v>
      </c>
      <c r="AW557" s="10" t="s">
        <v>39</v>
      </c>
      <c r="AX557" s="10" t="s">
        <v>82</v>
      </c>
      <c r="AY557" s="186" t="s">
        <v>191</v>
      </c>
    </row>
    <row r="558" spans="2:51" s="12" customFormat="1" ht="22.5" customHeight="1">
      <c r="B558" s="195"/>
      <c r="C558" s="196"/>
      <c r="D558" s="196"/>
      <c r="E558" s="197" t="s">
        <v>22</v>
      </c>
      <c r="F558" s="288" t="s">
        <v>217</v>
      </c>
      <c r="G558" s="289"/>
      <c r="H558" s="289"/>
      <c r="I558" s="289"/>
      <c r="J558" s="196"/>
      <c r="K558" s="198">
        <v>40.743</v>
      </c>
      <c r="L558" s="196"/>
      <c r="M558" s="196"/>
      <c r="N558" s="196"/>
      <c r="O558" s="196"/>
      <c r="P558" s="196"/>
      <c r="Q558" s="196"/>
      <c r="R558" s="199"/>
      <c r="T558" s="200"/>
      <c r="U558" s="196"/>
      <c r="V558" s="196"/>
      <c r="W558" s="196"/>
      <c r="X558" s="196"/>
      <c r="Y558" s="196"/>
      <c r="Z558" s="196"/>
      <c r="AA558" s="201"/>
      <c r="AT558" s="202" t="s">
        <v>199</v>
      </c>
      <c r="AU558" s="202" t="s">
        <v>114</v>
      </c>
      <c r="AV558" s="12" t="s">
        <v>196</v>
      </c>
      <c r="AW558" s="12" t="s">
        <v>39</v>
      </c>
      <c r="AX558" s="12" t="s">
        <v>90</v>
      </c>
      <c r="AY558" s="202" t="s">
        <v>191</v>
      </c>
    </row>
    <row r="559" spans="2:65" s="1" customFormat="1" ht="31.5" customHeight="1">
      <c r="B559" s="38"/>
      <c r="C559" s="172" t="s">
        <v>723</v>
      </c>
      <c r="D559" s="172" t="s">
        <v>193</v>
      </c>
      <c r="E559" s="173" t="s">
        <v>724</v>
      </c>
      <c r="F559" s="281" t="s">
        <v>725</v>
      </c>
      <c r="G559" s="281"/>
      <c r="H559" s="281"/>
      <c r="I559" s="281"/>
      <c r="J559" s="174" t="s">
        <v>111</v>
      </c>
      <c r="K559" s="175">
        <v>37.62</v>
      </c>
      <c r="L559" s="282">
        <v>0</v>
      </c>
      <c r="M559" s="283"/>
      <c r="N559" s="280">
        <f>ROUND(L559*K559,2)</f>
        <v>0</v>
      </c>
      <c r="O559" s="280"/>
      <c r="P559" s="280"/>
      <c r="Q559" s="280"/>
      <c r="R559" s="40"/>
      <c r="T559" s="176" t="s">
        <v>22</v>
      </c>
      <c r="U559" s="47" t="s">
        <v>47</v>
      </c>
      <c r="V559" s="39"/>
      <c r="W559" s="177">
        <f>V559*K559</f>
        <v>0</v>
      </c>
      <c r="X559" s="177">
        <v>0</v>
      </c>
      <c r="Y559" s="177">
        <f>X559*K559</f>
        <v>0</v>
      </c>
      <c r="Z559" s="177">
        <v>0.034</v>
      </c>
      <c r="AA559" s="178">
        <f>Z559*K559</f>
        <v>1.27908</v>
      </c>
      <c r="AR559" s="21" t="s">
        <v>196</v>
      </c>
      <c r="AT559" s="21" t="s">
        <v>193</v>
      </c>
      <c r="AU559" s="21" t="s">
        <v>114</v>
      </c>
      <c r="AY559" s="21" t="s">
        <v>191</v>
      </c>
      <c r="BE559" s="113">
        <f>IF(U559="základní",N559,0)</f>
        <v>0</v>
      </c>
      <c r="BF559" s="113">
        <f>IF(U559="snížená",N559,0)</f>
        <v>0</v>
      </c>
      <c r="BG559" s="113">
        <f>IF(U559="zákl. přenesená",N559,0)</f>
        <v>0</v>
      </c>
      <c r="BH559" s="113">
        <f>IF(U559="sníž. přenesená",N559,0)</f>
        <v>0</v>
      </c>
      <c r="BI559" s="113">
        <f>IF(U559="nulová",N559,0)</f>
        <v>0</v>
      </c>
      <c r="BJ559" s="21" t="s">
        <v>90</v>
      </c>
      <c r="BK559" s="113">
        <f>ROUND(L559*K559,2)</f>
        <v>0</v>
      </c>
      <c r="BL559" s="21" t="s">
        <v>196</v>
      </c>
      <c r="BM559" s="21" t="s">
        <v>726</v>
      </c>
    </row>
    <row r="560" spans="2:51" s="11" customFormat="1" ht="22.5" customHeight="1">
      <c r="B560" s="187"/>
      <c r="C560" s="188"/>
      <c r="D560" s="188"/>
      <c r="E560" s="189" t="s">
        <v>22</v>
      </c>
      <c r="F560" s="286" t="s">
        <v>727</v>
      </c>
      <c r="G560" s="287"/>
      <c r="H560" s="287"/>
      <c r="I560" s="287"/>
      <c r="J560" s="188"/>
      <c r="K560" s="190" t="s">
        <v>22</v>
      </c>
      <c r="L560" s="188"/>
      <c r="M560" s="188"/>
      <c r="N560" s="188"/>
      <c r="O560" s="188"/>
      <c r="P560" s="188"/>
      <c r="Q560" s="188"/>
      <c r="R560" s="191"/>
      <c r="T560" s="192"/>
      <c r="U560" s="188"/>
      <c r="V560" s="188"/>
      <c r="W560" s="188"/>
      <c r="X560" s="188"/>
      <c r="Y560" s="188"/>
      <c r="Z560" s="188"/>
      <c r="AA560" s="193"/>
      <c r="AT560" s="194" t="s">
        <v>199</v>
      </c>
      <c r="AU560" s="194" t="s">
        <v>114</v>
      </c>
      <c r="AV560" s="11" t="s">
        <v>90</v>
      </c>
      <c r="AW560" s="11" t="s">
        <v>39</v>
      </c>
      <c r="AX560" s="11" t="s">
        <v>82</v>
      </c>
      <c r="AY560" s="194" t="s">
        <v>191</v>
      </c>
    </row>
    <row r="561" spans="2:51" s="10" customFormat="1" ht="22.5" customHeight="1">
      <c r="B561" s="179"/>
      <c r="C561" s="180"/>
      <c r="D561" s="180"/>
      <c r="E561" s="181" t="s">
        <v>22</v>
      </c>
      <c r="F561" s="274" t="s">
        <v>728</v>
      </c>
      <c r="G561" s="275"/>
      <c r="H561" s="275"/>
      <c r="I561" s="275"/>
      <c r="J561" s="180"/>
      <c r="K561" s="182">
        <v>37.62</v>
      </c>
      <c r="L561" s="180"/>
      <c r="M561" s="180"/>
      <c r="N561" s="180"/>
      <c r="O561" s="180"/>
      <c r="P561" s="180"/>
      <c r="Q561" s="180"/>
      <c r="R561" s="183"/>
      <c r="T561" s="184"/>
      <c r="U561" s="180"/>
      <c r="V561" s="180"/>
      <c r="W561" s="180"/>
      <c r="X561" s="180"/>
      <c r="Y561" s="180"/>
      <c r="Z561" s="180"/>
      <c r="AA561" s="185"/>
      <c r="AT561" s="186" t="s">
        <v>199</v>
      </c>
      <c r="AU561" s="186" t="s">
        <v>114</v>
      </c>
      <c r="AV561" s="10" t="s">
        <v>114</v>
      </c>
      <c r="AW561" s="10" t="s">
        <v>39</v>
      </c>
      <c r="AX561" s="10" t="s">
        <v>90</v>
      </c>
      <c r="AY561" s="186" t="s">
        <v>191</v>
      </c>
    </row>
    <row r="562" spans="2:65" s="1" customFormat="1" ht="31.5" customHeight="1">
      <c r="B562" s="38"/>
      <c r="C562" s="172" t="s">
        <v>729</v>
      </c>
      <c r="D562" s="172" t="s">
        <v>193</v>
      </c>
      <c r="E562" s="173" t="s">
        <v>730</v>
      </c>
      <c r="F562" s="281" t="s">
        <v>731</v>
      </c>
      <c r="G562" s="281"/>
      <c r="H562" s="281"/>
      <c r="I562" s="281"/>
      <c r="J562" s="174" t="s">
        <v>111</v>
      </c>
      <c r="K562" s="175">
        <v>16.4</v>
      </c>
      <c r="L562" s="282">
        <v>0</v>
      </c>
      <c r="M562" s="283"/>
      <c r="N562" s="280">
        <f>ROUND(L562*K562,2)</f>
        <v>0</v>
      </c>
      <c r="O562" s="280"/>
      <c r="P562" s="280"/>
      <c r="Q562" s="280"/>
      <c r="R562" s="40"/>
      <c r="T562" s="176" t="s">
        <v>22</v>
      </c>
      <c r="U562" s="47" t="s">
        <v>47</v>
      </c>
      <c r="V562" s="39"/>
      <c r="W562" s="177">
        <f>V562*K562</f>
        <v>0</v>
      </c>
      <c r="X562" s="177">
        <v>0</v>
      </c>
      <c r="Y562" s="177">
        <f>X562*K562</f>
        <v>0</v>
      </c>
      <c r="Z562" s="177">
        <v>0.063</v>
      </c>
      <c r="AA562" s="178">
        <f>Z562*K562</f>
        <v>1.0332</v>
      </c>
      <c r="AR562" s="21" t="s">
        <v>196</v>
      </c>
      <c r="AT562" s="21" t="s">
        <v>193</v>
      </c>
      <c r="AU562" s="21" t="s">
        <v>114</v>
      </c>
      <c r="AY562" s="21" t="s">
        <v>191</v>
      </c>
      <c r="BE562" s="113">
        <f>IF(U562="základní",N562,0)</f>
        <v>0</v>
      </c>
      <c r="BF562" s="113">
        <f>IF(U562="snížená",N562,0)</f>
        <v>0</v>
      </c>
      <c r="BG562" s="113">
        <f>IF(U562="zákl. přenesená",N562,0)</f>
        <v>0</v>
      </c>
      <c r="BH562" s="113">
        <f>IF(U562="sníž. přenesená",N562,0)</f>
        <v>0</v>
      </c>
      <c r="BI562" s="113">
        <f>IF(U562="nulová",N562,0)</f>
        <v>0</v>
      </c>
      <c r="BJ562" s="21" t="s">
        <v>90</v>
      </c>
      <c r="BK562" s="113">
        <f>ROUND(L562*K562,2)</f>
        <v>0</v>
      </c>
      <c r="BL562" s="21" t="s">
        <v>196</v>
      </c>
      <c r="BM562" s="21" t="s">
        <v>732</v>
      </c>
    </row>
    <row r="563" spans="2:51" s="11" customFormat="1" ht="22.5" customHeight="1">
      <c r="B563" s="187"/>
      <c r="C563" s="188"/>
      <c r="D563" s="188"/>
      <c r="E563" s="189" t="s">
        <v>22</v>
      </c>
      <c r="F563" s="286" t="s">
        <v>733</v>
      </c>
      <c r="G563" s="287"/>
      <c r="H563" s="287"/>
      <c r="I563" s="287"/>
      <c r="J563" s="188"/>
      <c r="K563" s="190" t="s">
        <v>22</v>
      </c>
      <c r="L563" s="188"/>
      <c r="M563" s="188"/>
      <c r="N563" s="188"/>
      <c r="O563" s="188"/>
      <c r="P563" s="188"/>
      <c r="Q563" s="188"/>
      <c r="R563" s="191"/>
      <c r="T563" s="192"/>
      <c r="U563" s="188"/>
      <c r="V563" s="188"/>
      <c r="W563" s="188"/>
      <c r="X563" s="188"/>
      <c r="Y563" s="188"/>
      <c r="Z563" s="188"/>
      <c r="AA563" s="193"/>
      <c r="AT563" s="194" t="s">
        <v>199</v>
      </c>
      <c r="AU563" s="194" t="s">
        <v>114</v>
      </c>
      <c r="AV563" s="11" t="s">
        <v>90</v>
      </c>
      <c r="AW563" s="11" t="s">
        <v>39</v>
      </c>
      <c r="AX563" s="11" t="s">
        <v>82</v>
      </c>
      <c r="AY563" s="194" t="s">
        <v>191</v>
      </c>
    </row>
    <row r="564" spans="2:51" s="11" customFormat="1" ht="22.5" customHeight="1">
      <c r="B564" s="187"/>
      <c r="C564" s="188"/>
      <c r="D564" s="188"/>
      <c r="E564" s="189" t="s">
        <v>22</v>
      </c>
      <c r="F564" s="272" t="s">
        <v>734</v>
      </c>
      <c r="G564" s="273"/>
      <c r="H564" s="273"/>
      <c r="I564" s="273"/>
      <c r="J564" s="188"/>
      <c r="K564" s="190" t="s">
        <v>22</v>
      </c>
      <c r="L564" s="188"/>
      <c r="M564" s="188"/>
      <c r="N564" s="188"/>
      <c r="O564" s="188"/>
      <c r="P564" s="188"/>
      <c r="Q564" s="188"/>
      <c r="R564" s="191"/>
      <c r="T564" s="192"/>
      <c r="U564" s="188"/>
      <c r="V564" s="188"/>
      <c r="W564" s="188"/>
      <c r="X564" s="188"/>
      <c r="Y564" s="188"/>
      <c r="Z564" s="188"/>
      <c r="AA564" s="193"/>
      <c r="AT564" s="194" t="s">
        <v>199</v>
      </c>
      <c r="AU564" s="194" t="s">
        <v>114</v>
      </c>
      <c r="AV564" s="11" t="s">
        <v>90</v>
      </c>
      <c r="AW564" s="11" t="s">
        <v>39</v>
      </c>
      <c r="AX564" s="11" t="s">
        <v>82</v>
      </c>
      <c r="AY564" s="194" t="s">
        <v>191</v>
      </c>
    </row>
    <row r="565" spans="2:51" s="10" customFormat="1" ht="22.5" customHeight="1">
      <c r="B565" s="179"/>
      <c r="C565" s="180"/>
      <c r="D565" s="180"/>
      <c r="E565" s="181" t="s">
        <v>22</v>
      </c>
      <c r="F565" s="274" t="s">
        <v>735</v>
      </c>
      <c r="G565" s="275"/>
      <c r="H565" s="275"/>
      <c r="I565" s="275"/>
      <c r="J565" s="180"/>
      <c r="K565" s="182">
        <v>16.4</v>
      </c>
      <c r="L565" s="180"/>
      <c r="M565" s="180"/>
      <c r="N565" s="180"/>
      <c r="O565" s="180"/>
      <c r="P565" s="180"/>
      <c r="Q565" s="180"/>
      <c r="R565" s="183"/>
      <c r="T565" s="184"/>
      <c r="U565" s="180"/>
      <c r="V565" s="180"/>
      <c r="W565" s="180"/>
      <c r="X565" s="180"/>
      <c r="Y565" s="180"/>
      <c r="Z565" s="180"/>
      <c r="AA565" s="185"/>
      <c r="AT565" s="186" t="s">
        <v>199</v>
      </c>
      <c r="AU565" s="186" t="s">
        <v>114</v>
      </c>
      <c r="AV565" s="10" t="s">
        <v>114</v>
      </c>
      <c r="AW565" s="10" t="s">
        <v>39</v>
      </c>
      <c r="AX565" s="10" t="s">
        <v>82</v>
      </c>
      <c r="AY565" s="186" t="s">
        <v>191</v>
      </c>
    </row>
    <row r="566" spans="2:51" s="12" customFormat="1" ht="22.5" customHeight="1">
      <c r="B566" s="195"/>
      <c r="C566" s="196"/>
      <c r="D566" s="196"/>
      <c r="E566" s="197" t="s">
        <v>22</v>
      </c>
      <c r="F566" s="288" t="s">
        <v>217</v>
      </c>
      <c r="G566" s="289"/>
      <c r="H566" s="289"/>
      <c r="I566" s="289"/>
      <c r="J566" s="196"/>
      <c r="K566" s="198">
        <v>16.4</v>
      </c>
      <c r="L566" s="196"/>
      <c r="M566" s="196"/>
      <c r="N566" s="196"/>
      <c r="O566" s="196"/>
      <c r="P566" s="196"/>
      <c r="Q566" s="196"/>
      <c r="R566" s="199"/>
      <c r="T566" s="200"/>
      <c r="U566" s="196"/>
      <c r="V566" s="196"/>
      <c r="W566" s="196"/>
      <c r="X566" s="196"/>
      <c r="Y566" s="196"/>
      <c r="Z566" s="196"/>
      <c r="AA566" s="201"/>
      <c r="AT566" s="202" t="s">
        <v>199</v>
      </c>
      <c r="AU566" s="202" t="s">
        <v>114</v>
      </c>
      <c r="AV566" s="12" t="s">
        <v>196</v>
      </c>
      <c r="AW566" s="12" t="s">
        <v>39</v>
      </c>
      <c r="AX566" s="12" t="s">
        <v>90</v>
      </c>
      <c r="AY566" s="202" t="s">
        <v>191</v>
      </c>
    </row>
    <row r="567" spans="2:65" s="1" customFormat="1" ht="22.5" customHeight="1">
      <c r="B567" s="38"/>
      <c r="C567" s="172" t="s">
        <v>736</v>
      </c>
      <c r="D567" s="172" t="s">
        <v>193</v>
      </c>
      <c r="E567" s="173" t="s">
        <v>737</v>
      </c>
      <c r="F567" s="281" t="s">
        <v>738</v>
      </c>
      <c r="G567" s="281"/>
      <c r="H567" s="281"/>
      <c r="I567" s="281"/>
      <c r="J567" s="174" t="s">
        <v>111</v>
      </c>
      <c r="K567" s="175">
        <v>19.9</v>
      </c>
      <c r="L567" s="282">
        <v>0</v>
      </c>
      <c r="M567" s="283"/>
      <c r="N567" s="280">
        <f>ROUND(L567*K567,2)</f>
        <v>0</v>
      </c>
      <c r="O567" s="280"/>
      <c r="P567" s="280"/>
      <c r="Q567" s="280"/>
      <c r="R567" s="40"/>
      <c r="T567" s="176" t="s">
        <v>22</v>
      </c>
      <c r="U567" s="47" t="s">
        <v>47</v>
      </c>
      <c r="V567" s="39"/>
      <c r="W567" s="177">
        <f>V567*K567</f>
        <v>0</v>
      </c>
      <c r="X567" s="177">
        <v>0</v>
      </c>
      <c r="Y567" s="177">
        <f>X567*K567</f>
        <v>0</v>
      </c>
      <c r="Z567" s="177">
        <v>0.066</v>
      </c>
      <c r="AA567" s="178">
        <f>Z567*K567</f>
        <v>1.3134</v>
      </c>
      <c r="AR567" s="21" t="s">
        <v>196</v>
      </c>
      <c r="AT567" s="21" t="s">
        <v>193</v>
      </c>
      <c r="AU567" s="21" t="s">
        <v>114</v>
      </c>
      <c r="AY567" s="21" t="s">
        <v>191</v>
      </c>
      <c r="BE567" s="113">
        <f>IF(U567="základní",N567,0)</f>
        <v>0</v>
      </c>
      <c r="BF567" s="113">
        <f>IF(U567="snížená",N567,0)</f>
        <v>0</v>
      </c>
      <c r="BG567" s="113">
        <f>IF(U567="zákl. přenesená",N567,0)</f>
        <v>0</v>
      </c>
      <c r="BH567" s="113">
        <f>IF(U567="sníž. přenesená",N567,0)</f>
        <v>0</v>
      </c>
      <c r="BI567" s="113">
        <f>IF(U567="nulová",N567,0)</f>
        <v>0</v>
      </c>
      <c r="BJ567" s="21" t="s">
        <v>90</v>
      </c>
      <c r="BK567" s="113">
        <f>ROUND(L567*K567,2)</f>
        <v>0</v>
      </c>
      <c r="BL567" s="21" t="s">
        <v>196</v>
      </c>
      <c r="BM567" s="21" t="s">
        <v>739</v>
      </c>
    </row>
    <row r="568" spans="2:51" s="11" customFormat="1" ht="22.5" customHeight="1">
      <c r="B568" s="187"/>
      <c r="C568" s="188"/>
      <c r="D568" s="188"/>
      <c r="E568" s="189" t="s">
        <v>22</v>
      </c>
      <c r="F568" s="286" t="s">
        <v>733</v>
      </c>
      <c r="G568" s="287"/>
      <c r="H568" s="287"/>
      <c r="I568" s="287"/>
      <c r="J568" s="188"/>
      <c r="K568" s="190" t="s">
        <v>22</v>
      </c>
      <c r="L568" s="188"/>
      <c r="M568" s="188"/>
      <c r="N568" s="188"/>
      <c r="O568" s="188"/>
      <c r="P568" s="188"/>
      <c r="Q568" s="188"/>
      <c r="R568" s="191"/>
      <c r="T568" s="192"/>
      <c r="U568" s="188"/>
      <c r="V568" s="188"/>
      <c r="W568" s="188"/>
      <c r="X568" s="188"/>
      <c r="Y568" s="188"/>
      <c r="Z568" s="188"/>
      <c r="AA568" s="193"/>
      <c r="AT568" s="194" t="s">
        <v>199</v>
      </c>
      <c r="AU568" s="194" t="s">
        <v>114</v>
      </c>
      <c r="AV568" s="11" t="s">
        <v>90</v>
      </c>
      <c r="AW568" s="11" t="s">
        <v>39</v>
      </c>
      <c r="AX568" s="11" t="s">
        <v>82</v>
      </c>
      <c r="AY568" s="194" t="s">
        <v>191</v>
      </c>
    </row>
    <row r="569" spans="2:51" s="11" customFormat="1" ht="22.5" customHeight="1">
      <c r="B569" s="187"/>
      <c r="C569" s="188"/>
      <c r="D569" s="188"/>
      <c r="E569" s="189" t="s">
        <v>22</v>
      </c>
      <c r="F569" s="272" t="s">
        <v>734</v>
      </c>
      <c r="G569" s="273"/>
      <c r="H569" s="273"/>
      <c r="I569" s="273"/>
      <c r="J569" s="188"/>
      <c r="K569" s="190" t="s">
        <v>22</v>
      </c>
      <c r="L569" s="188"/>
      <c r="M569" s="188"/>
      <c r="N569" s="188"/>
      <c r="O569" s="188"/>
      <c r="P569" s="188"/>
      <c r="Q569" s="188"/>
      <c r="R569" s="191"/>
      <c r="T569" s="192"/>
      <c r="U569" s="188"/>
      <c r="V569" s="188"/>
      <c r="W569" s="188"/>
      <c r="X569" s="188"/>
      <c r="Y569" s="188"/>
      <c r="Z569" s="188"/>
      <c r="AA569" s="193"/>
      <c r="AT569" s="194" t="s">
        <v>199</v>
      </c>
      <c r="AU569" s="194" t="s">
        <v>114</v>
      </c>
      <c r="AV569" s="11" t="s">
        <v>90</v>
      </c>
      <c r="AW569" s="11" t="s">
        <v>39</v>
      </c>
      <c r="AX569" s="11" t="s">
        <v>82</v>
      </c>
      <c r="AY569" s="194" t="s">
        <v>191</v>
      </c>
    </row>
    <row r="570" spans="2:51" s="10" customFormat="1" ht="22.5" customHeight="1">
      <c r="B570" s="179"/>
      <c r="C570" s="180"/>
      <c r="D570" s="180"/>
      <c r="E570" s="181" t="s">
        <v>22</v>
      </c>
      <c r="F570" s="274" t="s">
        <v>740</v>
      </c>
      <c r="G570" s="275"/>
      <c r="H570" s="275"/>
      <c r="I570" s="275"/>
      <c r="J570" s="180"/>
      <c r="K570" s="182">
        <v>19.9</v>
      </c>
      <c r="L570" s="180"/>
      <c r="M570" s="180"/>
      <c r="N570" s="180"/>
      <c r="O570" s="180"/>
      <c r="P570" s="180"/>
      <c r="Q570" s="180"/>
      <c r="R570" s="183"/>
      <c r="T570" s="184"/>
      <c r="U570" s="180"/>
      <c r="V570" s="180"/>
      <c r="W570" s="180"/>
      <c r="X570" s="180"/>
      <c r="Y570" s="180"/>
      <c r="Z570" s="180"/>
      <c r="AA570" s="185"/>
      <c r="AT570" s="186" t="s">
        <v>199</v>
      </c>
      <c r="AU570" s="186" t="s">
        <v>114</v>
      </c>
      <c r="AV570" s="10" t="s">
        <v>114</v>
      </c>
      <c r="AW570" s="10" t="s">
        <v>39</v>
      </c>
      <c r="AX570" s="10" t="s">
        <v>90</v>
      </c>
      <c r="AY570" s="186" t="s">
        <v>191</v>
      </c>
    </row>
    <row r="571" spans="2:65" s="1" customFormat="1" ht="31.5" customHeight="1">
      <c r="B571" s="38"/>
      <c r="C571" s="172" t="s">
        <v>741</v>
      </c>
      <c r="D571" s="172" t="s">
        <v>193</v>
      </c>
      <c r="E571" s="173" t="s">
        <v>742</v>
      </c>
      <c r="F571" s="281" t="s">
        <v>743</v>
      </c>
      <c r="G571" s="281"/>
      <c r="H571" s="281"/>
      <c r="I571" s="281"/>
      <c r="J571" s="174" t="s">
        <v>406</v>
      </c>
      <c r="K571" s="175">
        <v>15.5</v>
      </c>
      <c r="L571" s="282">
        <v>0</v>
      </c>
      <c r="M571" s="283"/>
      <c r="N571" s="280">
        <f>ROUND(L571*K571,2)</f>
        <v>0</v>
      </c>
      <c r="O571" s="280"/>
      <c r="P571" s="280"/>
      <c r="Q571" s="280"/>
      <c r="R571" s="40"/>
      <c r="T571" s="176" t="s">
        <v>22</v>
      </c>
      <c r="U571" s="47" t="s">
        <v>47</v>
      </c>
      <c r="V571" s="39"/>
      <c r="W571" s="177">
        <f>V571*K571</f>
        <v>0</v>
      </c>
      <c r="X571" s="177">
        <v>0</v>
      </c>
      <c r="Y571" s="177">
        <f>X571*K571</f>
        <v>0</v>
      </c>
      <c r="Z571" s="177">
        <v>0.002</v>
      </c>
      <c r="AA571" s="178">
        <f>Z571*K571</f>
        <v>0.031</v>
      </c>
      <c r="AR571" s="21" t="s">
        <v>196</v>
      </c>
      <c r="AT571" s="21" t="s">
        <v>193</v>
      </c>
      <c r="AU571" s="21" t="s">
        <v>114</v>
      </c>
      <c r="AY571" s="21" t="s">
        <v>191</v>
      </c>
      <c r="BE571" s="113">
        <f>IF(U571="základní",N571,0)</f>
        <v>0</v>
      </c>
      <c r="BF571" s="113">
        <f>IF(U571="snížená",N571,0)</f>
        <v>0</v>
      </c>
      <c r="BG571" s="113">
        <f>IF(U571="zákl. přenesená",N571,0)</f>
        <v>0</v>
      </c>
      <c r="BH571" s="113">
        <f>IF(U571="sníž. přenesená",N571,0)</f>
        <v>0</v>
      </c>
      <c r="BI571" s="113">
        <f>IF(U571="nulová",N571,0)</f>
        <v>0</v>
      </c>
      <c r="BJ571" s="21" t="s">
        <v>90</v>
      </c>
      <c r="BK571" s="113">
        <f>ROUND(L571*K571,2)</f>
        <v>0</v>
      </c>
      <c r="BL571" s="21" t="s">
        <v>196</v>
      </c>
      <c r="BM571" s="21" t="s">
        <v>744</v>
      </c>
    </row>
    <row r="572" spans="2:51" s="11" customFormat="1" ht="22.5" customHeight="1">
      <c r="B572" s="187"/>
      <c r="C572" s="188"/>
      <c r="D572" s="188"/>
      <c r="E572" s="189" t="s">
        <v>22</v>
      </c>
      <c r="F572" s="286" t="s">
        <v>332</v>
      </c>
      <c r="G572" s="287"/>
      <c r="H572" s="287"/>
      <c r="I572" s="287"/>
      <c r="J572" s="188"/>
      <c r="K572" s="190" t="s">
        <v>22</v>
      </c>
      <c r="L572" s="188"/>
      <c r="M572" s="188"/>
      <c r="N572" s="188"/>
      <c r="O572" s="188"/>
      <c r="P572" s="188"/>
      <c r="Q572" s="188"/>
      <c r="R572" s="191"/>
      <c r="T572" s="192"/>
      <c r="U572" s="188"/>
      <c r="V572" s="188"/>
      <c r="W572" s="188"/>
      <c r="X572" s="188"/>
      <c r="Y572" s="188"/>
      <c r="Z572" s="188"/>
      <c r="AA572" s="193"/>
      <c r="AT572" s="194" t="s">
        <v>199</v>
      </c>
      <c r="AU572" s="194" t="s">
        <v>114</v>
      </c>
      <c r="AV572" s="11" t="s">
        <v>90</v>
      </c>
      <c r="AW572" s="11" t="s">
        <v>39</v>
      </c>
      <c r="AX572" s="11" t="s">
        <v>82</v>
      </c>
      <c r="AY572" s="194" t="s">
        <v>191</v>
      </c>
    </row>
    <row r="573" spans="2:51" s="10" customFormat="1" ht="22.5" customHeight="1">
      <c r="B573" s="179"/>
      <c r="C573" s="180"/>
      <c r="D573" s="180"/>
      <c r="E573" s="181" t="s">
        <v>22</v>
      </c>
      <c r="F573" s="274" t="s">
        <v>745</v>
      </c>
      <c r="G573" s="275"/>
      <c r="H573" s="275"/>
      <c r="I573" s="275"/>
      <c r="J573" s="180"/>
      <c r="K573" s="182">
        <v>15.5</v>
      </c>
      <c r="L573" s="180"/>
      <c r="M573" s="180"/>
      <c r="N573" s="180"/>
      <c r="O573" s="180"/>
      <c r="P573" s="180"/>
      <c r="Q573" s="180"/>
      <c r="R573" s="183"/>
      <c r="T573" s="184"/>
      <c r="U573" s="180"/>
      <c r="V573" s="180"/>
      <c r="W573" s="180"/>
      <c r="X573" s="180"/>
      <c r="Y573" s="180"/>
      <c r="Z573" s="180"/>
      <c r="AA573" s="185"/>
      <c r="AT573" s="186" t="s">
        <v>199</v>
      </c>
      <c r="AU573" s="186" t="s">
        <v>114</v>
      </c>
      <c r="AV573" s="10" t="s">
        <v>114</v>
      </c>
      <c r="AW573" s="10" t="s">
        <v>39</v>
      </c>
      <c r="AX573" s="10" t="s">
        <v>90</v>
      </c>
      <c r="AY573" s="186" t="s">
        <v>191</v>
      </c>
    </row>
    <row r="574" spans="2:65" s="1" customFormat="1" ht="31.5" customHeight="1">
      <c r="B574" s="38"/>
      <c r="C574" s="172" t="s">
        <v>746</v>
      </c>
      <c r="D574" s="172" t="s">
        <v>193</v>
      </c>
      <c r="E574" s="173" t="s">
        <v>747</v>
      </c>
      <c r="F574" s="281" t="s">
        <v>748</v>
      </c>
      <c r="G574" s="281"/>
      <c r="H574" s="281"/>
      <c r="I574" s="281"/>
      <c r="J574" s="174" t="s">
        <v>111</v>
      </c>
      <c r="K574" s="175">
        <v>1625.737</v>
      </c>
      <c r="L574" s="282">
        <v>0</v>
      </c>
      <c r="M574" s="283"/>
      <c r="N574" s="280">
        <f>ROUND(L574*K574,2)</f>
        <v>0</v>
      </c>
      <c r="O574" s="280"/>
      <c r="P574" s="280"/>
      <c r="Q574" s="280"/>
      <c r="R574" s="40"/>
      <c r="T574" s="176" t="s">
        <v>22</v>
      </c>
      <c r="U574" s="47" t="s">
        <v>47</v>
      </c>
      <c r="V574" s="39"/>
      <c r="W574" s="177">
        <f>V574*K574</f>
        <v>0</v>
      </c>
      <c r="X574" s="177">
        <v>0</v>
      </c>
      <c r="Y574" s="177">
        <f>X574*K574</f>
        <v>0</v>
      </c>
      <c r="Z574" s="177">
        <v>0</v>
      </c>
      <c r="AA574" s="178">
        <f>Z574*K574</f>
        <v>0</v>
      </c>
      <c r="AR574" s="21" t="s">
        <v>196</v>
      </c>
      <c r="AT574" s="21" t="s">
        <v>193</v>
      </c>
      <c r="AU574" s="21" t="s">
        <v>114</v>
      </c>
      <c r="AY574" s="21" t="s">
        <v>191</v>
      </c>
      <c r="BE574" s="113">
        <f>IF(U574="základní",N574,0)</f>
        <v>0</v>
      </c>
      <c r="BF574" s="113">
        <f>IF(U574="snížená",N574,0)</f>
        <v>0</v>
      </c>
      <c r="BG574" s="113">
        <f>IF(U574="zákl. přenesená",N574,0)</f>
        <v>0</v>
      </c>
      <c r="BH574" s="113">
        <f>IF(U574="sníž. přenesená",N574,0)</f>
        <v>0</v>
      </c>
      <c r="BI574" s="113">
        <f>IF(U574="nulová",N574,0)</f>
        <v>0</v>
      </c>
      <c r="BJ574" s="21" t="s">
        <v>90</v>
      </c>
      <c r="BK574" s="113">
        <f>ROUND(L574*K574,2)</f>
        <v>0</v>
      </c>
      <c r="BL574" s="21" t="s">
        <v>196</v>
      </c>
      <c r="BM574" s="21" t="s">
        <v>749</v>
      </c>
    </row>
    <row r="575" spans="2:51" s="11" customFormat="1" ht="22.5" customHeight="1">
      <c r="B575" s="187"/>
      <c r="C575" s="188"/>
      <c r="D575" s="188"/>
      <c r="E575" s="189" t="s">
        <v>22</v>
      </c>
      <c r="F575" s="286" t="s">
        <v>221</v>
      </c>
      <c r="G575" s="287"/>
      <c r="H575" s="287"/>
      <c r="I575" s="287"/>
      <c r="J575" s="188"/>
      <c r="K575" s="190" t="s">
        <v>22</v>
      </c>
      <c r="L575" s="188"/>
      <c r="M575" s="188"/>
      <c r="N575" s="188"/>
      <c r="O575" s="188"/>
      <c r="P575" s="188"/>
      <c r="Q575" s="188"/>
      <c r="R575" s="191"/>
      <c r="T575" s="192"/>
      <c r="U575" s="188"/>
      <c r="V575" s="188"/>
      <c r="W575" s="188"/>
      <c r="X575" s="188"/>
      <c r="Y575" s="188"/>
      <c r="Z575" s="188"/>
      <c r="AA575" s="193"/>
      <c r="AT575" s="194" t="s">
        <v>199</v>
      </c>
      <c r="AU575" s="194" t="s">
        <v>114</v>
      </c>
      <c r="AV575" s="11" t="s">
        <v>90</v>
      </c>
      <c r="AW575" s="11" t="s">
        <v>39</v>
      </c>
      <c r="AX575" s="11" t="s">
        <v>82</v>
      </c>
      <c r="AY575" s="194" t="s">
        <v>191</v>
      </c>
    </row>
    <row r="576" spans="2:51" s="10" customFormat="1" ht="22.5" customHeight="1">
      <c r="B576" s="179"/>
      <c r="C576" s="180"/>
      <c r="D576" s="180"/>
      <c r="E576" s="181" t="s">
        <v>22</v>
      </c>
      <c r="F576" s="274" t="s">
        <v>392</v>
      </c>
      <c r="G576" s="275"/>
      <c r="H576" s="275"/>
      <c r="I576" s="275"/>
      <c r="J576" s="180"/>
      <c r="K576" s="182">
        <v>1137.1</v>
      </c>
      <c r="L576" s="180"/>
      <c r="M576" s="180"/>
      <c r="N576" s="180"/>
      <c r="O576" s="180"/>
      <c r="P576" s="180"/>
      <c r="Q576" s="180"/>
      <c r="R576" s="183"/>
      <c r="T576" s="184"/>
      <c r="U576" s="180"/>
      <c r="V576" s="180"/>
      <c r="W576" s="180"/>
      <c r="X576" s="180"/>
      <c r="Y576" s="180"/>
      <c r="Z576" s="180"/>
      <c r="AA576" s="185"/>
      <c r="AT576" s="186" t="s">
        <v>199</v>
      </c>
      <c r="AU576" s="186" t="s">
        <v>114</v>
      </c>
      <c r="AV576" s="10" t="s">
        <v>114</v>
      </c>
      <c r="AW576" s="10" t="s">
        <v>39</v>
      </c>
      <c r="AX576" s="10" t="s">
        <v>82</v>
      </c>
      <c r="AY576" s="186" t="s">
        <v>191</v>
      </c>
    </row>
    <row r="577" spans="2:51" s="10" customFormat="1" ht="22.5" customHeight="1">
      <c r="B577" s="179"/>
      <c r="C577" s="180"/>
      <c r="D577" s="180"/>
      <c r="E577" s="181" t="s">
        <v>22</v>
      </c>
      <c r="F577" s="274" t="s">
        <v>393</v>
      </c>
      <c r="G577" s="275"/>
      <c r="H577" s="275"/>
      <c r="I577" s="275"/>
      <c r="J577" s="180"/>
      <c r="K577" s="182">
        <v>240.904</v>
      </c>
      <c r="L577" s="180"/>
      <c r="M577" s="180"/>
      <c r="N577" s="180"/>
      <c r="O577" s="180"/>
      <c r="P577" s="180"/>
      <c r="Q577" s="180"/>
      <c r="R577" s="183"/>
      <c r="T577" s="184"/>
      <c r="U577" s="180"/>
      <c r="V577" s="180"/>
      <c r="W577" s="180"/>
      <c r="X577" s="180"/>
      <c r="Y577" s="180"/>
      <c r="Z577" s="180"/>
      <c r="AA577" s="185"/>
      <c r="AT577" s="186" t="s">
        <v>199</v>
      </c>
      <c r="AU577" s="186" t="s">
        <v>114</v>
      </c>
      <c r="AV577" s="10" t="s">
        <v>114</v>
      </c>
      <c r="AW577" s="10" t="s">
        <v>39</v>
      </c>
      <c r="AX577" s="10" t="s">
        <v>82</v>
      </c>
      <c r="AY577" s="186" t="s">
        <v>191</v>
      </c>
    </row>
    <row r="578" spans="2:51" s="10" customFormat="1" ht="22.5" customHeight="1">
      <c r="B578" s="179"/>
      <c r="C578" s="180"/>
      <c r="D578" s="180"/>
      <c r="E578" s="181" t="s">
        <v>22</v>
      </c>
      <c r="F578" s="274" t="s">
        <v>394</v>
      </c>
      <c r="G578" s="275"/>
      <c r="H578" s="275"/>
      <c r="I578" s="275"/>
      <c r="J578" s="180"/>
      <c r="K578" s="182">
        <v>200.803</v>
      </c>
      <c r="L578" s="180"/>
      <c r="M578" s="180"/>
      <c r="N578" s="180"/>
      <c r="O578" s="180"/>
      <c r="P578" s="180"/>
      <c r="Q578" s="180"/>
      <c r="R578" s="183"/>
      <c r="T578" s="184"/>
      <c r="U578" s="180"/>
      <c r="V578" s="180"/>
      <c r="W578" s="180"/>
      <c r="X578" s="180"/>
      <c r="Y578" s="180"/>
      <c r="Z578" s="180"/>
      <c r="AA578" s="185"/>
      <c r="AT578" s="186" t="s">
        <v>199</v>
      </c>
      <c r="AU578" s="186" t="s">
        <v>114</v>
      </c>
      <c r="AV578" s="10" t="s">
        <v>114</v>
      </c>
      <c r="AW578" s="10" t="s">
        <v>39</v>
      </c>
      <c r="AX578" s="10" t="s">
        <v>82</v>
      </c>
      <c r="AY578" s="186" t="s">
        <v>191</v>
      </c>
    </row>
    <row r="579" spans="2:51" s="10" customFormat="1" ht="22.5" customHeight="1">
      <c r="B579" s="179"/>
      <c r="C579" s="180"/>
      <c r="D579" s="180"/>
      <c r="E579" s="181" t="s">
        <v>22</v>
      </c>
      <c r="F579" s="274" t="s">
        <v>395</v>
      </c>
      <c r="G579" s="275"/>
      <c r="H579" s="275"/>
      <c r="I579" s="275"/>
      <c r="J579" s="180"/>
      <c r="K579" s="182">
        <v>3.39</v>
      </c>
      <c r="L579" s="180"/>
      <c r="M579" s="180"/>
      <c r="N579" s="180"/>
      <c r="O579" s="180"/>
      <c r="P579" s="180"/>
      <c r="Q579" s="180"/>
      <c r="R579" s="183"/>
      <c r="T579" s="184"/>
      <c r="U579" s="180"/>
      <c r="V579" s="180"/>
      <c r="W579" s="180"/>
      <c r="X579" s="180"/>
      <c r="Y579" s="180"/>
      <c r="Z579" s="180"/>
      <c r="AA579" s="185"/>
      <c r="AT579" s="186" t="s">
        <v>199</v>
      </c>
      <c r="AU579" s="186" t="s">
        <v>114</v>
      </c>
      <c r="AV579" s="10" t="s">
        <v>114</v>
      </c>
      <c r="AW579" s="10" t="s">
        <v>39</v>
      </c>
      <c r="AX579" s="10" t="s">
        <v>82</v>
      </c>
      <c r="AY579" s="186" t="s">
        <v>191</v>
      </c>
    </row>
    <row r="580" spans="2:51" s="10" customFormat="1" ht="22.5" customHeight="1">
      <c r="B580" s="179"/>
      <c r="C580" s="180"/>
      <c r="D580" s="180"/>
      <c r="E580" s="181" t="s">
        <v>22</v>
      </c>
      <c r="F580" s="274" t="s">
        <v>396</v>
      </c>
      <c r="G580" s="275"/>
      <c r="H580" s="275"/>
      <c r="I580" s="275"/>
      <c r="J580" s="180"/>
      <c r="K580" s="182">
        <v>23.6</v>
      </c>
      <c r="L580" s="180"/>
      <c r="M580" s="180"/>
      <c r="N580" s="180"/>
      <c r="O580" s="180"/>
      <c r="P580" s="180"/>
      <c r="Q580" s="180"/>
      <c r="R580" s="183"/>
      <c r="T580" s="184"/>
      <c r="U580" s="180"/>
      <c r="V580" s="180"/>
      <c r="W580" s="180"/>
      <c r="X580" s="180"/>
      <c r="Y580" s="180"/>
      <c r="Z580" s="180"/>
      <c r="AA580" s="185"/>
      <c r="AT580" s="186" t="s">
        <v>199</v>
      </c>
      <c r="AU580" s="186" t="s">
        <v>114</v>
      </c>
      <c r="AV580" s="10" t="s">
        <v>114</v>
      </c>
      <c r="AW580" s="10" t="s">
        <v>39</v>
      </c>
      <c r="AX580" s="10" t="s">
        <v>82</v>
      </c>
      <c r="AY580" s="186" t="s">
        <v>191</v>
      </c>
    </row>
    <row r="581" spans="2:51" s="10" customFormat="1" ht="22.5" customHeight="1">
      <c r="B581" s="179"/>
      <c r="C581" s="180"/>
      <c r="D581" s="180"/>
      <c r="E581" s="181" t="s">
        <v>22</v>
      </c>
      <c r="F581" s="274" t="s">
        <v>397</v>
      </c>
      <c r="G581" s="275"/>
      <c r="H581" s="275"/>
      <c r="I581" s="275"/>
      <c r="J581" s="180"/>
      <c r="K581" s="182">
        <v>12.92</v>
      </c>
      <c r="L581" s="180"/>
      <c r="M581" s="180"/>
      <c r="N581" s="180"/>
      <c r="O581" s="180"/>
      <c r="P581" s="180"/>
      <c r="Q581" s="180"/>
      <c r="R581" s="183"/>
      <c r="T581" s="184"/>
      <c r="U581" s="180"/>
      <c r="V581" s="180"/>
      <c r="W581" s="180"/>
      <c r="X581" s="180"/>
      <c r="Y581" s="180"/>
      <c r="Z581" s="180"/>
      <c r="AA581" s="185"/>
      <c r="AT581" s="186" t="s">
        <v>199</v>
      </c>
      <c r="AU581" s="186" t="s">
        <v>114</v>
      </c>
      <c r="AV581" s="10" t="s">
        <v>114</v>
      </c>
      <c r="AW581" s="10" t="s">
        <v>39</v>
      </c>
      <c r="AX581" s="10" t="s">
        <v>82</v>
      </c>
      <c r="AY581" s="186" t="s">
        <v>191</v>
      </c>
    </row>
    <row r="582" spans="2:51" s="10" customFormat="1" ht="22.5" customHeight="1">
      <c r="B582" s="179"/>
      <c r="C582" s="180"/>
      <c r="D582" s="180"/>
      <c r="E582" s="181" t="s">
        <v>22</v>
      </c>
      <c r="F582" s="274" t="s">
        <v>398</v>
      </c>
      <c r="G582" s="275"/>
      <c r="H582" s="275"/>
      <c r="I582" s="275"/>
      <c r="J582" s="180"/>
      <c r="K582" s="182">
        <v>7.02</v>
      </c>
      <c r="L582" s="180"/>
      <c r="M582" s="180"/>
      <c r="N582" s="180"/>
      <c r="O582" s="180"/>
      <c r="P582" s="180"/>
      <c r="Q582" s="180"/>
      <c r="R582" s="183"/>
      <c r="T582" s="184"/>
      <c r="U582" s="180"/>
      <c r="V582" s="180"/>
      <c r="W582" s="180"/>
      <c r="X582" s="180"/>
      <c r="Y582" s="180"/>
      <c r="Z582" s="180"/>
      <c r="AA582" s="185"/>
      <c r="AT582" s="186" t="s">
        <v>199</v>
      </c>
      <c r="AU582" s="186" t="s">
        <v>114</v>
      </c>
      <c r="AV582" s="10" t="s">
        <v>114</v>
      </c>
      <c r="AW582" s="10" t="s">
        <v>39</v>
      </c>
      <c r="AX582" s="10" t="s">
        <v>82</v>
      </c>
      <c r="AY582" s="186" t="s">
        <v>191</v>
      </c>
    </row>
    <row r="583" spans="2:51" s="12" customFormat="1" ht="22.5" customHeight="1">
      <c r="B583" s="195"/>
      <c r="C583" s="196"/>
      <c r="D583" s="196"/>
      <c r="E583" s="197" t="s">
        <v>22</v>
      </c>
      <c r="F583" s="288" t="s">
        <v>217</v>
      </c>
      <c r="G583" s="289"/>
      <c r="H583" s="289"/>
      <c r="I583" s="289"/>
      <c r="J583" s="196"/>
      <c r="K583" s="198">
        <v>1625.737</v>
      </c>
      <c r="L583" s="196"/>
      <c r="M583" s="196"/>
      <c r="N583" s="196"/>
      <c r="O583" s="196"/>
      <c r="P583" s="196"/>
      <c r="Q583" s="196"/>
      <c r="R583" s="199"/>
      <c r="T583" s="200"/>
      <c r="U583" s="196"/>
      <c r="V583" s="196"/>
      <c r="W583" s="196"/>
      <c r="X583" s="196"/>
      <c r="Y583" s="196"/>
      <c r="Z583" s="196"/>
      <c r="AA583" s="201"/>
      <c r="AT583" s="202" t="s">
        <v>199</v>
      </c>
      <c r="AU583" s="202" t="s">
        <v>114</v>
      </c>
      <c r="AV583" s="12" t="s">
        <v>196</v>
      </c>
      <c r="AW583" s="12" t="s">
        <v>39</v>
      </c>
      <c r="AX583" s="12" t="s">
        <v>90</v>
      </c>
      <c r="AY583" s="202" t="s">
        <v>191</v>
      </c>
    </row>
    <row r="584" spans="2:65" s="1" customFormat="1" ht="31.5" customHeight="1">
      <c r="B584" s="38"/>
      <c r="C584" s="172" t="s">
        <v>750</v>
      </c>
      <c r="D584" s="172" t="s">
        <v>193</v>
      </c>
      <c r="E584" s="173" t="s">
        <v>751</v>
      </c>
      <c r="F584" s="281" t="s">
        <v>752</v>
      </c>
      <c r="G584" s="281"/>
      <c r="H584" s="281"/>
      <c r="I584" s="281"/>
      <c r="J584" s="174" t="s">
        <v>111</v>
      </c>
      <c r="K584" s="175">
        <v>114.73</v>
      </c>
      <c r="L584" s="282">
        <v>0</v>
      </c>
      <c r="M584" s="283"/>
      <c r="N584" s="280">
        <f>ROUND(L584*K584,2)</f>
        <v>0</v>
      </c>
      <c r="O584" s="280"/>
      <c r="P584" s="280"/>
      <c r="Q584" s="280"/>
      <c r="R584" s="40"/>
      <c r="T584" s="176" t="s">
        <v>22</v>
      </c>
      <c r="U584" s="47" t="s">
        <v>47</v>
      </c>
      <c r="V584" s="39"/>
      <c r="W584" s="177">
        <f>V584*K584</f>
        <v>0</v>
      </c>
      <c r="X584" s="177">
        <v>0</v>
      </c>
      <c r="Y584" s="177">
        <f>X584*K584</f>
        <v>0</v>
      </c>
      <c r="Z584" s="177">
        <v>0</v>
      </c>
      <c r="AA584" s="178">
        <f>Z584*K584</f>
        <v>0</v>
      </c>
      <c r="AR584" s="21" t="s">
        <v>196</v>
      </c>
      <c r="AT584" s="21" t="s">
        <v>193</v>
      </c>
      <c r="AU584" s="21" t="s">
        <v>114</v>
      </c>
      <c r="AY584" s="21" t="s">
        <v>191</v>
      </c>
      <c r="BE584" s="113">
        <f>IF(U584="základní",N584,0)</f>
        <v>0</v>
      </c>
      <c r="BF584" s="113">
        <f>IF(U584="snížená",N584,0)</f>
        <v>0</v>
      </c>
      <c r="BG584" s="113">
        <f>IF(U584="zákl. přenesená",N584,0)</f>
        <v>0</v>
      </c>
      <c r="BH584" s="113">
        <f>IF(U584="sníž. přenesená",N584,0)</f>
        <v>0</v>
      </c>
      <c r="BI584" s="113">
        <f>IF(U584="nulová",N584,0)</f>
        <v>0</v>
      </c>
      <c r="BJ584" s="21" t="s">
        <v>90</v>
      </c>
      <c r="BK584" s="113">
        <f>ROUND(L584*K584,2)</f>
        <v>0</v>
      </c>
      <c r="BL584" s="21" t="s">
        <v>196</v>
      </c>
      <c r="BM584" s="21" t="s">
        <v>753</v>
      </c>
    </row>
    <row r="585" spans="2:51" s="11" customFormat="1" ht="22.5" customHeight="1">
      <c r="B585" s="187"/>
      <c r="C585" s="188"/>
      <c r="D585" s="188"/>
      <c r="E585" s="189" t="s">
        <v>22</v>
      </c>
      <c r="F585" s="286" t="s">
        <v>332</v>
      </c>
      <c r="G585" s="287"/>
      <c r="H585" s="287"/>
      <c r="I585" s="287"/>
      <c r="J585" s="188"/>
      <c r="K585" s="190" t="s">
        <v>22</v>
      </c>
      <c r="L585" s="188"/>
      <c r="M585" s="188"/>
      <c r="N585" s="188"/>
      <c r="O585" s="188"/>
      <c r="P585" s="188"/>
      <c r="Q585" s="188"/>
      <c r="R585" s="191"/>
      <c r="T585" s="192"/>
      <c r="U585" s="188"/>
      <c r="V585" s="188"/>
      <c r="W585" s="188"/>
      <c r="X585" s="188"/>
      <c r="Y585" s="188"/>
      <c r="Z585" s="188"/>
      <c r="AA585" s="193"/>
      <c r="AT585" s="194" t="s">
        <v>199</v>
      </c>
      <c r="AU585" s="194" t="s">
        <v>114</v>
      </c>
      <c r="AV585" s="11" t="s">
        <v>90</v>
      </c>
      <c r="AW585" s="11" t="s">
        <v>39</v>
      </c>
      <c r="AX585" s="11" t="s">
        <v>82</v>
      </c>
      <c r="AY585" s="194" t="s">
        <v>191</v>
      </c>
    </row>
    <row r="586" spans="2:51" s="10" customFormat="1" ht="22.5" customHeight="1">
      <c r="B586" s="179"/>
      <c r="C586" s="180"/>
      <c r="D586" s="180"/>
      <c r="E586" s="181" t="s">
        <v>22</v>
      </c>
      <c r="F586" s="274" t="s">
        <v>368</v>
      </c>
      <c r="G586" s="275"/>
      <c r="H586" s="275"/>
      <c r="I586" s="275"/>
      <c r="J586" s="180"/>
      <c r="K586" s="182">
        <v>5.29</v>
      </c>
      <c r="L586" s="180"/>
      <c r="M586" s="180"/>
      <c r="N586" s="180"/>
      <c r="O586" s="180"/>
      <c r="P586" s="180"/>
      <c r="Q586" s="180"/>
      <c r="R586" s="183"/>
      <c r="T586" s="184"/>
      <c r="U586" s="180"/>
      <c r="V586" s="180"/>
      <c r="W586" s="180"/>
      <c r="X586" s="180"/>
      <c r="Y586" s="180"/>
      <c r="Z586" s="180"/>
      <c r="AA586" s="185"/>
      <c r="AT586" s="186" t="s">
        <v>199</v>
      </c>
      <c r="AU586" s="186" t="s">
        <v>114</v>
      </c>
      <c r="AV586" s="10" t="s">
        <v>114</v>
      </c>
      <c r="AW586" s="10" t="s">
        <v>39</v>
      </c>
      <c r="AX586" s="10" t="s">
        <v>82</v>
      </c>
      <c r="AY586" s="186" t="s">
        <v>191</v>
      </c>
    </row>
    <row r="587" spans="2:51" s="10" customFormat="1" ht="22.5" customHeight="1">
      <c r="B587" s="179"/>
      <c r="C587" s="180"/>
      <c r="D587" s="180"/>
      <c r="E587" s="181" t="s">
        <v>22</v>
      </c>
      <c r="F587" s="274" t="s">
        <v>369</v>
      </c>
      <c r="G587" s="275"/>
      <c r="H587" s="275"/>
      <c r="I587" s="275"/>
      <c r="J587" s="180"/>
      <c r="K587" s="182">
        <v>109.44</v>
      </c>
      <c r="L587" s="180"/>
      <c r="M587" s="180"/>
      <c r="N587" s="180"/>
      <c r="O587" s="180"/>
      <c r="P587" s="180"/>
      <c r="Q587" s="180"/>
      <c r="R587" s="183"/>
      <c r="T587" s="184"/>
      <c r="U587" s="180"/>
      <c r="V587" s="180"/>
      <c r="W587" s="180"/>
      <c r="X587" s="180"/>
      <c r="Y587" s="180"/>
      <c r="Z587" s="180"/>
      <c r="AA587" s="185"/>
      <c r="AT587" s="186" t="s">
        <v>199</v>
      </c>
      <c r="AU587" s="186" t="s">
        <v>114</v>
      </c>
      <c r="AV587" s="10" t="s">
        <v>114</v>
      </c>
      <c r="AW587" s="10" t="s">
        <v>39</v>
      </c>
      <c r="AX587" s="10" t="s">
        <v>82</v>
      </c>
      <c r="AY587" s="186" t="s">
        <v>191</v>
      </c>
    </row>
    <row r="588" spans="2:51" s="12" customFormat="1" ht="22.5" customHeight="1">
      <c r="B588" s="195"/>
      <c r="C588" s="196"/>
      <c r="D588" s="196"/>
      <c r="E588" s="197" t="s">
        <v>22</v>
      </c>
      <c r="F588" s="288" t="s">
        <v>217</v>
      </c>
      <c r="G588" s="289"/>
      <c r="H588" s="289"/>
      <c r="I588" s="289"/>
      <c r="J588" s="196"/>
      <c r="K588" s="198">
        <v>114.73</v>
      </c>
      <c r="L588" s="196"/>
      <c r="M588" s="196"/>
      <c r="N588" s="196"/>
      <c r="O588" s="196"/>
      <c r="P588" s="196"/>
      <c r="Q588" s="196"/>
      <c r="R588" s="199"/>
      <c r="T588" s="200"/>
      <c r="U588" s="196"/>
      <c r="V588" s="196"/>
      <c r="W588" s="196"/>
      <c r="X588" s="196"/>
      <c r="Y588" s="196"/>
      <c r="Z588" s="196"/>
      <c r="AA588" s="201"/>
      <c r="AT588" s="202" t="s">
        <v>199</v>
      </c>
      <c r="AU588" s="202" t="s">
        <v>114</v>
      </c>
      <c r="AV588" s="12" t="s">
        <v>196</v>
      </c>
      <c r="AW588" s="12" t="s">
        <v>39</v>
      </c>
      <c r="AX588" s="12" t="s">
        <v>90</v>
      </c>
      <c r="AY588" s="202" t="s">
        <v>191</v>
      </c>
    </row>
    <row r="589" spans="2:65" s="1" customFormat="1" ht="31.5" customHeight="1">
      <c r="B589" s="38"/>
      <c r="C589" s="172" t="s">
        <v>754</v>
      </c>
      <c r="D589" s="172" t="s">
        <v>193</v>
      </c>
      <c r="E589" s="173" t="s">
        <v>755</v>
      </c>
      <c r="F589" s="281" t="s">
        <v>756</v>
      </c>
      <c r="G589" s="281"/>
      <c r="H589" s="281"/>
      <c r="I589" s="281"/>
      <c r="J589" s="174" t="s">
        <v>406</v>
      </c>
      <c r="K589" s="175">
        <v>62</v>
      </c>
      <c r="L589" s="282">
        <v>0</v>
      </c>
      <c r="M589" s="283"/>
      <c r="N589" s="280">
        <f>ROUND(L589*K589,2)</f>
        <v>0</v>
      </c>
      <c r="O589" s="280"/>
      <c r="P589" s="280"/>
      <c r="Q589" s="280"/>
      <c r="R589" s="40"/>
      <c r="T589" s="176" t="s">
        <v>22</v>
      </c>
      <c r="U589" s="47" t="s">
        <v>47</v>
      </c>
      <c r="V589" s="39"/>
      <c r="W589" s="177">
        <f>V589*K589</f>
        <v>0</v>
      </c>
      <c r="X589" s="177">
        <v>0.0011</v>
      </c>
      <c r="Y589" s="177">
        <f>X589*K589</f>
        <v>0.06820000000000001</v>
      </c>
      <c r="Z589" s="177">
        <v>0.001</v>
      </c>
      <c r="AA589" s="178">
        <f>Z589*K589</f>
        <v>0.062</v>
      </c>
      <c r="AR589" s="21" t="s">
        <v>196</v>
      </c>
      <c r="AT589" s="21" t="s">
        <v>193</v>
      </c>
      <c r="AU589" s="21" t="s">
        <v>114</v>
      </c>
      <c r="AY589" s="21" t="s">
        <v>191</v>
      </c>
      <c r="BE589" s="113">
        <f>IF(U589="základní",N589,0)</f>
        <v>0</v>
      </c>
      <c r="BF589" s="113">
        <f>IF(U589="snížená",N589,0)</f>
        <v>0</v>
      </c>
      <c r="BG589" s="113">
        <f>IF(U589="zákl. přenesená",N589,0)</f>
        <v>0</v>
      </c>
      <c r="BH589" s="113">
        <f>IF(U589="sníž. přenesená",N589,0)</f>
        <v>0</v>
      </c>
      <c r="BI589" s="113">
        <f>IF(U589="nulová",N589,0)</f>
        <v>0</v>
      </c>
      <c r="BJ589" s="21" t="s">
        <v>90</v>
      </c>
      <c r="BK589" s="113">
        <f>ROUND(L589*K589,2)</f>
        <v>0</v>
      </c>
      <c r="BL589" s="21" t="s">
        <v>196</v>
      </c>
      <c r="BM589" s="21" t="s">
        <v>757</v>
      </c>
    </row>
    <row r="590" spans="2:47" s="1" customFormat="1" ht="90" customHeight="1">
      <c r="B590" s="38"/>
      <c r="C590" s="39"/>
      <c r="D590" s="39"/>
      <c r="E590" s="39"/>
      <c r="F590" s="270" t="s">
        <v>758</v>
      </c>
      <c r="G590" s="271"/>
      <c r="H590" s="271"/>
      <c r="I590" s="271"/>
      <c r="J590" s="39"/>
      <c r="K590" s="39"/>
      <c r="L590" s="39"/>
      <c r="M590" s="39"/>
      <c r="N590" s="39"/>
      <c r="O590" s="39"/>
      <c r="P590" s="39"/>
      <c r="Q590" s="39"/>
      <c r="R590" s="40"/>
      <c r="T590" s="147"/>
      <c r="U590" s="39"/>
      <c r="V590" s="39"/>
      <c r="W590" s="39"/>
      <c r="X590" s="39"/>
      <c r="Y590" s="39"/>
      <c r="Z590" s="39"/>
      <c r="AA590" s="81"/>
      <c r="AT590" s="21" t="s">
        <v>210</v>
      </c>
      <c r="AU590" s="21" t="s">
        <v>114</v>
      </c>
    </row>
    <row r="591" spans="2:63" s="9" customFormat="1" ht="29.85" customHeight="1">
      <c r="B591" s="161"/>
      <c r="C591" s="162"/>
      <c r="D591" s="171" t="s">
        <v>144</v>
      </c>
      <c r="E591" s="171"/>
      <c r="F591" s="171"/>
      <c r="G591" s="171"/>
      <c r="H591" s="171"/>
      <c r="I591" s="171"/>
      <c r="J591" s="171"/>
      <c r="K591" s="171"/>
      <c r="L591" s="171"/>
      <c r="M591" s="171"/>
      <c r="N591" s="266">
        <f>BK591</f>
        <v>0</v>
      </c>
      <c r="O591" s="267"/>
      <c r="P591" s="267"/>
      <c r="Q591" s="267"/>
      <c r="R591" s="164"/>
      <c r="T591" s="165"/>
      <c r="U591" s="162"/>
      <c r="V591" s="162"/>
      <c r="W591" s="166">
        <f>SUM(W592:W596)</f>
        <v>0</v>
      </c>
      <c r="X591" s="162"/>
      <c r="Y591" s="166">
        <f>SUM(Y592:Y596)</f>
        <v>0</v>
      </c>
      <c r="Z591" s="162"/>
      <c r="AA591" s="167">
        <f>SUM(AA592:AA596)</f>
        <v>0</v>
      </c>
      <c r="AR591" s="168" t="s">
        <v>90</v>
      </c>
      <c r="AT591" s="169" t="s">
        <v>81</v>
      </c>
      <c r="AU591" s="169" t="s">
        <v>90</v>
      </c>
      <c r="AY591" s="168" t="s">
        <v>191</v>
      </c>
      <c r="BK591" s="170">
        <f>SUM(BK592:BK596)</f>
        <v>0</v>
      </c>
    </row>
    <row r="592" spans="2:65" s="1" customFormat="1" ht="22.5" customHeight="1">
      <c r="B592" s="38"/>
      <c r="C592" s="172" t="s">
        <v>759</v>
      </c>
      <c r="D592" s="172" t="s">
        <v>193</v>
      </c>
      <c r="E592" s="173" t="s">
        <v>760</v>
      </c>
      <c r="F592" s="281" t="s">
        <v>761</v>
      </c>
      <c r="G592" s="281"/>
      <c r="H592" s="281"/>
      <c r="I592" s="281"/>
      <c r="J592" s="174" t="s">
        <v>273</v>
      </c>
      <c r="K592" s="175">
        <v>145.191</v>
      </c>
      <c r="L592" s="282">
        <v>0</v>
      </c>
      <c r="M592" s="283"/>
      <c r="N592" s="280">
        <f>ROUND(L592*K592,2)</f>
        <v>0</v>
      </c>
      <c r="O592" s="280"/>
      <c r="P592" s="280"/>
      <c r="Q592" s="280"/>
      <c r="R592" s="40"/>
      <c r="T592" s="176" t="s">
        <v>22</v>
      </c>
      <c r="U592" s="47" t="s">
        <v>47</v>
      </c>
      <c r="V592" s="39"/>
      <c r="W592" s="177">
        <f>V592*K592</f>
        <v>0</v>
      </c>
      <c r="X592" s="177">
        <v>0</v>
      </c>
      <c r="Y592" s="177">
        <f>X592*K592</f>
        <v>0</v>
      </c>
      <c r="Z592" s="177">
        <v>0</v>
      </c>
      <c r="AA592" s="178">
        <f>Z592*K592</f>
        <v>0</v>
      </c>
      <c r="AR592" s="21" t="s">
        <v>196</v>
      </c>
      <c r="AT592" s="21" t="s">
        <v>193</v>
      </c>
      <c r="AU592" s="21" t="s">
        <v>114</v>
      </c>
      <c r="AY592" s="21" t="s">
        <v>191</v>
      </c>
      <c r="BE592" s="113">
        <f>IF(U592="základní",N592,0)</f>
        <v>0</v>
      </c>
      <c r="BF592" s="113">
        <f>IF(U592="snížená",N592,0)</f>
        <v>0</v>
      </c>
      <c r="BG592" s="113">
        <f>IF(U592="zákl. přenesená",N592,0)</f>
        <v>0</v>
      </c>
      <c r="BH592" s="113">
        <f>IF(U592="sníž. přenesená",N592,0)</f>
        <v>0</v>
      </c>
      <c r="BI592" s="113">
        <f>IF(U592="nulová",N592,0)</f>
        <v>0</v>
      </c>
      <c r="BJ592" s="21" t="s">
        <v>90</v>
      </c>
      <c r="BK592" s="113">
        <f>ROUND(L592*K592,2)</f>
        <v>0</v>
      </c>
      <c r="BL592" s="21" t="s">
        <v>196</v>
      </c>
      <c r="BM592" s="21" t="s">
        <v>762</v>
      </c>
    </row>
    <row r="593" spans="2:65" s="1" customFormat="1" ht="44.25" customHeight="1">
      <c r="B593" s="38"/>
      <c r="C593" s="172" t="s">
        <v>763</v>
      </c>
      <c r="D593" s="172" t="s">
        <v>193</v>
      </c>
      <c r="E593" s="173" t="s">
        <v>764</v>
      </c>
      <c r="F593" s="281" t="s">
        <v>765</v>
      </c>
      <c r="G593" s="281"/>
      <c r="H593" s="281"/>
      <c r="I593" s="281"/>
      <c r="J593" s="174" t="s">
        <v>273</v>
      </c>
      <c r="K593" s="175">
        <v>145.191</v>
      </c>
      <c r="L593" s="282">
        <v>0</v>
      </c>
      <c r="M593" s="283"/>
      <c r="N593" s="280">
        <f>ROUND(L593*K593,2)</f>
        <v>0</v>
      </c>
      <c r="O593" s="280"/>
      <c r="P593" s="280"/>
      <c r="Q593" s="280"/>
      <c r="R593" s="40"/>
      <c r="T593" s="176" t="s">
        <v>22</v>
      </c>
      <c r="U593" s="47" t="s">
        <v>47</v>
      </c>
      <c r="V593" s="39"/>
      <c r="W593" s="177">
        <f>V593*K593</f>
        <v>0</v>
      </c>
      <c r="X593" s="177">
        <v>0</v>
      </c>
      <c r="Y593" s="177">
        <f>X593*K593</f>
        <v>0</v>
      </c>
      <c r="Z593" s="177">
        <v>0</v>
      </c>
      <c r="AA593" s="178">
        <f>Z593*K593</f>
        <v>0</v>
      </c>
      <c r="AR593" s="21" t="s">
        <v>196</v>
      </c>
      <c r="AT593" s="21" t="s">
        <v>193</v>
      </c>
      <c r="AU593" s="21" t="s">
        <v>114</v>
      </c>
      <c r="AY593" s="21" t="s">
        <v>191</v>
      </c>
      <c r="BE593" s="113">
        <f>IF(U593="základní",N593,0)</f>
        <v>0</v>
      </c>
      <c r="BF593" s="113">
        <f>IF(U593="snížená",N593,0)</f>
        <v>0</v>
      </c>
      <c r="BG593" s="113">
        <f>IF(U593="zákl. přenesená",N593,0)</f>
        <v>0</v>
      </c>
      <c r="BH593" s="113">
        <f>IF(U593="sníž. přenesená",N593,0)</f>
        <v>0</v>
      </c>
      <c r="BI593" s="113">
        <f>IF(U593="nulová",N593,0)</f>
        <v>0</v>
      </c>
      <c r="BJ593" s="21" t="s">
        <v>90</v>
      </c>
      <c r="BK593" s="113">
        <f>ROUND(L593*K593,2)</f>
        <v>0</v>
      </c>
      <c r="BL593" s="21" t="s">
        <v>196</v>
      </c>
      <c r="BM593" s="21" t="s">
        <v>766</v>
      </c>
    </row>
    <row r="594" spans="2:65" s="1" customFormat="1" ht="31.5" customHeight="1">
      <c r="B594" s="38"/>
      <c r="C594" s="172" t="s">
        <v>767</v>
      </c>
      <c r="D594" s="172" t="s">
        <v>193</v>
      </c>
      <c r="E594" s="173" t="s">
        <v>768</v>
      </c>
      <c r="F594" s="281" t="s">
        <v>769</v>
      </c>
      <c r="G594" s="281"/>
      <c r="H594" s="281"/>
      <c r="I594" s="281"/>
      <c r="J594" s="174" t="s">
        <v>273</v>
      </c>
      <c r="K594" s="175">
        <v>145.191</v>
      </c>
      <c r="L594" s="282">
        <v>0</v>
      </c>
      <c r="M594" s="283"/>
      <c r="N594" s="280">
        <f>ROUND(L594*K594,2)</f>
        <v>0</v>
      </c>
      <c r="O594" s="280"/>
      <c r="P594" s="280"/>
      <c r="Q594" s="280"/>
      <c r="R594" s="40"/>
      <c r="T594" s="176" t="s">
        <v>22</v>
      </c>
      <c r="U594" s="47" t="s">
        <v>47</v>
      </c>
      <c r="V594" s="39"/>
      <c r="W594" s="177">
        <f>V594*K594</f>
        <v>0</v>
      </c>
      <c r="X594" s="177">
        <v>0</v>
      </c>
      <c r="Y594" s="177">
        <f>X594*K594</f>
        <v>0</v>
      </c>
      <c r="Z594" s="177">
        <v>0</v>
      </c>
      <c r="AA594" s="178">
        <f>Z594*K594</f>
        <v>0</v>
      </c>
      <c r="AR594" s="21" t="s">
        <v>196</v>
      </c>
      <c r="AT594" s="21" t="s">
        <v>193</v>
      </c>
      <c r="AU594" s="21" t="s">
        <v>114</v>
      </c>
      <c r="AY594" s="21" t="s">
        <v>191</v>
      </c>
      <c r="BE594" s="113">
        <f>IF(U594="základní",N594,0)</f>
        <v>0</v>
      </c>
      <c r="BF594" s="113">
        <f>IF(U594="snížená",N594,0)</f>
        <v>0</v>
      </c>
      <c r="BG594" s="113">
        <f>IF(U594="zákl. přenesená",N594,0)</f>
        <v>0</v>
      </c>
      <c r="BH594" s="113">
        <f>IF(U594="sníž. přenesená",N594,0)</f>
        <v>0</v>
      </c>
      <c r="BI594" s="113">
        <f>IF(U594="nulová",N594,0)</f>
        <v>0</v>
      </c>
      <c r="BJ594" s="21" t="s">
        <v>90</v>
      </c>
      <c r="BK594" s="113">
        <f>ROUND(L594*K594,2)</f>
        <v>0</v>
      </c>
      <c r="BL594" s="21" t="s">
        <v>196</v>
      </c>
      <c r="BM594" s="21" t="s">
        <v>770</v>
      </c>
    </row>
    <row r="595" spans="2:65" s="1" customFormat="1" ht="31.5" customHeight="1">
      <c r="B595" s="38"/>
      <c r="C595" s="172" t="s">
        <v>771</v>
      </c>
      <c r="D595" s="172" t="s">
        <v>193</v>
      </c>
      <c r="E595" s="173" t="s">
        <v>772</v>
      </c>
      <c r="F595" s="281" t="s">
        <v>773</v>
      </c>
      <c r="G595" s="281"/>
      <c r="H595" s="281"/>
      <c r="I595" s="281"/>
      <c r="J595" s="174" t="s">
        <v>273</v>
      </c>
      <c r="K595" s="175">
        <v>145.191</v>
      </c>
      <c r="L595" s="282">
        <v>0</v>
      </c>
      <c r="M595" s="283"/>
      <c r="N595" s="280">
        <f>ROUND(L595*K595,2)</f>
        <v>0</v>
      </c>
      <c r="O595" s="280"/>
      <c r="P595" s="280"/>
      <c r="Q595" s="280"/>
      <c r="R595" s="40"/>
      <c r="T595" s="176" t="s">
        <v>22</v>
      </c>
      <c r="U595" s="47" t="s">
        <v>47</v>
      </c>
      <c r="V595" s="39"/>
      <c r="W595" s="177">
        <f>V595*K595</f>
        <v>0</v>
      </c>
      <c r="X595" s="177">
        <v>0</v>
      </c>
      <c r="Y595" s="177">
        <f>X595*K595</f>
        <v>0</v>
      </c>
      <c r="Z595" s="177">
        <v>0</v>
      </c>
      <c r="AA595" s="178">
        <f>Z595*K595</f>
        <v>0</v>
      </c>
      <c r="AR595" s="21" t="s">
        <v>196</v>
      </c>
      <c r="AT595" s="21" t="s">
        <v>193</v>
      </c>
      <c r="AU595" s="21" t="s">
        <v>114</v>
      </c>
      <c r="AY595" s="21" t="s">
        <v>191</v>
      </c>
      <c r="BE595" s="113">
        <f>IF(U595="základní",N595,0)</f>
        <v>0</v>
      </c>
      <c r="BF595" s="113">
        <f>IF(U595="snížená",N595,0)</f>
        <v>0</v>
      </c>
      <c r="BG595" s="113">
        <f>IF(U595="zákl. přenesená",N595,0)</f>
        <v>0</v>
      </c>
      <c r="BH595" s="113">
        <f>IF(U595="sníž. přenesená",N595,0)</f>
        <v>0</v>
      </c>
      <c r="BI595" s="113">
        <f>IF(U595="nulová",N595,0)</f>
        <v>0</v>
      </c>
      <c r="BJ595" s="21" t="s">
        <v>90</v>
      </c>
      <c r="BK595" s="113">
        <f>ROUND(L595*K595,2)</f>
        <v>0</v>
      </c>
      <c r="BL595" s="21" t="s">
        <v>196</v>
      </c>
      <c r="BM595" s="21" t="s">
        <v>774</v>
      </c>
    </row>
    <row r="596" spans="2:65" s="1" customFormat="1" ht="31.5" customHeight="1">
      <c r="B596" s="38"/>
      <c r="C596" s="172" t="s">
        <v>775</v>
      </c>
      <c r="D596" s="172" t="s">
        <v>193</v>
      </c>
      <c r="E596" s="173" t="s">
        <v>776</v>
      </c>
      <c r="F596" s="281" t="s">
        <v>777</v>
      </c>
      <c r="G596" s="281"/>
      <c r="H596" s="281"/>
      <c r="I596" s="281"/>
      <c r="J596" s="174" t="s">
        <v>273</v>
      </c>
      <c r="K596" s="175">
        <v>145.191</v>
      </c>
      <c r="L596" s="282">
        <v>0</v>
      </c>
      <c r="M596" s="283"/>
      <c r="N596" s="280">
        <f>ROUND(L596*K596,2)</f>
        <v>0</v>
      </c>
      <c r="O596" s="280"/>
      <c r="P596" s="280"/>
      <c r="Q596" s="280"/>
      <c r="R596" s="40"/>
      <c r="T596" s="176" t="s">
        <v>22</v>
      </c>
      <c r="U596" s="47" t="s">
        <v>47</v>
      </c>
      <c r="V596" s="39"/>
      <c r="W596" s="177">
        <f>V596*K596</f>
        <v>0</v>
      </c>
      <c r="X596" s="177">
        <v>0</v>
      </c>
      <c r="Y596" s="177">
        <f>X596*K596</f>
        <v>0</v>
      </c>
      <c r="Z596" s="177">
        <v>0</v>
      </c>
      <c r="AA596" s="178">
        <f>Z596*K596</f>
        <v>0</v>
      </c>
      <c r="AR596" s="21" t="s">
        <v>196</v>
      </c>
      <c r="AT596" s="21" t="s">
        <v>193</v>
      </c>
      <c r="AU596" s="21" t="s">
        <v>114</v>
      </c>
      <c r="AY596" s="21" t="s">
        <v>191</v>
      </c>
      <c r="BE596" s="113">
        <f>IF(U596="základní",N596,0)</f>
        <v>0</v>
      </c>
      <c r="BF596" s="113">
        <f>IF(U596="snížená",N596,0)</f>
        <v>0</v>
      </c>
      <c r="BG596" s="113">
        <f>IF(U596="zákl. přenesená",N596,0)</f>
        <v>0</v>
      </c>
      <c r="BH596" s="113">
        <f>IF(U596="sníž. přenesená",N596,0)</f>
        <v>0</v>
      </c>
      <c r="BI596" s="113">
        <f>IF(U596="nulová",N596,0)</f>
        <v>0</v>
      </c>
      <c r="BJ596" s="21" t="s">
        <v>90</v>
      </c>
      <c r="BK596" s="113">
        <f>ROUND(L596*K596,2)</f>
        <v>0</v>
      </c>
      <c r="BL596" s="21" t="s">
        <v>196</v>
      </c>
      <c r="BM596" s="21" t="s">
        <v>778</v>
      </c>
    </row>
    <row r="597" spans="2:63" s="9" customFormat="1" ht="29.85" customHeight="1">
      <c r="B597" s="161"/>
      <c r="C597" s="162"/>
      <c r="D597" s="171" t="s">
        <v>145</v>
      </c>
      <c r="E597" s="171"/>
      <c r="F597" s="171"/>
      <c r="G597" s="171"/>
      <c r="H597" s="171"/>
      <c r="I597" s="171"/>
      <c r="J597" s="171"/>
      <c r="K597" s="171"/>
      <c r="L597" s="171"/>
      <c r="M597" s="171"/>
      <c r="N597" s="268">
        <f>BK597</f>
        <v>0</v>
      </c>
      <c r="O597" s="269"/>
      <c r="P597" s="269"/>
      <c r="Q597" s="269"/>
      <c r="R597" s="164"/>
      <c r="T597" s="165"/>
      <c r="U597" s="162"/>
      <c r="V597" s="162"/>
      <c r="W597" s="166">
        <f>W598</f>
        <v>0</v>
      </c>
      <c r="X597" s="162"/>
      <c r="Y597" s="166">
        <f>Y598</f>
        <v>0</v>
      </c>
      <c r="Z597" s="162"/>
      <c r="AA597" s="167">
        <f>AA598</f>
        <v>0</v>
      </c>
      <c r="AR597" s="168" t="s">
        <v>90</v>
      </c>
      <c r="AT597" s="169" t="s">
        <v>81</v>
      </c>
      <c r="AU597" s="169" t="s">
        <v>90</v>
      </c>
      <c r="AY597" s="168" t="s">
        <v>191</v>
      </c>
      <c r="BK597" s="170">
        <f>BK598</f>
        <v>0</v>
      </c>
    </row>
    <row r="598" spans="2:65" s="1" customFormat="1" ht="22.5" customHeight="1">
      <c r="B598" s="38"/>
      <c r="C598" s="172" t="s">
        <v>779</v>
      </c>
      <c r="D598" s="172" t="s">
        <v>193</v>
      </c>
      <c r="E598" s="173" t="s">
        <v>780</v>
      </c>
      <c r="F598" s="281" t="s">
        <v>781</v>
      </c>
      <c r="G598" s="281"/>
      <c r="H598" s="281"/>
      <c r="I598" s="281"/>
      <c r="J598" s="174" t="s">
        <v>273</v>
      </c>
      <c r="K598" s="175">
        <v>160.787</v>
      </c>
      <c r="L598" s="282">
        <v>0</v>
      </c>
      <c r="M598" s="283"/>
      <c r="N598" s="280">
        <f>ROUND(L598*K598,2)</f>
        <v>0</v>
      </c>
      <c r="O598" s="280"/>
      <c r="P598" s="280"/>
      <c r="Q598" s="280"/>
      <c r="R598" s="40"/>
      <c r="T598" s="176" t="s">
        <v>22</v>
      </c>
      <c r="U598" s="47" t="s">
        <v>47</v>
      </c>
      <c r="V598" s="39"/>
      <c r="W598" s="177">
        <f>V598*K598</f>
        <v>0</v>
      </c>
      <c r="X598" s="177">
        <v>0</v>
      </c>
      <c r="Y598" s="177">
        <f>X598*K598</f>
        <v>0</v>
      </c>
      <c r="Z598" s="177">
        <v>0</v>
      </c>
      <c r="AA598" s="178">
        <f>Z598*K598</f>
        <v>0</v>
      </c>
      <c r="AR598" s="21" t="s">
        <v>196</v>
      </c>
      <c r="AT598" s="21" t="s">
        <v>193</v>
      </c>
      <c r="AU598" s="21" t="s">
        <v>114</v>
      </c>
      <c r="AY598" s="21" t="s">
        <v>191</v>
      </c>
      <c r="BE598" s="113">
        <f>IF(U598="základní",N598,0)</f>
        <v>0</v>
      </c>
      <c r="BF598" s="113">
        <f>IF(U598="snížená",N598,0)</f>
        <v>0</v>
      </c>
      <c r="BG598" s="113">
        <f>IF(U598="zákl. přenesená",N598,0)</f>
        <v>0</v>
      </c>
      <c r="BH598" s="113">
        <f>IF(U598="sníž. přenesená",N598,0)</f>
        <v>0</v>
      </c>
      <c r="BI598" s="113">
        <f>IF(U598="nulová",N598,0)</f>
        <v>0</v>
      </c>
      <c r="BJ598" s="21" t="s">
        <v>90</v>
      </c>
      <c r="BK598" s="113">
        <f>ROUND(L598*K598,2)</f>
        <v>0</v>
      </c>
      <c r="BL598" s="21" t="s">
        <v>196</v>
      </c>
      <c r="BM598" s="21" t="s">
        <v>782</v>
      </c>
    </row>
    <row r="599" spans="2:63" s="9" customFormat="1" ht="37.35" customHeight="1">
      <c r="B599" s="161"/>
      <c r="C599" s="162"/>
      <c r="D599" s="163" t="s">
        <v>146</v>
      </c>
      <c r="E599" s="163"/>
      <c r="F599" s="163"/>
      <c r="G599" s="163"/>
      <c r="H599" s="163"/>
      <c r="I599" s="163"/>
      <c r="J599" s="163"/>
      <c r="K599" s="163"/>
      <c r="L599" s="163"/>
      <c r="M599" s="163"/>
      <c r="N599" s="263">
        <f>BK599</f>
        <v>0</v>
      </c>
      <c r="O599" s="264"/>
      <c r="P599" s="264"/>
      <c r="Q599" s="264"/>
      <c r="R599" s="164"/>
      <c r="T599" s="165"/>
      <c r="U599" s="162"/>
      <c r="V599" s="162"/>
      <c r="W599" s="166">
        <f>W600+W635+W679+W726+W738+W745+W749+W762+W880+W892+W896+W918+W930+W1008+W1060+W1166+W1178+W1188+W1199+W1219+W1237</f>
        <v>0</v>
      </c>
      <c r="X599" s="162"/>
      <c r="Y599" s="166">
        <f>Y600+Y635+Y679+Y726+Y738+Y745+Y749+Y762+Y880+Y892+Y896+Y918+Y930+Y1008+Y1060+Y1166+Y1178+Y1188+Y1199+Y1219+Y1237</f>
        <v>61.23525086</v>
      </c>
      <c r="Z599" s="162"/>
      <c r="AA599" s="167">
        <f>AA600+AA635+AA679+AA726+AA738+AA745+AA749+AA762+AA880+AA892+AA896+AA918+AA930+AA1008+AA1060+AA1166+AA1178+AA1188+AA1199+AA1219+AA1237</f>
        <v>6.694086319999999</v>
      </c>
      <c r="AR599" s="168" t="s">
        <v>114</v>
      </c>
      <c r="AT599" s="169" t="s">
        <v>81</v>
      </c>
      <c r="AU599" s="169" t="s">
        <v>82</v>
      </c>
      <c r="AY599" s="168" t="s">
        <v>191</v>
      </c>
      <c r="BK599" s="170">
        <f>BK600+BK635+BK679+BK726+BK738+BK745+BK749+BK762+BK880+BK892+BK896+BK918+BK930+BK1008+BK1060+BK1166+BK1178+BK1188+BK1199+BK1219+BK1237</f>
        <v>0</v>
      </c>
    </row>
    <row r="600" spans="2:63" s="9" customFormat="1" ht="19.9" customHeight="1">
      <c r="B600" s="161"/>
      <c r="C600" s="162"/>
      <c r="D600" s="171" t="s">
        <v>147</v>
      </c>
      <c r="E600" s="171"/>
      <c r="F600" s="171"/>
      <c r="G600" s="171"/>
      <c r="H600" s="171"/>
      <c r="I600" s="171"/>
      <c r="J600" s="171"/>
      <c r="K600" s="171"/>
      <c r="L600" s="171"/>
      <c r="M600" s="171"/>
      <c r="N600" s="266">
        <f>BK600</f>
        <v>0</v>
      </c>
      <c r="O600" s="267"/>
      <c r="P600" s="267"/>
      <c r="Q600" s="267"/>
      <c r="R600" s="164"/>
      <c r="T600" s="165"/>
      <c r="U600" s="162"/>
      <c r="V600" s="162"/>
      <c r="W600" s="166">
        <f>SUM(W601:W634)</f>
        <v>0</v>
      </c>
      <c r="X600" s="162"/>
      <c r="Y600" s="166">
        <f>SUM(Y601:Y634)</f>
        <v>1.61985438</v>
      </c>
      <c r="Z600" s="162"/>
      <c r="AA600" s="167">
        <f>SUM(AA601:AA634)</f>
        <v>0</v>
      </c>
      <c r="AR600" s="168" t="s">
        <v>114</v>
      </c>
      <c r="AT600" s="169" t="s">
        <v>81</v>
      </c>
      <c r="AU600" s="169" t="s">
        <v>90</v>
      </c>
      <c r="AY600" s="168" t="s">
        <v>191</v>
      </c>
      <c r="BK600" s="170">
        <f>SUM(BK601:BK634)</f>
        <v>0</v>
      </c>
    </row>
    <row r="601" spans="2:65" s="1" customFormat="1" ht="31.5" customHeight="1">
      <c r="B601" s="38"/>
      <c r="C601" s="172" t="s">
        <v>783</v>
      </c>
      <c r="D601" s="172" t="s">
        <v>193</v>
      </c>
      <c r="E601" s="173" t="s">
        <v>784</v>
      </c>
      <c r="F601" s="281" t="s">
        <v>785</v>
      </c>
      <c r="G601" s="281"/>
      <c r="H601" s="281"/>
      <c r="I601" s="281"/>
      <c r="J601" s="174" t="s">
        <v>111</v>
      </c>
      <c r="K601" s="175">
        <v>258.198</v>
      </c>
      <c r="L601" s="282">
        <v>0</v>
      </c>
      <c r="M601" s="283"/>
      <c r="N601" s="280">
        <f>ROUND(L601*K601,2)</f>
        <v>0</v>
      </c>
      <c r="O601" s="280"/>
      <c r="P601" s="280"/>
      <c r="Q601" s="280"/>
      <c r="R601" s="40"/>
      <c r="T601" s="176" t="s">
        <v>22</v>
      </c>
      <c r="U601" s="47" t="s">
        <v>47</v>
      </c>
      <c r="V601" s="39"/>
      <c r="W601" s="177">
        <f>V601*K601</f>
        <v>0</v>
      </c>
      <c r="X601" s="177">
        <v>0</v>
      </c>
      <c r="Y601" s="177">
        <f>X601*K601</f>
        <v>0</v>
      </c>
      <c r="Z601" s="177">
        <v>0</v>
      </c>
      <c r="AA601" s="178">
        <f>Z601*K601</f>
        <v>0</v>
      </c>
      <c r="AR601" s="21" t="s">
        <v>344</v>
      </c>
      <c r="AT601" s="21" t="s">
        <v>193</v>
      </c>
      <c r="AU601" s="21" t="s">
        <v>114</v>
      </c>
      <c r="AY601" s="21" t="s">
        <v>191</v>
      </c>
      <c r="BE601" s="113">
        <f>IF(U601="základní",N601,0)</f>
        <v>0</v>
      </c>
      <c r="BF601" s="113">
        <f>IF(U601="snížená",N601,0)</f>
        <v>0</v>
      </c>
      <c r="BG601" s="113">
        <f>IF(U601="zákl. přenesená",N601,0)</f>
        <v>0</v>
      </c>
      <c r="BH601" s="113">
        <f>IF(U601="sníž. přenesená",N601,0)</f>
        <v>0</v>
      </c>
      <c r="BI601" s="113">
        <f>IF(U601="nulová",N601,0)</f>
        <v>0</v>
      </c>
      <c r="BJ601" s="21" t="s">
        <v>90</v>
      </c>
      <c r="BK601" s="113">
        <f>ROUND(L601*K601,2)</f>
        <v>0</v>
      </c>
      <c r="BL601" s="21" t="s">
        <v>344</v>
      </c>
      <c r="BM601" s="21" t="s">
        <v>786</v>
      </c>
    </row>
    <row r="602" spans="2:51" s="11" customFormat="1" ht="22.5" customHeight="1">
      <c r="B602" s="187"/>
      <c r="C602" s="188"/>
      <c r="D602" s="188"/>
      <c r="E602" s="189" t="s">
        <v>22</v>
      </c>
      <c r="F602" s="286" t="s">
        <v>221</v>
      </c>
      <c r="G602" s="287"/>
      <c r="H602" s="287"/>
      <c r="I602" s="287"/>
      <c r="J602" s="188"/>
      <c r="K602" s="190" t="s">
        <v>22</v>
      </c>
      <c r="L602" s="188"/>
      <c r="M602" s="188"/>
      <c r="N602" s="188"/>
      <c r="O602" s="188"/>
      <c r="P602" s="188"/>
      <c r="Q602" s="188"/>
      <c r="R602" s="191"/>
      <c r="T602" s="192"/>
      <c r="U602" s="188"/>
      <c r="V602" s="188"/>
      <c r="W602" s="188"/>
      <c r="X602" s="188"/>
      <c r="Y602" s="188"/>
      <c r="Z602" s="188"/>
      <c r="AA602" s="193"/>
      <c r="AT602" s="194" t="s">
        <v>199</v>
      </c>
      <c r="AU602" s="194" t="s">
        <v>114</v>
      </c>
      <c r="AV602" s="11" t="s">
        <v>90</v>
      </c>
      <c r="AW602" s="11" t="s">
        <v>39</v>
      </c>
      <c r="AX602" s="11" t="s">
        <v>82</v>
      </c>
      <c r="AY602" s="194" t="s">
        <v>191</v>
      </c>
    </row>
    <row r="603" spans="2:51" s="11" customFormat="1" ht="22.5" customHeight="1">
      <c r="B603" s="187"/>
      <c r="C603" s="188"/>
      <c r="D603" s="188"/>
      <c r="E603" s="189" t="s">
        <v>22</v>
      </c>
      <c r="F603" s="272" t="s">
        <v>787</v>
      </c>
      <c r="G603" s="273"/>
      <c r="H603" s="273"/>
      <c r="I603" s="273"/>
      <c r="J603" s="188"/>
      <c r="K603" s="190" t="s">
        <v>22</v>
      </c>
      <c r="L603" s="188"/>
      <c r="M603" s="188"/>
      <c r="N603" s="188"/>
      <c r="O603" s="188"/>
      <c r="P603" s="188"/>
      <c r="Q603" s="188"/>
      <c r="R603" s="191"/>
      <c r="T603" s="192"/>
      <c r="U603" s="188"/>
      <c r="V603" s="188"/>
      <c r="W603" s="188"/>
      <c r="X603" s="188"/>
      <c r="Y603" s="188"/>
      <c r="Z603" s="188"/>
      <c r="AA603" s="193"/>
      <c r="AT603" s="194" t="s">
        <v>199</v>
      </c>
      <c r="AU603" s="194" t="s">
        <v>114</v>
      </c>
      <c r="AV603" s="11" t="s">
        <v>90</v>
      </c>
      <c r="AW603" s="11" t="s">
        <v>39</v>
      </c>
      <c r="AX603" s="11" t="s">
        <v>82</v>
      </c>
      <c r="AY603" s="194" t="s">
        <v>191</v>
      </c>
    </row>
    <row r="604" spans="2:51" s="10" customFormat="1" ht="22.5" customHeight="1">
      <c r="B604" s="179"/>
      <c r="C604" s="180"/>
      <c r="D604" s="180"/>
      <c r="E604" s="181" t="s">
        <v>22</v>
      </c>
      <c r="F604" s="274" t="s">
        <v>788</v>
      </c>
      <c r="G604" s="275"/>
      <c r="H604" s="275"/>
      <c r="I604" s="275"/>
      <c r="J604" s="180"/>
      <c r="K604" s="182">
        <v>96.447</v>
      </c>
      <c r="L604" s="180"/>
      <c r="M604" s="180"/>
      <c r="N604" s="180"/>
      <c r="O604" s="180"/>
      <c r="P604" s="180"/>
      <c r="Q604" s="180"/>
      <c r="R604" s="183"/>
      <c r="T604" s="184"/>
      <c r="U604" s="180"/>
      <c r="V604" s="180"/>
      <c r="W604" s="180"/>
      <c r="X604" s="180"/>
      <c r="Y604" s="180"/>
      <c r="Z604" s="180"/>
      <c r="AA604" s="185"/>
      <c r="AT604" s="186" t="s">
        <v>199</v>
      </c>
      <c r="AU604" s="186" t="s">
        <v>114</v>
      </c>
      <c r="AV604" s="10" t="s">
        <v>114</v>
      </c>
      <c r="AW604" s="10" t="s">
        <v>39</v>
      </c>
      <c r="AX604" s="10" t="s">
        <v>82</v>
      </c>
      <c r="AY604" s="186" t="s">
        <v>191</v>
      </c>
    </row>
    <row r="605" spans="2:51" s="10" customFormat="1" ht="22.5" customHeight="1">
      <c r="B605" s="179"/>
      <c r="C605" s="180"/>
      <c r="D605" s="180"/>
      <c r="E605" s="181" t="s">
        <v>22</v>
      </c>
      <c r="F605" s="274" t="s">
        <v>789</v>
      </c>
      <c r="G605" s="275"/>
      <c r="H605" s="275"/>
      <c r="I605" s="275"/>
      <c r="J605" s="180"/>
      <c r="K605" s="182">
        <v>59.339</v>
      </c>
      <c r="L605" s="180"/>
      <c r="M605" s="180"/>
      <c r="N605" s="180"/>
      <c r="O605" s="180"/>
      <c r="P605" s="180"/>
      <c r="Q605" s="180"/>
      <c r="R605" s="183"/>
      <c r="T605" s="184"/>
      <c r="U605" s="180"/>
      <c r="V605" s="180"/>
      <c r="W605" s="180"/>
      <c r="X605" s="180"/>
      <c r="Y605" s="180"/>
      <c r="Z605" s="180"/>
      <c r="AA605" s="185"/>
      <c r="AT605" s="186" t="s">
        <v>199</v>
      </c>
      <c r="AU605" s="186" t="s">
        <v>114</v>
      </c>
      <c r="AV605" s="10" t="s">
        <v>114</v>
      </c>
      <c r="AW605" s="10" t="s">
        <v>39</v>
      </c>
      <c r="AX605" s="10" t="s">
        <v>82</v>
      </c>
      <c r="AY605" s="186" t="s">
        <v>191</v>
      </c>
    </row>
    <row r="606" spans="2:51" s="10" customFormat="1" ht="22.5" customHeight="1">
      <c r="B606" s="179"/>
      <c r="C606" s="180"/>
      <c r="D606" s="180"/>
      <c r="E606" s="181" t="s">
        <v>22</v>
      </c>
      <c r="F606" s="274" t="s">
        <v>790</v>
      </c>
      <c r="G606" s="275"/>
      <c r="H606" s="275"/>
      <c r="I606" s="275"/>
      <c r="J606" s="180"/>
      <c r="K606" s="182">
        <v>18.931</v>
      </c>
      <c r="L606" s="180"/>
      <c r="M606" s="180"/>
      <c r="N606" s="180"/>
      <c r="O606" s="180"/>
      <c r="P606" s="180"/>
      <c r="Q606" s="180"/>
      <c r="R606" s="183"/>
      <c r="T606" s="184"/>
      <c r="U606" s="180"/>
      <c r="V606" s="180"/>
      <c r="W606" s="180"/>
      <c r="X606" s="180"/>
      <c r="Y606" s="180"/>
      <c r="Z606" s="180"/>
      <c r="AA606" s="185"/>
      <c r="AT606" s="186" t="s">
        <v>199</v>
      </c>
      <c r="AU606" s="186" t="s">
        <v>114</v>
      </c>
      <c r="AV606" s="10" t="s">
        <v>114</v>
      </c>
      <c r="AW606" s="10" t="s">
        <v>39</v>
      </c>
      <c r="AX606" s="10" t="s">
        <v>82</v>
      </c>
      <c r="AY606" s="186" t="s">
        <v>191</v>
      </c>
    </row>
    <row r="607" spans="2:51" s="10" customFormat="1" ht="22.5" customHeight="1">
      <c r="B607" s="179"/>
      <c r="C607" s="180"/>
      <c r="D607" s="180"/>
      <c r="E607" s="181" t="s">
        <v>22</v>
      </c>
      <c r="F607" s="274" t="s">
        <v>791</v>
      </c>
      <c r="G607" s="275"/>
      <c r="H607" s="275"/>
      <c r="I607" s="275"/>
      <c r="J607" s="180"/>
      <c r="K607" s="182">
        <v>83.481</v>
      </c>
      <c r="L607" s="180"/>
      <c r="M607" s="180"/>
      <c r="N607" s="180"/>
      <c r="O607" s="180"/>
      <c r="P607" s="180"/>
      <c r="Q607" s="180"/>
      <c r="R607" s="183"/>
      <c r="T607" s="184"/>
      <c r="U607" s="180"/>
      <c r="V607" s="180"/>
      <c r="W607" s="180"/>
      <c r="X607" s="180"/>
      <c r="Y607" s="180"/>
      <c r="Z607" s="180"/>
      <c r="AA607" s="185"/>
      <c r="AT607" s="186" t="s">
        <v>199</v>
      </c>
      <c r="AU607" s="186" t="s">
        <v>114</v>
      </c>
      <c r="AV607" s="10" t="s">
        <v>114</v>
      </c>
      <c r="AW607" s="10" t="s">
        <v>39</v>
      </c>
      <c r="AX607" s="10" t="s">
        <v>82</v>
      </c>
      <c r="AY607" s="186" t="s">
        <v>191</v>
      </c>
    </row>
    <row r="608" spans="2:51" s="12" customFormat="1" ht="22.5" customHeight="1">
      <c r="B608" s="195"/>
      <c r="C608" s="196"/>
      <c r="D608" s="196"/>
      <c r="E608" s="197" t="s">
        <v>22</v>
      </c>
      <c r="F608" s="288" t="s">
        <v>217</v>
      </c>
      <c r="G608" s="289"/>
      <c r="H608" s="289"/>
      <c r="I608" s="289"/>
      <c r="J608" s="196"/>
      <c r="K608" s="198">
        <v>258.198</v>
      </c>
      <c r="L608" s="196"/>
      <c r="M608" s="196"/>
      <c r="N608" s="196"/>
      <c r="O608" s="196"/>
      <c r="P608" s="196"/>
      <c r="Q608" s="196"/>
      <c r="R608" s="199"/>
      <c r="T608" s="200"/>
      <c r="U608" s="196"/>
      <c r="V608" s="196"/>
      <c r="W608" s="196"/>
      <c r="X608" s="196"/>
      <c r="Y608" s="196"/>
      <c r="Z608" s="196"/>
      <c r="AA608" s="201"/>
      <c r="AT608" s="202" t="s">
        <v>199</v>
      </c>
      <c r="AU608" s="202" t="s">
        <v>114</v>
      </c>
      <c r="AV608" s="12" t="s">
        <v>196</v>
      </c>
      <c r="AW608" s="12" t="s">
        <v>39</v>
      </c>
      <c r="AX608" s="12" t="s">
        <v>90</v>
      </c>
      <c r="AY608" s="202" t="s">
        <v>191</v>
      </c>
    </row>
    <row r="609" spans="2:65" s="1" customFormat="1" ht="22.5" customHeight="1">
      <c r="B609" s="38"/>
      <c r="C609" s="203" t="s">
        <v>792</v>
      </c>
      <c r="D609" s="203" t="s">
        <v>292</v>
      </c>
      <c r="E609" s="204" t="s">
        <v>793</v>
      </c>
      <c r="F609" s="276" t="s">
        <v>794</v>
      </c>
      <c r="G609" s="276"/>
      <c r="H609" s="276"/>
      <c r="I609" s="276"/>
      <c r="J609" s="205" t="s">
        <v>273</v>
      </c>
      <c r="K609" s="206">
        <v>0.103</v>
      </c>
      <c r="L609" s="277">
        <v>0</v>
      </c>
      <c r="M609" s="278"/>
      <c r="N609" s="279">
        <f>ROUND(L609*K609,2)</f>
        <v>0</v>
      </c>
      <c r="O609" s="280"/>
      <c r="P609" s="280"/>
      <c r="Q609" s="280"/>
      <c r="R609" s="40"/>
      <c r="T609" s="176" t="s">
        <v>22</v>
      </c>
      <c r="U609" s="47" t="s">
        <v>47</v>
      </c>
      <c r="V609" s="39"/>
      <c r="W609" s="177">
        <f>V609*K609</f>
        <v>0</v>
      </c>
      <c r="X609" s="177">
        <v>1</v>
      </c>
      <c r="Y609" s="177">
        <f>X609*K609</f>
        <v>0.103</v>
      </c>
      <c r="Z609" s="177">
        <v>0</v>
      </c>
      <c r="AA609" s="178">
        <f>Z609*K609</f>
        <v>0</v>
      </c>
      <c r="AR609" s="21" t="s">
        <v>440</v>
      </c>
      <c r="AT609" s="21" t="s">
        <v>292</v>
      </c>
      <c r="AU609" s="21" t="s">
        <v>114</v>
      </c>
      <c r="AY609" s="21" t="s">
        <v>191</v>
      </c>
      <c r="BE609" s="113">
        <f>IF(U609="základní",N609,0)</f>
        <v>0</v>
      </c>
      <c r="BF609" s="113">
        <f>IF(U609="snížená",N609,0)</f>
        <v>0</v>
      </c>
      <c r="BG609" s="113">
        <f>IF(U609="zákl. přenesená",N609,0)</f>
        <v>0</v>
      </c>
      <c r="BH609" s="113">
        <f>IF(U609="sníž. přenesená",N609,0)</f>
        <v>0</v>
      </c>
      <c r="BI609" s="113">
        <f>IF(U609="nulová",N609,0)</f>
        <v>0</v>
      </c>
      <c r="BJ609" s="21" t="s">
        <v>90</v>
      </c>
      <c r="BK609" s="113">
        <f>ROUND(L609*K609,2)</f>
        <v>0</v>
      </c>
      <c r="BL609" s="21" t="s">
        <v>344</v>
      </c>
      <c r="BM609" s="21" t="s">
        <v>795</v>
      </c>
    </row>
    <row r="610" spans="2:47" s="1" customFormat="1" ht="30" customHeight="1">
      <c r="B610" s="38"/>
      <c r="C610" s="39"/>
      <c r="D610" s="39"/>
      <c r="E610" s="39"/>
      <c r="F610" s="270" t="s">
        <v>796</v>
      </c>
      <c r="G610" s="271"/>
      <c r="H610" s="271"/>
      <c r="I610" s="271"/>
      <c r="J610" s="39"/>
      <c r="K610" s="39"/>
      <c r="L610" s="39"/>
      <c r="M610" s="39"/>
      <c r="N610" s="39"/>
      <c r="O610" s="39"/>
      <c r="P610" s="39"/>
      <c r="Q610" s="39"/>
      <c r="R610" s="40"/>
      <c r="T610" s="147"/>
      <c r="U610" s="39"/>
      <c r="V610" s="39"/>
      <c r="W610" s="39"/>
      <c r="X610" s="39"/>
      <c r="Y610" s="39"/>
      <c r="Z610" s="39"/>
      <c r="AA610" s="81"/>
      <c r="AT610" s="21" t="s">
        <v>210</v>
      </c>
      <c r="AU610" s="21" t="s">
        <v>114</v>
      </c>
    </row>
    <row r="611" spans="2:51" s="11" customFormat="1" ht="22.5" customHeight="1">
      <c r="B611" s="187"/>
      <c r="C611" s="188"/>
      <c r="D611" s="188"/>
      <c r="E611" s="189" t="s">
        <v>22</v>
      </c>
      <c r="F611" s="272" t="s">
        <v>221</v>
      </c>
      <c r="G611" s="273"/>
      <c r="H611" s="273"/>
      <c r="I611" s="273"/>
      <c r="J611" s="188"/>
      <c r="K611" s="190" t="s">
        <v>22</v>
      </c>
      <c r="L611" s="188"/>
      <c r="M611" s="188"/>
      <c r="N611" s="188"/>
      <c r="O611" s="188"/>
      <c r="P611" s="188"/>
      <c r="Q611" s="188"/>
      <c r="R611" s="191"/>
      <c r="T611" s="192"/>
      <c r="U611" s="188"/>
      <c r="V611" s="188"/>
      <c r="W611" s="188"/>
      <c r="X611" s="188"/>
      <c r="Y611" s="188"/>
      <c r="Z611" s="188"/>
      <c r="AA611" s="193"/>
      <c r="AT611" s="194" t="s">
        <v>199</v>
      </c>
      <c r="AU611" s="194" t="s">
        <v>114</v>
      </c>
      <c r="AV611" s="11" t="s">
        <v>90</v>
      </c>
      <c r="AW611" s="11" t="s">
        <v>39</v>
      </c>
      <c r="AX611" s="11" t="s">
        <v>82</v>
      </c>
      <c r="AY611" s="194" t="s">
        <v>191</v>
      </c>
    </row>
    <row r="612" spans="2:51" s="10" customFormat="1" ht="22.5" customHeight="1">
      <c r="B612" s="179"/>
      <c r="C612" s="180"/>
      <c r="D612" s="180"/>
      <c r="E612" s="181" t="s">
        <v>22</v>
      </c>
      <c r="F612" s="274" t="s">
        <v>797</v>
      </c>
      <c r="G612" s="275"/>
      <c r="H612" s="275"/>
      <c r="I612" s="275"/>
      <c r="J612" s="180"/>
      <c r="K612" s="182">
        <v>258.198</v>
      </c>
      <c r="L612" s="180"/>
      <c r="M612" s="180"/>
      <c r="N612" s="180"/>
      <c r="O612" s="180"/>
      <c r="P612" s="180"/>
      <c r="Q612" s="180"/>
      <c r="R612" s="183"/>
      <c r="T612" s="184"/>
      <c r="U612" s="180"/>
      <c r="V612" s="180"/>
      <c r="W612" s="180"/>
      <c r="X612" s="180"/>
      <c r="Y612" s="180"/>
      <c r="Z612" s="180"/>
      <c r="AA612" s="185"/>
      <c r="AT612" s="186" t="s">
        <v>199</v>
      </c>
      <c r="AU612" s="186" t="s">
        <v>114</v>
      </c>
      <c r="AV612" s="10" t="s">
        <v>114</v>
      </c>
      <c r="AW612" s="10" t="s">
        <v>39</v>
      </c>
      <c r="AX612" s="10" t="s">
        <v>90</v>
      </c>
      <c r="AY612" s="186" t="s">
        <v>191</v>
      </c>
    </row>
    <row r="613" spans="2:65" s="1" customFormat="1" ht="31.5" customHeight="1">
      <c r="B613" s="38"/>
      <c r="C613" s="172" t="s">
        <v>798</v>
      </c>
      <c r="D613" s="172" t="s">
        <v>193</v>
      </c>
      <c r="E613" s="173" t="s">
        <v>799</v>
      </c>
      <c r="F613" s="281" t="s">
        <v>800</v>
      </c>
      <c r="G613" s="281"/>
      <c r="H613" s="281"/>
      <c r="I613" s="281"/>
      <c r="J613" s="174" t="s">
        <v>111</v>
      </c>
      <c r="K613" s="175">
        <v>214.673</v>
      </c>
      <c r="L613" s="282">
        <v>0</v>
      </c>
      <c r="M613" s="283"/>
      <c r="N613" s="280">
        <f>ROUND(L613*K613,2)</f>
        <v>0</v>
      </c>
      <c r="O613" s="280"/>
      <c r="P613" s="280"/>
      <c r="Q613" s="280"/>
      <c r="R613" s="40"/>
      <c r="T613" s="176" t="s">
        <v>22</v>
      </c>
      <c r="U613" s="47" t="s">
        <v>47</v>
      </c>
      <c r="V613" s="39"/>
      <c r="W613" s="177">
        <f>V613*K613</f>
        <v>0</v>
      </c>
      <c r="X613" s="177">
        <v>0.00078</v>
      </c>
      <c r="Y613" s="177">
        <f>X613*K613</f>
        <v>0.16744494</v>
      </c>
      <c r="Z613" s="177">
        <v>0</v>
      </c>
      <c r="AA613" s="178">
        <f>Z613*K613</f>
        <v>0</v>
      </c>
      <c r="AR613" s="21" t="s">
        <v>344</v>
      </c>
      <c r="AT613" s="21" t="s">
        <v>193</v>
      </c>
      <c r="AU613" s="21" t="s">
        <v>114</v>
      </c>
      <c r="AY613" s="21" t="s">
        <v>191</v>
      </c>
      <c r="BE613" s="113">
        <f>IF(U613="základní",N613,0)</f>
        <v>0</v>
      </c>
      <c r="BF613" s="113">
        <f>IF(U613="snížená",N613,0)</f>
        <v>0</v>
      </c>
      <c r="BG613" s="113">
        <f>IF(U613="zákl. přenesená",N613,0)</f>
        <v>0</v>
      </c>
      <c r="BH613" s="113">
        <f>IF(U613="sníž. přenesená",N613,0)</f>
        <v>0</v>
      </c>
      <c r="BI613" s="113">
        <f>IF(U613="nulová",N613,0)</f>
        <v>0</v>
      </c>
      <c r="BJ613" s="21" t="s">
        <v>90</v>
      </c>
      <c r="BK613" s="113">
        <f>ROUND(L613*K613,2)</f>
        <v>0</v>
      </c>
      <c r="BL613" s="21" t="s">
        <v>344</v>
      </c>
      <c r="BM613" s="21" t="s">
        <v>801</v>
      </c>
    </row>
    <row r="614" spans="2:47" s="1" customFormat="1" ht="78" customHeight="1">
      <c r="B614" s="38"/>
      <c r="C614" s="39"/>
      <c r="D614" s="39"/>
      <c r="E614" s="39"/>
      <c r="F614" s="270" t="s">
        <v>802</v>
      </c>
      <c r="G614" s="271"/>
      <c r="H614" s="271"/>
      <c r="I614" s="271"/>
      <c r="J614" s="39"/>
      <c r="K614" s="39"/>
      <c r="L614" s="39"/>
      <c r="M614" s="39"/>
      <c r="N614" s="39"/>
      <c r="O614" s="39"/>
      <c r="P614" s="39"/>
      <c r="Q614" s="39"/>
      <c r="R614" s="40"/>
      <c r="T614" s="147"/>
      <c r="U614" s="39"/>
      <c r="V614" s="39"/>
      <c r="W614" s="39"/>
      <c r="X614" s="39"/>
      <c r="Y614" s="39"/>
      <c r="Z614" s="39"/>
      <c r="AA614" s="81"/>
      <c r="AT614" s="21" t="s">
        <v>210</v>
      </c>
      <c r="AU614" s="21" t="s">
        <v>114</v>
      </c>
    </row>
    <row r="615" spans="2:51" s="10" customFormat="1" ht="22.5" customHeight="1">
      <c r="B615" s="179"/>
      <c r="C615" s="180"/>
      <c r="D615" s="180"/>
      <c r="E615" s="181" t="s">
        <v>22</v>
      </c>
      <c r="F615" s="274" t="s">
        <v>429</v>
      </c>
      <c r="G615" s="275"/>
      <c r="H615" s="275"/>
      <c r="I615" s="275"/>
      <c r="J615" s="180"/>
      <c r="K615" s="182">
        <v>214.673</v>
      </c>
      <c r="L615" s="180"/>
      <c r="M615" s="180"/>
      <c r="N615" s="180"/>
      <c r="O615" s="180"/>
      <c r="P615" s="180"/>
      <c r="Q615" s="180"/>
      <c r="R615" s="183"/>
      <c r="T615" s="184"/>
      <c r="U615" s="180"/>
      <c r="V615" s="180"/>
      <c r="W615" s="180"/>
      <c r="X615" s="180"/>
      <c r="Y615" s="180"/>
      <c r="Z615" s="180"/>
      <c r="AA615" s="185"/>
      <c r="AT615" s="186" t="s">
        <v>199</v>
      </c>
      <c r="AU615" s="186" t="s">
        <v>114</v>
      </c>
      <c r="AV615" s="10" t="s">
        <v>114</v>
      </c>
      <c r="AW615" s="10" t="s">
        <v>39</v>
      </c>
      <c r="AX615" s="10" t="s">
        <v>90</v>
      </c>
      <c r="AY615" s="186" t="s">
        <v>191</v>
      </c>
    </row>
    <row r="616" spans="2:65" s="1" customFormat="1" ht="31.5" customHeight="1">
      <c r="B616" s="38"/>
      <c r="C616" s="172" t="s">
        <v>803</v>
      </c>
      <c r="D616" s="172" t="s">
        <v>193</v>
      </c>
      <c r="E616" s="173" t="s">
        <v>804</v>
      </c>
      <c r="F616" s="281" t="s">
        <v>805</v>
      </c>
      <c r="G616" s="281"/>
      <c r="H616" s="281"/>
      <c r="I616" s="281"/>
      <c r="J616" s="174" t="s">
        <v>111</v>
      </c>
      <c r="K616" s="175">
        <v>258.198</v>
      </c>
      <c r="L616" s="282">
        <v>0</v>
      </c>
      <c r="M616" s="283"/>
      <c r="N616" s="280">
        <f>ROUND(L616*K616,2)</f>
        <v>0</v>
      </c>
      <c r="O616" s="280"/>
      <c r="P616" s="280"/>
      <c r="Q616" s="280"/>
      <c r="R616" s="40"/>
      <c r="T616" s="176" t="s">
        <v>22</v>
      </c>
      <c r="U616" s="47" t="s">
        <v>47</v>
      </c>
      <c r="V616" s="39"/>
      <c r="W616" s="177">
        <f>V616*K616</f>
        <v>0</v>
      </c>
      <c r="X616" s="177">
        <v>0.0004</v>
      </c>
      <c r="Y616" s="177">
        <f>X616*K616</f>
        <v>0.1032792</v>
      </c>
      <c r="Z616" s="177">
        <v>0</v>
      </c>
      <c r="AA616" s="178">
        <f>Z616*K616</f>
        <v>0</v>
      </c>
      <c r="AR616" s="21" t="s">
        <v>344</v>
      </c>
      <c r="AT616" s="21" t="s">
        <v>193</v>
      </c>
      <c r="AU616" s="21" t="s">
        <v>114</v>
      </c>
      <c r="AY616" s="21" t="s">
        <v>191</v>
      </c>
      <c r="BE616" s="113">
        <f>IF(U616="základní",N616,0)</f>
        <v>0</v>
      </c>
      <c r="BF616" s="113">
        <f>IF(U616="snížená",N616,0)</f>
        <v>0</v>
      </c>
      <c r="BG616" s="113">
        <f>IF(U616="zákl. přenesená",N616,0)</f>
        <v>0</v>
      </c>
      <c r="BH616" s="113">
        <f>IF(U616="sníž. přenesená",N616,0)</f>
        <v>0</v>
      </c>
      <c r="BI616" s="113">
        <f>IF(U616="nulová",N616,0)</f>
        <v>0</v>
      </c>
      <c r="BJ616" s="21" t="s">
        <v>90</v>
      </c>
      <c r="BK616" s="113">
        <f>ROUND(L616*K616,2)</f>
        <v>0</v>
      </c>
      <c r="BL616" s="21" t="s">
        <v>344</v>
      </c>
      <c r="BM616" s="21" t="s">
        <v>806</v>
      </c>
    </row>
    <row r="617" spans="2:51" s="10" customFormat="1" ht="22.5" customHeight="1">
      <c r="B617" s="179"/>
      <c r="C617" s="180"/>
      <c r="D617" s="180"/>
      <c r="E617" s="181" t="s">
        <v>22</v>
      </c>
      <c r="F617" s="284" t="s">
        <v>807</v>
      </c>
      <c r="G617" s="285"/>
      <c r="H617" s="285"/>
      <c r="I617" s="285"/>
      <c r="J617" s="180"/>
      <c r="K617" s="182">
        <v>258.198</v>
      </c>
      <c r="L617" s="180"/>
      <c r="M617" s="180"/>
      <c r="N617" s="180"/>
      <c r="O617" s="180"/>
      <c r="P617" s="180"/>
      <c r="Q617" s="180"/>
      <c r="R617" s="183"/>
      <c r="T617" s="184"/>
      <c r="U617" s="180"/>
      <c r="V617" s="180"/>
      <c r="W617" s="180"/>
      <c r="X617" s="180"/>
      <c r="Y617" s="180"/>
      <c r="Z617" s="180"/>
      <c r="AA617" s="185"/>
      <c r="AT617" s="186" t="s">
        <v>199</v>
      </c>
      <c r="AU617" s="186" t="s">
        <v>114</v>
      </c>
      <c r="AV617" s="10" t="s">
        <v>114</v>
      </c>
      <c r="AW617" s="10" t="s">
        <v>39</v>
      </c>
      <c r="AX617" s="10" t="s">
        <v>90</v>
      </c>
      <c r="AY617" s="186" t="s">
        <v>191</v>
      </c>
    </row>
    <row r="618" spans="2:65" s="1" customFormat="1" ht="31.5" customHeight="1">
      <c r="B618" s="38"/>
      <c r="C618" s="203" t="s">
        <v>808</v>
      </c>
      <c r="D618" s="203" t="s">
        <v>292</v>
      </c>
      <c r="E618" s="204" t="s">
        <v>809</v>
      </c>
      <c r="F618" s="276" t="s">
        <v>810</v>
      </c>
      <c r="G618" s="276"/>
      <c r="H618" s="276"/>
      <c r="I618" s="276"/>
      <c r="J618" s="205" t="s">
        <v>111</v>
      </c>
      <c r="K618" s="206">
        <v>309.838</v>
      </c>
      <c r="L618" s="277">
        <v>0</v>
      </c>
      <c r="M618" s="278"/>
      <c r="N618" s="279">
        <f>ROUND(L618*K618,2)</f>
        <v>0</v>
      </c>
      <c r="O618" s="280"/>
      <c r="P618" s="280"/>
      <c r="Q618" s="280"/>
      <c r="R618" s="40"/>
      <c r="T618" s="176" t="s">
        <v>22</v>
      </c>
      <c r="U618" s="47" t="s">
        <v>47</v>
      </c>
      <c r="V618" s="39"/>
      <c r="W618" s="177">
        <f>V618*K618</f>
        <v>0</v>
      </c>
      <c r="X618" s="177">
        <v>0.00388</v>
      </c>
      <c r="Y618" s="177">
        <f>X618*K618</f>
        <v>1.20217144</v>
      </c>
      <c r="Z618" s="177">
        <v>0</v>
      </c>
      <c r="AA618" s="178">
        <f>Z618*K618</f>
        <v>0</v>
      </c>
      <c r="AR618" s="21" t="s">
        <v>440</v>
      </c>
      <c r="AT618" s="21" t="s">
        <v>292</v>
      </c>
      <c r="AU618" s="21" t="s">
        <v>114</v>
      </c>
      <c r="AY618" s="21" t="s">
        <v>191</v>
      </c>
      <c r="BE618" s="113">
        <f>IF(U618="základní",N618,0)</f>
        <v>0</v>
      </c>
      <c r="BF618" s="113">
        <f>IF(U618="snížená",N618,0)</f>
        <v>0</v>
      </c>
      <c r="BG618" s="113">
        <f>IF(U618="zákl. přenesená",N618,0)</f>
        <v>0</v>
      </c>
      <c r="BH618" s="113">
        <f>IF(U618="sníž. přenesená",N618,0)</f>
        <v>0</v>
      </c>
      <c r="BI618" s="113">
        <f>IF(U618="nulová",N618,0)</f>
        <v>0</v>
      </c>
      <c r="BJ618" s="21" t="s">
        <v>90</v>
      </c>
      <c r="BK618" s="113">
        <f>ROUND(L618*K618,2)</f>
        <v>0</v>
      </c>
      <c r="BL618" s="21" t="s">
        <v>344</v>
      </c>
      <c r="BM618" s="21" t="s">
        <v>811</v>
      </c>
    </row>
    <row r="619" spans="2:51" s="10" customFormat="1" ht="22.5" customHeight="1">
      <c r="B619" s="179"/>
      <c r="C619" s="180"/>
      <c r="D619" s="180"/>
      <c r="E619" s="181" t="s">
        <v>22</v>
      </c>
      <c r="F619" s="284" t="s">
        <v>807</v>
      </c>
      <c r="G619" s="285"/>
      <c r="H619" s="285"/>
      <c r="I619" s="285"/>
      <c r="J619" s="180"/>
      <c r="K619" s="182">
        <v>258.198</v>
      </c>
      <c r="L619" s="180"/>
      <c r="M619" s="180"/>
      <c r="N619" s="180"/>
      <c r="O619" s="180"/>
      <c r="P619" s="180"/>
      <c r="Q619" s="180"/>
      <c r="R619" s="183"/>
      <c r="T619" s="184"/>
      <c r="U619" s="180"/>
      <c r="V619" s="180"/>
      <c r="W619" s="180"/>
      <c r="X619" s="180"/>
      <c r="Y619" s="180"/>
      <c r="Z619" s="180"/>
      <c r="AA619" s="185"/>
      <c r="AT619" s="186" t="s">
        <v>199</v>
      </c>
      <c r="AU619" s="186" t="s">
        <v>114</v>
      </c>
      <c r="AV619" s="10" t="s">
        <v>114</v>
      </c>
      <c r="AW619" s="10" t="s">
        <v>39</v>
      </c>
      <c r="AX619" s="10" t="s">
        <v>90</v>
      </c>
      <c r="AY619" s="186" t="s">
        <v>191</v>
      </c>
    </row>
    <row r="620" spans="2:65" s="1" customFormat="1" ht="31.5" customHeight="1">
      <c r="B620" s="38"/>
      <c r="C620" s="172" t="s">
        <v>812</v>
      </c>
      <c r="D620" s="172" t="s">
        <v>193</v>
      </c>
      <c r="E620" s="173" t="s">
        <v>813</v>
      </c>
      <c r="F620" s="281" t="s">
        <v>814</v>
      </c>
      <c r="G620" s="281"/>
      <c r="H620" s="281"/>
      <c r="I620" s="281"/>
      <c r="J620" s="174" t="s">
        <v>406</v>
      </c>
      <c r="K620" s="175">
        <v>145.08</v>
      </c>
      <c r="L620" s="282">
        <v>0</v>
      </c>
      <c r="M620" s="283"/>
      <c r="N620" s="280">
        <f>ROUND(L620*K620,2)</f>
        <v>0</v>
      </c>
      <c r="O620" s="280"/>
      <c r="P620" s="280"/>
      <c r="Q620" s="280"/>
      <c r="R620" s="40"/>
      <c r="T620" s="176" t="s">
        <v>22</v>
      </c>
      <c r="U620" s="47" t="s">
        <v>47</v>
      </c>
      <c r="V620" s="39"/>
      <c r="W620" s="177">
        <f>V620*K620</f>
        <v>0</v>
      </c>
      <c r="X620" s="177">
        <v>0.00011</v>
      </c>
      <c r="Y620" s="177">
        <f>X620*K620</f>
        <v>0.015958800000000002</v>
      </c>
      <c r="Z620" s="177">
        <v>0</v>
      </c>
      <c r="AA620" s="178">
        <f>Z620*K620</f>
        <v>0</v>
      </c>
      <c r="AR620" s="21" t="s">
        <v>344</v>
      </c>
      <c r="AT620" s="21" t="s">
        <v>193</v>
      </c>
      <c r="AU620" s="21" t="s">
        <v>114</v>
      </c>
      <c r="AY620" s="21" t="s">
        <v>191</v>
      </c>
      <c r="BE620" s="113">
        <f>IF(U620="základní",N620,0)</f>
        <v>0</v>
      </c>
      <c r="BF620" s="113">
        <f>IF(U620="snížená",N620,0)</f>
        <v>0</v>
      </c>
      <c r="BG620" s="113">
        <f>IF(U620="zákl. přenesená",N620,0)</f>
        <v>0</v>
      </c>
      <c r="BH620" s="113">
        <f>IF(U620="sníž. přenesená",N620,0)</f>
        <v>0</v>
      </c>
      <c r="BI620" s="113">
        <f>IF(U620="nulová",N620,0)</f>
        <v>0</v>
      </c>
      <c r="BJ620" s="21" t="s">
        <v>90</v>
      </c>
      <c r="BK620" s="113">
        <f>ROUND(L620*K620,2)</f>
        <v>0</v>
      </c>
      <c r="BL620" s="21" t="s">
        <v>344</v>
      </c>
      <c r="BM620" s="21" t="s">
        <v>815</v>
      </c>
    </row>
    <row r="621" spans="2:51" s="11" customFormat="1" ht="22.5" customHeight="1">
      <c r="B621" s="187"/>
      <c r="C621" s="188"/>
      <c r="D621" s="188"/>
      <c r="E621" s="189" t="s">
        <v>22</v>
      </c>
      <c r="F621" s="286" t="s">
        <v>221</v>
      </c>
      <c r="G621" s="287"/>
      <c r="H621" s="287"/>
      <c r="I621" s="287"/>
      <c r="J621" s="188"/>
      <c r="K621" s="190" t="s">
        <v>22</v>
      </c>
      <c r="L621" s="188"/>
      <c r="M621" s="188"/>
      <c r="N621" s="188"/>
      <c r="O621" s="188"/>
      <c r="P621" s="188"/>
      <c r="Q621" s="188"/>
      <c r="R621" s="191"/>
      <c r="T621" s="192"/>
      <c r="U621" s="188"/>
      <c r="V621" s="188"/>
      <c r="W621" s="188"/>
      <c r="X621" s="188"/>
      <c r="Y621" s="188"/>
      <c r="Z621" s="188"/>
      <c r="AA621" s="193"/>
      <c r="AT621" s="194" t="s">
        <v>199</v>
      </c>
      <c r="AU621" s="194" t="s">
        <v>114</v>
      </c>
      <c r="AV621" s="11" t="s">
        <v>90</v>
      </c>
      <c r="AW621" s="11" t="s">
        <v>39</v>
      </c>
      <c r="AX621" s="11" t="s">
        <v>82</v>
      </c>
      <c r="AY621" s="194" t="s">
        <v>191</v>
      </c>
    </row>
    <row r="622" spans="2:51" s="11" customFormat="1" ht="22.5" customHeight="1">
      <c r="B622" s="187"/>
      <c r="C622" s="188"/>
      <c r="D622" s="188"/>
      <c r="E622" s="189" t="s">
        <v>22</v>
      </c>
      <c r="F622" s="272" t="s">
        <v>816</v>
      </c>
      <c r="G622" s="273"/>
      <c r="H622" s="273"/>
      <c r="I622" s="273"/>
      <c r="J622" s="188"/>
      <c r="K622" s="190" t="s">
        <v>22</v>
      </c>
      <c r="L622" s="188"/>
      <c r="M622" s="188"/>
      <c r="N622" s="188"/>
      <c r="O622" s="188"/>
      <c r="P622" s="188"/>
      <c r="Q622" s="188"/>
      <c r="R622" s="191"/>
      <c r="T622" s="192"/>
      <c r="U622" s="188"/>
      <c r="V622" s="188"/>
      <c r="W622" s="188"/>
      <c r="X622" s="188"/>
      <c r="Y622" s="188"/>
      <c r="Z622" s="188"/>
      <c r="AA622" s="193"/>
      <c r="AT622" s="194" t="s">
        <v>199</v>
      </c>
      <c r="AU622" s="194" t="s">
        <v>114</v>
      </c>
      <c r="AV622" s="11" t="s">
        <v>90</v>
      </c>
      <c r="AW622" s="11" t="s">
        <v>39</v>
      </c>
      <c r="AX622" s="11" t="s">
        <v>82</v>
      </c>
      <c r="AY622" s="194" t="s">
        <v>191</v>
      </c>
    </row>
    <row r="623" spans="2:51" s="10" customFormat="1" ht="22.5" customHeight="1">
      <c r="B623" s="179"/>
      <c r="C623" s="180"/>
      <c r="D623" s="180"/>
      <c r="E623" s="181" t="s">
        <v>22</v>
      </c>
      <c r="F623" s="274" t="s">
        <v>817</v>
      </c>
      <c r="G623" s="275"/>
      <c r="H623" s="275"/>
      <c r="I623" s="275"/>
      <c r="J623" s="180"/>
      <c r="K623" s="182">
        <v>33.39</v>
      </c>
      <c r="L623" s="180"/>
      <c r="M623" s="180"/>
      <c r="N623" s="180"/>
      <c r="O623" s="180"/>
      <c r="P623" s="180"/>
      <c r="Q623" s="180"/>
      <c r="R623" s="183"/>
      <c r="T623" s="184"/>
      <c r="U623" s="180"/>
      <c r="V623" s="180"/>
      <c r="W623" s="180"/>
      <c r="X623" s="180"/>
      <c r="Y623" s="180"/>
      <c r="Z623" s="180"/>
      <c r="AA623" s="185"/>
      <c r="AT623" s="186" t="s">
        <v>199</v>
      </c>
      <c r="AU623" s="186" t="s">
        <v>114</v>
      </c>
      <c r="AV623" s="10" t="s">
        <v>114</v>
      </c>
      <c r="AW623" s="10" t="s">
        <v>39</v>
      </c>
      <c r="AX623" s="10" t="s">
        <v>82</v>
      </c>
      <c r="AY623" s="186" t="s">
        <v>191</v>
      </c>
    </row>
    <row r="624" spans="2:51" s="10" customFormat="1" ht="22.5" customHeight="1">
      <c r="B624" s="179"/>
      <c r="C624" s="180"/>
      <c r="D624" s="180"/>
      <c r="E624" s="181" t="s">
        <v>22</v>
      </c>
      <c r="F624" s="274" t="s">
        <v>818</v>
      </c>
      <c r="G624" s="275"/>
      <c r="H624" s="275"/>
      <c r="I624" s="275"/>
      <c r="J624" s="180"/>
      <c r="K624" s="182">
        <v>44.33</v>
      </c>
      <c r="L624" s="180"/>
      <c r="M624" s="180"/>
      <c r="N624" s="180"/>
      <c r="O624" s="180"/>
      <c r="P624" s="180"/>
      <c r="Q624" s="180"/>
      <c r="R624" s="183"/>
      <c r="T624" s="184"/>
      <c r="U624" s="180"/>
      <c r="V624" s="180"/>
      <c r="W624" s="180"/>
      <c r="X624" s="180"/>
      <c r="Y624" s="180"/>
      <c r="Z624" s="180"/>
      <c r="AA624" s="185"/>
      <c r="AT624" s="186" t="s">
        <v>199</v>
      </c>
      <c r="AU624" s="186" t="s">
        <v>114</v>
      </c>
      <c r="AV624" s="10" t="s">
        <v>114</v>
      </c>
      <c r="AW624" s="10" t="s">
        <v>39</v>
      </c>
      <c r="AX624" s="10" t="s">
        <v>82</v>
      </c>
      <c r="AY624" s="186" t="s">
        <v>191</v>
      </c>
    </row>
    <row r="625" spans="2:51" s="10" customFormat="1" ht="22.5" customHeight="1">
      <c r="B625" s="179"/>
      <c r="C625" s="180"/>
      <c r="D625" s="180"/>
      <c r="E625" s="181" t="s">
        <v>22</v>
      </c>
      <c r="F625" s="274" t="s">
        <v>819</v>
      </c>
      <c r="G625" s="275"/>
      <c r="H625" s="275"/>
      <c r="I625" s="275"/>
      <c r="J625" s="180"/>
      <c r="K625" s="182">
        <v>26.275</v>
      </c>
      <c r="L625" s="180"/>
      <c r="M625" s="180"/>
      <c r="N625" s="180"/>
      <c r="O625" s="180"/>
      <c r="P625" s="180"/>
      <c r="Q625" s="180"/>
      <c r="R625" s="183"/>
      <c r="T625" s="184"/>
      <c r="U625" s="180"/>
      <c r="V625" s="180"/>
      <c r="W625" s="180"/>
      <c r="X625" s="180"/>
      <c r="Y625" s="180"/>
      <c r="Z625" s="180"/>
      <c r="AA625" s="185"/>
      <c r="AT625" s="186" t="s">
        <v>199</v>
      </c>
      <c r="AU625" s="186" t="s">
        <v>114</v>
      </c>
      <c r="AV625" s="10" t="s">
        <v>114</v>
      </c>
      <c r="AW625" s="10" t="s">
        <v>39</v>
      </c>
      <c r="AX625" s="10" t="s">
        <v>82</v>
      </c>
      <c r="AY625" s="186" t="s">
        <v>191</v>
      </c>
    </row>
    <row r="626" spans="2:51" s="10" customFormat="1" ht="22.5" customHeight="1">
      <c r="B626" s="179"/>
      <c r="C626" s="180"/>
      <c r="D626" s="180"/>
      <c r="E626" s="181" t="s">
        <v>22</v>
      </c>
      <c r="F626" s="274" t="s">
        <v>820</v>
      </c>
      <c r="G626" s="275"/>
      <c r="H626" s="275"/>
      <c r="I626" s="275"/>
      <c r="J626" s="180"/>
      <c r="K626" s="182">
        <v>41.085</v>
      </c>
      <c r="L626" s="180"/>
      <c r="M626" s="180"/>
      <c r="N626" s="180"/>
      <c r="O626" s="180"/>
      <c r="P626" s="180"/>
      <c r="Q626" s="180"/>
      <c r="R626" s="183"/>
      <c r="T626" s="184"/>
      <c r="U626" s="180"/>
      <c r="V626" s="180"/>
      <c r="W626" s="180"/>
      <c r="X626" s="180"/>
      <c r="Y626" s="180"/>
      <c r="Z626" s="180"/>
      <c r="AA626" s="185"/>
      <c r="AT626" s="186" t="s">
        <v>199</v>
      </c>
      <c r="AU626" s="186" t="s">
        <v>114</v>
      </c>
      <c r="AV626" s="10" t="s">
        <v>114</v>
      </c>
      <c r="AW626" s="10" t="s">
        <v>39</v>
      </c>
      <c r="AX626" s="10" t="s">
        <v>82</v>
      </c>
      <c r="AY626" s="186" t="s">
        <v>191</v>
      </c>
    </row>
    <row r="627" spans="2:51" s="12" customFormat="1" ht="22.5" customHeight="1">
      <c r="B627" s="195"/>
      <c r="C627" s="196"/>
      <c r="D627" s="196"/>
      <c r="E627" s="197" t="s">
        <v>22</v>
      </c>
      <c r="F627" s="288" t="s">
        <v>217</v>
      </c>
      <c r="G627" s="289"/>
      <c r="H627" s="289"/>
      <c r="I627" s="289"/>
      <c r="J627" s="196"/>
      <c r="K627" s="198">
        <v>145.08</v>
      </c>
      <c r="L627" s="196"/>
      <c r="M627" s="196"/>
      <c r="N627" s="196"/>
      <c r="O627" s="196"/>
      <c r="P627" s="196"/>
      <c r="Q627" s="196"/>
      <c r="R627" s="199"/>
      <c r="T627" s="200"/>
      <c r="U627" s="196"/>
      <c r="V627" s="196"/>
      <c r="W627" s="196"/>
      <c r="X627" s="196"/>
      <c r="Y627" s="196"/>
      <c r="Z627" s="196"/>
      <c r="AA627" s="201"/>
      <c r="AT627" s="202" t="s">
        <v>199</v>
      </c>
      <c r="AU627" s="202" t="s">
        <v>114</v>
      </c>
      <c r="AV627" s="12" t="s">
        <v>196</v>
      </c>
      <c r="AW627" s="12" t="s">
        <v>39</v>
      </c>
      <c r="AX627" s="12" t="s">
        <v>90</v>
      </c>
      <c r="AY627" s="202" t="s">
        <v>191</v>
      </c>
    </row>
    <row r="628" spans="2:65" s="1" customFormat="1" ht="22.5" customHeight="1">
      <c r="B628" s="38"/>
      <c r="C628" s="203" t="s">
        <v>821</v>
      </c>
      <c r="D628" s="203" t="s">
        <v>292</v>
      </c>
      <c r="E628" s="204" t="s">
        <v>822</v>
      </c>
      <c r="F628" s="276" t="s">
        <v>823</v>
      </c>
      <c r="G628" s="276"/>
      <c r="H628" s="276"/>
      <c r="I628" s="276"/>
      <c r="J628" s="205" t="s">
        <v>203</v>
      </c>
      <c r="K628" s="206">
        <v>80</v>
      </c>
      <c r="L628" s="277">
        <v>0</v>
      </c>
      <c r="M628" s="278"/>
      <c r="N628" s="279">
        <f>ROUND(L628*K628,2)</f>
        <v>0</v>
      </c>
      <c r="O628" s="280"/>
      <c r="P628" s="280"/>
      <c r="Q628" s="280"/>
      <c r="R628" s="40"/>
      <c r="T628" s="176" t="s">
        <v>22</v>
      </c>
      <c r="U628" s="47" t="s">
        <v>47</v>
      </c>
      <c r="V628" s="39"/>
      <c r="W628" s="177">
        <f>V628*K628</f>
        <v>0</v>
      </c>
      <c r="X628" s="177">
        <v>0.00035</v>
      </c>
      <c r="Y628" s="177">
        <f>X628*K628</f>
        <v>0.028</v>
      </c>
      <c r="Z628" s="177">
        <v>0</v>
      </c>
      <c r="AA628" s="178">
        <f>Z628*K628</f>
        <v>0</v>
      </c>
      <c r="AR628" s="21" t="s">
        <v>440</v>
      </c>
      <c r="AT628" s="21" t="s">
        <v>292</v>
      </c>
      <c r="AU628" s="21" t="s">
        <v>114</v>
      </c>
      <c r="AY628" s="21" t="s">
        <v>191</v>
      </c>
      <c r="BE628" s="113">
        <f>IF(U628="základní",N628,0)</f>
        <v>0</v>
      </c>
      <c r="BF628" s="113">
        <f>IF(U628="snížená",N628,0)</f>
        <v>0</v>
      </c>
      <c r="BG628" s="113">
        <f>IF(U628="zákl. přenesená",N628,0)</f>
        <v>0</v>
      </c>
      <c r="BH628" s="113">
        <f>IF(U628="sníž. přenesená",N628,0)</f>
        <v>0</v>
      </c>
      <c r="BI628" s="113">
        <f>IF(U628="nulová",N628,0)</f>
        <v>0</v>
      </c>
      <c r="BJ628" s="21" t="s">
        <v>90</v>
      </c>
      <c r="BK628" s="113">
        <f>ROUND(L628*K628,2)</f>
        <v>0</v>
      </c>
      <c r="BL628" s="21" t="s">
        <v>344</v>
      </c>
      <c r="BM628" s="21" t="s">
        <v>824</v>
      </c>
    </row>
    <row r="629" spans="2:51" s="10" customFormat="1" ht="22.5" customHeight="1">
      <c r="B629" s="179"/>
      <c r="C629" s="180"/>
      <c r="D629" s="180"/>
      <c r="E629" s="181" t="s">
        <v>22</v>
      </c>
      <c r="F629" s="284" t="s">
        <v>825</v>
      </c>
      <c r="G629" s="285"/>
      <c r="H629" s="285"/>
      <c r="I629" s="285"/>
      <c r="J629" s="180"/>
      <c r="K629" s="182">
        <v>72.54</v>
      </c>
      <c r="L629" s="180"/>
      <c r="M629" s="180"/>
      <c r="N629" s="180"/>
      <c r="O629" s="180"/>
      <c r="P629" s="180"/>
      <c r="Q629" s="180"/>
      <c r="R629" s="183"/>
      <c r="T629" s="184"/>
      <c r="U629" s="180"/>
      <c r="V629" s="180"/>
      <c r="W629" s="180"/>
      <c r="X629" s="180"/>
      <c r="Y629" s="180"/>
      <c r="Z629" s="180"/>
      <c r="AA629" s="185"/>
      <c r="AT629" s="186" t="s">
        <v>199</v>
      </c>
      <c r="AU629" s="186" t="s">
        <v>114</v>
      </c>
      <c r="AV629" s="10" t="s">
        <v>114</v>
      </c>
      <c r="AW629" s="10" t="s">
        <v>39</v>
      </c>
      <c r="AX629" s="10" t="s">
        <v>82</v>
      </c>
      <c r="AY629" s="186" t="s">
        <v>191</v>
      </c>
    </row>
    <row r="630" spans="2:51" s="10" customFormat="1" ht="22.5" customHeight="1">
      <c r="B630" s="179"/>
      <c r="C630" s="180"/>
      <c r="D630" s="180"/>
      <c r="E630" s="181" t="s">
        <v>22</v>
      </c>
      <c r="F630" s="274" t="s">
        <v>826</v>
      </c>
      <c r="G630" s="275"/>
      <c r="H630" s="275"/>
      <c r="I630" s="275"/>
      <c r="J630" s="180"/>
      <c r="K630" s="182">
        <v>7.254</v>
      </c>
      <c r="L630" s="180"/>
      <c r="M630" s="180"/>
      <c r="N630" s="180"/>
      <c r="O630" s="180"/>
      <c r="P630" s="180"/>
      <c r="Q630" s="180"/>
      <c r="R630" s="183"/>
      <c r="T630" s="184"/>
      <c r="U630" s="180"/>
      <c r="V630" s="180"/>
      <c r="W630" s="180"/>
      <c r="X630" s="180"/>
      <c r="Y630" s="180"/>
      <c r="Z630" s="180"/>
      <c r="AA630" s="185"/>
      <c r="AT630" s="186" t="s">
        <v>199</v>
      </c>
      <c r="AU630" s="186" t="s">
        <v>114</v>
      </c>
      <c r="AV630" s="10" t="s">
        <v>114</v>
      </c>
      <c r="AW630" s="10" t="s">
        <v>39</v>
      </c>
      <c r="AX630" s="10" t="s">
        <v>82</v>
      </c>
      <c r="AY630" s="186" t="s">
        <v>191</v>
      </c>
    </row>
    <row r="631" spans="2:51" s="13" customFormat="1" ht="22.5" customHeight="1">
      <c r="B631" s="207"/>
      <c r="C631" s="208"/>
      <c r="D631" s="208"/>
      <c r="E631" s="209" t="s">
        <v>22</v>
      </c>
      <c r="F631" s="290" t="s">
        <v>461</v>
      </c>
      <c r="G631" s="291"/>
      <c r="H631" s="291"/>
      <c r="I631" s="291"/>
      <c r="J631" s="208"/>
      <c r="K631" s="210">
        <v>79.794</v>
      </c>
      <c r="L631" s="208"/>
      <c r="M631" s="208"/>
      <c r="N631" s="208"/>
      <c r="O631" s="208"/>
      <c r="P631" s="208"/>
      <c r="Q631" s="208"/>
      <c r="R631" s="211"/>
      <c r="T631" s="212"/>
      <c r="U631" s="208"/>
      <c r="V631" s="208"/>
      <c r="W631" s="208"/>
      <c r="X631" s="208"/>
      <c r="Y631" s="208"/>
      <c r="Z631" s="208"/>
      <c r="AA631" s="213"/>
      <c r="AT631" s="214" t="s">
        <v>199</v>
      </c>
      <c r="AU631" s="214" t="s">
        <v>114</v>
      </c>
      <c r="AV631" s="13" t="s">
        <v>113</v>
      </c>
      <c r="AW631" s="13" t="s">
        <v>39</v>
      </c>
      <c r="AX631" s="13" t="s">
        <v>82</v>
      </c>
      <c r="AY631" s="214" t="s">
        <v>191</v>
      </c>
    </row>
    <row r="632" spans="2:51" s="10" customFormat="1" ht="22.5" customHeight="1">
      <c r="B632" s="179"/>
      <c r="C632" s="180"/>
      <c r="D632" s="180"/>
      <c r="E632" s="181" t="s">
        <v>22</v>
      </c>
      <c r="F632" s="274" t="s">
        <v>827</v>
      </c>
      <c r="G632" s="275"/>
      <c r="H632" s="275"/>
      <c r="I632" s="275"/>
      <c r="J632" s="180"/>
      <c r="K632" s="182">
        <v>0.206</v>
      </c>
      <c r="L632" s="180"/>
      <c r="M632" s="180"/>
      <c r="N632" s="180"/>
      <c r="O632" s="180"/>
      <c r="P632" s="180"/>
      <c r="Q632" s="180"/>
      <c r="R632" s="183"/>
      <c r="T632" s="184"/>
      <c r="U632" s="180"/>
      <c r="V632" s="180"/>
      <c r="W632" s="180"/>
      <c r="X632" s="180"/>
      <c r="Y632" s="180"/>
      <c r="Z632" s="180"/>
      <c r="AA632" s="185"/>
      <c r="AT632" s="186" t="s">
        <v>199</v>
      </c>
      <c r="AU632" s="186" t="s">
        <v>114</v>
      </c>
      <c r="AV632" s="10" t="s">
        <v>114</v>
      </c>
      <c r="AW632" s="10" t="s">
        <v>39</v>
      </c>
      <c r="AX632" s="10" t="s">
        <v>82</v>
      </c>
      <c r="AY632" s="186" t="s">
        <v>191</v>
      </c>
    </row>
    <row r="633" spans="2:51" s="12" customFormat="1" ht="22.5" customHeight="1">
      <c r="B633" s="195"/>
      <c r="C633" s="196"/>
      <c r="D633" s="196"/>
      <c r="E633" s="197" t="s">
        <v>22</v>
      </c>
      <c r="F633" s="288" t="s">
        <v>217</v>
      </c>
      <c r="G633" s="289"/>
      <c r="H633" s="289"/>
      <c r="I633" s="289"/>
      <c r="J633" s="196"/>
      <c r="K633" s="198">
        <v>80</v>
      </c>
      <c r="L633" s="196"/>
      <c r="M633" s="196"/>
      <c r="N633" s="196"/>
      <c r="O633" s="196"/>
      <c r="P633" s="196"/>
      <c r="Q633" s="196"/>
      <c r="R633" s="199"/>
      <c r="T633" s="200"/>
      <c r="U633" s="196"/>
      <c r="V633" s="196"/>
      <c r="W633" s="196"/>
      <c r="X633" s="196"/>
      <c r="Y633" s="196"/>
      <c r="Z633" s="196"/>
      <c r="AA633" s="201"/>
      <c r="AT633" s="202" t="s">
        <v>199</v>
      </c>
      <c r="AU633" s="202" t="s">
        <v>114</v>
      </c>
      <c r="AV633" s="12" t="s">
        <v>196</v>
      </c>
      <c r="AW633" s="12" t="s">
        <v>39</v>
      </c>
      <c r="AX633" s="12" t="s">
        <v>90</v>
      </c>
      <c r="AY633" s="202" t="s">
        <v>191</v>
      </c>
    </row>
    <row r="634" spans="2:65" s="1" customFormat="1" ht="31.5" customHeight="1">
      <c r="B634" s="38"/>
      <c r="C634" s="172" t="s">
        <v>828</v>
      </c>
      <c r="D634" s="172" t="s">
        <v>193</v>
      </c>
      <c r="E634" s="173" t="s">
        <v>829</v>
      </c>
      <c r="F634" s="281" t="s">
        <v>830</v>
      </c>
      <c r="G634" s="281"/>
      <c r="H634" s="281"/>
      <c r="I634" s="281"/>
      <c r="J634" s="174" t="s">
        <v>831</v>
      </c>
      <c r="K634" s="215">
        <v>0</v>
      </c>
      <c r="L634" s="282">
        <v>0</v>
      </c>
      <c r="M634" s="283"/>
      <c r="N634" s="280">
        <f>ROUND(L634*K634,2)</f>
        <v>0</v>
      </c>
      <c r="O634" s="280"/>
      <c r="P634" s="280"/>
      <c r="Q634" s="280"/>
      <c r="R634" s="40"/>
      <c r="T634" s="176" t="s">
        <v>22</v>
      </c>
      <c r="U634" s="47" t="s">
        <v>47</v>
      </c>
      <c r="V634" s="39"/>
      <c r="W634" s="177">
        <f>V634*K634</f>
        <v>0</v>
      </c>
      <c r="X634" s="177">
        <v>0</v>
      </c>
      <c r="Y634" s="177">
        <f>X634*K634</f>
        <v>0</v>
      </c>
      <c r="Z634" s="177">
        <v>0</v>
      </c>
      <c r="AA634" s="178">
        <f>Z634*K634</f>
        <v>0</v>
      </c>
      <c r="AR634" s="21" t="s">
        <v>344</v>
      </c>
      <c r="AT634" s="21" t="s">
        <v>193</v>
      </c>
      <c r="AU634" s="21" t="s">
        <v>114</v>
      </c>
      <c r="AY634" s="21" t="s">
        <v>191</v>
      </c>
      <c r="BE634" s="113">
        <f>IF(U634="základní",N634,0)</f>
        <v>0</v>
      </c>
      <c r="BF634" s="113">
        <f>IF(U634="snížená",N634,0)</f>
        <v>0</v>
      </c>
      <c r="BG634" s="113">
        <f>IF(U634="zákl. přenesená",N634,0)</f>
        <v>0</v>
      </c>
      <c r="BH634" s="113">
        <f>IF(U634="sníž. přenesená",N634,0)</f>
        <v>0</v>
      </c>
      <c r="BI634" s="113">
        <f>IF(U634="nulová",N634,0)</f>
        <v>0</v>
      </c>
      <c r="BJ634" s="21" t="s">
        <v>90</v>
      </c>
      <c r="BK634" s="113">
        <f>ROUND(L634*K634,2)</f>
        <v>0</v>
      </c>
      <c r="BL634" s="21" t="s">
        <v>344</v>
      </c>
      <c r="BM634" s="21" t="s">
        <v>832</v>
      </c>
    </row>
    <row r="635" spans="2:63" s="9" customFormat="1" ht="29.85" customHeight="1">
      <c r="B635" s="161"/>
      <c r="C635" s="162"/>
      <c r="D635" s="171" t="s">
        <v>148</v>
      </c>
      <c r="E635" s="171"/>
      <c r="F635" s="171"/>
      <c r="G635" s="171"/>
      <c r="H635" s="171"/>
      <c r="I635" s="171"/>
      <c r="J635" s="171"/>
      <c r="K635" s="171"/>
      <c r="L635" s="171"/>
      <c r="M635" s="171"/>
      <c r="N635" s="268">
        <f>BK635</f>
        <v>0</v>
      </c>
      <c r="O635" s="269"/>
      <c r="P635" s="269"/>
      <c r="Q635" s="269"/>
      <c r="R635" s="164"/>
      <c r="T635" s="165"/>
      <c r="U635" s="162"/>
      <c r="V635" s="162"/>
      <c r="W635" s="166">
        <f>SUM(W636:W678)</f>
        <v>0</v>
      </c>
      <c r="X635" s="162"/>
      <c r="Y635" s="166">
        <f>SUM(Y636:Y678)</f>
        <v>28.0419728</v>
      </c>
      <c r="Z635" s="162"/>
      <c r="AA635" s="167">
        <f>SUM(AA636:AA678)</f>
        <v>0</v>
      </c>
      <c r="AR635" s="168" t="s">
        <v>114</v>
      </c>
      <c r="AT635" s="169" t="s">
        <v>81</v>
      </c>
      <c r="AU635" s="169" t="s">
        <v>90</v>
      </c>
      <c r="AY635" s="168" t="s">
        <v>191</v>
      </c>
      <c r="BK635" s="170">
        <f>SUM(BK636:BK678)</f>
        <v>0</v>
      </c>
    </row>
    <row r="636" spans="2:65" s="1" customFormat="1" ht="31.5" customHeight="1">
      <c r="B636" s="38"/>
      <c r="C636" s="172" t="s">
        <v>833</v>
      </c>
      <c r="D636" s="172" t="s">
        <v>193</v>
      </c>
      <c r="E636" s="173" t="s">
        <v>834</v>
      </c>
      <c r="F636" s="281" t="s">
        <v>835</v>
      </c>
      <c r="G636" s="281"/>
      <c r="H636" s="281"/>
      <c r="I636" s="281"/>
      <c r="J636" s="174" t="s">
        <v>111</v>
      </c>
      <c r="K636" s="175">
        <v>1132.42</v>
      </c>
      <c r="L636" s="282">
        <v>0</v>
      </c>
      <c r="M636" s="283"/>
      <c r="N636" s="280">
        <f>ROUND(L636*K636,2)</f>
        <v>0</v>
      </c>
      <c r="O636" s="280"/>
      <c r="P636" s="280"/>
      <c r="Q636" s="280"/>
      <c r="R636" s="40"/>
      <c r="T636" s="176" t="s">
        <v>22</v>
      </c>
      <c r="U636" s="47" t="s">
        <v>47</v>
      </c>
      <c r="V636" s="39"/>
      <c r="W636" s="177">
        <f>V636*K636</f>
        <v>0</v>
      </c>
      <c r="X636" s="177">
        <v>0</v>
      </c>
      <c r="Y636" s="177">
        <f>X636*K636</f>
        <v>0</v>
      </c>
      <c r="Z636" s="177">
        <v>0</v>
      </c>
      <c r="AA636" s="178">
        <f>Z636*K636</f>
        <v>0</v>
      </c>
      <c r="AR636" s="21" t="s">
        <v>344</v>
      </c>
      <c r="AT636" s="21" t="s">
        <v>193</v>
      </c>
      <c r="AU636" s="21" t="s">
        <v>114</v>
      </c>
      <c r="AY636" s="21" t="s">
        <v>191</v>
      </c>
      <c r="BE636" s="113">
        <f>IF(U636="základní",N636,0)</f>
        <v>0</v>
      </c>
      <c r="BF636" s="113">
        <f>IF(U636="snížená",N636,0)</f>
        <v>0</v>
      </c>
      <c r="BG636" s="113">
        <f>IF(U636="zákl. přenesená",N636,0)</f>
        <v>0</v>
      </c>
      <c r="BH636" s="113">
        <f>IF(U636="sníž. přenesená",N636,0)</f>
        <v>0</v>
      </c>
      <c r="BI636" s="113">
        <f>IF(U636="nulová",N636,0)</f>
        <v>0</v>
      </c>
      <c r="BJ636" s="21" t="s">
        <v>90</v>
      </c>
      <c r="BK636" s="113">
        <f>ROUND(L636*K636,2)</f>
        <v>0</v>
      </c>
      <c r="BL636" s="21" t="s">
        <v>344</v>
      </c>
      <c r="BM636" s="21" t="s">
        <v>836</v>
      </c>
    </row>
    <row r="637" spans="2:51" s="11" customFormat="1" ht="22.5" customHeight="1">
      <c r="B637" s="187"/>
      <c r="C637" s="188"/>
      <c r="D637" s="188"/>
      <c r="E637" s="189" t="s">
        <v>22</v>
      </c>
      <c r="F637" s="286" t="s">
        <v>837</v>
      </c>
      <c r="G637" s="287"/>
      <c r="H637" s="287"/>
      <c r="I637" s="287"/>
      <c r="J637" s="188"/>
      <c r="K637" s="190" t="s">
        <v>22</v>
      </c>
      <c r="L637" s="188"/>
      <c r="M637" s="188"/>
      <c r="N637" s="188"/>
      <c r="O637" s="188"/>
      <c r="P637" s="188"/>
      <c r="Q637" s="188"/>
      <c r="R637" s="191"/>
      <c r="T637" s="192"/>
      <c r="U637" s="188"/>
      <c r="V637" s="188"/>
      <c r="W637" s="188"/>
      <c r="X637" s="188"/>
      <c r="Y637" s="188"/>
      <c r="Z637" s="188"/>
      <c r="AA637" s="193"/>
      <c r="AT637" s="194" t="s">
        <v>199</v>
      </c>
      <c r="AU637" s="194" t="s">
        <v>114</v>
      </c>
      <c r="AV637" s="11" t="s">
        <v>90</v>
      </c>
      <c r="AW637" s="11" t="s">
        <v>39</v>
      </c>
      <c r="AX637" s="11" t="s">
        <v>82</v>
      </c>
      <c r="AY637" s="194" t="s">
        <v>191</v>
      </c>
    </row>
    <row r="638" spans="2:51" s="10" customFormat="1" ht="22.5" customHeight="1">
      <c r="B638" s="179"/>
      <c r="C638" s="180"/>
      <c r="D638" s="180"/>
      <c r="E638" s="181" t="s">
        <v>22</v>
      </c>
      <c r="F638" s="274" t="s">
        <v>838</v>
      </c>
      <c r="G638" s="275"/>
      <c r="H638" s="275"/>
      <c r="I638" s="275"/>
      <c r="J638" s="180"/>
      <c r="K638" s="182">
        <v>1099.26</v>
      </c>
      <c r="L638" s="180"/>
      <c r="M638" s="180"/>
      <c r="N638" s="180"/>
      <c r="O638" s="180"/>
      <c r="P638" s="180"/>
      <c r="Q638" s="180"/>
      <c r="R638" s="183"/>
      <c r="T638" s="184"/>
      <c r="U638" s="180"/>
      <c r="V638" s="180"/>
      <c r="W638" s="180"/>
      <c r="X638" s="180"/>
      <c r="Y638" s="180"/>
      <c r="Z638" s="180"/>
      <c r="AA638" s="185"/>
      <c r="AT638" s="186" t="s">
        <v>199</v>
      </c>
      <c r="AU638" s="186" t="s">
        <v>114</v>
      </c>
      <c r="AV638" s="10" t="s">
        <v>114</v>
      </c>
      <c r="AW638" s="10" t="s">
        <v>39</v>
      </c>
      <c r="AX638" s="10" t="s">
        <v>82</v>
      </c>
      <c r="AY638" s="186" t="s">
        <v>191</v>
      </c>
    </row>
    <row r="639" spans="2:51" s="10" customFormat="1" ht="22.5" customHeight="1">
      <c r="B639" s="179"/>
      <c r="C639" s="180"/>
      <c r="D639" s="180"/>
      <c r="E639" s="181" t="s">
        <v>22</v>
      </c>
      <c r="F639" s="274" t="s">
        <v>839</v>
      </c>
      <c r="G639" s="275"/>
      <c r="H639" s="275"/>
      <c r="I639" s="275"/>
      <c r="J639" s="180"/>
      <c r="K639" s="182">
        <v>33.16</v>
      </c>
      <c r="L639" s="180"/>
      <c r="M639" s="180"/>
      <c r="N639" s="180"/>
      <c r="O639" s="180"/>
      <c r="P639" s="180"/>
      <c r="Q639" s="180"/>
      <c r="R639" s="183"/>
      <c r="T639" s="184"/>
      <c r="U639" s="180"/>
      <c r="V639" s="180"/>
      <c r="W639" s="180"/>
      <c r="X639" s="180"/>
      <c r="Y639" s="180"/>
      <c r="Z639" s="180"/>
      <c r="AA639" s="185"/>
      <c r="AT639" s="186" t="s">
        <v>199</v>
      </c>
      <c r="AU639" s="186" t="s">
        <v>114</v>
      </c>
      <c r="AV639" s="10" t="s">
        <v>114</v>
      </c>
      <c r="AW639" s="10" t="s">
        <v>39</v>
      </c>
      <c r="AX639" s="10" t="s">
        <v>82</v>
      </c>
      <c r="AY639" s="186" t="s">
        <v>191</v>
      </c>
    </row>
    <row r="640" spans="2:51" s="10" customFormat="1" ht="22.5" customHeight="1">
      <c r="B640" s="179"/>
      <c r="C640" s="180"/>
      <c r="D640" s="180"/>
      <c r="E640" s="181" t="s">
        <v>22</v>
      </c>
      <c r="F640" s="274" t="s">
        <v>840</v>
      </c>
      <c r="G640" s="275"/>
      <c r="H640" s="275"/>
      <c r="I640" s="275"/>
      <c r="J640" s="180"/>
      <c r="K640" s="182">
        <v>0</v>
      </c>
      <c r="L640" s="180"/>
      <c r="M640" s="180"/>
      <c r="N640" s="180"/>
      <c r="O640" s="180"/>
      <c r="P640" s="180"/>
      <c r="Q640" s="180"/>
      <c r="R640" s="183"/>
      <c r="T640" s="184"/>
      <c r="U640" s="180"/>
      <c r="V640" s="180"/>
      <c r="W640" s="180"/>
      <c r="X640" s="180"/>
      <c r="Y640" s="180"/>
      <c r="Z640" s="180"/>
      <c r="AA640" s="185"/>
      <c r="AT640" s="186" t="s">
        <v>199</v>
      </c>
      <c r="AU640" s="186" t="s">
        <v>114</v>
      </c>
      <c r="AV640" s="10" t="s">
        <v>114</v>
      </c>
      <c r="AW640" s="10" t="s">
        <v>39</v>
      </c>
      <c r="AX640" s="10" t="s">
        <v>82</v>
      </c>
      <c r="AY640" s="186" t="s">
        <v>191</v>
      </c>
    </row>
    <row r="641" spans="2:51" s="12" customFormat="1" ht="22.5" customHeight="1">
      <c r="B641" s="195"/>
      <c r="C641" s="196"/>
      <c r="D641" s="196"/>
      <c r="E641" s="197" t="s">
        <v>22</v>
      </c>
      <c r="F641" s="288" t="s">
        <v>217</v>
      </c>
      <c r="G641" s="289"/>
      <c r="H641" s="289"/>
      <c r="I641" s="289"/>
      <c r="J641" s="196"/>
      <c r="K641" s="198">
        <v>1132.42</v>
      </c>
      <c r="L641" s="196"/>
      <c r="M641" s="196"/>
      <c r="N641" s="196"/>
      <c r="O641" s="196"/>
      <c r="P641" s="196"/>
      <c r="Q641" s="196"/>
      <c r="R641" s="199"/>
      <c r="T641" s="200"/>
      <c r="U641" s="196"/>
      <c r="V641" s="196"/>
      <c r="W641" s="196"/>
      <c r="X641" s="196"/>
      <c r="Y641" s="196"/>
      <c r="Z641" s="196"/>
      <c r="AA641" s="201"/>
      <c r="AT641" s="202" t="s">
        <v>199</v>
      </c>
      <c r="AU641" s="202" t="s">
        <v>114</v>
      </c>
      <c r="AV641" s="12" t="s">
        <v>196</v>
      </c>
      <c r="AW641" s="12" t="s">
        <v>39</v>
      </c>
      <c r="AX641" s="12" t="s">
        <v>90</v>
      </c>
      <c r="AY641" s="202" t="s">
        <v>191</v>
      </c>
    </row>
    <row r="642" spans="2:65" s="1" customFormat="1" ht="22.5" customHeight="1">
      <c r="B642" s="38"/>
      <c r="C642" s="203" t="s">
        <v>841</v>
      </c>
      <c r="D642" s="203" t="s">
        <v>292</v>
      </c>
      <c r="E642" s="204" t="s">
        <v>842</v>
      </c>
      <c r="F642" s="276" t="s">
        <v>794</v>
      </c>
      <c r="G642" s="276"/>
      <c r="H642" s="276"/>
      <c r="I642" s="276"/>
      <c r="J642" s="205" t="s">
        <v>295</v>
      </c>
      <c r="K642" s="206">
        <v>452.968</v>
      </c>
      <c r="L642" s="277">
        <v>0</v>
      </c>
      <c r="M642" s="278"/>
      <c r="N642" s="279">
        <f>ROUND(L642*K642,2)</f>
        <v>0</v>
      </c>
      <c r="O642" s="280"/>
      <c r="P642" s="280"/>
      <c r="Q642" s="280"/>
      <c r="R642" s="40"/>
      <c r="T642" s="176" t="s">
        <v>22</v>
      </c>
      <c r="U642" s="47" t="s">
        <v>47</v>
      </c>
      <c r="V642" s="39"/>
      <c r="W642" s="177">
        <f>V642*K642</f>
        <v>0</v>
      </c>
      <c r="X642" s="177">
        <v>0.001</v>
      </c>
      <c r="Y642" s="177">
        <f>X642*K642</f>
        <v>0.45296800000000004</v>
      </c>
      <c r="Z642" s="177">
        <v>0</v>
      </c>
      <c r="AA642" s="178">
        <f>Z642*K642</f>
        <v>0</v>
      </c>
      <c r="AR642" s="21" t="s">
        <v>440</v>
      </c>
      <c r="AT642" s="21" t="s">
        <v>292</v>
      </c>
      <c r="AU642" s="21" t="s">
        <v>114</v>
      </c>
      <c r="AY642" s="21" t="s">
        <v>191</v>
      </c>
      <c r="BE642" s="113">
        <f>IF(U642="základní",N642,0)</f>
        <v>0</v>
      </c>
      <c r="BF642" s="113">
        <f>IF(U642="snížená",N642,0)</f>
        <v>0</v>
      </c>
      <c r="BG642" s="113">
        <f>IF(U642="zákl. přenesená",N642,0)</f>
        <v>0</v>
      </c>
      <c r="BH642" s="113">
        <f>IF(U642="sníž. přenesená",N642,0)</f>
        <v>0</v>
      </c>
      <c r="BI642" s="113">
        <f>IF(U642="nulová",N642,0)</f>
        <v>0</v>
      </c>
      <c r="BJ642" s="21" t="s">
        <v>90</v>
      </c>
      <c r="BK642" s="113">
        <f>ROUND(L642*K642,2)</f>
        <v>0</v>
      </c>
      <c r="BL642" s="21" t="s">
        <v>344</v>
      </c>
      <c r="BM642" s="21" t="s">
        <v>843</v>
      </c>
    </row>
    <row r="643" spans="2:51" s="11" customFormat="1" ht="22.5" customHeight="1">
      <c r="B643" s="187"/>
      <c r="C643" s="188"/>
      <c r="D643" s="188"/>
      <c r="E643" s="189" t="s">
        <v>22</v>
      </c>
      <c r="F643" s="286" t="s">
        <v>837</v>
      </c>
      <c r="G643" s="287"/>
      <c r="H643" s="287"/>
      <c r="I643" s="287"/>
      <c r="J643" s="188"/>
      <c r="K643" s="190" t="s">
        <v>22</v>
      </c>
      <c r="L643" s="188"/>
      <c r="M643" s="188"/>
      <c r="N643" s="188"/>
      <c r="O643" s="188"/>
      <c r="P643" s="188"/>
      <c r="Q643" s="188"/>
      <c r="R643" s="191"/>
      <c r="T643" s="192"/>
      <c r="U643" s="188"/>
      <c r="V643" s="188"/>
      <c r="W643" s="188"/>
      <c r="X643" s="188"/>
      <c r="Y643" s="188"/>
      <c r="Z643" s="188"/>
      <c r="AA643" s="193"/>
      <c r="AT643" s="194" t="s">
        <v>199</v>
      </c>
      <c r="AU643" s="194" t="s">
        <v>114</v>
      </c>
      <c r="AV643" s="11" t="s">
        <v>90</v>
      </c>
      <c r="AW643" s="11" t="s">
        <v>39</v>
      </c>
      <c r="AX643" s="11" t="s">
        <v>82</v>
      </c>
      <c r="AY643" s="194" t="s">
        <v>191</v>
      </c>
    </row>
    <row r="644" spans="2:51" s="10" customFormat="1" ht="22.5" customHeight="1">
      <c r="B644" s="179"/>
      <c r="C644" s="180"/>
      <c r="D644" s="180"/>
      <c r="E644" s="181" t="s">
        <v>22</v>
      </c>
      <c r="F644" s="274" t="s">
        <v>844</v>
      </c>
      <c r="G644" s="275"/>
      <c r="H644" s="275"/>
      <c r="I644" s="275"/>
      <c r="J644" s="180"/>
      <c r="K644" s="182">
        <v>1132.42</v>
      </c>
      <c r="L644" s="180"/>
      <c r="M644" s="180"/>
      <c r="N644" s="180"/>
      <c r="O644" s="180"/>
      <c r="P644" s="180"/>
      <c r="Q644" s="180"/>
      <c r="R644" s="183"/>
      <c r="T644" s="184"/>
      <c r="U644" s="180"/>
      <c r="V644" s="180"/>
      <c r="W644" s="180"/>
      <c r="X644" s="180"/>
      <c r="Y644" s="180"/>
      <c r="Z644" s="180"/>
      <c r="AA644" s="185"/>
      <c r="AT644" s="186" t="s">
        <v>199</v>
      </c>
      <c r="AU644" s="186" t="s">
        <v>114</v>
      </c>
      <c r="AV644" s="10" t="s">
        <v>114</v>
      </c>
      <c r="AW644" s="10" t="s">
        <v>39</v>
      </c>
      <c r="AX644" s="10" t="s">
        <v>90</v>
      </c>
      <c r="AY644" s="186" t="s">
        <v>191</v>
      </c>
    </row>
    <row r="645" spans="2:65" s="1" customFormat="1" ht="31.5" customHeight="1">
      <c r="B645" s="38"/>
      <c r="C645" s="172" t="s">
        <v>845</v>
      </c>
      <c r="D645" s="172" t="s">
        <v>193</v>
      </c>
      <c r="E645" s="173" t="s">
        <v>846</v>
      </c>
      <c r="F645" s="281" t="s">
        <v>847</v>
      </c>
      <c r="G645" s="281"/>
      <c r="H645" s="281"/>
      <c r="I645" s="281"/>
      <c r="J645" s="174" t="s">
        <v>111</v>
      </c>
      <c r="K645" s="175">
        <v>1396.08</v>
      </c>
      <c r="L645" s="282">
        <v>0</v>
      </c>
      <c r="M645" s="283"/>
      <c r="N645" s="280">
        <f>ROUND(L645*K645,2)</f>
        <v>0</v>
      </c>
      <c r="O645" s="280"/>
      <c r="P645" s="280"/>
      <c r="Q645" s="280"/>
      <c r="R645" s="40"/>
      <c r="T645" s="176" t="s">
        <v>22</v>
      </c>
      <c r="U645" s="47" t="s">
        <v>47</v>
      </c>
      <c r="V645" s="39"/>
      <c r="W645" s="177">
        <f>V645*K645</f>
        <v>0</v>
      </c>
      <c r="X645" s="177">
        <v>0</v>
      </c>
      <c r="Y645" s="177">
        <f>X645*K645</f>
        <v>0</v>
      </c>
      <c r="Z645" s="177">
        <v>0</v>
      </c>
      <c r="AA645" s="178">
        <f>Z645*K645</f>
        <v>0</v>
      </c>
      <c r="AR645" s="21" t="s">
        <v>344</v>
      </c>
      <c r="AT645" s="21" t="s">
        <v>193</v>
      </c>
      <c r="AU645" s="21" t="s">
        <v>114</v>
      </c>
      <c r="AY645" s="21" t="s">
        <v>191</v>
      </c>
      <c r="BE645" s="113">
        <f>IF(U645="základní",N645,0)</f>
        <v>0</v>
      </c>
      <c r="BF645" s="113">
        <f>IF(U645="snížená",N645,0)</f>
        <v>0</v>
      </c>
      <c r="BG645" s="113">
        <f>IF(U645="zákl. přenesená",N645,0)</f>
        <v>0</v>
      </c>
      <c r="BH645" s="113">
        <f>IF(U645="sníž. přenesená",N645,0)</f>
        <v>0</v>
      </c>
      <c r="BI645" s="113">
        <f>IF(U645="nulová",N645,0)</f>
        <v>0</v>
      </c>
      <c r="BJ645" s="21" t="s">
        <v>90</v>
      </c>
      <c r="BK645" s="113">
        <f>ROUND(L645*K645,2)</f>
        <v>0</v>
      </c>
      <c r="BL645" s="21" t="s">
        <v>344</v>
      </c>
      <c r="BM645" s="21" t="s">
        <v>848</v>
      </c>
    </row>
    <row r="646" spans="2:47" s="1" customFormat="1" ht="22.5" customHeight="1">
      <c r="B646" s="38"/>
      <c r="C646" s="39"/>
      <c r="D646" s="39"/>
      <c r="E646" s="39"/>
      <c r="F646" s="270" t="s">
        <v>849</v>
      </c>
      <c r="G646" s="271"/>
      <c r="H646" s="271"/>
      <c r="I646" s="271"/>
      <c r="J646" s="39"/>
      <c r="K646" s="39"/>
      <c r="L646" s="39"/>
      <c r="M646" s="39"/>
      <c r="N646" s="39"/>
      <c r="O646" s="39"/>
      <c r="P646" s="39"/>
      <c r="Q646" s="39"/>
      <c r="R646" s="40"/>
      <c r="T646" s="147"/>
      <c r="U646" s="39"/>
      <c r="V646" s="39"/>
      <c r="W646" s="39"/>
      <c r="X646" s="39"/>
      <c r="Y646" s="39"/>
      <c r="Z646" s="39"/>
      <c r="AA646" s="81"/>
      <c r="AT646" s="21" t="s">
        <v>210</v>
      </c>
      <c r="AU646" s="21" t="s">
        <v>114</v>
      </c>
    </row>
    <row r="647" spans="2:51" s="11" customFormat="1" ht="22.5" customHeight="1">
      <c r="B647" s="187"/>
      <c r="C647" s="188"/>
      <c r="D647" s="188"/>
      <c r="E647" s="189" t="s">
        <v>22</v>
      </c>
      <c r="F647" s="272" t="s">
        <v>837</v>
      </c>
      <c r="G647" s="273"/>
      <c r="H647" s="273"/>
      <c r="I647" s="273"/>
      <c r="J647" s="188"/>
      <c r="K647" s="190" t="s">
        <v>22</v>
      </c>
      <c r="L647" s="188"/>
      <c r="M647" s="188"/>
      <c r="N647" s="188"/>
      <c r="O647" s="188"/>
      <c r="P647" s="188"/>
      <c r="Q647" s="188"/>
      <c r="R647" s="191"/>
      <c r="T647" s="192"/>
      <c r="U647" s="188"/>
      <c r="V647" s="188"/>
      <c r="W647" s="188"/>
      <c r="X647" s="188"/>
      <c r="Y647" s="188"/>
      <c r="Z647" s="188"/>
      <c r="AA647" s="193"/>
      <c r="AT647" s="194" t="s">
        <v>199</v>
      </c>
      <c r="AU647" s="194" t="s">
        <v>114</v>
      </c>
      <c r="AV647" s="11" t="s">
        <v>90</v>
      </c>
      <c r="AW647" s="11" t="s">
        <v>39</v>
      </c>
      <c r="AX647" s="11" t="s">
        <v>82</v>
      </c>
      <c r="AY647" s="194" t="s">
        <v>191</v>
      </c>
    </row>
    <row r="648" spans="2:51" s="10" customFormat="1" ht="22.5" customHeight="1">
      <c r="B648" s="179"/>
      <c r="C648" s="180"/>
      <c r="D648" s="180"/>
      <c r="E648" s="181" t="s">
        <v>22</v>
      </c>
      <c r="F648" s="274" t="s">
        <v>838</v>
      </c>
      <c r="G648" s="275"/>
      <c r="H648" s="275"/>
      <c r="I648" s="275"/>
      <c r="J648" s="180"/>
      <c r="K648" s="182">
        <v>1099.26</v>
      </c>
      <c r="L648" s="180"/>
      <c r="M648" s="180"/>
      <c r="N648" s="180"/>
      <c r="O648" s="180"/>
      <c r="P648" s="180"/>
      <c r="Q648" s="180"/>
      <c r="R648" s="183"/>
      <c r="T648" s="184"/>
      <c r="U648" s="180"/>
      <c r="V648" s="180"/>
      <c r="W648" s="180"/>
      <c r="X648" s="180"/>
      <c r="Y648" s="180"/>
      <c r="Z648" s="180"/>
      <c r="AA648" s="185"/>
      <c r="AT648" s="186" t="s">
        <v>199</v>
      </c>
      <c r="AU648" s="186" t="s">
        <v>114</v>
      </c>
      <c r="AV648" s="10" t="s">
        <v>114</v>
      </c>
      <c r="AW648" s="10" t="s">
        <v>39</v>
      </c>
      <c r="AX648" s="10" t="s">
        <v>82</v>
      </c>
      <c r="AY648" s="186" t="s">
        <v>191</v>
      </c>
    </row>
    <row r="649" spans="2:51" s="10" customFormat="1" ht="22.5" customHeight="1">
      <c r="B649" s="179"/>
      <c r="C649" s="180"/>
      <c r="D649" s="180"/>
      <c r="E649" s="181" t="s">
        <v>22</v>
      </c>
      <c r="F649" s="274" t="s">
        <v>850</v>
      </c>
      <c r="G649" s="275"/>
      <c r="H649" s="275"/>
      <c r="I649" s="275"/>
      <c r="J649" s="180"/>
      <c r="K649" s="182">
        <v>215.54</v>
      </c>
      <c r="L649" s="180"/>
      <c r="M649" s="180"/>
      <c r="N649" s="180"/>
      <c r="O649" s="180"/>
      <c r="P649" s="180"/>
      <c r="Q649" s="180"/>
      <c r="R649" s="183"/>
      <c r="T649" s="184"/>
      <c r="U649" s="180"/>
      <c r="V649" s="180"/>
      <c r="W649" s="180"/>
      <c r="X649" s="180"/>
      <c r="Y649" s="180"/>
      <c r="Z649" s="180"/>
      <c r="AA649" s="185"/>
      <c r="AT649" s="186" t="s">
        <v>199</v>
      </c>
      <c r="AU649" s="186" t="s">
        <v>114</v>
      </c>
      <c r="AV649" s="10" t="s">
        <v>114</v>
      </c>
      <c r="AW649" s="10" t="s">
        <v>39</v>
      </c>
      <c r="AX649" s="10" t="s">
        <v>82</v>
      </c>
      <c r="AY649" s="186" t="s">
        <v>191</v>
      </c>
    </row>
    <row r="650" spans="2:51" s="10" customFormat="1" ht="22.5" customHeight="1">
      <c r="B650" s="179"/>
      <c r="C650" s="180"/>
      <c r="D650" s="180"/>
      <c r="E650" s="181" t="s">
        <v>22</v>
      </c>
      <c r="F650" s="274" t="s">
        <v>851</v>
      </c>
      <c r="G650" s="275"/>
      <c r="H650" s="275"/>
      <c r="I650" s="275"/>
      <c r="J650" s="180"/>
      <c r="K650" s="182">
        <v>9.28</v>
      </c>
      <c r="L650" s="180"/>
      <c r="M650" s="180"/>
      <c r="N650" s="180"/>
      <c r="O650" s="180"/>
      <c r="P650" s="180"/>
      <c r="Q650" s="180"/>
      <c r="R650" s="183"/>
      <c r="T650" s="184"/>
      <c r="U650" s="180"/>
      <c r="V650" s="180"/>
      <c r="W650" s="180"/>
      <c r="X650" s="180"/>
      <c r="Y650" s="180"/>
      <c r="Z650" s="180"/>
      <c r="AA650" s="185"/>
      <c r="AT650" s="186" t="s">
        <v>199</v>
      </c>
      <c r="AU650" s="186" t="s">
        <v>114</v>
      </c>
      <c r="AV650" s="10" t="s">
        <v>114</v>
      </c>
      <c r="AW650" s="10" t="s">
        <v>39</v>
      </c>
      <c r="AX650" s="10" t="s">
        <v>82</v>
      </c>
      <c r="AY650" s="186" t="s">
        <v>191</v>
      </c>
    </row>
    <row r="651" spans="2:51" s="10" customFormat="1" ht="22.5" customHeight="1">
      <c r="B651" s="179"/>
      <c r="C651" s="180"/>
      <c r="D651" s="180"/>
      <c r="E651" s="181" t="s">
        <v>22</v>
      </c>
      <c r="F651" s="274" t="s">
        <v>852</v>
      </c>
      <c r="G651" s="275"/>
      <c r="H651" s="275"/>
      <c r="I651" s="275"/>
      <c r="J651" s="180"/>
      <c r="K651" s="182">
        <v>72</v>
      </c>
      <c r="L651" s="180"/>
      <c r="M651" s="180"/>
      <c r="N651" s="180"/>
      <c r="O651" s="180"/>
      <c r="P651" s="180"/>
      <c r="Q651" s="180"/>
      <c r="R651" s="183"/>
      <c r="T651" s="184"/>
      <c r="U651" s="180"/>
      <c r="V651" s="180"/>
      <c r="W651" s="180"/>
      <c r="X651" s="180"/>
      <c r="Y651" s="180"/>
      <c r="Z651" s="180"/>
      <c r="AA651" s="185"/>
      <c r="AT651" s="186" t="s">
        <v>199</v>
      </c>
      <c r="AU651" s="186" t="s">
        <v>114</v>
      </c>
      <c r="AV651" s="10" t="s">
        <v>114</v>
      </c>
      <c r="AW651" s="10" t="s">
        <v>39</v>
      </c>
      <c r="AX651" s="10" t="s">
        <v>82</v>
      </c>
      <c r="AY651" s="186" t="s">
        <v>191</v>
      </c>
    </row>
    <row r="652" spans="2:51" s="12" customFormat="1" ht="22.5" customHeight="1">
      <c r="B652" s="195"/>
      <c r="C652" s="196"/>
      <c r="D652" s="196"/>
      <c r="E652" s="197" t="s">
        <v>22</v>
      </c>
      <c r="F652" s="288" t="s">
        <v>217</v>
      </c>
      <c r="G652" s="289"/>
      <c r="H652" s="289"/>
      <c r="I652" s="289"/>
      <c r="J652" s="196"/>
      <c r="K652" s="198">
        <v>1396.08</v>
      </c>
      <c r="L652" s="196"/>
      <c r="M652" s="196"/>
      <c r="N652" s="196"/>
      <c r="O652" s="196"/>
      <c r="P652" s="196"/>
      <c r="Q652" s="196"/>
      <c r="R652" s="199"/>
      <c r="T652" s="200"/>
      <c r="U652" s="196"/>
      <c r="V652" s="196"/>
      <c r="W652" s="196"/>
      <c r="X652" s="196"/>
      <c r="Y652" s="196"/>
      <c r="Z652" s="196"/>
      <c r="AA652" s="201"/>
      <c r="AT652" s="202" t="s">
        <v>199</v>
      </c>
      <c r="AU652" s="202" t="s">
        <v>114</v>
      </c>
      <c r="AV652" s="12" t="s">
        <v>196</v>
      </c>
      <c r="AW652" s="12" t="s">
        <v>39</v>
      </c>
      <c r="AX652" s="12" t="s">
        <v>90</v>
      </c>
      <c r="AY652" s="202" t="s">
        <v>191</v>
      </c>
    </row>
    <row r="653" spans="2:65" s="1" customFormat="1" ht="44.25" customHeight="1">
      <c r="B653" s="38"/>
      <c r="C653" s="203" t="s">
        <v>853</v>
      </c>
      <c r="D653" s="203" t="s">
        <v>292</v>
      </c>
      <c r="E653" s="204" t="s">
        <v>854</v>
      </c>
      <c r="F653" s="276" t="s">
        <v>855</v>
      </c>
      <c r="G653" s="276"/>
      <c r="H653" s="276"/>
      <c r="I653" s="276"/>
      <c r="J653" s="205" t="s">
        <v>111</v>
      </c>
      <c r="K653" s="206">
        <v>1675.296</v>
      </c>
      <c r="L653" s="277">
        <v>0</v>
      </c>
      <c r="M653" s="278"/>
      <c r="N653" s="279">
        <f>ROUND(L653*K653,2)</f>
        <v>0</v>
      </c>
      <c r="O653" s="280"/>
      <c r="P653" s="280"/>
      <c r="Q653" s="280"/>
      <c r="R653" s="40"/>
      <c r="T653" s="176" t="s">
        <v>22</v>
      </c>
      <c r="U653" s="47" t="s">
        <v>47</v>
      </c>
      <c r="V653" s="39"/>
      <c r="W653" s="177">
        <f>V653*K653</f>
        <v>0</v>
      </c>
      <c r="X653" s="177">
        <v>0.004</v>
      </c>
      <c r="Y653" s="177">
        <f>X653*K653</f>
        <v>6.7011840000000005</v>
      </c>
      <c r="Z653" s="177">
        <v>0</v>
      </c>
      <c r="AA653" s="178">
        <f>Z653*K653</f>
        <v>0</v>
      </c>
      <c r="AR653" s="21" t="s">
        <v>440</v>
      </c>
      <c r="AT653" s="21" t="s">
        <v>292</v>
      </c>
      <c r="AU653" s="21" t="s">
        <v>114</v>
      </c>
      <c r="AY653" s="21" t="s">
        <v>191</v>
      </c>
      <c r="BE653" s="113">
        <f>IF(U653="základní",N653,0)</f>
        <v>0</v>
      </c>
      <c r="BF653" s="113">
        <f>IF(U653="snížená",N653,0)</f>
        <v>0</v>
      </c>
      <c r="BG653" s="113">
        <f>IF(U653="zákl. přenesená",N653,0)</f>
        <v>0</v>
      </c>
      <c r="BH653" s="113">
        <f>IF(U653="sníž. přenesená",N653,0)</f>
        <v>0</v>
      </c>
      <c r="BI653" s="113">
        <f>IF(U653="nulová",N653,0)</f>
        <v>0</v>
      </c>
      <c r="BJ653" s="21" t="s">
        <v>90</v>
      </c>
      <c r="BK653" s="113">
        <f>ROUND(L653*K653,2)</f>
        <v>0</v>
      </c>
      <c r="BL653" s="21" t="s">
        <v>344</v>
      </c>
      <c r="BM653" s="21" t="s">
        <v>856</v>
      </c>
    </row>
    <row r="654" spans="2:51" s="11" customFormat="1" ht="22.5" customHeight="1">
      <c r="B654" s="187"/>
      <c r="C654" s="188"/>
      <c r="D654" s="188"/>
      <c r="E654" s="189" t="s">
        <v>22</v>
      </c>
      <c r="F654" s="286" t="s">
        <v>837</v>
      </c>
      <c r="G654" s="287"/>
      <c r="H654" s="287"/>
      <c r="I654" s="287"/>
      <c r="J654" s="188"/>
      <c r="K654" s="190" t="s">
        <v>22</v>
      </c>
      <c r="L654" s="188"/>
      <c r="M654" s="188"/>
      <c r="N654" s="188"/>
      <c r="O654" s="188"/>
      <c r="P654" s="188"/>
      <c r="Q654" s="188"/>
      <c r="R654" s="191"/>
      <c r="T654" s="192"/>
      <c r="U654" s="188"/>
      <c r="V654" s="188"/>
      <c r="W654" s="188"/>
      <c r="X654" s="188"/>
      <c r="Y654" s="188"/>
      <c r="Z654" s="188"/>
      <c r="AA654" s="193"/>
      <c r="AT654" s="194" t="s">
        <v>199</v>
      </c>
      <c r="AU654" s="194" t="s">
        <v>114</v>
      </c>
      <c r="AV654" s="11" t="s">
        <v>90</v>
      </c>
      <c r="AW654" s="11" t="s">
        <v>39</v>
      </c>
      <c r="AX654" s="11" t="s">
        <v>82</v>
      </c>
      <c r="AY654" s="194" t="s">
        <v>191</v>
      </c>
    </row>
    <row r="655" spans="2:51" s="10" customFormat="1" ht="22.5" customHeight="1">
      <c r="B655" s="179"/>
      <c r="C655" s="180"/>
      <c r="D655" s="180"/>
      <c r="E655" s="181" t="s">
        <v>22</v>
      </c>
      <c r="F655" s="274" t="s">
        <v>857</v>
      </c>
      <c r="G655" s="275"/>
      <c r="H655" s="275"/>
      <c r="I655" s="275"/>
      <c r="J655" s="180"/>
      <c r="K655" s="182">
        <v>1396.08</v>
      </c>
      <c r="L655" s="180"/>
      <c r="M655" s="180"/>
      <c r="N655" s="180"/>
      <c r="O655" s="180"/>
      <c r="P655" s="180"/>
      <c r="Q655" s="180"/>
      <c r="R655" s="183"/>
      <c r="T655" s="184"/>
      <c r="U655" s="180"/>
      <c r="V655" s="180"/>
      <c r="W655" s="180"/>
      <c r="X655" s="180"/>
      <c r="Y655" s="180"/>
      <c r="Z655" s="180"/>
      <c r="AA655" s="185"/>
      <c r="AT655" s="186" t="s">
        <v>199</v>
      </c>
      <c r="AU655" s="186" t="s">
        <v>114</v>
      </c>
      <c r="AV655" s="10" t="s">
        <v>114</v>
      </c>
      <c r="AW655" s="10" t="s">
        <v>39</v>
      </c>
      <c r="AX655" s="10" t="s">
        <v>82</v>
      </c>
      <c r="AY655" s="186" t="s">
        <v>191</v>
      </c>
    </row>
    <row r="656" spans="2:51" s="12" customFormat="1" ht="22.5" customHeight="1">
      <c r="B656" s="195"/>
      <c r="C656" s="196"/>
      <c r="D656" s="196"/>
      <c r="E656" s="197" t="s">
        <v>22</v>
      </c>
      <c r="F656" s="288" t="s">
        <v>217</v>
      </c>
      <c r="G656" s="289"/>
      <c r="H656" s="289"/>
      <c r="I656" s="289"/>
      <c r="J656" s="196"/>
      <c r="K656" s="198">
        <v>1396.08</v>
      </c>
      <c r="L656" s="196"/>
      <c r="M656" s="196"/>
      <c r="N656" s="196"/>
      <c r="O656" s="196"/>
      <c r="P656" s="196"/>
      <c r="Q656" s="196"/>
      <c r="R656" s="199"/>
      <c r="T656" s="200"/>
      <c r="U656" s="196"/>
      <c r="V656" s="196"/>
      <c r="W656" s="196"/>
      <c r="X656" s="196"/>
      <c r="Y656" s="196"/>
      <c r="Z656" s="196"/>
      <c r="AA656" s="201"/>
      <c r="AT656" s="202" t="s">
        <v>199</v>
      </c>
      <c r="AU656" s="202" t="s">
        <v>114</v>
      </c>
      <c r="AV656" s="12" t="s">
        <v>196</v>
      </c>
      <c r="AW656" s="12" t="s">
        <v>39</v>
      </c>
      <c r="AX656" s="12" t="s">
        <v>90</v>
      </c>
      <c r="AY656" s="202" t="s">
        <v>191</v>
      </c>
    </row>
    <row r="657" spans="2:65" s="1" customFormat="1" ht="31.5" customHeight="1">
      <c r="B657" s="38"/>
      <c r="C657" s="172" t="s">
        <v>858</v>
      </c>
      <c r="D657" s="172" t="s">
        <v>193</v>
      </c>
      <c r="E657" s="173" t="s">
        <v>859</v>
      </c>
      <c r="F657" s="281" t="s">
        <v>860</v>
      </c>
      <c r="G657" s="281"/>
      <c r="H657" s="281"/>
      <c r="I657" s="281"/>
      <c r="J657" s="174" t="s">
        <v>111</v>
      </c>
      <c r="K657" s="175">
        <v>2792.16</v>
      </c>
      <c r="L657" s="282">
        <v>0</v>
      </c>
      <c r="M657" s="283"/>
      <c r="N657" s="280">
        <f>ROUND(L657*K657,2)</f>
        <v>0</v>
      </c>
      <c r="O657" s="280"/>
      <c r="P657" s="280"/>
      <c r="Q657" s="280"/>
      <c r="R657" s="40"/>
      <c r="T657" s="176" t="s">
        <v>22</v>
      </c>
      <c r="U657" s="47" t="s">
        <v>47</v>
      </c>
      <c r="V657" s="39"/>
      <c r="W657" s="177">
        <f>V657*K657</f>
        <v>0</v>
      </c>
      <c r="X657" s="177">
        <v>0.00088</v>
      </c>
      <c r="Y657" s="177">
        <f>X657*K657</f>
        <v>2.4571008</v>
      </c>
      <c r="Z657" s="177">
        <v>0</v>
      </c>
      <c r="AA657" s="178">
        <f>Z657*K657</f>
        <v>0</v>
      </c>
      <c r="AR657" s="21" t="s">
        <v>344</v>
      </c>
      <c r="AT657" s="21" t="s">
        <v>193</v>
      </c>
      <c r="AU657" s="21" t="s">
        <v>114</v>
      </c>
      <c r="AY657" s="21" t="s">
        <v>191</v>
      </c>
      <c r="BE657" s="113">
        <f>IF(U657="základní",N657,0)</f>
        <v>0</v>
      </c>
      <c r="BF657" s="113">
        <f>IF(U657="snížená",N657,0)</f>
        <v>0</v>
      </c>
      <c r="BG657" s="113">
        <f>IF(U657="zákl. přenesená",N657,0)</f>
        <v>0</v>
      </c>
      <c r="BH657" s="113">
        <f>IF(U657="sníž. přenesená",N657,0)</f>
        <v>0</v>
      </c>
      <c r="BI657" s="113">
        <f>IF(U657="nulová",N657,0)</f>
        <v>0</v>
      </c>
      <c r="BJ657" s="21" t="s">
        <v>90</v>
      </c>
      <c r="BK657" s="113">
        <f>ROUND(L657*K657,2)</f>
        <v>0</v>
      </c>
      <c r="BL657" s="21" t="s">
        <v>344</v>
      </c>
      <c r="BM657" s="21" t="s">
        <v>861</v>
      </c>
    </row>
    <row r="658" spans="2:47" s="1" customFormat="1" ht="22.5" customHeight="1">
      <c r="B658" s="38"/>
      <c r="C658" s="39"/>
      <c r="D658" s="39"/>
      <c r="E658" s="39"/>
      <c r="F658" s="270" t="s">
        <v>849</v>
      </c>
      <c r="G658" s="271"/>
      <c r="H658" s="271"/>
      <c r="I658" s="271"/>
      <c r="J658" s="39"/>
      <c r="K658" s="39"/>
      <c r="L658" s="39"/>
      <c r="M658" s="39"/>
      <c r="N658" s="39"/>
      <c r="O658" s="39"/>
      <c r="P658" s="39"/>
      <c r="Q658" s="39"/>
      <c r="R658" s="40"/>
      <c r="T658" s="147"/>
      <c r="U658" s="39"/>
      <c r="V658" s="39"/>
      <c r="W658" s="39"/>
      <c r="X658" s="39"/>
      <c r="Y658" s="39"/>
      <c r="Z658" s="39"/>
      <c r="AA658" s="81"/>
      <c r="AT658" s="21" t="s">
        <v>210</v>
      </c>
      <c r="AU658" s="21" t="s">
        <v>114</v>
      </c>
    </row>
    <row r="659" spans="2:51" s="11" customFormat="1" ht="22.5" customHeight="1">
      <c r="B659" s="187"/>
      <c r="C659" s="188"/>
      <c r="D659" s="188"/>
      <c r="E659" s="189" t="s">
        <v>22</v>
      </c>
      <c r="F659" s="272" t="s">
        <v>837</v>
      </c>
      <c r="G659" s="273"/>
      <c r="H659" s="273"/>
      <c r="I659" s="273"/>
      <c r="J659" s="188"/>
      <c r="K659" s="190" t="s">
        <v>22</v>
      </c>
      <c r="L659" s="188"/>
      <c r="M659" s="188"/>
      <c r="N659" s="188"/>
      <c r="O659" s="188"/>
      <c r="P659" s="188"/>
      <c r="Q659" s="188"/>
      <c r="R659" s="191"/>
      <c r="T659" s="192"/>
      <c r="U659" s="188"/>
      <c r="V659" s="188"/>
      <c r="W659" s="188"/>
      <c r="X659" s="188"/>
      <c r="Y659" s="188"/>
      <c r="Z659" s="188"/>
      <c r="AA659" s="193"/>
      <c r="AT659" s="194" t="s">
        <v>199</v>
      </c>
      <c r="AU659" s="194" t="s">
        <v>114</v>
      </c>
      <c r="AV659" s="11" t="s">
        <v>90</v>
      </c>
      <c r="AW659" s="11" t="s">
        <v>39</v>
      </c>
      <c r="AX659" s="11" t="s">
        <v>82</v>
      </c>
      <c r="AY659" s="194" t="s">
        <v>191</v>
      </c>
    </row>
    <row r="660" spans="2:51" s="11" customFormat="1" ht="22.5" customHeight="1">
      <c r="B660" s="187"/>
      <c r="C660" s="188"/>
      <c r="D660" s="188"/>
      <c r="E660" s="189" t="s">
        <v>22</v>
      </c>
      <c r="F660" s="272" t="s">
        <v>862</v>
      </c>
      <c r="G660" s="273"/>
      <c r="H660" s="273"/>
      <c r="I660" s="273"/>
      <c r="J660" s="188"/>
      <c r="K660" s="190" t="s">
        <v>22</v>
      </c>
      <c r="L660" s="188"/>
      <c r="M660" s="188"/>
      <c r="N660" s="188"/>
      <c r="O660" s="188"/>
      <c r="P660" s="188"/>
      <c r="Q660" s="188"/>
      <c r="R660" s="191"/>
      <c r="T660" s="192"/>
      <c r="U660" s="188"/>
      <c r="V660" s="188"/>
      <c r="W660" s="188"/>
      <c r="X660" s="188"/>
      <c r="Y660" s="188"/>
      <c r="Z660" s="188"/>
      <c r="AA660" s="193"/>
      <c r="AT660" s="194" t="s">
        <v>199</v>
      </c>
      <c r="AU660" s="194" t="s">
        <v>114</v>
      </c>
      <c r="AV660" s="11" t="s">
        <v>90</v>
      </c>
      <c r="AW660" s="11" t="s">
        <v>39</v>
      </c>
      <c r="AX660" s="11" t="s">
        <v>82</v>
      </c>
      <c r="AY660" s="194" t="s">
        <v>191</v>
      </c>
    </row>
    <row r="661" spans="2:51" s="10" customFormat="1" ht="22.5" customHeight="1">
      <c r="B661" s="179"/>
      <c r="C661" s="180"/>
      <c r="D661" s="180"/>
      <c r="E661" s="181" t="s">
        <v>22</v>
      </c>
      <c r="F661" s="274" t="s">
        <v>838</v>
      </c>
      <c r="G661" s="275"/>
      <c r="H661" s="275"/>
      <c r="I661" s="275"/>
      <c r="J661" s="180"/>
      <c r="K661" s="182">
        <v>1099.26</v>
      </c>
      <c r="L661" s="180"/>
      <c r="M661" s="180"/>
      <c r="N661" s="180"/>
      <c r="O661" s="180"/>
      <c r="P661" s="180"/>
      <c r="Q661" s="180"/>
      <c r="R661" s="183"/>
      <c r="T661" s="184"/>
      <c r="U661" s="180"/>
      <c r="V661" s="180"/>
      <c r="W661" s="180"/>
      <c r="X661" s="180"/>
      <c r="Y661" s="180"/>
      <c r="Z661" s="180"/>
      <c r="AA661" s="185"/>
      <c r="AT661" s="186" t="s">
        <v>199</v>
      </c>
      <c r="AU661" s="186" t="s">
        <v>114</v>
      </c>
      <c r="AV661" s="10" t="s">
        <v>114</v>
      </c>
      <c r="AW661" s="10" t="s">
        <v>39</v>
      </c>
      <c r="AX661" s="10" t="s">
        <v>82</v>
      </c>
      <c r="AY661" s="186" t="s">
        <v>191</v>
      </c>
    </row>
    <row r="662" spans="2:51" s="10" customFormat="1" ht="22.5" customHeight="1">
      <c r="B662" s="179"/>
      <c r="C662" s="180"/>
      <c r="D662" s="180"/>
      <c r="E662" s="181" t="s">
        <v>22</v>
      </c>
      <c r="F662" s="274" t="s">
        <v>850</v>
      </c>
      <c r="G662" s="275"/>
      <c r="H662" s="275"/>
      <c r="I662" s="275"/>
      <c r="J662" s="180"/>
      <c r="K662" s="182">
        <v>215.54</v>
      </c>
      <c r="L662" s="180"/>
      <c r="M662" s="180"/>
      <c r="N662" s="180"/>
      <c r="O662" s="180"/>
      <c r="P662" s="180"/>
      <c r="Q662" s="180"/>
      <c r="R662" s="183"/>
      <c r="T662" s="184"/>
      <c r="U662" s="180"/>
      <c r="V662" s="180"/>
      <c r="W662" s="180"/>
      <c r="X662" s="180"/>
      <c r="Y662" s="180"/>
      <c r="Z662" s="180"/>
      <c r="AA662" s="185"/>
      <c r="AT662" s="186" t="s">
        <v>199</v>
      </c>
      <c r="AU662" s="186" t="s">
        <v>114</v>
      </c>
      <c r="AV662" s="10" t="s">
        <v>114</v>
      </c>
      <c r="AW662" s="10" t="s">
        <v>39</v>
      </c>
      <c r="AX662" s="10" t="s">
        <v>82</v>
      </c>
      <c r="AY662" s="186" t="s">
        <v>191</v>
      </c>
    </row>
    <row r="663" spans="2:51" s="10" customFormat="1" ht="22.5" customHeight="1">
      <c r="B663" s="179"/>
      <c r="C663" s="180"/>
      <c r="D663" s="180"/>
      <c r="E663" s="181" t="s">
        <v>22</v>
      </c>
      <c r="F663" s="274" t="s">
        <v>851</v>
      </c>
      <c r="G663" s="275"/>
      <c r="H663" s="275"/>
      <c r="I663" s="275"/>
      <c r="J663" s="180"/>
      <c r="K663" s="182">
        <v>9.28</v>
      </c>
      <c r="L663" s="180"/>
      <c r="M663" s="180"/>
      <c r="N663" s="180"/>
      <c r="O663" s="180"/>
      <c r="P663" s="180"/>
      <c r="Q663" s="180"/>
      <c r="R663" s="183"/>
      <c r="T663" s="184"/>
      <c r="U663" s="180"/>
      <c r="V663" s="180"/>
      <c r="W663" s="180"/>
      <c r="X663" s="180"/>
      <c r="Y663" s="180"/>
      <c r="Z663" s="180"/>
      <c r="AA663" s="185"/>
      <c r="AT663" s="186" t="s">
        <v>199</v>
      </c>
      <c r="AU663" s="186" t="s">
        <v>114</v>
      </c>
      <c r="AV663" s="10" t="s">
        <v>114</v>
      </c>
      <c r="AW663" s="10" t="s">
        <v>39</v>
      </c>
      <c r="AX663" s="10" t="s">
        <v>82</v>
      </c>
      <c r="AY663" s="186" t="s">
        <v>191</v>
      </c>
    </row>
    <row r="664" spans="2:51" s="10" customFormat="1" ht="22.5" customHeight="1">
      <c r="B664" s="179"/>
      <c r="C664" s="180"/>
      <c r="D664" s="180"/>
      <c r="E664" s="181" t="s">
        <v>22</v>
      </c>
      <c r="F664" s="274" t="s">
        <v>852</v>
      </c>
      <c r="G664" s="275"/>
      <c r="H664" s="275"/>
      <c r="I664" s="275"/>
      <c r="J664" s="180"/>
      <c r="K664" s="182">
        <v>72</v>
      </c>
      <c r="L664" s="180"/>
      <c r="M664" s="180"/>
      <c r="N664" s="180"/>
      <c r="O664" s="180"/>
      <c r="P664" s="180"/>
      <c r="Q664" s="180"/>
      <c r="R664" s="183"/>
      <c r="T664" s="184"/>
      <c r="U664" s="180"/>
      <c r="V664" s="180"/>
      <c r="W664" s="180"/>
      <c r="X664" s="180"/>
      <c r="Y664" s="180"/>
      <c r="Z664" s="180"/>
      <c r="AA664" s="185"/>
      <c r="AT664" s="186" t="s">
        <v>199</v>
      </c>
      <c r="AU664" s="186" t="s">
        <v>114</v>
      </c>
      <c r="AV664" s="10" t="s">
        <v>114</v>
      </c>
      <c r="AW664" s="10" t="s">
        <v>39</v>
      </c>
      <c r="AX664" s="10" t="s">
        <v>82</v>
      </c>
      <c r="AY664" s="186" t="s">
        <v>191</v>
      </c>
    </row>
    <row r="665" spans="2:51" s="13" customFormat="1" ht="22.5" customHeight="1">
      <c r="B665" s="207"/>
      <c r="C665" s="208"/>
      <c r="D665" s="208"/>
      <c r="E665" s="209" t="s">
        <v>22</v>
      </c>
      <c r="F665" s="290" t="s">
        <v>461</v>
      </c>
      <c r="G665" s="291"/>
      <c r="H665" s="291"/>
      <c r="I665" s="291"/>
      <c r="J665" s="208"/>
      <c r="K665" s="210">
        <v>1396.08</v>
      </c>
      <c r="L665" s="208"/>
      <c r="M665" s="208"/>
      <c r="N665" s="208"/>
      <c r="O665" s="208"/>
      <c r="P665" s="208"/>
      <c r="Q665" s="208"/>
      <c r="R665" s="211"/>
      <c r="T665" s="212"/>
      <c r="U665" s="208"/>
      <c r="V665" s="208"/>
      <c r="W665" s="208"/>
      <c r="X665" s="208"/>
      <c r="Y665" s="208"/>
      <c r="Z665" s="208"/>
      <c r="AA665" s="213"/>
      <c r="AT665" s="214" t="s">
        <v>199</v>
      </c>
      <c r="AU665" s="214" t="s">
        <v>114</v>
      </c>
      <c r="AV665" s="13" t="s">
        <v>113</v>
      </c>
      <c r="AW665" s="13" t="s">
        <v>39</v>
      </c>
      <c r="AX665" s="13" t="s">
        <v>82</v>
      </c>
      <c r="AY665" s="214" t="s">
        <v>191</v>
      </c>
    </row>
    <row r="666" spans="2:51" s="10" customFormat="1" ht="22.5" customHeight="1">
      <c r="B666" s="179"/>
      <c r="C666" s="180"/>
      <c r="D666" s="180"/>
      <c r="E666" s="181" t="s">
        <v>22</v>
      </c>
      <c r="F666" s="274" t="s">
        <v>863</v>
      </c>
      <c r="G666" s="275"/>
      <c r="H666" s="275"/>
      <c r="I666" s="275"/>
      <c r="J666" s="180"/>
      <c r="K666" s="182">
        <v>1396.08</v>
      </c>
      <c r="L666" s="180"/>
      <c r="M666" s="180"/>
      <c r="N666" s="180"/>
      <c r="O666" s="180"/>
      <c r="P666" s="180"/>
      <c r="Q666" s="180"/>
      <c r="R666" s="183"/>
      <c r="T666" s="184"/>
      <c r="U666" s="180"/>
      <c r="V666" s="180"/>
      <c r="W666" s="180"/>
      <c r="X666" s="180"/>
      <c r="Y666" s="180"/>
      <c r="Z666" s="180"/>
      <c r="AA666" s="185"/>
      <c r="AT666" s="186" t="s">
        <v>199</v>
      </c>
      <c r="AU666" s="186" t="s">
        <v>114</v>
      </c>
      <c r="AV666" s="10" t="s">
        <v>114</v>
      </c>
      <c r="AW666" s="10" t="s">
        <v>39</v>
      </c>
      <c r="AX666" s="10" t="s">
        <v>82</v>
      </c>
      <c r="AY666" s="186" t="s">
        <v>191</v>
      </c>
    </row>
    <row r="667" spans="2:51" s="12" customFormat="1" ht="22.5" customHeight="1">
      <c r="B667" s="195"/>
      <c r="C667" s="196"/>
      <c r="D667" s="196"/>
      <c r="E667" s="197" t="s">
        <v>22</v>
      </c>
      <c r="F667" s="288" t="s">
        <v>217</v>
      </c>
      <c r="G667" s="289"/>
      <c r="H667" s="289"/>
      <c r="I667" s="289"/>
      <c r="J667" s="196"/>
      <c r="K667" s="198">
        <v>2792.16</v>
      </c>
      <c r="L667" s="196"/>
      <c r="M667" s="196"/>
      <c r="N667" s="196"/>
      <c r="O667" s="196"/>
      <c r="P667" s="196"/>
      <c r="Q667" s="196"/>
      <c r="R667" s="199"/>
      <c r="T667" s="200"/>
      <c r="U667" s="196"/>
      <c r="V667" s="196"/>
      <c r="W667" s="196"/>
      <c r="X667" s="196"/>
      <c r="Y667" s="196"/>
      <c r="Z667" s="196"/>
      <c r="AA667" s="201"/>
      <c r="AT667" s="202" t="s">
        <v>199</v>
      </c>
      <c r="AU667" s="202" t="s">
        <v>114</v>
      </c>
      <c r="AV667" s="12" t="s">
        <v>196</v>
      </c>
      <c r="AW667" s="12" t="s">
        <v>39</v>
      </c>
      <c r="AX667" s="12" t="s">
        <v>90</v>
      </c>
      <c r="AY667" s="202" t="s">
        <v>191</v>
      </c>
    </row>
    <row r="668" spans="2:65" s="1" customFormat="1" ht="22.5" customHeight="1">
      <c r="B668" s="38"/>
      <c r="C668" s="203" t="s">
        <v>864</v>
      </c>
      <c r="D668" s="203" t="s">
        <v>292</v>
      </c>
      <c r="E668" s="204" t="s">
        <v>865</v>
      </c>
      <c r="F668" s="276" t="s">
        <v>866</v>
      </c>
      <c r="G668" s="276"/>
      <c r="H668" s="276"/>
      <c r="I668" s="276"/>
      <c r="J668" s="205" t="s">
        <v>111</v>
      </c>
      <c r="K668" s="206">
        <v>1675.296</v>
      </c>
      <c r="L668" s="277">
        <v>0</v>
      </c>
      <c r="M668" s="278"/>
      <c r="N668" s="279">
        <f>ROUND(L668*K668,2)</f>
        <v>0</v>
      </c>
      <c r="O668" s="280"/>
      <c r="P668" s="280"/>
      <c r="Q668" s="280"/>
      <c r="R668" s="40"/>
      <c r="T668" s="176" t="s">
        <v>22</v>
      </c>
      <c r="U668" s="47" t="s">
        <v>47</v>
      </c>
      <c r="V668" s="39"/>
      <c r="W668" s="177">
        <f>V668*K668</f>
        <v>0</v>
      </c>
      <c r="X668" s="177">
        <v>0.0041</v>
      </c>
      <c r="Y668" s="177">
        <f>X668*K668</f>
        <v>6.8687136</v>
      </c>
      <c r="Z668" s="177">
        <v>0</v>
      </c>
      <c r="AA668" s="178">
        <f>Z668*K668</f>
        <v>0</v>
      </c>
      <c r="AR668" s="21" t="s">
        <v>440</v>
      </c>
      <c r="AT668" s="21" t="s">
        <v>292</v>
      </c>
      <c r="AU668" s="21" t="s">
        <v>114</v>
      </c>
      <c r="AY668" s="21" t="s">
        <v>191</v>
      </c>
      <c r="BE668" s="113">
        <f>IF(U668="základní",N668,0)</f>
        <v>0</v>
      </c>
      <c r="BF668" s="113">
        <f>IF(U668="snížená",N668,0)</f>
        <v>0</v>
      </c>
      <c r="BG668" s="113">
        <f>IF(U668="zákl. přenesená",N668,0)</f>
        <v>0</v>
      </c>
      <c r="BH668" s="113">
        <f>IF(U668="sníž. přenesená",N668,0)</f>
        <v>0</v>
      </c>
      <c r="BI668" s="113">
        <f>IF(U668="nulová",N668,0)</f>
        <v>0</v>
      </c>
      <c r="BJ668" s="21" t="s">
        <v>90</v>
      </c>
      <c r="BK668" s="113">
        <f>ROUND(L668*K668,2)</f>
        <v>0</v>
      </c>
      <c r="BL668" s="21" t="s">
        <v>344</v>
      </c>
      <c r="BM668" s="21" t="s">
        <v>867</v>
      </c>
    </row>
    <row r="669" spans="2:51" s="11" customFormat="1" ht="22.5" customHeight="1">
      <c r="B669" s="187"/>
      <c r="C669" s="188"/>
      <c r="D669" s="188"/>
      <c r="E669" s="189" t="s">
        <v>22</v>
      </c>
      <c r="F669" s="286" t="s">
        <v>837</v>
      </c>
      <c r="G669" s="287"/>
      <c r="H669" s="287"/>
      <c r="I669" s="287"/>
      <c r="J669" s="188"/>
      <c r="K669" s="190" t="s">
        <v>22</v>
      </c>
      <c r="L669" s="188"/>
      <c r="M669" s="188"/>
      <c r="N669" s="188"/>
      <c r="O669" s="188"/>
      <c r="P669" s="188"/>
      <c r="Q669" s="188"/>
      <c r="R669" s="191"/>
      <c r="T669" s="192"/>
      <c r="U669" s="188"/>
      <c r="V669" s="188"/>
      <c r="W669" s="188"/>
      <c r="X669" s="188"/>
      <c r="Y669" s="188"/>
      <c r="Z669" s="188"/>
      <c r="AA669" s="193"/>
      <c r="AT669" s="194" t="s">
        <v>199</v>
      </c>
      <c r="AU669" s="194" t="s">
        <v>114</v>
      </c>
      <c r="AV669" s="11" t="s">
        <v>90</v>
      </c>
      <c r="AW669" s="11" t="s">
        <v>39</v>
      </c>
      <c r="AX669" s="11" t="s">
        <v>82</v>
      </c>
      <c r="AY669" s="194" t="s">
        <v>191</v>
      </c>
    </row>
    <row r="670" spans="2:51" s="10" customFormat="1" ht="22.5" customHeight="1">
      <c r="B670" s="179"/>
      <c r="C670" s="180"/>
      <c r="D670" s="180"/>
      <c r="E670" s="181" t="s">
        <v>22</v>
      </c>
      <c r="F670" s="274" t="s">
        <v>868</v>
      </c>
      <c r="G670" s="275"/>
      <c r="H670" s="275"/>
      <c r="I670" s="275"/>
      <c r="J670" s="180"/>
      <c r="K670" s="182">
        <v>1396.08</v>
      </c>
      <c r="L670" s="180"/>
      <c r="M670" s="180"/>
      <c r="N670" s="180"/>
      <c r="O670" s="180"/>
      <c r="P670" s="180"/>
      <c r="Q670" s="180"/>
      <c r="R670" s="183"/>
      <c r="T670" s="184"/>
      <c r="U670" s="180"/>
      <c r="V670" s="180"/>
      <c r="W670" s="180"/>
      <c r="X670" s="180"/>
      <c r="Y670" s="180"/>
      <c r="Z670" s="180"/>
      <c r="AA670" s="185"/>
      <c r="AT670" s="186" t="s">
        <v>199</v>
      </c>
      <c r="AU670" s="186" t="s">
        <v>114</v>
      </c>
      <c r="AV670" s="10" t="s">
        <v>114</v>
      </c>
      <c r="AW670" s="10" t="s">
        <v>39</v>
      </c>
      <c r="AX670" s="10" t="s">
        <v>90</v>
      </c>
      <c r="AY670" s="186" t="s">
        <v>191</v>
      </c>
    </row>
    <row r="671" spans="2:65" s="1" customFormat="1" ht="44.25" customHeight="1">
      <c r="B671" s="38"/>
      <c r="C671" s="203" t="s">
        <v>869</v>
      </c>
      <c r="D671" s="203" t="s">
        <v>292</v>
      </c>
      <c r="E671" s="204" t="s">
        <v>870</v>
      </c>
      <c r="F671" s="276" t="s">
        <v>871</v>
      </c>
      <c r="G671" s="276"/>
      <c r="H671" s="276"/>
      <c r="I671" s="276"/>
      <c r="J671" s="205" t="s">
        <v>111</v>
      </c>
      <c r="K671" s="206">
        <v>1675.296</v>
      </c>
      <c r="L671" s="277">
        <v>0</v>
      </c>
      <c r="M671" s="278"/>
      <c r="N671" s="279">
        <f>ROUND(L671*K671,2)</f>
        <v>0</v>
      </c>
      <c r="O671" s="280"/>
      <c r="P671" s="280"/>
      <c r="Q671" s="280"/>
      <c r="R671" s="40"/>
      <c r="T671" s="176" t="s">
        <v>22</v>
      </c>
      <c r="U671" s="47" t="s">
        <v>47</v>
      </c>
      <c r="V671" s="39"/>
      <c r="W671" s="177">
        <f>V671*K671</f>
        <v>0</v>
      </c>
      <c r="X671" s="177">
        <v>0.0069</v>
      </c>
      <c r="Y671" s="177">
        <f>X671*K671</f>
        <v>11.5595424</v>
      </c>
      <c r="Z671" s="177">
        <v>0</v>
      </c>
      <c r="AA671" s="178">
        <f>Z671*K671</f>
        <v>0</v>
      </c>
      <c r="AR671" s="21" t="s">
        <v>440</v>
      </c>
      <c r="AT671" s="21" t="s">
        <v>292</v>
      </c>
      <c r="AU671" s="21" t="s">
        <v>114</v>
      </c>
      <c r="AY671" s="21" t="s">
        <v>191</v>
      </c>
      <c r="BE671" s="113">
        <f>IF(U671="základní",N671,0)</f>
        <v>0</v>
      </c>
      <c r="BF671" s="113">
        <f>IF(U671="snížená",N671,0)</f>
        <v>0</v>
      </c>
      <c r="BG671" s="113">
        <f>IF(U671="zákl. přenesená",N671,0)</f>
        <v>0</v>
      </c>
      <c r="BH671" s="113">
        <f>IF(U671="sníž. přenesená",N671,0)</f>
        <v>0</v>
      </c>
      <c r="BI671" s="113">
        <f>IF(U671="nulová",N671,0)</f>
        <v>0</v>
      </c>
      <c r="BJ671" s="21" t="s">
        <v>90</v>
      </c>
      <c r="BK671" s="113">
        <f>ROUND(L671*K671,2)</f>
        <v>0</v>
      </c>
      <c r="BL671" s="21" t="s">
        <v>344</v>
      </c>
      <c r="BM671" s="21" t="s">
        <v>872</v>
      </c>
    </row>
    <row r="672" spans="2:51" s="11" customFormat="1" ht="22.5" customHeight="1">
      <c r="B672" s="187"/>
      <c r="C672" s="188"/>
      <c r="D672" s="188"/>
      <c r="E672" s="189" t="s">
        <v>22</v>
      </c>
      <c r="F672" s="286" t="s">
        <v>837</v>
      </c>
      <c r="G672" s="287"/>
      <c r="H672" s="287"/>
      <c r="I672" s="287"/>
      <c r="J672" s="188"/>
      <c r="K672" s="190" t="s">
        <v>22</v>
      </c>
      <c r="L672" s="188"/>
      <c r="M672" s="188"/>
      <c r="N672" s="188"/>
      <c r="O672" s="188"/>
      <c r="P672" s="188"/>
      <c r="Q672" s="188"/>
      <c r="R672" s="191"/>
      <c r="T672" s="192"/>
      <c r="U672" s="188"/>
      <c r="V672" s="188"/>
      <c r="W672" s="188"/>
      <c r="X672" s="188"/>
      <c r="Y672" s="188"/>
      <c r="Z672" s="188"/>
      <c r="AA672" s="193"/>
      <c r="AT672" s="194" t="s">
        <v>199</v>
      </c>
      <c r="AU672" s="194" t="s">
        <v>114</v>
      </c>
      <c r="AV672" s="11" t="s">
        <v>90</v>
      </c>
      <c r="AW672" s="11" t="s">
        <v>39</v>
      </c>
      <c r="AX672" s="11" t="s">
        <v>82</v>
      </c>
      <c r="AY672" s="194" t="s">
        <v>191</v>
      </c>
    </row>
    <row r="673" spans="2:51" s="10" customFormat="1" ht="22.5" customHeight="1">
      <c r="B673" s="179"/>
      <c r="C673" s="180"/>
      <c r="D673" s="180"/>
      <c r="E673" s="181" t="s">
        <v>22</v>
      </c>
      <c r="F673" s="274" t="s">
        <v>868</v>
      </c>
      <c r="G673" s="275"/>
      <c r="H673" s="275"/>
      <c r="I673" s="275"/>
      <c r="J673" s="180"/>
      <c r="K673" s="182">
        <v>1396.08</v>
      </c>
      <c r="L673" s="180"/>
      <c r="M673" s="180"/>
      <c r="N673" s="180"/>
      <c r="O673" s="180"/>
      <c r="P673" s="180"/>
      <c r="Q673" s="180"/>
      <c r="R673" s="183"/>
      <c r="T673" s="184"/>
      <c r="U673" s="180"/>
      <c r="V673" s="180"/>
      <c r="W673" s="180"/>
      <c r="X673" s="180"/>
      <c r="Y673" s="180"/>
      <c r="Z673" s="180"/>
      <c r="AA673" s="185"/>
      <c r="AT673" s="186" t="s">
        <v>199</v>
      </c>
      <c r="AU673" s="186" t="s">
        <v>114</v>
      </c>
      <c r="AV673" s="10" t="s">
        <v>114</v>
      </c>
      <c r="AW673" s="10" t="s">
        <v>39</v>
      </c>
      <c r="AX673" s="10" t="s">
        <v>90</v>
      </c>
      <c r="AY673" s="186" t="s">
        <v>191</v>
      </c>
    </row>
    <row r="674" spans="2:65" s="1" customFormat="1" ht="31.5" customHeight="1">
      <c r="B674" s="38"/>
      <c r="C674" s="172" t="s">
        <v>873</v>
      </c>
      <c r="D674" s="172" t="s">
        <v>193</v>
      </c>
      <c r="E674" s="173" t="s">
        <v>874</v>
      </c>
      <c r="F674" s="281" t="s">
        <v>875</v>
      </c>
      <c r="G674" s="281"/>
      <c r="H674" s="281"/>
      <c r="I674" s="281"/>
      <c r="J674" s="174" t="s">
        <v>406</v>
      </c>
      <c r="K674" s="175">
        <v>2.8</v>
      </c>
      <c r="L674" s="282">
        <v>0</v>
      </c>
      <c r="M674" s="283"/>
      <c r="N674" s="280">
        <f>ROUND(L674*K674,2)</f>
        <v>0</v>
      </c>
      <c r="O674" s="280"/>
      <c r="P674" s="280"/>
      <c r="Q674" s="280"/>
      <c r="R674" s="40"/>
      <c r="T674" s="176" t="s">
        <v>22</v>
      </c>
      <c r="U674" s="47" t="s">
        <v>47</v>
      </c>
      <c r="V674" s="39"/>
      <c r="W674" s="177">
        <f>V674*K674</f>
        <v>0</v>
      </c>
      <c r="X674" s="177">
        <v>0.00088</v>
      </c>
      <c r="Y674" s="177">
        <f>X674*K674</f>
        <v>0.002464</v>
      </c>
      <c r="Z674" s="177">
        <v>0</v>
      </c>
      <c r="AA674" s="178">
        <f>Z674*K674</f>
        <v>0</v>
      </c>
      <c r="AR674" s="21" t="s">
        <v>344</v>
      </c>
      <c r="AT674" s="21" t="s">
        <v>193</v>
      </c>
      <c r="AU674" s="21" t="s">
        <v>114</v>
      </c>
      <c r="AY674" s="21" t="s">
        <v>191</v>
      </c>
      <c r="BE674" s="113">
        <f>IF(U674="základní",N674,0)</f>
        <v>0</v>
      </c>
      <c r="BF674" s="113">
        <f>IF(U674="snížená",N674,0)</f>
        <v>0</v>
      </c>
      <c r="BG674" s="113">
        <f>IF(U674="zákl. přenesená",N674,0)</f>
        <v>0</v>
      </c>
      <c r="BH674" s="113">
        <f>IF(U674="sníž. přenesená",N674,0)</f>
        <v>0</v>
      </c>
      <c r="BI674" s="113">
        <f>IF(U674="nulová",N674,0)</f>
        <v>0</v>
      </c>
      <c r="BJ674" s="21" t="s">
        <v>90</v>
      </c>
      <c r="BK674" s="113">
        <f>ROUND(L674*K674,2)</f>
        <v>0</v>
      </c>
      <c r="BL674" s="21" t="s">
        <v>344</v>
      </c>
      <c r="BM674" s="21" t="s">
        <v>876</v>
      </c>
    </row>
    <row r="675" spans="2:47" s="1" customFormat="1" ht="42" customHeight="1">
      <c r="B675" s="38"/>
      <c r="C675" s="39"/>
      <c r="D675" s="39"/>
      <c r="E675" s="39"/>
      <c r="F675" s="270" t="s">
        <v>877</v>
      </c>
      <c r="G675" s="271"/>
      <c r="H675" s="271"/>
      <c r="I675" s="271"/>
      <c r="J675" s="39"/>
      <c r="K675" s="39"/>
      <c r="L675" s="39"/>
      <c r="M675" s="39"/>
      <c r="N675" s="39"/>
      <c r="O675" s="39"/>
      <c r="P675" s="39"/>
      <c r="Q675" s="39"/>
      <c r="R675" s="40"/>
      <c r="T675" s="147"/>
      <c r="U675" s="39"/>
      <c r="V675" s="39"/>
      <c r="W675" s="39"/>
      <c r="X675" s="39"/>
      <c r="Y675" s="39"/>
      <c r="Z675" s="39"/>
      <c r="AA675" s="81"/>
      <c r="AT675" s="21" t="s">
        <v>210</v>
      </c>
      <c r="AU675" s="21" t="s">
        <v>114</v>
      </c>
    </row>
    <row r="676" spans="2:51" s="11" customFormat="1" ht="22.5" customHeight="1">
      <c r="B676" s="187"/>
      <c r="C676" s="188"/>
      <c r="D676" s="188"/>
      <c r="E676" s="189" t="s">
        <v>22</v>
      </c>
      <c r="F676" s="272" t="s">
        <v>878</v>
      </c>
      <c r="G676" s="273"/>
      <c r="H676" s="273"/>
      <c r="I676" s="273"/>
      <c r="J676" s="188"/>
      <c r="K676" s="190" t="s">
        <v>22</v>
      </c>
      <c r="L676" s="188"/>
      <c r="M676" s="188"/>
      <c r="N676" s="188"/>
      <c r="O676" s="188"/>
      <c r="P676" s="188"/>
      <c r="Q676" s="188"/>
      <c r="R676" s="191"/>
      <c r="T676" s="192"/>
      <c r="U676" s="188"/>
      <c r="V676" s="188"/>
      <c r="W676" s="188"/>
      <c r="X676" s="188"/>
      <c r="Y676" s="188"/>
      <c r="Z676" s="188"/>
      <c r="AA676" s="193"/>
      <c r="AT676" s="194" t="s">
        <v>199</v>
      </c>
      <c r="AU676" s="194" t="s">
        <v>114</v>
      </c>
      <c r="AV676" s="11" t="s">
        <v>90</v>
      </c>
      <c r="AW676" s="11" t="s">
        <v>39</v>
      </c>
      <c r="AX676" s="11" t="s">
        <v>82</v>
      </c>
      <c r="AY676" s="194" t="s">
        <v>191</v>
      </c>
    </row>
    <row r="677" spans="2:51" s="10" customFormat="1" ht="22.5" customHeight="1">
      <c r="B677" s="179"/>
      <c r="C677" s="180"/>
      <c r="D677" s="180"/>
      <c r="E677" s="181" t="s">
        <v>22</v>
      </c>
      <c r="F677" s="274" t="s">
        <v>879</v>
      </c>
      <c r="G677" s="275"/>
      <c r="H677" s="275"/>
      <c r="I677" s="275"/>
      <c r="J677" s="180"/>
      <c r="K677" s="182">
        <v>2.8</v>
      </c>
      <c r="L677" s="180"/>
      <c r="M677" s="180"/>
      <c r="N677" s="180"/>
      <c r="O677" s="180"/>
      <c r="P677" s="180"/>
      <c r="Q677" s="180"/>
      <c r="R677" s="183"/>
      <c r="T677" s="184"/>
      <c r="U677" s="180"/>
      <c r="V677" s="180"/>
      <c r="W677" s="180"/>
      <c r="X677" s="180"/>
      <c r="Y677" s="180"/>
      <c r="Z677" s="180"/>
      <c r="AA677" s="185"/>
      <c r="AT677" s="186" t="s">
        <v>199</v>
      </c>
      <c r="AU677" s="186" t="s">
        <v>114</v>
      </c>
      <c r="AV677" s="10" t="s">
        <v>114</v>
      </c>
      <c r="AW677" s="10" t="s">
        <v>39</v>
      </c>
      <c r="AX677" s="10" t="s">
        <v>90</v>
      </c>
      <c r="AY677" s="186" t="s">
        <v>191</v>
      </c>
    </row>
    <row r="678" spans="2:65" s="1" customFormat="1" ht="31.5" customHeight="1">
      <c r="B678" s="38"/>
      <c r="C678" s="172" t="s">
        <v>880</v>
      </c>
      <c r="D678" s="172" t="s">
        <v>193</v>
      </c>
      <c r="E678" s="173" t="s">
        <v>881</v>
      </c>
      <c r="F678" s="281" t="s">
        <v>882</v>
      </c>
      <c r="G678" s="281"/>
      <c r="H678" s="281"/>
      <c r="I678" s="281"/>
      <c r="J678" s="174" t="s">
        <v>831</v>
      </c>
      <c r="K678" s="215">
        <v>0</v>
      </c>
      <c r="L678" s="282">
        <v>0</v>
      </c>
      <c r="M678" s="283"/>
      <c r="N678" s="280">
        <f>ROUND(L678*K678,2)</f>
        <v>0</v>
      </c>
      <c r="O678" s="280"/>
      <c r="P678" s="280"/>
      <c r="Q678" s="280"/>
      <c r="R678" s="40"/>
      <c r="T678" s="176" t="s">
        <v>22</v>
      </c>
      <c r="U678" s="47" t="s">
        <v>47</v>
      </c>
      <c r="V678" s="39"/>
      <c r="W678" s="177">
        <f>V678*K678</f>
        <v>0</v>
      </c>
      <c r="X678" s="177">
        <v>0</v>
      </c>
      <c r="Y678" s="177">
        <f>X678*K678</f>
        <v>0</v>
      </c>
      <c r="Z678" s="177">
        <v>0</v>
      </c>
      <c r="AA678" s="178">
        <f>Z678*K678</f>
        <v>0</v>
      </c>
      <c r="AR678" s="21" t="s">
        <v>344</v>
      </c>
      <c r="AT678" s="21" t="s">
        <v>193</v>
      </c>
      <c r="AU678" s="21" t="s">
        <v>114</v>
      </c>
      <c r="AY678" s="21" t="s">
        <v>191</v>
      </c>
      <c r="BE678" s="113">
        <f>IF(U678="základní",N678,0)</f>
        <v>0</v>
      </c>
      <c r="BF678" s="113">
        <f>IF(U678="snížená",N678,0)</f>
        <v>0</v>
      </c>
      <c r="BG678" s="113">
        <f>IF(U678="zákl. přenesená",N678,0)</f>
        <v>0</v>
      </c>
      <c r="BH678" s="113">
        <f>IF(U678="sníž. přenesená",N678,0)</f>
        <v>0</v>
      </c>
      <c r="BI678" s="113">
        <f>IF(U678="nulová",N678,0)</f>
        <v>0</v>
      </c>
      <c r="BJ678" s="21" t="s">
        <v>90</v>
      </c>
      <c r="BK678" s="113">
        <f>ROUND(L678*K678,2)</f>
        <v>0</v>
      </c>
      <c r="BL678" s="21" t="s">
        <v>344</v>
      </c>
      <c r="BM678" s="21" t="s">
        <v>883</v>
      </c>
    </row>
    <row r="679" spans="2:63" s="9" customFormat="1" ht="29.85" customHeight="1">
      <c r="B679" s="161"/>
      <c r="C679" s="162"/>
      <c r="D679" s="171" t="s">
        <v>149</v>
      </c>
      <c r="E679" s="171"/>
      <c r="F679" s="171"/>
      <c r="G679" s="171"/>
      <c r="H679" s="171"/>
      <c r="I679" s="171"/>
      <c r="J679" s="171"/>
      <c r="K679" s="171"/>
      <c r="L679" s="171"/>
      <c r="M679" s="171"/>
      <c r="N679" s="268">
        <f>BK679</f>
        <v>0</v>
      </c>
      <c r="O679" s="269"/>
      <c r="P679" s="269"/>
      <c r="Q679" s="269"/>
      <c r="R679" s="164"/>
      <c r="T679" s="165"/>
      <c r="U679" s="162"/>
      <c r="V679" s="162"/>
      <c r="W679" s="166">
        <f>SUM(W680:W725)</f>
        <v>0</v>
      </c>
      <c r="X679" s="162"/>
      <c r="Y679" s="166">
        <f>SUM(Y680:Y725)</f>
        <v>8.869021440000001</v>
      </c>
      <c r="Z679" s="162"/>
      <c r="AA679" s="167">
        <f>SUM(AA680:AA725)</f>
        <v>0</v>
      </c>
      <c r="AR679" s="168" t="s">
        <v>114</v>
      </c>
      <c r="AT679" s="169" t="s">
        <v>81</v>
      </c>
      <c r="AU679" s="169" t="s">
        <v>90</v>
      </c>
      <c r="AY679" s="168" t="s">
        <v>191</v>
      </c>
      <c r="BK679" s="170">
        <f>SUM(BK680:BK725)</f>
        <v>0</v>
      </c>
    </row>
    <row r="680" spans="2:65" s="1" customFormat="1" ht="31.5" customHeight="1">
      <c r="B680" s="38"/>
      <c r="C680" s="172" t="s">
        <v>884</v>
      </c>
      <c r="D680" s="172" t="s">
        <v>193</v>
      </c>
      <c r="E680" s="173" t="s">
        <v>885</v>
      </c>
      <c r="F680" s="281" t="s">
        <v>886</v>
      </c>
      <c r="G680" s="281"/>
      <c r="H680" s="281"/>
      <c r="I680" s="281"/>
      <c r="J680" s="174" t="s">
        <v>111</v>
      </c>
      <c r="K680" s="175">
        <v>114.709</v>
      </c>
      <c r="L680" s="282">
        <v>0</v>
      </c>
      <c r="M680" s="283"/>
      <c r="N680" s="280">
        <f>ROUND(L680*K680,2)</f>
        <v>0</v>
      </c>
      <c r="O680" s="280"/>
      <c r="P680" s="280"/>
      <c r="Q680" s="280"/>
      <c r="R680" s="40"/>
      <c r="T680" s="176" t="s">
        <v>22</v>
      </c>
      <c r="U680" s="47" t="s">
        <v>47</v>
      </c>
      <c r="V680" s="39"/>
      <c r="W680" s="177">
        <f>V680*K680</f>
        <v>0</v>
      </c>
      <c r="X680" s="177">
        <v>0.00116</v>
      </c>
      <c r="Y680" s="177">
        <f>X680*K680</f>
        <v>0.13306244</v>
      </c>
      <c r="Z680" s="177">
        <v>0</v>
      </c>
      <c r="AA680" s="178">
        <f>Z680*K680</f>
        <v>0</v>
      </c>
      <c r="AR680" s="21" t="s">
        <v>344</v>
      </c>
      <c r="AT680" s="21" t="s">
        <v>193</v>
      </c>
      <c r="AU680" s="21" t="s">
        <v>114</v>
      </c>
      <c r="AY680" s="21" t="s">
        <v>191</v>
      </c>
      <c r="BE680" s="113">
        <f>IF(U680="základní",N680,0)</f>
        <v>0</v>
      </c>
      <c r="BF680" s="113">
        <f>IF(U680="snížená",N680,0)</f>
        <v>0</v>
      </c>
      <c r="BG680" s="113">
        <f>IF(U680="zákl. přenesená",N680,0)</f>
        <v>0</v>
      </c>
      <c r="BH680" s="113">
        <f>IF(U680="sníž. přenesená",N680,0)</f>
        <v>0</v>
      </c>
      <c r="BI680" s="113">
        <f>IF(U680="nulová",N680,0)</f>
        <v>0</v>
      </c>
      <c r="BJ680" s="21" t="s">
        <v>90</v>
      </c>
      <c r="BK680" s="113">
        <f>ROUND(L680*K680,2)</f>
        <v>0</v>
      </c>
      <c r="BL680" s="21" t="s">
        <v>344</v>
      </c>
      <c r="BM680" s="21" t="s">
        <v>887</v>
      </c>
    </row>
    <row r="681" spans="2:51" s="11" customFormat="1" ht="22.5" customHeight="1">
      <c r="B681" s="187"/>
      <c r="C681" s="188"/>
      <c r="D681" s="188"/>
      <c r="E681" s="189" t="s">
        <v>22</v>
      </c>
      <c r="F681" s="286" t="s">
        <v>888</v>
      </c>
      <c r="G681" s="287"/>
      <c r="H681" s="287"/>
      <c r="I681" s="287"/>
      <c r="J681" s="188"/>
      <c r="K681" s="190" t="s">
        <v>22</v>
      </c>
      <c r="L681" s="188"/>
      <c r="M681" s="188"/>
      <c r="N681" s="188"/>
      <c r="O681" s="188"/>
      <c r="P681" s="188"/>
      <c r="Q681" s="188"/>
      <c r="R681" s="191"/>
      <c r="T681" s="192"/>
      <c r="U681" s="188"/>
      <c r="V681" s="188"/>
      <c r="W681" s="188"/>
      <c r="X681" s="188"/>
      <c r="Y681" s="188"/>
      <c r="Z681" s="188"/>
      <c r="AA681" s="193"/>
      <c r="AT681" s="194" t="s">
        <v>199</v>
      </c>
      <c r="AU681" s="194" t="s">
        <v>114</v>
      </c>
      <c r="AV681" s="11" t="s">
        <v>90</v>
      </c>
      <c r="AW681" s="11" t="s">
        <v>39</v>
      </c>
      <c r="AX681" s="11" t="s">
        <v>82</v>
      </c>
      <c r="AY681" s="194" t="s">
        <v>191</v>
      </c>
    </row>
    <row r="682" spans="2:51" s="10" customFormat="1" ht="22.5" customHeight="1">
      <c r="B682" s="179"/>
      <c r="C682" s="180"/>
      <c r="D682" s="180"/>
      <c r="E682" s="181" t="s">
        <v>22</v>
      </c>
      <c r="F682" s="274" t="s">
        <v>889</v>
      </c>
      <c r="G682" s="275"/>
      <c r="H682" s="275"/>
      <c r="I682" s="275"/>
      <c r="J682" s="180"/>
      <c r="K682" s="182">
        <v>114.709</v>
      </c>
      <c r="L682" s="180"/>
      <c r="M682" s="180"/>
      <c r="N682" s="180"/>
      <c r="O682" s="180"/>
      <c r="P682" s="180"/>
      <c r="Q682" s="180"/>
      <c r="R682" s="183"/>
      <c r="T682" s="184"/>
      <c r="U682" s="180"/>
      <c r="V682" s="180"/>
      <c r="W682" s="180"/>
      <c r="X682" s="180"/>
      <c r="Y682" s="180"/>
      <c r="Z682" s="180"/>
      <c r="AA682" s="185"/>
      <c r="AT682" s="186" t="s">
        <v>199</v>
      </c>
      <c r="AU682" s="186" t="s">
        <v>114</v>
      </c>
      <c r="AV682" s="10" t="s">
        <v>114</v>
      </c>
      <c r="AW682" s="10" t="s">
        <v>39</v>
      </c>
      <c r="AX682" s="10" t="s">
        <v>90</v>
      </c>
      <c r="AY682" s="186" t="s">
        <v>191</v>
      </c>
    </row>
    <row r="683" spans="2:65" s="1" customFormat="1" ht="31.5" customHeight="1">
      <c r="B683" s="38"/>
      <c r="C683" s="203" t="s">
        <v>890</v>
      </c>
      <c r="D683" s="203" t="s">
        <v>292</v>
      </c>
      <c r="E683" s="204" t="s">
        <v>891</v>
      </c>
      <c r="F683" s="276" t="s">
        <v>892</v>
      </c>
      <c r="G683" s="276"/>
      <c r="H683" s="276"/>
      <c r="I683" s="276"/>
      <c r="J683" s="205" t="s">
        <v>111</v>
      </c>
      <c r="K683" s="206">
        <v>120.444</v>
      </c>
      <c r="L683" s="277">
        <v>0</v>
      </c>
      <c r="M683" s="278"/>
      <c r="N683" s="279">
        <f>ROUND(L683*K683,2)</f>
        <v>0</v>
      </c>
      <c r="O683" s="280"/>
      <c r="P683" s="280"/>
      <c r="Q683" s="280"/>
      <c r="R683" s="40"/>
      <c r="T683" s="176" t="s">
        <v>22</v>
      </c>
      <c r="U683" s="47" t="s">
        <v>47</v>
      </c>
      <c r="V683" s="39"/>
      <c r="W683" s="177">
        <f>V683*K683</f>
        <v>0</v>
      </c>
      <c r="X683" s="177">
        <v>0.0015</v>
      </c>
      <c r="Y683" s="177">
        <f>X683*K683</f>
        <v>0.18066600000000002</v>
      </c>
      <c r="Z683" s="177">
        <v>0</v>
      </c>
      <c r="AA683" s="178">
        <f>Z683*K683</f>
        <v>0</v>
      </c>
      <c r="AR683" s="21" t="s">
        <v>440</v>
      </c>
      <c r="AT683" s="21" t="s">
        <v>292</v>
      </c>
      <c r="AU683" s="21" t="s">
        <v>114</v>
      </c>
      <c r="AY683" s="21" t="s">
        <v>191</v>
      </c>
      <c r="BE683" s="113">
        <f>IF(U683="základní",N683,0)</f>
        <v>0</v>
      </c>
      <c r="BF683" s="113">
        <f>IF(U683="snížená",N683,0)</f>
        <v>0</v>
      </c>
      <c r="BG683" s="113">
        <f>IF(U683="zákl. přenesená",N683,0)</f>
        <v>0</v>
      </c>
      <c r="BH683" s="113">
        <f>IF(U683="sníž. přenesená",N683,0)</f>
        <v>0</v>
      </c>
      <c r="BI683" s="113">
        <f>IF(U683="nulová",N683,0)</f>
        <v>0</v>
      </c>
      <c r="BJ683" s="21" t="s">
        <v>90</v>
      </c>
      <c r="BK683" s="113">
        <f>ROUND(L683*K683,2)</f>
        <v>0</v>
      </c>
      <c r="BL683" s="21" t="s">
        <v>344</v>
      </c>
      <c r="BM683" s="21" t="s">
        <v>893</v>
      </c>
    </row>
    <row r="684" spans="2:47" s="1" customFormat="1" ht="22.5" customHeight="1">
      <c r="B684" s="38"/>
      <c r="C684" s="39"/>
      <c r="D684" s="39"/>
      <c r="E684" s="39"/>
      <c r="F684" s="270" t="s">
        <v>894</v>
      </c>
      <c r="G684" s="271"/>
      <c r="H684" s="271"/>
      <c r="I684" s="271"/>
      <c r="J684" s="39"/>
      <c r="K684" s="39"/>
      <c r="L684" s="39"/>
      <c r="M684" s="39"/>
      <c r="N684" s="39"/>
      <c r="O684" s="39"/>
      <c r="P684" s="39"/>
      <c r="Q684" s="39"/>
      <c r="R684" s="40"/>
      <c r="T684" s="147"/>
      <c r="U684" s="39"/>
      <c r="V684" s="39"/>
      <c r="W684" s="39"/>
      <c r="X684" s="39"/>
      <c r="Y684" s="39"/>
      <c r="Z684" s="39"/>
      <c r="AA684" s="81"/>
      <c r="AT684" s="21" t="s">
        <v>210</v>
      </c>
      <c r="AU684" s="21" t="s">
        <v>114</v>
      </c>
    </row>
    <row r="685" spans="2:51" s="11" customFormat="1" ht="22.5" customHeight="1">
      <c r="B685" s="187"/>
      <c r="C685" s="188"/>
      <c r="D685" s="188"/>
      <c r="E685" s="189" t="s">
        <v>22</v>
      </c>
      <c r="F685" s="272" t="s">
        <v>888</v>
      </c>
      <c r="G685" s="273"/>
      <c r="H685" s="273"/>
      <c r="I685" s="273"/>
      <c r="J685" s="188"/>
      <c r="K685" s="190" t="s">
        <v>22</v>
      </c>
      <c r="L685" s="188"/>
      <c r="M685" s="188"/>
      <c r="N685" s="188"/>
      <c r="O685" s="188"/>
      <c r="P685" s="188"/>
      <c r="Q685" s="188"/>
      <c r="R685" s="191"/>
      <c r="T685" s="192"/>
      <c r="U685" s="188"/>
      <c r="V685" s="188"/>
      <c r="W685" s="188"/>
      <c r="X685" s="188"/>
      <c r="Y685" s="188"/>
      <c r="Z685" s="188"/>
      <c r="AA685" s="193"/>
      <c r="AT685" s="194" t="s">
        <v>199</v>
      </c>
      <c r="AU685" s="194" t="s">
        <v>114</v>
      </c>
      <c r="AV685" s="11" t="s">
        <v>90</v>
      </c>
      <c r="AW685" s="11" t="s">
        <v>39</v>
      </c>
      <c r="AX685" s="11" t="s">
        <v>82</v>
      </c>
      <c r="AY685" s="194" t="s">
        <v>191</v>
      </c>
    </row>
    <row r="686" spans="2:51" s="10" customFormat="1" ht="22.5" customHeight="1">
      <c r="B686" s="179"/>
      <c r="C686" s="180"/>
      <c r="D686" s="180"/>
      <c r="E686" s="181" t="s">
        <v>22</v>
      </c>
      <c r="F686" s="274" t="s">
        <v>889</v>
      </c>
      <c r="G686" s="275"/>
      <c r="H686" s="275"/>
      <c r="I686" s="275"/>
      <c r="J686" s="180"/>
      <c r="K686" s="182">
        <v>114.709</v>
      </c>
      <c r="L686" s="180"/>
      <c r="M686" s="180"/>
      <c r="N686" s="180"/>
      <c r="O686" s="180"/>
      <c r="P686" s="180"/>
      <c r="Q686" s="180"/>
      <c r="R686" s="183"/>
      <c r="T686" s="184"/>
      <c r="U686" s="180"/>
      <c r="V686" s="180"/>
      <c r="W686" s="180"/>
      <c r="X686" s="180"/>
      <c r="Y686" s="180"/>
      <c r="Z686" s="180"/>
      <c r="AA686" s="185"/>
      <c r="AT686" s="186" t="s">
        <v>199</v>
      </c>
      <c r="AU686" s="186" t="s">
        <v>114</v>
      </c>
      <c r="AV686" s="10" t="s">
        <v>114</v>
      </c>
      <c r="AW686" s="10" t="s">
        <v>39</v>
      </c>
      <c r="AX686" s="10" t="s">
        <v>90</v>
      </c>
      <c r="AY686" s="186" t="s">
        <v>191</v>
      </c>
    </row>
    <row r="687" spans="2:65" s="1" customFormat="1" ht="31.5" customHeight="1">
      <c r="B687" s="38"/>
      <c r="C687" s="172" t="s">
        <v>895</v>
      </c>
      <c r="D687" s="172" t="s">
        <v>193</v>
      </c>
      <c r="E687" s="173" t="s">
        <v>896</v>
      </c>
      <c r="F687" s="281" t="s">
        <v>897</v>
      </c>
      <c r="G687" s="281"/>
      <c r="H687" s="281"/>
      <c r="I687" s="281"/>
      <c r="J687" s="174" t="s">
        <v>111</v>
      </c>
      <c r="K687" s="175">
        <v>119.55</v>
      </c>
      <c r="L687" s="282">
        <v>0</v>
      </c>
      <c r="M687" s="283"/>
      <c r="N687" s="280">
        <f>ROUND(L687*K687,2)</f>
        <v>0</v>
      </c>
      <c r="O687" s="280"/>
      <c r="P687" s="280"/>
      <c r="Q687" s="280"/>
      <c r="R687" s="40"/>
      <c r="T687" s="176" t="s">
        <v>22</v>
      </c>
      <c r="U687" s="47" t="s">
        <v>47</v>
      </c>
      <c r="V687" s="39"/>
      <c r="W687" s="177">
        <f>V687*K687</f>
        <v>0</v>
      </c>
      <c r="X687" s="177">
        <v>0</v>
      </c>
      <c r="Y687" s="177">
        <f>X687*K687</f>
        <v>0</v>
      </c>
      <c r="Z687" s="177">
        <v>0</v>
      </c>
      <c r="AA687" s="178">
        <f>Z687*K687</f>
        <v>0</v>
      </c>
      <c r="AR687" s="21" t="s">
        <v>344</v>
      </c>
      <c r="AT687" s="21" t="s">
        <v>193</v>
      </c>
      <c r="AU687" s="21" t="s">
        <v>114</v>
      </c>
      <c r="AY687" s="21" t="s">
        <v>191</v>
      </c>
      <c r="BE687" s="113">
        <f>IF(U687="základní",N687,0)</f>
        <v>0</v>
      </c>
      <c r="BF687" s="113">
        <f>IF(U687="snížená",N687,0)</f>
        <v>0</v>
      </c>
      <c r="BG687" s="113">
        <f>IF(U687="zákl. přenesená",N687,0)</f>
        <v>0</v>
      </c>
      <c r="BH687" s="113">
        <f>IF(U687="sníž. přenesená",N687,0)</f>
        <v>0</v>
      </c>
      <c r="BI687" s="113">
        <f>IF(U687="nulová",N687,0)</f>
        <v>0</v>
      </c>
      <c r="BJ687" s="21" t="s">
        <v>90</v>
      </c>
      <c r="BK687" s="113">
        <f>ROUND(L687*K687,2)</f>
        <v>0</v>
      </c>
      <c r="BL687" s="21" t="s">
        <v>344</v>
      </c>
      <c r="BM687" s="21" t="s">
        <v>898</v>
      </c>
    </row>
    <row r="688" spans="2:51" s="11" customFormat="1" ht="22.5" customHeight="1">
      <c r="B688" s="187"/>
      <c r="C688" s="188"/>
      <c r="D688" s="188"/>
      <c r="E688" s="189" t="s">
        <v>22</v>
      </c>
      <c r="F688" s="286" t="s">
        <v>899</v>
      </c>
      <c r="G688" s="287"/>
      <c r="H688" s="287"/>
      <c r="I688" s="287"/>
      <c r="J688" s="188"/>
      <c r="K688" s="190" t="s">
        <v>22</v>
      </c>
      <c r="L688" s="188"/>
      <c r="M688" s="188"/>
      <c r="N688" s="188"/>
      <c r="O688" s="188"/>
      <c r="P688" s="188"/>
      <c r="Q688" s="188"/>
      <c r="R688" s="191"/>
      <c r="T688" s="192"/>
      <c r="U688" s="188"/>
      <c r="V688" s="188"/>
      <c r="W688" s="188"/>
      <c r="X688" s="188"/>
      <c r="Y688" s="188"/>
      <c r="Z688" s="188"/>
      <c r="AA688" s="193"/>
      <c r="AT688" s="194" t="s">
        <v>199</v>
      </c>
      <c r="AU688" s="194" t="s">
        <v>114</v>
      </c>
      <c r="AV688" s="11" t="s">
        <v>90</v>
      </c>
      <c r="AW688" s="11" t="s">
        <v>39</v>
      </c>
      <c r="AX688" s="11" t="s">
        <v>82</v>
      </c>
      <c r="AY688" s="194" t="s">
        <v>191</v>
      </c>
    </row>
    <row r="689" spans="2:51" s="10" customFormat="1" ht="22.5" customHeight="1">
      <c r="B689" s="179"/>
      <c r="C689" s="180"/>
      <c r="D689" s="180"/>
      <c r="E689" s="181" t="s">
        <v>22</v>
      </c>
      <c r="F689" s="274" t="s">
        <v>900</v>
      </c>
      <c r="G689" s="275"/>
      <c r="H689" s="275"/>
      <c r="I689" s="275"/>
      <c r="J689" s="180"/>
      <c r="K689" s="182">
        <v>86.15</v>
      </c>
      <c r="L689" s="180"/>
      <c r="M689" s="180"/>
      <c r="N689" s="180"/>
      <c r="O689" s="180"/>
      <c r="P689" s="180"/>
      <c r="Q689" s="180"/>
      <c r="R689" s="183"/>
      <c r="T689" s="184"/>
      <c r="U689" s="180"/>
      <c r="V689" s="180"/>
      <c r="W689" s="180"/>
      <c r="X689" s="180"/>
      <c r="Y689" s="180"/>
      <c r="Z689" s="180"/>
      <c r="AA689" s="185"/>
      <c r="AT689" s="186" t="s">
        <v>199</v>
      </c>
      <c r="AU689" s="186" t="s">
        <v>114</v>
      </c>
      <c r="AV689" s="10" t="s">
        <v>114</v>
      </c>
      <c r="AW689" s="10" t="s">
        <v>39</v>
      </c>
      <c r="AX689" s="10" t="s">
        <v>82</v>
      </c>
      <c r="AY689" s="186" t="s">
        <v>191</v>
      </c>
    </row>
    <row r="690" spans="2:51" s="10" customFormat="1" ht="22.5" customHeight="1">
      <c r="B690" s="179"/>
      <c r="C690" s="180"/>
      <c r="D690" s="180"/>
      <c r="E690" s="181" t="s">
        <v>22</v>
      </c>
      <c r="F690" s="274" t="s">
        <v>901</v>
      </c>
      <c r="G690" s="275"/>
      <c r="H690" s="275"/>
      <c r="I690" s="275"/>
      <c r="J690" s="180"/>
      <c r="K690" s="182">
        <v>33.4</v>
      </c>
      <c r="L690" s="180"/>
      <c r="M690" s="180"/>
      <c r="N690" s="180"/>
      <c r="O690" s="180"/>
      <c r="P690" s="180"/>
      <c r="Q690" s="180"/>
      <c r="R690" s="183"/>
      <c r="T690" s="184"/>
      <c r="U690" s="180"/>
      <c r="V690" s="180"/>
      <c r="W690" s="180"/>
      <c r="X690" s="180"/>
      <c r="Y690" s="180"/>
      <c r="Z690" s="180"/>
      <c r="AA690" s="185"/>
      <c r="AT690" s="186" t="s">
        <v>199</v>
      </c>
      <c r="AU690" s="186" t="s">
        <v>114</v>
      </c>
      <c r="AV690" s="10" t="s">
        <v>114</v>
      </c>
      <c r="AW690" s="10" t="s">
        <v>39</v>
      </c>
      <c r="AX690" s="10" t="s">
        <v>82</v>
      </c>
      <c r="AY690" s="186" t="s">
        <v>191</v>
      </c>
    </row>
    <row r="691" spans="2:51" s="12" customFormat="1" ht="22.5" customHeight="1">
      <c r="B691" s="195"/>
      <c r="C691" s="196"/>
      <c r="D691" s="196"/>
      <c r="E691" s="197" t="s">
        <v>22</v>
      </c>
      <c r="F691" s="288" t="s">
        <v>217</v>
      </c>
      <c r="G691" s="289"/>
      <c r="H691" s="289"/>
      <c r="I691" s="289"/>
      <c r="J691" s="196"/>
      <c r="K691" s="198">
        <v>119.55</v>
      </c>
      <c r="L691" s="196"/>
      <c r="M691" s="196"/>
      <c r="N691" s="196"/>
      <c r="O691" s="196"/>
      <c r="P691" s="196"/>
      <c r="Q691" s="196"/>
      <c r="R691" s="199"/>
      <c r="T691" s="200"/>
      <c r="U691" s="196"/>
      <c r="V691" s="196"/>
      <c r="W691" s="196"/>
      <c r="X691" s="196"/>
      <c r="Y691" s="196"/>
      <c r="Z691" s="196"/>
      <c r="AA691" s="201"/>
      <c r="AT691" s="202" t="s">
        <v>199</v>
      </c>
      <c r="AU691" s="202" t="s">
        <v>114</v>
      </c>
      <c r="AV691" s="12" t="s">
        <v>196</v>
      </c>
      <c r="AW691" s="12" t="s">
        <v>39</v>
      </c>
      <c r="AX691" s="12" t="s">
        <v>90</v>
      </c>
      <c r="AY691" s="202" t="s">
        <v>191</v>
      </c>
    </row>
    <row r="692" spans="2:65" s="1" customFormat="1" ht="31.5" customHeight="1">
      <c r="B692" s="38"/>
      <c r="C692" s="203" t="s">
        <v>902</v>
      </c>
      <c r="D692" s="203" t="s">
        <v>292</v>
      </c>
      <c r="E692" s="204" t="s">
        <v>891</v>
      </c>
      <c r="F692" s="276" t="s">
        <v>892</v>
      </c>
      <c r="G692" s="276"/>
      <c r="H692" s="276"/>
      <c r="I692" s="276"/>
      <c r="J692" s="205" t="s">
        <v>111</v>
      </c>
      <c r="K692" s="206">
        <v>90.458</v>
      </c>
      <c r="L692" s="277">
        <v>0</v>
      </c>
      <c r="M692" s="278"/>
      <c r="N692" s="279">
        <f>ROUND(L692*K692,2)</f>
        <v>0</v>
      </c>
      <c r="O692" s="280"/>
      <c r="P692" s="280"/>
      <c r="Q692" s="280"/>
      <c r="R692" s="40"/>
      <c r="T692" s="176" t="s">
        <v>22</v>
      </c>
      <c r="U692" s="47" t="s">
        <v>47</v>
      </c>
      <c r="V692" s="39"/>
      <c r="W692" s="177">
        <f>V692*K692</f>
        <v>0</v>
      </c>
      <c r="X692" s="177">
        <v>0.0015</v>
      </c>
      <c r="Y692" s="177">
        <f>X692*K692</f>
        <v>0.135687</v>
      </c>
      <c r="Z692" s="177">
        <v>0</v>
      </c>
      <c r="AA692" s="178">
        <f>Z692*K692</f>
        <v>0</v>
      </c>
      <c r="AR692" s="21" t="s">
        <v>440</v>
      </c>
      <c r="AT692" s="21" t="s">
        <v>292</v>
      </c>
      <c r="AU692" s="21" t="s">
        <v>114</v>
      </c>
      <c r="AY692" s="21" t="s">
        <v>191</v>
      </c>
      <c r="BE692" s="113">
        <f>IF(U692="základní",N692,0)</f>
        <v>0</v>
      </c>
      <c r="BF692" s="113">
        <f>IF(U692="snížená",N692,0)</f>
        <v>0</v>
      </c>
      <c r="BG692" s="113">
        <f>IF(U692="zákl. přenesená",N692,0)</f>
        <v>0</v>
      </c>
      <c r="BH692" s="113">
        <f>IF(U692="sníž. přenesená",N692,0)</f>
        <v>0</v>
      </c>
      <c r="BI692" s="113">
        <f>IF(U692="nulová",N692,0)</f>
        <v>0</v>
      </c>
      <c r="BJ692" s="21" t="s">
        <v>90</v>
      </c>
      <c r="BK692" s="113">
        <f>ROUND(L692*K692,2)</f>
        <v>0</v>
      </c>
      <c r="BL692" s="21" t="s">
        <v>344</v>
      </c>
      <c r="BM692" s="21" t="s">
        <v>903</v>
      </c>
    </row>
    <row r="693" spans="2:47" s="1" customFormat="1" ht="22.5" customHeight="1">
      <c r="B693" s="38"/>
      <c r="C693" s="39"/>
      <c r="D693" s="39"/>
      <c r="E693" s="39"/>
      <c r="F693" s="270" t="s">
        <v>894</v>
      </c>
      <c r="G693" s="271"/>
      <c r="H693" s="271"/>
      <c r="I693" s="271"/>
      <c r="J693" s="39"/>
      <c r="K693" s="39"/>
      <c r="L693" s="39"/>
      <c r="M693" s="39"/>
      <c r="N693" s="39"/>
      <c r="O693" s="39"/>
      <c r="P693" s="39"/>
      <c r="Q693" s="39"/>
      <c r="R693" s="40"/>
      <c r="T693" s="147"/>
      <c r="U693" s="39"/>
      <c r="V693" s="39"/>
      <c r="W693" s="39"/>
      <c r="X693" s="39"/>
      <c r="Y693" s="39"/>
      <c r="Z693" s="39"/>
      <c r="AA693" s="81"/>
      <c r="AT693" s="21" t="s">
        <v>210</v>
      </c>
      <c r="AU693" s="21" t="s">
        <v>114</v>
      </c>
    </row>
    <row r="694" spans="2:51" s="11" customFormat="1" ht="22.5" customHeight="1">
      <c r="B694" s="187"/>
      <c r="C694" s="188"/>
      <c r="D694" s="188"/>
      <c r="E694" s="189" t="s">
        <v>22</v>
      </c>
      <c r="F694" s="272" t="s">
        <v>888</v>
      </c>
      <c r="G694" s="273"/>
      <c r="H694" s="273"/>
      <c r="I694" s="273"/>
      <c r="J694" s="188"/>
      <c r="K694" s="190" t="s">
        <v>22</v>
      </c>
      <c r="L694" s="188"/>
      <c r="M694" s="188"/>
      <c r="N694" s="188"/>
      <c r="O694" s="188"/>
      <c r="P694" s="188"/>
      <c r="Q694" s="188"/>
      <c r="R694" s="191"/>
      <c r="T694" s="192"/>
      <c r="U694" s="188"/>
      <c r="V694" s="188"/>
      <c r="W694" s="188"/>
      <c r="X694" s="188"/>
      <c r="Y694" s="188"/>
      <c r="Z694" s="188"/>
      <c r="AA694" s="193"/>
      <c r="AT694" s="194" t="s">
        <v>199</v>
      </c>
      <c r="AU694" s="194" t="s">
        <v>114</v>
      </c>
      <c r="AV694" s="11" t="s">
        <v>90</v>
      </c>
      <c r="AW694" s="11" t="s">
        <v>39</v>
      </c>
      <c r="AX694" s="11" t="s">
        <v>82</v>
      </c>
      <c r="AY694" s="194" t="s">
        <v>191</v>
      </c>
    </row>
    <row r="695" spans="2:51" s="10" customFormat="1" ht="22.5" customHeight="1">
      <c r="B695" s="179"/>
      <c r="C695" s="180"/>
      <c r="D695" s="180"/>
      <c r="E695" s="181" t="s">
        <v>22</v>
      </c>
      <c r="F695" s="274" t="s">
        <v>900</v>
      </c>
      <c r="G695" s="275"/>
      <c r="H695" s="275"/>
      <c r="I695" s="275"/>
      <c r="J695" s="180"/>
      <c r="K695" s="182">
        <v>86.15</v>
      </c>
      <c r="L695" s="180"/>
      <c r="M695" s="180"/>
      <c r="N695" s="180"/>
      <c r="O695" s="180"/>
      <c r="P695" s="180"/>
      <c r="Q695" s="180"/>
      <c r="R695" s="183"/>
      <c r="T695" s="184"/>
      <c r="U695" s="180"/>
      <c r="V695" s="180"/>
      <c r="W695" s="180"/>
      <c r="X695" s="180"/>
      <c r="Y695" s="180"/>
      <c r="Z695" s="180"/>
      <c r="AA695" s="185"/>
      <c r="AT695" s="186" t="s">
        <v>199</v>
      </c>
      <c r="AU695" s="186" t="s">
        <v>114</v>
      </c>
      <c r="AV695" s="10" t="s">
        <v>114</v>
      </c>
      <c r="AW695" s="10" t="s">
        <v>39</v>
      </c>
      <c r="AX695" s="10" t="s">
        <v>90</v>
      </c>
      <c r="AY695" s="186" t="s">
        <v>191</v>
      </c>
    </row>
    <row r="696" spans="2:65" s="1" customFormat="1" ht="31.5" customHeight="1">
      <c r="B696" s="38"/>
      <c r="C696" s="203" t="s">
        <v>904</v>
      </c>
      <c r="D696" s="203" t="s">
        <v>292</v>
      </c>
      <c r="E696" s="204" t="s">
        <v>905</v>
      </c>
      <c r="F696" s="276" t="s">
        <v>906</v>
      </c>
      <c r="G696" s="276"/>
      <c r="H696" s="276"/>
      <c r="I696" s="276"/>
      <c r="J696" s="205" t="s">
        <v>111</v>
      </c>
      <c r="K696" s="206">
        <v>35.07</v>
      </c>
      <c r="L696" s="277">
        <v>0</v>
      </c>
      <c r="M696" s="278"/>
      <c r="N696" s="279">
        <f>ROUND(L696*K696,2)</f>
        <v>0</v>
      </c>
      <c r="O696" s="280"/>
      <c r="P696" s="280"/>
      <c r="Q696" s="280"/>
      <c r="R696" s="40"/>
      <c r="T696" s="176" t="s">
        <v>22</v>
      </c>
      <c r="U696" s="47" t="s">
        <v>47</v>
      </c>
      <c r="V696" s="39"/>
      <c r="W696" s="177">
        <f>V696*K696</f>
        <v>0</v>
      </c>
      <c r="X696" s="177">
        <v>0.0024</v>
      </c>
      <c r="Y696" s="177">
        <f>X696*K696</f>
        <v>0.08416799999999999</v>
      </c>
      <c r="Z696" s="177">
        <v>0</v>
      </c>
      <c r="AA696" s="178">
        <f>Z696*K696</f>
        <v>0</v>
      </c>
      <c r="AR696" s="21" t="s">
        <v>440</v>
      </c>
      <c r="AT696" s="21" t="s">
        <v>292</v>
      </c>
      <c r="AU696" s="21" t="s">
        <v>114</v>
      </c>
      <c r="AY696" s="21" t="s">
        <v>191</v>
      </c>
      <c r="BE696" s="113">
        <f>IF(U696="základní",N696,0)</f>
        <v>0</v>
      </c>
      <c r="BF696" s="113">
        <f>IF(U696="snížená",N696,0)</f>
        <v>0</v>
      </c>
      <c r="BG696" s="113">
        <f>IF(U696="zákl. přenesená",N696,0)</f>
        <v>0</v>
      </c>
      <c r="BH696" s="113">
        <f>IF(U696="sníž. přenesená",N696,0)</f>
        <v>0</v>
      </c>
      <c r="BI696" s="113">
        <f>IF(U696="nulová",N696,0)</f>
        <v>0</v>
      </c>
      <c r="BJ696" s="21" t="s">
        <v>90</v>
      </c>
      <c r="BK696" s="113">
        <f>ROUND(L696*K696,2)</f>
        <v>0</v>
      </c>
      <c r="BL696" s="21" t="s">
        <v>344</v>
      </c>
      <c r="BM696" s="21" t="s">
        <v>907</v>
      </c>
    </row>
    <row r="697" spans="2:51" s="11" customFormat="1" ht="22.5" customHeight="1">
      <c r="B697" s="187"/>
      <c r="C697" s="188"/>
      <c r="D697" s="188"/>
      <c r="E697" s="189" t="s">
        <v>22</v>
      </c>
      <c r="F697" s="286" t="s">
        <v>899</v>
      </c>
      <c r="G697" s="287"/>
      <c r="H697" s="287"/>
      <c r="I697" s="287"/>
      <c r="J697" s="188"/>
      <c r="K697" s="190" t="s">
        <v>22</v>
      </c>
      <c r="L697" s="188"/>
      <c r="M697" s="188"/>
      <c r="N697" s="188"/>
      <c r="O697" s="188"/>
      <c r="P697" s="188"/>
      <c r="Q697" s="188"/>
      <c r="R697" s="191"/>
      <c r="T697" s="192"/>
      <c r="U697" s="188"/>
      <c r="V697" s="188"/>
      <c r="W697" s="188"/>
      <c r="X697" s="188"/>
      <c r="Y697" s="188"/>
      <c r="Z697" s="188"/>
      <c r="AA697" s="193"/>
      <c r="AT697" s="194" t="s">
        <v>199</v>
      </c>
      <c r="AU697" s="194" t="s">
        <v>114</v>
      </c>
      <c r="AV697" s="11" t="s">
        <v>90</v>
      </c>
      <c r="AW697" s="11" t="s">
        <v>39</v>
      </c>
      <c r="AX697" s="11" t="s">
        <v>82</v>
      </c>
      <c r="AY697" s="194" t="s">
        <v>191</v>
      </c>
    </row>
    <row r="698" spans="2:51" s="10" customFormat="1" ht="22.5" customHeight="1">
      <c r="B698" s="179"/>
      <c r="C698" s="180"/>
      <c r="D698" s="180"/>
      <c r="E698" s="181" t="s">
        <v>22</v>
      </c>
      <c r="F698" s="274" t="s">
        <v>901</v>
      </c>
      <c r="G698" s="275"/>
      <c r="H698" s="275"/>
      <c r="I698" s="275"/>
      <c r="J698" s="180"/>
      <c r="K698" s="182">
        <v>33.4</v>
      </c>
      <c r="L698" s="180"/>
      <c r="M698" s="180"/>
      <c r="N698" s="180"/>
      <c r="O698" s="180"/>
      <c r="P698" s="180"/>
      <c r="Q698" s="180"/>
      <c r="R698" s="183"/>
      <c r="T698" s="184"/>
      <c r="U698" s="180"/>
      <c r="V698" s="180"/>
      <c r="W698" s="180"/>
      <c r="X698" s="180"/>
      <c r="Y698" s="180"/>
      <c r="Z698" s="180"/>
      <c r="AA698" s="185"/>
      <c r="AT698" s="186" t="s">
        <v>199</v>
      </c>
      <c r="AU698" s="186" t="s">
        <v>114</v>
      </c>
      <c r="AV698" s="10" t="s">
        <v>114</v>
      </c>
      <c r="AW698" s="10" t="s">
        <v>39</v>
      </c>
      <c r="AX698" s="10" t="s">
        <v>90</v>
      </c>
      <c r="AY698" s="186" t="s">
        <v>191</v>
      </c>
    </row>
    <row r="699" spans="2:65" s="1" customFormat="1" ht="31.5" customHeight="1">
      <c r="B699" s="38"/>
      <c r="C699" s="172" t="s">
        <v>908</v>
      </c>
      <c r="D699" s="172" t="s">
        <v>193</v>
      </c>
      <c r="E699" s="173" t="s">
        <v>909</v>
      </c>
      <c r="F699" s="281" t="s">
        <v>910</v>
      </c>
      <c r="G699" s="281"/>
      <c r="H699" s="281"/>
      <c r="I699" s="281"/>
      <c r="J699" s="174" t="s">
        <v>111</v>
      </c>
      <c r="K699" s="175">
        <v>707.41</v>
      </c>
      <c r="L699" s="282">
        <v>0</v>
      </c>
      <c r="M699" s="283"/>
      <c r="N699" s="280">
        <f>ROUND(L699*K699,2)</f>
        <v>0</v>
      </c>
      <c r="O699" s="280"/>
      <c r="P699" s="280"/>
      <c r="Q699" s="280"/>
      <c r="R699" s="40"/>
      <c r="T699" s="176" t="s">
        <v>22</v>
      </c>
      <c r="U699" s="47" t="s">
        <v>47</v>
      </c>
      <c r="V699" s="39"/>
      <c r="W699" s="177">
        <f>V699*K699</f>
        <v>0</v>
      </c>
      <c r="X699" s="177">
        <v>0.00014</v>
      </c>
      <c r="Y699" s="177">
        <f>X699*K699</f>
        <v>0.09903739999999998</v>
      </c>
      <c r="Z699" s="177">
        <v>0</v>
      </c>
      <c r="AA699" s="178">
        <f>Z699*K699</f>
        <v>0</v>
      </c>
      <c r="AR699" s="21" t="s">
        <v>344</v>
      </c>
      <c r="AT699" s="21" t="s">
        <v>193</v>
      </c>
      <c r="AU699" s="21" t="s">
        <v>114</v>
      </c>
      <c r="AY699" s="21" t="s">
        <v>191</v>
      </c>
      <c r="BE699" s="113">
        <f>IF(U699="základní",N699,0)</f>
        <v>0</v>
      </c>
      <c r="BF699" s="113">
        <f>IF(U699="snížená",N699,0)</f>
        <v>0</v>
      </c>
      <c r="BG699" s="113">
        <f>IF(U699="zákl. přenesená",N699,0)</f>
        <v>0</v>
      </c>
      <c r="BH699" s="113">
        <f>IF(U699="sníž. přenesená",N699,0)</f>
        <v>0</v>
      </c>
      <c r="BI699" s="113">
        <f>IF(U699="nulová",N699,0)</f>
        <v>0</v>
      </c>
      <c r="BJ699" s="21" t="s">
        <v>90</v>
      </c>
      <c r="BK699" s="113">
        <f>ROUND(L699*K699,2)</f>
        <v>0</v>
      </c>
      <c r="BL699" s="21" t="s">
        <v>344</v>
      </c>
      <c r="BM699" s="21" t="s">
        <v>911</v>
      </c>
    </row>
    <row r="700" spans="2:47" s="1" customFormat="1" ht="66" customHeight="1">
      <c r="B700" s="38"/>
      <c r="C700" s="39"/>
      <c r="D700" s="39"/>
      <c r="E700" s="39"/>
      <c r="F700" s="270" t="s">
        <v>912</v>
      </c>
      <c r="G700" s="271"/>
      <c r="H700" s="271"/>
      <c r="I700" s="271"/>
      <c r="J700" s="39"/>
      <c r="K700" s="39"/>
      <c r="L700" s="39"/>
      <c r="M700" s="39"/>
      <c r="N700" s="39"/>
      <c r="O700" s="39"/>
      <c r="P700" s="39"/>
      <c r="Q700" s="39"/>
      <c r="R700" s="40"/>
      <c r="T700" s="147"/>
      <c r="U700" s="39"/>
      <c r="V700" s="39"/>
      <c r="W700" s="39"/>
      <c r="X700" s="39"/>
      <c r="Y700" s="39"/>
      <c r="Z700" s="39"/>
      <c r="AA700" s="81"/>
      <c r="AT700" s="21" t="s">
        <v>210</v>
      </c>
      <c r="AU700" s="21" t="s">
        <v>114</v>
      </c>
    </row>
    <row r="701" spans="2:51" s="11" customFormat="1" ht="22.5" customHeight="1">
      <c r="B701" s="187"/>
      <c r="C701" s="188"/>
      <c r="D701" s="188"/>
      <c r="E701" s="189" t="s">
        <v>22</v>
      </c>
      <c r="F701" s="272" t="s">
        <v>913</v>
      </c>
      <c r="G701" s="273"/>
      <c r="H701" s="273"/>
      <c r="I701" s="273"/>
      <c r="J701" s="188"/>
      <c r="K701" s="190" t="s">
        <v>22</v>
      </c>
      <c r="L701" s="188"/>
      <c r="M701" s="188"/>
      <c r="N701" s="188"/>
      <c r="O701" s="188"/>
      <c r="P701" s="188"/>
      <c r="Q701" s="188"/>
      <c r="R701" s="191"/>
      <c r="T701" s="192"/>
      <c r="U701" s="188"/>
      <c r="V701" s="188"/>
      <c r="W701" s="188"/>
      <c r="X701" s="188"/>
      <c r="Y701" s="188"/>
      <c r="Z701" s="188"/>
      <c r="AA701" s="193"/>
      <c r="AT701" s="194" t="s">
        <v>199</v>
      </c>
      <c r="AU701" s="194" t="s">
        <v>114</v>
      </c>
      <c r="AV701" s="11" t="s">
        <v>90</v>
      </c>
      <c r="AW701" s="11" t="s">
        <v>39</v>
      </c>
      <c r="AX701" s="11" t="s">
        <v>82</v>
      </c>
      <c r="AY701" s="194" t="s">
        <v>191</v>
      </c>
    </row>
    <row r="702" spans="2:51" s="10" customFormat="1" ht="22.5" customHeight="1">
      <c r="B702" s="179"/>
      <c r="C702" s="180"/>
      <c r="D702" s="180"/>
      <c r="E702" s="181" t="s">
        <v>22</v>
      </c>
      <c r="F702" s="274" t="s">
        <v>914</v>
      </c>
      <c r="G702" s="275"/>
      <c r="H702" s="275"/>
      <c r="I702" s="275"/>
      <c r="J702" s="180"/>
      <c r="K702" s="182">
        <v>707.41</v>
      </c>
      <c r="L702" s="180"/>
      <c r="M702" s="180"/>
      <c r="N702" s="180"/>
      <c r="O702" s="180"/>
      <c r="P702" s="180"/>
      <c r="Q702" s="180"/>
      <c r="R702" s="183"/>
      <c r="T702" s="184"/>
      <c r="U702" s="180"/>
      <c r="V702" s="180"/>
      <c r="W702" s="180"/>
      <c r="X702" s="180"/>
      <c r="Y702" s="180"/>
      <c r="Z702" s="180"/>
      <c r="AA702" s="185"/>
      <c r="AT702" s="186" t="s">
        <v>199</v>
      </c>
      <c r="AU702" s="186" t="s">
        <v>114</v>
      </c>
      <c r="AV702" s="10" t="s">
        <v>114</v>
      </c>
      <c r="AW702" s="10" t="s">
        <v>39</v>
      </c>
      <c r="AX702" s="10" t="s">
        <v>90</v>
      </c>
      <c r="AY702" s="186" t="s">
        <v>191</v>
      </c>
    </row>
    <row r="703" spans="2:65" s="1" customFormat="1" ht="31.5" customHeight="1">
      <c r="B703" s="38"/>
      <c r="C703" s="172" t="s">
        <v>915</v>
      </c>
      <c r="D703" s="172" t="s">
        <v>193</v>
      </c>
      <c r="E703" s="173" t="s">
        <v>916</v>
      </c>
      <c r="F703" s="281" t="s">
        <v>917</v>
      </c>
      <c r="G703" s="281"/>
      <c r="H703" s="281"/>
      <c r="I703" s="281"/>
      <c r="J703" s="174" t="s">
        <v>111</v>
      </c>
      <c r="K703" s="175">
        <v>248.24</v>
      </c>
      <c r="L703" s="282">
        <v>0</v>
      </c>
      <c r="M703" s="283"/>
      <c r="N703" s="280">
        <f>ROUND(L703*K703,2)</f>
        <v>0</v>
      </c>
      <c r="O703" s="280"/>
      <c r="P703" s="280"/>
      <c r="Q703" s="280"/>
      <c r="R703" s="40"/>
      <c r="T703" s="176" t="s">
        <v>22</v>
      </c>
      <c r="U703" s="47" t="s">
        <v>47</v>
      </c>
      <c r="V703" s="39"/>
      <c r="W703" s="177">
        <f>V703*K703</f>
        <v>0</v>
      </c>
      <c r="X703" s="177">
        <v>0.00027</v>
      </c>
      <c r="Y703" s="177">
        <f>X703*K703</f>
        <v>0.06702480000000001</v>
      </c>
      <c r="Z703" s="177">
        <v>0</v>
      </c>
      <c r="AA703" s="178">
        <f>Z703*K703</f>
        <v>0</v>
      </c>
      <c r="AR703" s="21" t="s">
        <v>344</v>
      </c>
      <c r="AT703" s="21" t="s">
        <v>193</v>
      </c>
      <c r="AU703" s="21" t="s">
        <v>114</v>
      </c>
      <c r="AY703" s="21" t="s">
        <v>191</v>
      </c>
      <c r="BE703" s="113">
        <f>IF(U703="základní",N703,0)</f>
        <v>0</v>
      </c>
      <c r="BF703" s="113">
        <f>IF(U703="snížená",N703,0)</f>
        <v>0</v>
      </c>
      <c r="BG703" s="113">
        <f>IF(U703="zákl. přenesená",N703,0)</f>
        <v>0</v>
      </c>
      <c r="BH703" s="113">
        <f>IF(U703="sníž. přenesená",N703,0)</f>
        <v>0</v>
      </c>
      <c r="BI703" s="113">
        <f>IF(U703="nulová",N703,0)</f>
        <v>0</v>
      </c>
      <c r="BJ703" s="21" t="s">
        <v>90</v>
      </c>
      <c r="BK703" s="113">
        <f>ROUND(L703*K703,2)</f>
        <v>0</v>
      </c>
      <c r="BL703" s="21" t="s">
        <v>344</v>
      </c>
      <c r="BM703" s="21" t="s">
        <v>918</v>
      </c>
    </row>
    <row r="704" spans="2:47" s="1" customFormat="1" ht="66" customHeight="1">
      <c r="B704" s="38"/>
      <c r="C704" s="39"/>
      <c r="D704" s="39"/>
      <c r="E704" s="39"/>
      <c r="F704" s="270" t="s">
        <v>919</v>
      </c>
      <c r="G704" s="271"/>
      <c r="H704" s="271"/>
      <c r="I704" s="271"/>
      <c r="J704" s="39"/>
      <c r="K704" s="39"/>
      <c r="L704" s="39"/>
      <c r="M704" s="39"/>
      <c r="N704" s="39"/>
      <c r="O704" s="39"/>
      <c r="P704" s="39"/>
      <c r="Q704" s="39"/>
      <c r="R704" s="40"/>
      <c r="T704" s="147"/>
      <c r="U704" s="39"/>
      <c r="V704" s="39"/>
      <c r="W704" s="39"/>
      <c r="X704" s="39"/>
      <c r="Y704" s="39"/>
      <c r="Z704" s="39"/>
      <c r="AA704" s="81"/>
      <c r="AT704" s="21" t="s">
        <v>210</v>
      </c>
      <c r="AU704" s="21" t="s">
        <v>114</v>
      </c>
    </row>
    <row r="705" spans="2:51" s="11" customFormat="1" ht="22.5" customHeight="1">
      <c r="B705" s="187"/>
      <c r="C705" s="188"/>
      <c r="D705" s="188"/>
      <c r="E705" s="189" t="s">
        <v>22</v>
      </c>
      <c r="F705" s="272" t="s">
        <v>913</v>
      </c>
      <c r="G705" s="273"/>
      <c r="H705" s="273"/>
      <c r="I705" s="273"/>
      <c r="J705" s="188"/>
      <c r="K705" s="190" t="s">
        <v>22</v>
      </c>
      <c r="L705" s="188"/>
      <c r="M705" s="188"/>
      <c r="N705" s="188"/>
      <c r="O705" s="188"/>
      <c r="P705" s="188"/>
      <c r="Q705" s="188"/>
      <c r="R705" s="191"/>
      <c r="T705" s="192"/>
      <c r="U705" s="188"/>
      <c r="V705" s="188"/>
      <c r="W705" s="188"/>
      <c r="X705" s="188"/>
      <c r="Y705" s="188"/>
      <c r="Z705" s="188"/>
      <c r="AA705" s="193"/>
      <c r="AT705" s="194" t="s">
        <v>199</v>
      </c>
      <c r="AU705" s="194" t="s">
        <v>114</v>
      </c>
      <c r="AV705" s="11" t="s">
        <v>90</v>
      </c>
      <c r="AW705" s="11" t="s">
        <v>39</v>
      </c>
      <c r="AX705" s="11" t="s">
        <v>82</v>
      </c>
      <c r="AY705" s="194" t="s">
        <v>191</v>
      </c>
    </row>
    <row r="706" spans="2:51" s="10" customFormat="1" ht="22.5" customHeight="1">
      <c r="B706" s="179"/>
      <c r="C706" s="180"/>
      <c r="D706" s="180"/>
      <c r="E706" s="181" t="s">
        <v>22</v>
      </c>
      <c r="F706" s="274" t="s">
        <v>920</v>
      </c>
      <c r="G706" s="275"/>
      <c r="H706" s="275"/>
      <c r="I706" s="275"/>
      <c r="J706" s="180"/>
      <c r="K706" s="182">
        <v>248.24</v>
      </c>
      <c r="L706" s="180"/>
      <c r="M706" s="180"/>
      <c r="N706" s="180"/>
      <c r="O706" s="180"/>
      <c r="P706" s="180"/>
      <c r="Q706" s="180"/>
      <c r="R706" s="183"/>
      <c r="T706" s="184"/>
      <c r="U706" s="180"/>
      <c r="V706" s="180"/>
      <c r="W706" s="180"/>
      <c r="X706" s="180"/>
      <c r="Y706" s="180"/>
      <c r="Z706" s="180"/>
      <c r="AA706" s="185"/>
      <c r="AT706" s="186" t="s">
        <v>199</v>
      </c>
      <c r="AU706" s="186" t="s">
        <v>114</v>
      </c>
      <c r="AV706" s="10" t="s">
        <v>114</v>
      </c>
      <c r="AW706" s="10" t="s">
        <v>39</v>
      </c>
      <c r="AX706" s="10" t="s">
        <v>90</v>
      </c>
      <c r="AY706" s="186" t="s">
        <v>191</v>
      </c>
    </row>
    <row r="707" spans="2:65" s="1" customFormat="1" ht="31.5" customHeight="1">
      <c r="B707" s="38"/>
      <c r="C707" s="172" t="s">
        <v>921</v>
      </c>
      <c r="D707" s="172" t="s">
        <v>193</v>
      </c>
      <c r="E707" s="173" t="s">
        <v>922</v>
      </c>
      <c r="F707" s="281" t="s">
        <v>923</v>
      </c>
      <c r="G707" s="281"/>
      <c r="H707" s="281"/>
      <c r="I707" s="281"/>
      <c r="J707" s="174" t="s">
        <v>111</v>
      </c>
      <c r="K707" s="175">
        <v>190.28</v>
      </c>
      <c r="L707" s="282">
        <v>0</v>
      </c>
      <c r="M707" s="283"/>
      <c r="N707" s="280">
        <f>ROUND(L707*K707,2)</f>
        <v>0</v>
      </c>
      <c r="O707" s="280"/>
      <c r="P707" s="280"/>
      <c r="Q707" s="280"/>
      <c r="R707" s="40"/>
      <c r="T707" s="176" t="s">
        <v>22</v>
      </c>
      <c r="U707" s="47" t="s">
        <v>47</v>
      </c>
      <c r="V707" s="39"/>
      <c r="W707" s="177">
        <f>V707*K707</f>
        <v>0</v>
      </c>
      <c r="X707" s="177">
        <v>0.00041</v>
      </c>
      <c r="Y707" s="177">
        <f>X707*K707</f>
        <v>0.0780148</v>
      </c>
      <c r="Z707" s="177">
        <v>0</v>
      </c>
      <c r="AA707" s="178">
        <f>Z707*K707</f>
        <v>0</v>
      </c>
      <c r="AR707" s="21" t="s">
        <v>344</v>
      </c>
      <c r="AT707" s="21" t="s">
        <v>193</v>
      </c>
      <c r="AU707" s="21" t="s">
        <v>114</v>
      </c>
      <c r="AY707" s="21" t="s">
        <v>191</v>
      </c>
      <c r="BE707" s="113">
        <f>IF(U707="základní",N707,0)</f>
        <v>0</v>
      </c>
      <c r="BF707" s="113">
        <f>IF(U707="snížená",N707,0)</f>
        <v>0</v>
      </c>
      <c r="BG707" s="113">
        <f>IF(U707="zákl. přenesená",N707,0)</f>
        <v>0</v>
      </c>
      <c r="BH707" s="113">
        <f>IF(U707="sníž. přenesená",N707,0)</f>
        <v>0</v>
      </c>
      <c r="BI707" s="113">
        <f>IF(U707="nulová",N707,0)</f>
        <v>0</v>
      </c>
      <c r="BJ707" s="21" t="s">
        <v>90</v>
      </c>
      <c r="BK707" s="113">
        <f>ROUND(L707*K707,2)</f>
        <v>0</v>
      </c>
      <c r="BL707" s="21" t="s">
        <v>344</v>
      </c>
      <c r="BM707" s="21" t="s">
        <v>924</v>
      </c>
    </row>
    <row r="708" spans="2:47" s="1" customFormat="1" ht="66" customHeight="1">
      <c r="B708" s="38"/>
      <c r="C708" s="39"/>
      <c r="D708" s="39"/>
      <c r="E708" s="39"/>
      <c r="F708" s="270" t="s">
        <v>925</v>
      </c>
      <c r="G708" s="271"/>
      <c r="H708" s="271"/>
      <c r="I708" s="271"/>
      <c r="J708" s="39"/>
      <c r="K708" s="39"/>
      <c r="L708" s="39"/>
      <c r="M708" s="39"/>
      <c r="N708" s="39"/>
      <c r="O708" s="39"/>
      <c r="P708" s="39"/>
      <c r="Q708" s="39"/>
      <c r="R708" s="40"/>
      <c r="T708" s="147"/>
      <c r="U708" s="39"/>
      <c r="V708" s="39"/>
      <c r="W708" s="39"/>
      <c r="X708" s="39"/>
      <c r="Y708" s="39"/>
      <c r="Z708" s="39"/>
      <c r="AA708" s="81"/>
      <c r="AT708" s="21" t="s">
        <v>210</v>
      </c>
      <c r="AU708" s="21" t="s">
        <v>114</v>
      </c>
    </row>
    <row r="709" spans="2:51" s="11" customFormat="1" ht="22.5" customHeight="1">
      <c r="B709" s="187"/>
      <c r="C709" s="188"/>
      <c r="D709" s="188"/>
      <c r="E709" s="189" t="s">
        <v>22</v>
      </c>
      <c r="F709" s="272" t="s">
        <v>913</v>
      </c>
      <c r="G709" s="273"/>
      <c r="H709" s="273"/>
      <c r="I709" s="273"/>
      <c r="J709" s="188"/>
      <c r="K709" s="190" t="s">
        <v>22</v>
      </c>
      <c r="L709" s="188"/>
      <c r="M709" s="188"/>
      <c r="N709" s="188"/>
      <c r="O709" s="188"/>
      <c r="P709" s="188"/>
      <c r="Q709" s="188"/>
      <c r="R709" s="191"/>
      <c r="T709" s="192"/>
      <c r="U709" s="188"/>
      <c r="V709" s="188"/>
      <c r="W709" s="188"/>
      <c r="X709" s="188"/>
      <c r="Y709" s="188"/>
      <c r="Z709" s="188"/>
      <c r="AA709" s="193"/>
      <c r="AT709" s="194" t="s">
        <v>199</v>
      </c>
      <c r="AU709" s="194" t="s">
        <v>114</v>
      </c>
      <c r="AV709" s="11" t="s">
        <v>90</v>
      </c>
      <c r="AW709" s="11" t="s">
        <v>39</v>
      </c>
      <c r="AX709" s="11" t="s">
        <v>82</v>
      </c>
      <c r="AY709" s="194" t="s">
        <v>191</v>
      </c>
    </row>
    <row r="710" spans="2:51" s="10" customFormat="1" ht="22.5" customHeight="1">
      <c r="B710" s="179"/>
      <c r="C710" s="180"/>
      <c r="D710" s="180"/>
      <c r="E710" s="181" t="s">
        <v>22</v>
      </c>
      <c r="F710" s="274" t="s">
        <v>926</v>
      </c>
      <c r="G710" s="275"/>
      <c r="H710" s="275"/>
      <c r="I710" s="275"/>
      <c r="J710" s="180"/>
      <c r="K710" s="182">
        <v>190.28</v>
      </c>
      <c r="L710" s="180"/>
      <c r="M710" s="180"/>
      <c r="N710" s="180"/>
      <c r="O710" s="180"/>
      <c r="P710" s="180"/>
      <c r="Q710" s="180"/>
      <c r="R710" s="183"/>
      <c r="T710" s="184"/>
      <c r="U710" s="180"/>
      <c r="V710" s="180"/>
      <c r="W710" s="180"/>
      <c r="X710" s="180"/>
      <c r="Y710" s="180"/>
      <c r="Z710" s="180"/>
      <c r="AA710" s="185"/>
      <c r="AT710" s="186" t="s">
        <v>199</v>
      </c>
      <c r="AU710" s="186" t="s">
        <v>114</v>
      </c>
      <c r="AV710" s="10" t="s">
        <v>114</v>
      </c>
      <c r="AW710" s="10" t="s">
        <v>39</v>
      </c>
      <c r="AX710" s="10" t="s">
        <v>90</v>
      </c>
      <c r="AY710" s="186" t="s">
        <v>191</v>
      </c>
    </row>
    <row r="711" spans="2:65" s="1" customFormat="1" ht="31.5" customHeight="1">
      <c r="B711" s="38"/>
      <c r="C711" s="203" t="s">
        <v>927</v>
      </c>
      <c r="D711" s="203" t="s">
        <v>292</v>
      </c>
      <c r="E711" s="204" t="s">
        <v>928</v>
      </c>
      <c r="F711" s="276" t="s">
        <v>929</v>
      </c>
      <c r="G711" s="276"/>
      <c r="H711" s="276"/>
      <c r="I711" s="276"/>
      <c r="J711" s="205" t="s">
        <v>111</v>
      </c>
      <c r="K711" s="206">
        <v>1203.227</v>
      </c>
      <c r="L711" s="277">
        <v>0</v>
      </c>
      <c r="M711" s="278"/>
      <c r="N711" s="279">
        <f>ROUND(L711*K711,2)</f>
        <v>0</v>
      </c>
      <c r="O711" s="280"/>
      <c r="P711" s="280"/>
      <c r="Q711" s="280"/>
      <c r="R711" s="40"/>
      <c r="T711" s="176" t="s">
        <v>22</v>
      </c>
      <c r="U711" s="47" t="s">
        <v>47</v>
      </c>
      <c r="V711" s="39"/>
      <c r="W711" s="177">
        <f>V711*K711</f>
        <v>0</v>
      </c>
      <c r="X711" s="177">
        <v>0.0035</v>
      </c>
      <c r="Y711" s="177">
        <f>X711*K711</f>
        <v>4.2112945</v>
      </c>
      <c r="Z711" s="177">
        <v>0</v>
      </c>
      <c r="AA711" s="178">
        <f>Z711*K711</f>
        <v>0</v>
      </c>
      <c r="AR711" s="21" t="s">
        <v>440</v>
      </c>
      <c r="AT711" s="21" t="s">
        <v>292</v>
      </c>
      <c r="AU711" s="21" t="s">
        <v>114</v>
      </c>
      <c r="AY711" s="21" t="s">
        <v>191</v>
      </c>
      <c r="BE711" s="113">
        <f>IF(U711="základní",N711,0)</f>
        <v>0</v>
      </c>
      <c r="BF711" s="113">
        <f>IF(U711="snížená",N711,0)</f>
        <v>0</v>
      </c>
      <c r="BG711" s="113">
        <f>IF(U711="zákl. přenesená",N711,0)</f>
        <v>0</v>
      </c>
      <c r="BH711" s="113">
        <f>IF(U711="sníž. přenesená",N711,0)</f>
        <v>0</v>
      </c>
      <c r="BI711" s="113">
        <f>IF(U711="nulová",N711,0)</f>
        <v>0</v>
      </c>
      <c r="BJ711" s="21" t="s">
        <v>90</v>
      </c>
      <c r="BK711" s="113">
        <f>ROUND(L711*K711,2)</f>
        <v>0</v>
      </c>
      <c r="BL711" s="21" t="s">
        <v>344</v>
      </c>
      <c r="BM711" s="21" t="s">
        <v>930</v>
      </c>
    </row>
    <row r="712" spans="2:47" s="1" customFormat="1" ht="22.5" customHeight="1">
      <c r="B712" s="38"/>
      <c r="C712" s="39"/>
      <c r="D712" s="39"/>
      <c r="E712" s="39"/>
      <c r="F712" s="270" t="s">
        <v>894</v>
      </c>
      <c r="G712" s="271"/>
      <c r="H712" s="271"/>
      <c r="I712" s="271"/>
      <c r="J712" s="39"/>
      <c r="K712" s="39"/>
      <c r="L712" s="39"/>
      <c r="M712" s="39"/>
      <c r="N712" s="39"/>
      <c r="O712" s="39"/>
      <c r="P712" s="39"/>
      <c r="Q712" s="39"/>
      <c r="R712" s="40"/>
      <c r="T712" s="147"/>
      <c r="U712" s="39"/>
      <c r="V712" s="39"/>
      <c r="W712" s="39"/>
      <c r="X712" s="39"/>
      <c r="Y712" s="39"/>
      <c r="Z712" s="39"/>
      <c r="AA712" s="81"/>
      <c r="AT712" s="21" t="s">
        <v>210</v>
      </c>
      <c r="AU712" s="21" t="s">
        <v>114</v>
      </c>
    </row>
    <row r="713" spans="2:51" s="11" customFormat="1" ht="22.5" customHeight="1">
      <c r="B713" s="187"/>
      <c r="C713" s="188"/>
      <c r="D713" s="188"/>
      <c r="E713" s="189" t="s">
        <v>22</v>
      </c>
      <c r="F713" s="272" t="s">
        <v>913</v>
      </c>
      <c r="G713" s="273"/>
      <c r="H713" s="273"/>
      <c r="I713" s="273"/>
      <c r="J713" s="188"/>
      <c r="K713" s="190" t="s">
        <v>22</v>
      </c>
      <c r="L713" s="188"/>
      <c r="M713" s="188"/>
      <c r="N713" s="188"/>
      <c r="O713" s="188"/>
      <c r="P713" s="188"/>
      <c r="Q713" s="188"/>
      <c r="R713" s="191"/>
      <c r="T713" s="192"/>
      <c r="U713" s="188"/>
      <c r="V713" s="188"/>
      <c r="W713" s="188"/>
      <c r="X713" s="188"/>
      <c r="Y713" s="188"/>
      <c r="Z713" s="188"/>
      <c r="AA713" s="193"/>
      <c r="AT713" s="194" t="s">
        <v>199</v>
      </c>
      <c r="AU713" s="194" t="s">
        <v>114</v>
      </c>
      <c r="AV713" s="11" t="s">
        <v>90</v>
      </c>
      <c r="AW713" s="11" t="s">
        <v>39</v>
      </c>
      <c r="AX713" s="11" t="s">
        <v>82</v>
      </c>
      <c r="AY713" s="194" t="s">
        <v>191</v>
      </c>
    </row>
    <row r="714" spans="2:51" s="10" customFormat="1" ht="22.5" customHeight="1">
      <c r="B714" s="179"/>
      <c r="C714" s="180"/>
      <c r="D714" s="180"/>
      <c r="E714" s="181" t="s">
        <v>22</v>
      </c>
      <c r="F714" s="274" t="s">
        <v>931</v>
      </c>
      <c r="G714" s="275"/>
      <c r="H714" s="275"/>
      <c r="I714" s="275"/>
      <c r="J714" s="180"/>
      <c r="K714" s="182">
        <v>1145.93</v>
      </c>
      <c r="L714" s="180"/>
      <c r="M714" s="180"/>
      <c r="N714" s="180"/>
      <c r="O714" s="180"/>
      <c r="P714" s="180"/>
      <c r="Q714" s="180"/>
      <c r="R714" s="183"/>
      <c r="T714" s="184"/>
      <c r="U714" s="180"/>
      <c r="V714" s="180"/>
      <c r="W714" s="180"/>
      <c r="X714" s="180"/>
      <c r="Y714" s="180"/>
      <c r="Z714" s="180"/>
      <c r="AA714" s="185"/>
      <c r="AT714" s="186" t="s">
        <v>199</v>
      </c>
      <c r="AU714" s="186" t="s">
        <v>114</v>
      </c>
      <c r="AV714" s="10" t="s">
        <v>114</v>
      </c>
      <c r="AW714" s="10" t="s">
        <v>39</v>
      </c>
      <c r="AX714" s="10" t="s">
        <v>90</v>
      </c>
      <c r="AY714" s="186" t="s">
        <v>191</v>
      </c>
    </row>
    <row r="715" spans="2:65" s="1" customFormat="1" ht="31.5" customHeight="1">
      <c r="B715" s="38"/>
      <c r="C715" s="203" t="s">
        <v>932</v>
      </c>
      <c r="D715" s="203" t="s">
        <v>292</v>
      </c>
      <c r="E715" s="204" t="s">
        <v>933</v>
      </c>
      <c r="F715" s="276" t="s">
        <v>934</v>
      </c>
      <c r="G715" s="276"/>
      <c r="H715" s="276"/>
      <c r="I715" s="276"/>
      <c r="J715" s="205" t="s">
        <v>111</v>
      </c>
      <c r="K715" s="206">
        <v>1203.227</v>
      </c>
      <c r="L715" s="277">
        <v>0</v>
      </c>
      <c r="M715" s="278"/>
      <c r="N715" s="279">
        <f>ROUND(L715*K715,2)</f>
        <v>0</v>
      </c>
      <c r="O715" s="280"/>
      <c r="P715" s="280"/>
      <c r="Q715" s="280"/>
      <c r="R715" s="40"/>
      <c r="T715" s="176" t="s">
        <v>22</v>
      </c>
      <c r="U715" s="47" t="s">
        <v>47</v>
      </c>
      <c r="V715" s="39"/>
      <c r="W715" s="177">
        <f>V715*K715</f>
        <v>0</v>
      </c>
      <c r="X715" s="177">
        <v>0.003</v>
      </c>
      <c r="Y715" s="177">
        <f>X715*K715</f>
        <v>3.609681</v>
      </c>
      <c r="Z715" s="177">
        <v>0</v>
      </c>
      <c r="AA715" s="178">
        <f>Z715*K715</f>
        <v>0</v>
      </c>
      <c r="AR715" s="21" t="s">
        <v>440</v>
      </c>
      <c r="AT715" s="21" t="s">
        <v>292</v>
      </c>
      <c r="AU715" s="21" t="s">
        <v>114</v>
      </c>
      <c r="AY715" s="21" t="s">
        <v>191</v>
      </c>
      <c r="BE715" s="113">
        <f>IF(U715="základní",N715,0)</f>
        <v>0</v>
      </c>
      <c r="BF715" s="113">
        <f>IF(U715="snížená",N715,0)</f>
        <v>0</v>
      </c>
      <c r="BG715" s="113">
        <f>IF(U715="zákl. přenesená",N715,0)</f>
        <v>0</v>
      </c>
      <c r="BH715" s="113">
        <f>IF(U715="sníž. přenesená",N715,0)</f>
        <v>0</v>
      </c>
      <c r="BI715" s="113">
        <f>IF(U715="nulová",N715,0)</f>
        <v>0</v>
      </c>
      <c r="BJ715" s="21" t="s">
        <v>90</v>
      </c>
      <c r="BK715" s="113">
        <f>ROUND(L715*K715,2)</f>
        <v>0</v>
      </c>
      <c r="BL715" s="21" t="s">
        <v>344</v>
      </c>
      <c r="BM715" s="21" t="s">
        <v>935</v>
      </c>
    </row>
    <row r="716" spans="2:47" s="1" customFormat="1" ht="22.5" customHeight="1">
      <c r="B716" s="38"/>
      <c r="C716" s="39"/>
      <c r="D716" s="39"/>
      <c r="E716" s="39"/>
      <c r="F716" s="270" t="s">
        <v>894</v>
      </c>
      <c r="G716" s="271"/>
      <c r="H716" s="271"/>
      <c r="I716" s="271"/>
      <c r="J716" s="39"/>
      <c r="K716" s="39"/>
      <c r="L716" s="39"/>
      <c r="M716" s="39"/>
      <c r="N716" s="39"/>
      <c r="O716" s="39"/>
      <c r="P716" s="39"/>
      <c r="Q716" s="39"/>
      <c r="R716" s="40"/>
      <c r="T716" s="147"/>
      <c r="U716" s="39"/>
      <c r="V716" s="39"/>
      <c r="W716" s="39"/>
      <c r="X716" s="39"/>
      <c r="Y716" s="39"/>
      <c r="Z716" s="39"/>
      <c r="AA716" s="81"/>
      <c r="AT716" s="21" t="s">
        <v>210</v>
      </c>
      <c r="AU716" s="21" t="s">
        <v>114</v>
      </c>
    </row>
    <row r="717" spans="2:51" s="11" customFormat="1" ht="22.5" customHeight="1">
      <c r="B717" s="187"/>
      <c r="C717" s="188"/>
      <c r="D717" s="188"/>
      <c r="E717" s="189" t="s">
        <v>22</v>
      </c>
      <c r="F717" s="272" t="s">
        <v>913</v>
      </c>
      <c r="G717" s="273"/>
      <c r="H717" s="273"/>
      <c r="I717" s="273"/>
      <c r="J717" s="188"/>
      <c r="K717" s="190" t="s">
        <v>22</v>
      </c>
      <c r="L717" s="188"/>
      <c r="M717" s="188"/>
      <c r="N717" s="188"/>
      <c r="O717" s="188"/>
      <c r="P717" s="188"/>
      <c r="Q717" s="188"/>
      <c r="R717" s="191"/>
      <c r="T717" s="192"/>
      <c r="U717" s="188"/>
      <c r="V717" s="188"/>
      <c r="W717" s="188"/>
      <c r="X717" s="188"/>
      <c r="Y717" s="188"/>
      <c r="Z717" s="188"/>
      <c r="AA717" s="193"/>
      <c r="AT717" s="194" t="s">
        <v>199</v>
      </c>
      <c r="AU717" s="194" t="s">
        <v>114</v>
      </c>
      <c r="AV717" s="11" t="s">
        <v>90</v>
      </c>
      <c r="AW717" s="11" t="s">
        <v>39</v>
      </c>
      <c r="AX717" s="11" t="s">
        <v>82</v>
      </c>
      <c r="AY717" s="194" t="s">
        <v>191</v>
      </c>
    </row>
    <row r="718" spans="2:51" s="10" customFormat="1" ht="22.5" customHeight="1">
      <c r="B718" s="179"/>
      <c r="C718" s="180"/>
      <c r="D718" s="180"/>
      <c r="E718" s="181" t="s">
        <v>22</v>
      </c>
      <c r="F718" s="274" t="s">
        <v>931</v>
      </c>
      <c r="G718" s="275"/>
      <c r="H718" s="275"/>
      <c r="I718" s="275"/>
      <c r="J718" s="180"/>
      <c r="K718" s="182">
        <v>1145.93</v>
      </c>
      <c r="L718" s="180"/>
      <c r="M718" s="180"/>
      <c r="N718" s="180"/>
      <c r="O718" s="180"/>
      <c r="P718" s="180"/>
      <c r="Q718" s="180"/>
      <c r="R718" s="183"/>
      <c r="T718" s="184"/>
      <c r="U718" s="180"/>
      <c r="V718" s="180"/>
      <c r="W718" s="180"/>
      <c r="X718" s="180"/>
      <c r="Y718" s="180"/>
      <c r="Z718" s="180"/>
      <c r="AA718" s="185"/>
      <c r="AT718" s="186" t="s">
        <v>199</v>
      </c>
      <c r="AU718" s="186" t="s">
        <v>114</v>
      </c>
      <c r="AV718" s="10" t="s">
        <v>114</v>
      </c>
      <c r="AW718" s="10" t="s">
        <v>39</v>
      </c>
      <c r="AX718" s="10" t="s">
        <v>90</v>
      </c>
      <c r="AY718" s="186" t="s">
        <v>191</v>
      </c>
    </row>
    <row r="719" spans="2:65" s="1" customFormat="1" ht="31.5" customHeight="1">
      <c r="B719" s="38"/>
      <c r="C719" s="172" t="s">
        <v>936</v>
      </c>
      <c r="D719" s="172" t="s">
        <v>193</v>
      </c>
      <c r="E719" s="173" t="s">
        <v>937</v>
      </c>
      <c r="F719" s="281" t="s">
        <v>938</v>
      </c>
      <c r="G719" s="281"/>
      <c r="H719" s="281"/>
      <c r="I719" s="281"/>
      <c r="J719" s="174" t="s">
        <v>406</v>
      </c>
      <c r="K719" s="175">
        <v>163.87</v>
      </c>
      <c r="L719" s="282">
        <v>0</v>
      </c>
      <c r="M719" s="283"/>
      <c r="N719" s="280">
        <f>ROUND(L719*K719,2)</f>
        <v>0</v>
      </c>
      <c r="O719" s="280"/>
      <c r="P719" s="280"/>
      <c r="Q719" s="280"/>
      <c r="R719" s="40"/>
      <c r="T719" s="176" t="s">
        <v>22</v>
      </c>
      <c r="U719" s="47" t="s">
        <v>47</v>
      </c>
      <c r="V719" s="39"/>
      <c r="W719" s="177">
        <f>V719*K719</f>
        <v>0</v>
      </c>
      <c r="X719" s="177">
        <v>0</v>
      </c>
      <c r="Y719" s="177">
        <f>X719*K719</f>
        <v>0</v>
      </c>
      <c r="Z719" s="177">
        <v>0</v>
      </c>
      <c r="AA719" s="178">
        <f>Z719*K719</f>
        <v>0</v>
      </c>
      <c r="AR719" s="21" t="s">
        <v>344</v>
      </c>
      <c r="AT719" s="21" t="s">
        <v>193</v>
      </c>
      <c r="AU719" s="21" t="s">
        <v>114</v>
      </c>
      <c r="AY719" s="21" t="s">
        <v>191</v>
      </c>
      <c r="BE719" s="113">
        <f>IF(U719="základní",N719,0)</f>
        <v>0</v>
      </c>
      <c r="BF719" s="113">
        <f>IF(U719="snížená",N719,0)</f>
        <v>0</v>
      </c>
      <c r="BG719" s="113">
        <f>IF(U719="zákl. přenesená",N719,0)</f>
        <v>0</v>
      </c>
      <c r="BH719" s="113">
        <f>IF(U719="sníž. přenesená",N719,0)</f>
        <v>0</v>
      </c>
      <c r="BI719" s="113">
        <f>IF(U719="nulová",N719,0)</f>
        <v>0</v>
      </c>
      <c r="BJ719" s="21" t="s">
        <v>90</v>
      </c>
      <c r="BK719" s="113">
        <f>ROUND(L719*K719,2)</f>
        <v>0</v>
      </c>
      <c r="BL719" s="21" t="s">
        <v>344</v>
      </c>
      <c r="BM719" s="21" t="s">
        <v>939</v>
      </c>
    </row>
    <row r="720" spans="2:51" s="11" customFormat="1" ht="22.5" customHeight="1">
      <c r="B720" s="187"/>
      <c r="C720" s="188"/>
      <c r="D720" s="188"/>
      <c r="E720" s="189" t="s">
        <v>22</v>
      </c>
      <c r="F720" s="286" t="s">
        <v>888</v>
      </c>
      <c r="G720" s="287"/>
      <c r="H720" s="287"/>
      <c r="I720" s="287"/>
      <c r="J720" s="188"/>
      <c r="K720" s="190" t="s">
        <v>22</v>
      </c>
      <c r="L720" s="188"/>
      <c r="M720" s="188"/>
      <c r="N720" s="188"/>
      <c r="O720" s="188"/>
      <c r="P720" s="188"/>
      <c r="Q720" s="188"/>
      <c r="R720" s="191"/>
      <c r="T720" s="192"/>
      <c r="U720" s="188"/>
      <c r="V720" s="188"/>
      <c r="W720" s="188"/>
      <c r="X720" s="188"/>
      <c r="Y720" s="188"/>
      <c r="Z720" s="188"/>
      <c r="AA720" s="193"/>
      <c r="AT720" s="194" t="s">
        <v>199</v>
      </c>
      <c r="AU720" s="194" t="s">
        <v>114</v>
      </c>
      <c r="AV720" s="11" t="s">
        <v>90</v>
      </c>
      <c r="AW720" s="11" t="s">
        <v>39</v>
      </c>
      <c r="AX720" s="11" t="s">
        <v>82</v>
      </c>
      <c r="AY720" s="194" t="s">
        <v>191</v>
      </c>
    </row>
    <row r="721" spans="2:51" s="10" customFormat="1" ht="22.5" customHeight="1">
      <c r="B721" s="179"/>
      <c r="C721" s="180"/>
      <c r="D721" s="180"/>
      <c r="E721" s="181" t="s">
        <v>22</v>
      </c>
      <c r="F721" s="274" t="s">
        <v>940</v>
      </c>
      <c r="G721" s="275"/>
      <c r="H721" s="275"/>
      <c r="I721" s="275"/>
      <c r="J721" s="180"/>
      <c r="K721" s="182">
        <v>163.87</v>
      </c>
      <c r="L721" s="180"/>
      <c r="M721" s="180"/>
      <c r="N721" s="180"/>
      <c r="O721" s="180"/>
      <c r="P721" s="180"/>
      <c r="Q721" s="180"/>
      <c r="R721" s="183"/>
      <c r="T721" s="184"/>
      <c r="U721" s="180"/>
      <c r="V721" s="180"/>
      <c r="W721" s="180"/>
      <c r="X721" s="180"/>
      <c r="Y721" s="180"/>
      <c r="Z721" s="180"/>
      <c r="AA721" s="185"/>
      <c r="AT721" s="186" t="s">
        <v>199</v>
      </c>
      <c r="AU721" s="186" t="s">
        <v>114</v>
      </c>
      <c r="AV721" s="10" t="s">
        <v>114</v>
      </c>
      <c r="AW721" s="10" t="s">
        <v>39</v>
      </c>
      <c r="AX721" s="10" t="s">
        <v>90</v>
      </c>
      <c r="AY721" s="186" t="s">
        <v>191</v>
      </c>
    </row>
    <row r="722" spans="2:65" s="1" customFormat="1" ht="31.5" customHeight="1">
      <c r="B722" s="38"/>
      <c r="C722" s="203" t="s">
        <v>941</v>
      </c>
      <c r="D722" s="203" t="s">
        <v>292</v>
      </c>
      <c r="E722" s="204" t="s">
        <v>942</v>
      </c>
      <c r="F722" s="276" t="s">
        <v>943</v>
      </c>
      <c r="G722" s="276"/>
      <c r="H722" s="276"/>
      <c r="I722" s="276"/>
      <c r="J722" s="205" t="s">
        <v>203</v>
      </c>
      <c r="K722" s="206">
        <v>180.257</v>
      </c>
      <c r="L722" s="277">
        <v>0</v>
      </c>
      <c r="M722" s="278"/>
      <c r="N722" s="279">
        <f>ROUND(L722*K722,2)</f>
        <v>0</v>
      </c>
      <c r="O722" s="280"/>
      <c r="P722" s="280"/>
      <c r="Q722" s="280"/>
      <c r="R722" s="40"/>
      <c r="T722" s="176" t="s">
        <v>22</v>
      </c>
      <c r="U722" s="47" t="s">
        <v>47</v>
      </c>
      <c r="V722" s="39"/>
      <c r="W722" s="177">
        <f>V722*K722</f>
        <v>0</v>
      </c>
      <c r="X722" s="177">
        <v>0.0015</v>
      </c>
      <c r="Y722" s="177">
        <f>X722*K722</f>
        <v>0.2703855</v>
      </c>
      <c r="Z722" s="177">
        <v>0</v>
      </c>
      <c r="AA722" s="178">
        <f>Z722*K722</f>
        <v>0</v>
      </c>
      <c r="AR722" s="21" t="s">
        <v>440</v>
      </c>
      <c r="AT722" s="21" t="s">
        <v>292</v>
      </c>
      <c r="AU722" s="21" t="s">
        <v>114</v>
      </c>
      <c r="AY722" s="21" t="s">
        <v>191</v>
      </c>
      <c r="BE722" s="113">
        <f>IF(U722="základní",N722,0)</f>
        <v>0</v>
      </c>
      <c r="BF722" s="113">
        <f>IF(U722="snížená",N722,0)</f>
        <v>0</v>
      </c>
      <c r="BG722" s="113">
        <f>IF(U722="zákl. přenesená",N722,0)</f>
        <v>0</v>
      </c>
      <c r="BH722" s="113">
        <f>IF(U722="sníž. přenesená",N722,0)</f>
        <v>0</v>
      </c>
      <c r="BI722" s="113">
        <f>IF(U722="nulová",N722,0)</f>
        <v>0</v>
      </c>
      <c r="BJ722" s="21" t="s">
        <v>90</v>
      </c>
      <c r="BK722" s="113">
        <f>ROUND(L722*K722,2)</f>
        <v>0</v>
      </c>
      <c r="BL722" s="21" t="s">
        <v>344</v>
      </c>
      <c r="BM722" s="21" t="s">
        <v>944</v>
      </c>
    </row>
    <row r="723" spans="2:51" s="11" customFormat="1" ht="22.5" customHeight="1">
      <c r="B723" s="187"/>
      <c r="C723" s="188"/>
      <c r="D723" s="188"/>
      <c r="E723" s="189" t="s">
        <v>22</v>
      </c>
      <c r="F723" s="286" t="s">
        <v>888</v>
      </c>
      <c r="G723" s="287"/>
      <c r="H723" s="287"/>
      <c r="I723" s="287"/>
      <c r="J723" s="188"/>
      <c r="K723" s="190" t="s">
        <v>22</v>
      </c>
      <c r="L723" s="188"/>
      <c r="M723" s="188"/>
      <c r="N723" s="188"/>
      <c r="O723" s="188"/>
      <c r="P723" s="188"/>
      <c r="Q723" s="188"/>
      <c r="R723" s="191"/>
      <c r="T723" s="192"/>
      <c r="U723" s="188"/>
      <c r="V723" s="188"/>
      <c r="W723" s="188"/>
      <c r="X723" s="188"/>
      <c r="Y723" s="188"/>
      <c r="Z723" s="188"/>
      <c r="AA723" s="193"/>
      <c r="AT723" s="194" t="s">
        <v>199</v>
      </c>
      <c r="AU723" s="194" t="s">
        <v>114</v>
      </c>
      <c r="AV723" s="11" t="s">
        <v>90</v>
      </c>
      <c r="AW723" s="11" t="s">
        <v>39</v>
      </c>
      <c r="AX723" s="11" t="s">
        <v>82</v>
      </c>
      <c r="AY723" s="194" t="s">
        <v>191</v>
      </c>
    </row>
    <row r="724" spans="2:51" s="10" customFormat="1" ht="22.5" customHeight="1">
      <c r="B724" s="179"/>
      <c r="C724" s="180"/>
      <c r="D724" s="180"/>
      <c r="E724" s="181" t="s">
        <v>22</v>
      </c>
      <c r="F724" s="274" t="s">
        <v>940</v>
      </c>
      <c r="G724" s="275"/>
      <c r="H724" s="275"/>
      <c r="I724" s="275"/>
      <c r="J724" s="180"/>
      <c r="K724" s="182">
        <v>163.87</v>
      </c>
      <c r="L724" s="180"/>
      <c r="M724" s="180"/>
      <c r="N724" s="180"/>
      <c r="O724" s="180"/>
      <c r="P724" s="180"/>
      <c r="Q724" s="180"/>
      <c r="R724" s="183"/>
      <c r="T724" s="184"/>
      <c r="U724" s="180"/>
      <c r="V724" s="180"/>
      <c r="W724" s="180"/>
      <c r="X724" s="180"/>
      <c r="Y724" s="180"/>
      <c r="Z724" s="180"/>
      <c r="AA724" s="185"/>
      <c r="AT724" s="186" t="s">
        <v>199</v>
      </c>
      <c r="AU724" s="186" t="s">
        <v>114</v>
      </c>
      <c r="AV724" s="10" t="s">
        <v>114</v>
      </c>
      <c r="AW724" s="10" t="s">
        <v>39</v>
      </c>
      <c r="AX724" s="10" t="s">
        <v>90</v>
      </c>
      <c r="AY724" s="186" t="s">
        <v>191</v>
      </c>
    </row>
    <row r="725" spans="2:65" s="1" customFormat="1" ht="31.5" customHeight="1">
      <c r="B725" s="38"/>
      <c r="C725" s="172" t="s">
        <v>945</v>
      </c>
      <c r="D725" s="172" t="s">
        <v>193</v>
      </c>
      <c r="E725" s="173" t="s">
        <v>946</v>
      </c>
      <c r="F725" s="281" t="s">
        <v>947</v>
      </c>
      <c r="G725" s="281"/>
      <c r="H725" s="281"/>
      <c r="I725" s="281"/>
      <c r="J725" s="174" t="s">
        <v>831</v>
      </c>
      <c r="K725" s="215">
        <v>0</v>
      </c>
      <c r="L725" s="282">
        <v>0</v>
      </c>
      <c r="M725" s="283"/>
      <c r="N725" s="280">
        <f>ROUND(L725*K725,2)</f>
        <v>0</v>
      </c>
      <c r="O725" s="280"/>
      <c r="P725" s="280"/>
      <c r="Q725" s="280"/>
      <c r="R725" s="40"/>
      <c r="T725" s="176" t="s">
        <v>22</v>
      </c>
      <c r="U725" s="47" t="s">
        <v>47</v>
      </c>
      <c r="V725" s="39"/>
      <c r="W725" s="177">
        <f>V725*K725</f>
        <v>0</v>
      </c>
      <c r="X725" s="177">
        <v>0</v>
      </c>
      <c r="Y725" s="177">
        <f>X725*K725</f>
        <v>0</v>
      </c>
      <c r="Z725" s="177">
        <v>0</v>
      </c>
      <c r="AA725" s="178">
        <f>Z725*K725</f>
        <v>0</v>
      </c>
      <c r="AR725" s="21" t="s">
        <v>344</v>
      </c>
      <c r="AT725" s="21" t="s">
        <v>193</v>
      </c>
      <c r="AU725" s="21" t="s">
        <v>114</v>
      </c>
      <c r="AY725" s="21" t="s">
        <v>191</v>
      </c>
      <c r="BE725" s="113">
        <f>IF(U725="základní",N725,0)</f>
        <v>0</v>
      </c>
      <c r="BF725" s="113">
        <f>IF(U725="snížená",N725,0)</f>
        <v>0</v>
      </c>
      <c r="BG725" s="113">
        <f>IF(U725="zákl. přenesená",N725,0)</f>
        <v>0</v>
      </c>
      <c r="BH725" s="113">
        <f>IF(U725="sníž. přenesená",N725,0)</f>
        <v>0</v>
      </c>
      <c r="BI725" s="113">
        <f>IF(U725="nulová",N725,0)</f>
        <v>0</v>
      </c>
      <c r="BJ725" s="21" t="s">
        <v>90</v>
      </c>
      <c r="BK725" s="113">
        <f>ROUND(L725*K725,2)</f>
        <v>0</v>
      </c>
      <c r="BL725" s="21" t="s">
        <v>344</v>
      </c>
      <c r="BM725" s="21" t="s">
        <v>948</v>
      </c>
    </row>
    <row r="726" spans="2:63" s="9" customFormat="1" ht="29.85" customHeight="1">
      <c r="B726" s="161"/>
      <c r="C726" s="162"/>
      <c r="D726" s="171" t="s">
        <v>150</v>
      </c>
      <c r="E726" s="171"/>
      <c r="F726" s="171"/>
      <c r="G726" s="171"/>
      <c r="H726" s="171"/>
      <c r="I726" s="171"/>
      <c r="J726" s="171"/>
      <c r="K726" s="171"/>
      <c r="L726" s="171"/>
      <c r="M726" s="171"/>
      <c r="N726" s="268">
        <f>BK726</f>
        <v>0</v>
      </c>
      <c r="O726" s="269"/>
      <c r="P726" s="269"/>
      <c r="Q726" s="269"/>
      <c r="R726" s="164"/>
      <c r="T726" s="165"/>
      <c r="U726" s="162"/>
      <c r="V726" s="162"/>
      <c r="W726" s="166">
        <f>SUM(W727:W737)</f>
        <v>0</v>
      </c>
      <c r="X726" s="162"/>
      <c r="Y726" s="166">
        <f>SUM(Y727:Y737)</f>
        <v>0.018600000000000002</v>
      </c>
      <c r="Z726" s="162"/>
      <c r="AA726" s="167">
        <f>SUM(AA727:AA737)</f>
        <v>0.22632</v>
      </c>
      <c r="AR726" s="168" t="s">
        <v>114</v>
      </c>
      <c r="AT726" s="169" t="s">
        <v>81</v>
      </c>
      <c r="AU726" s="169" t="s">
        <v>90</v>
      </c>
      <c r="AY726" s="168" t="s">
        <v>191</v>
      </c>
      <c r="BK726" s="170">
        <f>SUM(BK727:BK737)</f>
        <v>0</v>
      </c>
    </row>
    <row r="727" spans="2:65" s="1" customFormat="1" ht="22.5" customHeight="1">
      <c r="B727" s="38"/>
      <c r="C727" s="172" t="s">
        <v>949</v>
      </c>
      <c r="D727" s="172" t="s">
        <v>193</v>
      </c>
      <c r="E727" s="173" t="s">
        <v>950</v>
      </c>
      <c r="F727" s="281" t="s">
        <v>951</v>
      </c>
      <c r="G727" s="281"/>
      <c r="H727" s="281"/>
      <c r="I727" s="281"/>
      <c r="J727" s="174" t="s">
        <v>203</v>
      </c>
      <c r="K727" s="175">
        <v>6</v>
      </c>
      <c r="L727" s="282">
        <v>0</v>
      </c>
      <c r="M727" s="283"/>
      <c r="N727" s="280">
        <f>ROUND(L727*K727,2)</f>
        <v>0</v>
      </c>
      <c r="O727" s="280"/>
      <c r="P727" s="280"/>
      <c r="Q727" s="280"/>
      <c r="R727" s="40"/>
      <c r="T727" s="176" t="s">
        <v>22</v>
      </c>
      <c r="U727" s="47" t="s">
        <v>47</v>
      </c>
      <c r="V727" s="39"/>
      <c r="W727" s="177">
        <f>V727*K727</f>
        <v>0</v>
      </c>
      <c r="X727" s="177">
        <v>0</v>
      </c>
      <c r="Y727" s="177">
        <f>X727*K727</f>
        <v>0</v>
      </c>
      <c r="Z727" s="177">
        <v>0.02011</v>
      </c>
      <c r="AA727" s="178">
        <f>Z727*K727</f>
        <v>0.12065999999999999</v>
      </c>
      <c r="AR727" s="21" t="s">
        <v>344</v>
      </c>
      <c r="AT727" s="21" t="s">
        <v>193</v>
      </c>
      <c r="AU727" s="21" t="s">
        <v>114</v>
      </c>
      <c r="AY727" s="21" t="s">
        <v>191</v>
      </c>
      <c r="BE727" s="113">
        <f>IF(U727="základní",N727,0)</f>
        <v>0</v>
      </c>
      <c r="BF727" s="113">
        <f>IF(U727="snížená",N727,0)</f>
        <v>0</v>
      </c>
      <c r="BG727" s="113">
        <f>IF(U727="zákl. přenesená",N727,0)</f>
        <v>0</v>
      </c>
      <c r="BH727" s="113">
        <f>IF(U727="sníž. přenesená",N727,0)</f>
        <v>0</v>
      </c>
      <c r="BI727" s="113">
        <f>IF(U727="nulová",N727,0)</f>
        <v>0</v>
      </c>
      <c r="BJ727" s="21" t="s">
        <v>90</v>
      </c>
      <c r="BK727" s="113">
        <f>ROUND(L727*K727,2)</f>
        <v>0</v>
      </c>
      <c r="BL727" s="21" t="s">
        <v>344</v>
      </c>
      <c r="BM727" s="21" t="s">
        <v>952</v>
      </c>
    </row>
    <row r="728" spans="2:51" s="11" customFormat="1" ht="22.5" customHeight="1">
      <c r="B728" s="187"/>
      <c r="C728" s="188"/>
      <c r="D728" s="188"/>
      <c r="E728" s="189" t="s">
        <v>22</v>
      </c>
      <c r="F728" s="286" t="s">
        <v>953</v>
      </c>
      <c r="G728" s="287"/>
      <c r="H728" s="287"/>
      <c r="I728" s="287"/>
      <c r="J728" s="188"/>
      <c r="K728" s="190" t="s">
        <v>22</v>
      </c>
      <c r="L728" s="188"/>
      <c r="M728" s="188"/>
      <c r="N728" s="188"/>
      <c r="O728" s="188"/>
      <c r="P728" s="188"/>
      <c r="Q728" s="188"/>
      <c r="R728" s="191"/>
      <c r="T728" s="192"/>
      <c r="U728" s="188"/>
      <c r="V728" s="188"/>
      <c r="W728" s="188"/>
      <c r="X728" s="188"/>
      <c r="Y728" s="188"/>
      <c r="Z728" s="188"/>
      <c r="AA728" s="193"/>
      <c r="AT728" s="194" t="s">
        <v>199</v>
      </c>
      <c r="AU728" s="194" t="s">
        <v>114</v>
      </c>
      <c r="AV728" s="11" t="s">
        <v>90</v>
      </c>
      <c r="AW728" s="11" t="s">
        <v>39</v>
      </c>
      <c r="AX728" s="11" t="s">
        <v>82</v>
      </c>
      <c r="AY728" s="194" t="s">
        <v>191</v>
      </c>
    </row>
    <row r="729" spans="2:51" s="10" customFormat="1" ht="22.5" customHeight="1">
      <c r="B729" s="179"/>
      <c r="C729" s="180"/>
      <c r="D729" s="180"/>
      <c r="E729" s="181" t="s">
        <v>22</v>
      </c>
      <c r="F729" s="274" t="s">
        <v>954</v>
      </c>
      <c r="G729" s="275"/>
      <c r="H729" s="275"/>
      <c r="I729" s="275"/>
      <c r="J729" s="180"/>
      <c r="K729" s="182">
        <v>6</v>
      </c>
      <c r="L729" s="180"/>
      <c r="M729" s="180"/>
      <c r="N729" s="180"/>
      <c r="O729" s="180"/>
      <c r="P729" s="180"/>
      <c r="Q729" s="180"/>
      <c r="R729" s="183"/>
      <c r="T729" s="184"/>
      <c r="U729" s="180"/>
      <c r="V729" s="180"/>
      <c r="W729" s="180"/>
      <c r="X729" s="180"/>
      <c r="Y729" s="180"/>
      <c r="Z729" s="180"/>
      <c r="AA729" s="185"/>
      <c r="AT729" s="186" t="s">
        <v>199</v>
      </c>
      <c r="AU729" s="186" t="s">
        <v>114</v>
      </c>
      <c r="AV729" s="10" t="s">
        <v>114</v>
      </c>
      <c r="AW729" s="10" t="s">
        <v>39</v>
      </c>
      <c r="AX729" s="10" t="s">
        <v>90</v>
      </c>
      <c r="AY729" s="186" t="s">
        <v>191</v>
      </c>
    </row>
    <row r="730" spans="2:65" s="1" customFormat="1" ht="31.5" customHeight="1">
      <c r="B730" s="38"/>
      <c r="C730" s="172" t="s">
        <v>955</v>
      </c>
      <c r="D730" s="172" t="s">
        <v>193</v>
      </c>
      <c r="E730" s="173" t="s">
        <v>956</v>
      </c>
      <c r="F730" s="281" t="s">
        <v>957</v>
      </c>
      <c r="G730" s="281"/>
      <c r="H730" s="281"/>
      <c r="I730" s="281"/>
      <c r="J730" s="174" t="s">
        <v>203</v>
      </c>
      <c r="K730" s="175">
        <v>6</v>
      </c>
      <c r="L730" s="282">
        <v>0</v>
      </c>
      <c r="M730" s="283"/>
      <c r="N730" s="280">
        <f>ROUND(L730*K730,2)</f>
        <v>0</v>
      </c>
      <c r="O730" s="280"/>
      <c r="P730" s="280"/>
      <c r="Q730" s="280"/>
      <c r="R730" s="40"/>
      <c r="T730" s="176" t="s">
        <v>22</v>
      </c>
      <c r="U730" s="47" t="s">
        <v>47</v>
      </c>
      <c r="V730" s="39"/>
      <c r="W730" s="177">
        <f>V730*K730</f>
        <v>0</v>
      </c>
      <c r="X730" s="177">
        <v>0.00235</v>
      </c>
      <c r="Y730" s="177">
        <f>X730*K730</f>
        <v>0.014100000000000001</v>
      </c>
      <c r="Z730" s="177">
        <v>0</v>
      </c>
      <c r="AA730" s="178">
        <f>Z730*K730</f>
        <v>0</v>
      </c>
      <c r="AR730" s="21" t="s">
        <v>344</v>
      </c>
      <c r="AT730" s="21" t="s">
        <v>193</v>
      </c>
      <c r="AU730" s="21" t="s">
        <v>114</v>
      </c>
      <c r="AY730" s="21" t="s">
        <v>191</v>
      </c>
      <c r="BE730" s="113">
        <f>IF(U730="základní",N730,0)</f>
        <v>0</v>
      </c>
      <c r="BF730" s="113">
        <f>IF(U730="snížená",N730,0)</f>
        <v>0</v>
      </c>
      <c r="BG730" s="113">
        <f>IF(U730="zákl. přenesená",N730,0)</f>
        <v>0</v>
      </c>
      <c r="BH730" s="113">
        <f>IF(U730="sníž. přenesená",N730,0)</f>
        <v>0</v>
      </c>
      <c r="BI730" s="113">
        <f>IF(U730="nulová",N730,0)</f>
        <v>0</v>
      </c>
      <c r="BJ730" s="21" t="s">
        <v>90</v>
      </c>
      <c r="BK730" s="113">
        <f>ROUND(L730*K730,2)</f>
        <v>0</v>
      </c>
      <c r="BL730" s="21" t="s">
        <v>344</v>
      </c>
      <c r="BM730" s="21" t="s">
        <v>958</v>
      </c>
    </row>
    <row r="731" spans="2:47" s="1" customFormat="1" ht="162" customHeight="1">
      <c r="B731" s="38"/>
      <c r="C731" s="39"/>
      <c r="D731" s="39"/>
      <c r="E731" s="39"/>
      <c r="F731" s="270" t="s">
        <v>959</v>
      </c>
      <c r="G731" s="271"/>
      <c r="H731" s="271"/>
      <c r="I731" s="271"/>
      <c r="J731" s="39"/>
      <c r="K731" s="39"/>
      <c r="L731" s="39"/>
      <c r="M731" s="39"/>
      <c r="N731" s="39"/>
      <c r="O731" s="39"/>
      <c r="P731" s="39"/>
      <c r="Q731" s="39"/>
      <c r="R731" s="40"/>
      <c r="T731" s="147"/>
      <c r="U731" s="39"/>
      <c r="V731" s="39"/>
      <c r="W731" s="39"/>
      <c r="X731" s="39"/>
      <c r="Y731" s="39"/>
      <c r="Z731" s="39"/>
      <c r="AA731" s="81"/>
      <c r="AT731" s="21" t="s">
        <v>210</v>
      </c>
      <c r="AU731" s="21" t="s">
        <v>114</v>
      </c>
    </row>
    <row r="732" spans="2:51" s="11" customFormat="1" ht="22.5" customHeight="1">
      <c r="B732" s="187"/>
      <c r="C732" s="188"/>
      <c r="D732" s="188"/>
      <c r="E732" s="189" t="s">
        <v>22</v>
      </c>
      <c r="F732" s="272" t="s">
        <v>953</v>
      </c>
      <c r="G732" s="273"/>
      <c r="H732" s="273"/>
      <c r="I732" s="273"/>
      <c r="J732" s="188"/>
      <c r="K732" s="190" t="s">
        <v>22</v>
      </c>
      <c r="L732" s="188"/>
      <c r="M732" s="188"/>
      <c r="N732" s="188"/>
      <c r="O732" s="188"/>
      <c r="P732" s="188"/>
      <c r="Q732" s="188"/>
      <c r="R732" s="191"/>
      <c r="T732" s="192"/>
      <c r="U732" s="188"/>
      <c r="V732" s="188"/>
      <c r="W732" s="188"/>
      <c r="X732" s="188"/>
      <c r="Y732" s="188"/>
      <c r="Z732" s="188"/>
      <c r="AA732" s="193"/>
      <c r="AT732" s="194" t="s">
        <v>199</v>
      </c>
      <c r="AU732" s="194" t="s">
        <v>114</v>
      </c>
      <c r="AV732" s="11" t="s">
        <v>90</v>
      </c>
      <c r="AW732" s="11" t="s">
        <v>39</v>
      </c>
      <c r="AX732" s="11" t="s">
        <v>82</v>
      </c>
      <c r="AY732" s="194" t="s">
        <v>191</v>
      </c>
    </row>
    <row r="733" spans="2:51" s="10" customFormat="1" ht="22.5" customHeight="1">
      <c r="B733" s="179"/>
      <c r="C733" s="180"/>
      <c r="D733" s="180"/>
      <c r="E733" s="181" t="s">
        <v>22</v>
      </c>
      <c r="F733" s="274" t="s">
        <v>954</v>
      </c>
      <c r="G733" s="275"/>
      <c r="H733" s="275"/>
      <c r="I733" s="275"/>
      <c r="J733" s="180"/>
      <c r="K733" s="182">
        <v>6</v>
      </c>
      <c r="L733" s="180"/>
      <c r="M733" s="180"/>
      <c r="N733" s="180"/>
      <c r="O733" s="180"/>
      <c r="P733" s="180"/>
      <c r="Q733" s="180"/>
      <c r="R733" s="183"/>
      <c r="T733" s="184"/>
      <c r="U733" s="180"/>
      <c r="V733" s="180"/>
      <c r="W733" s="180"/>
      <c r="X733" s="180"/>
      <c r="Y733" s="180"/>
      <c r="Z733" s="180"/>
      <c r="AA733" s="185"/>
      <c r="AT733" s="186" t="s">
        <v>199</v>
      </c>
      <c r="AU733" s="186" t="s">
        <v>114</v>
      </c>
      <c r="AV733" s="10" t="s">
        <v>114</v>
      </c>
      <c r="AW733" s="10" t="s">
        <v>39</v>
      </c>
      <c r="AX733" s="10" t="s">
        <v>90</v>
      </c>
      <c r="AY733" s="186" t="s">
        <v>191</v>
      </c>
    </row>
    <row r="734" spans="2:65" s="1" customFormat="1" ht="31.5" customHeight="1">
      <c r="B734" s="38"/>
      <c r="C734" s="172" t="s">
        <v>960</v>
      </c>
      <c r="D734" s="172" t="s">
        <v>193</v>
      </c>
      <c r="E734" s="173" t="s">
        <v>961</v>
      </c>
      <c r="F734" s="281" t="s">
        <v>962</v>
      </c>
      <c r="G734" s="281"/>
      <c r="H734" s="281"/>
      <c r="I734" s="281"/>
      <c r="J734" s="174" t="s">
        <v>203</v>
      </c>
      <c r="K734" s="175">
        <v>3</v>
      </c>
      <c r="L734" s="282">
        <v>0</v>
      </c>
      <c r="M734" s="283"/>
      <c r="N734" s="280">
        <f>ROUND(L734*K734,2)</f>
        <v>0</v>
      </c>
      <c r="O734" s="280"/>
      <c r="P734" s="280"/>
      <c r="Q734" s="280"/>
      <c r="R734" s="40"/>
      <c r="T734" s="176" t="s">
        <v>22</v>
      </c>
      <c r="U734" s="47" t="s">
        <v>47</v>
      </c>
      <c r="V734" s="39"/>
      <c r="W734" s="177">
        <f>V734*K734</f>
        <v>0</v>
      </c>
      <c r="X734" s="177">
        <v>0.0015</v>
      </c>
      <c r="Y734" s="177">
        <f>X734*K734</f>
        <v>0.0045000000000000005</v>
      </c>
      <c r="Z734" s="177">
        <v>0</v>
      </c>
      <c r="AA734" s="178">
        <f>Z734*K734</f>
        <v>0</v>
      </c>
      <c r="AR734" s="21" t="s">
        <v>344</v>
      </c>
      <c r="AT734" s="21" t="s">
        <v>193</v>
      </c>
      <c r="AU734" s="21" t="s">
        <v>114</v>
      </c>
      <c r="AY734" s="21" t="s">
        <v>191</v>
      </c>
      <c r="BE734" s="113">
        <f>IF(U734="základní",N734,0)</f>
        <v>0</v>
      </c>
      <c r="BF734" s="113">
        <f>IF(U734="snížená",N734,0)</f>
        <v>0</v>
      </c>
      <c r="BG734" s="113">
        <f>IF(U734="zákl. přenesená",N734,0)</f>
        <v>0</v>
      </c>
      <c r="BH734" s="113">
        <f>IF(U734="sníž. přenesená",N734,0)</f>
        <v>0</v>
      </c>
      <c r="BI734" s="113">
        <f>IF(U734="nulová",N734,0)</f>
        <v>0</v>
      </c>
      <c r="BJ734" s="21" t="s">
        <v>90</v>
      </c>
      <c r="BK734" s="113">
        <f>ROUND(L734*K734,2)</f>
        <v>0</v>
      </c>
      <c r="BL734" s="21" t="s">
        <v>344</v>
      </c>
      <c r="BM734" s="21" t="s">
        <v>963</v>
      </c>
    </row>
    <row r="735" spans="2:47" s="1" customFormat="1" ht="30" customHeight="1">
      <c r="B735" s="38"/>
      <c r="C735" s="39"/>
      <c r="D735" s="39"/>
      <c r="E735" s="39"/>
      <c r="F735" s="270" t="s">
        <v>964</v>
      </c>
      <c r="G735" s="271"/>
      <c r="H735" s="271"/>
      <c r="I735" s="271"/>
      <c r="J735" s="39"/>
      <c r="K735" s="39"/>
      <c r="L735" s="39"/>
      <c r="M735" s="39"/>
      <c r="N735" s="39"/>
      <c r="O735" s="39"/>
      <c r="P735" s="39"/>
      <c r="Q735" s="39"/>
      <c r="R735" s="40"/>
      <c r="T735" s="147"/>
      <c r="U735" s="39"/>
      <c r="V735" s="39"/>
      <c r="W735" s="39"/>
      <c r="X735" s="39"/>
      <c r="Y735" s="39"/>
      <c r="Z735" s="39"/>
      <c r="AA735" s="81"/>
      <c r="AT735" s="21" t="s">
        <v>210</v>
      </c>
      <c r="AU735" s="21" t="s">
        <v>114</v>
      </c>
    </row>
    <row r="736" spans="2:65" s="1" customFormat="1" ht="22.5" customHeight="1">
      <c r="B736" s="38"/>
      <c r="C736" s="172" t="s">
        <v>965</v>
      </c>
      <c r="D736" s="172" t="s">
        <v>193</v>
      </c>
      <c r="E736" s="173" t="s">
        <v>966</v>
      </c>
      <c r="F736" s="281" t="s">
        <v>967</v>
      </c>
      <c r="G736" s="281"/>
      <c r="H736" s="281"/>
      <c r="I736" s="281"/>
      <c r="J736" s="174" t="s">
        <v>203</v>
      </c>
      <c r="K736" s="175">
        <v>3</v>
      </c>
      <c r="L736" s="282">
        <v>0</v>
      </c>
      <c r="M736" s="283"/>
      <c r="N736" s="280">
        <f>ROUND(L736*K736,2)</f>
        <v>0</v>
      </c>
      <c r="O736" s="280"/>
      <c r="P736" s="280"/>
      <c r="Q736" s="280"/>
      <c r="R736" s="40"/>
      <c r="T736" s="176" t="s">
        <v>22</v>
      </c>
      <c r="U736" s="47" t="s">
        <v>47</v>
      </c>
      <c r="V736" s="39"/>
      <c r="W736" s="177">
        <f>V736*K736</f>
        <v>0</v>
      </c>
      <c r="X736" s="177">
        <v>0</v>
      </c>
      <c r="Y736" s="177">
        <f>X736*K736</f>
        <v>0</v>
      </c>
      <c r="Z736" s="177">
        <v>0.03522</v>
      </c>
      <c r="AA736" s="178">
        <f>Z736*K736</f>
        <v>0.10566</v>
      </c>
      <c r="AR736" s="21" t="s">
        <v>344</v>
      </c>
      <c r="AT736" s="21" t="s">
        <v>193</v>
      </c>
      <c r="AU736" s="21" t="s">
        <v>114</v>
      </c>
      <c r="AY736" s="21" t="s">
        <v>191</v>
      </c>
      <c r="BE736" s="113">
        <f>IF(U736="základní",N736,0)</f>
        <v>0</v>
      </c>
      <c r="BF736" s="113">
        <f>IF(U736="snížená",N736,0)</f>
        <v>0</v>
      </c>
      <c r="BG736" s="113">
        <f>IF(U736="zákl. přenesená",N736,0)</f>
        <v>0</v>
      </c>
      <c r="BH736" s="113">
        <f>IF(U736="sníž. přenesená",N736,0)</f>
        <v>0</v>
      </c>
      <c r="BI736" s="113">
        <f>IF(U736="nulová",N736,0)</f>
        <v>0</v>
      </c>
      <c r="BJ736" s="21" t="s">
        <v>90</v>
      </c>
      <c r="BK736" s="113">
        <f>ROUND(L736*K736,2)</f>
        <v>0</v>
      </c>
      <c r="BL736" s="21" t="s">
        <v>344</v>
      </c>
      <c r="BM736" s="21" t="s">
        <v>968</v>
      </c>
    </row>
    <row r="737" spans="2:65" s="1" customFormat="1" ht="31.5" customHeight="1">
      <c r="B737" s="38"/>
      <c r="C737" s="172" t="s">
        <v>969</v>
      </c>
      <c r="D737" s="172" t="s">
        <v>193</v>
      </c>
      <c r="E737" s="173" t="s">
        <v>970</v>
      </c>
      <c r="F737" s="281" t="s">
        <v>971</v>
      </c>
      <c r="G737" s="281"/>
      <c r="H737" s="281"/>
      <c r="I737" s="281"/>
      <c r="J737" s="174" t="s">
        <v>831</v>
      </c>
      <c r="K737" s="215">
        <v>0</v>
      </c>
      <c r="L737" s="282">
        <v>0</v>
      </c>
      <c r="M737" s="283"/>
      <c r="N737" s="280">
        <f>ROUND(L737*K737,2)</f>
        <v>0</v>
      </c>
      <c r="O737" s="280"/>
      <c r="P737" s="280"/>
      <c r="Q737" s="280"/>
      <c r="R737" s="40"/>
      <c r="T737" s="176" t="s">
        <v>22</v>
      </c>
      <c r="U737" s="47" t="s">
        <v>47</v>
      </c>
      <c r="V737" s="39"/>
      <c r="W737" s="177">
        <f>V737*K737</f>
        <v>0</v>
      </c>
      <c r="X737" s="177">
        <v>0</v>
      </c>
      <c r="Y737" s="177">
        <f>X737*K737</f>
        <v>0</v>
      </c>
      <c r="Z737" s="177">
        <v>0</v>
      </c>
      <c r="AA737" s="178">
        <f>Z737*K737</f>
        <v>0</v>
      </c>
      <c r="AR737" s="21" t="s">
        <v>344</v>
      </c>
      <c r="AT737" s="21" t="s">
        <v>193</v>
      </c>
      <c r="AU737" s="21" t="s">
        <v>114</v>
      </c>
      <c r="AY737" s="21" t="s">
        <v>191</v>
      </c>
      <c r="BE737" s="113">
        <f>IF(U737="základní",N737,0)</f>
        <v>0</v>
      </c>
      <c r="BF737" s="113">
        <f>IF(U737="snížená",N737,0)</f>
        <v>0</v>
      </c>
      <c r="BG737" s="113">
        <f>IF(U737="zákl. přenesená",N737,0)</f>
        <v>0</v>
      </c>
      <c r="BH737" s="113">
        <f>IF(U737="sníž. přenesená",N737,0)</f>
        <v>0</v>
      </c>
      <c r="BI737" s="113">
        <f>IF(U737="nulová",N737,0)</f>
        <v>0</v>
      </c>
      <c r="BJ737" s="21" t="s">
        <v>90</v>
      </c>
      <c r="BK737" s="113">
        <f>ROUND(L737*K737,2)</f>
        <v>0</v>
      </c>
      <c r="BL737" s="21" t="s">
        <v>344</v>
      </c>
      <c r="BM737" s="21" t="s">
        <v>972</v>
      </c>
    </row>
    <row r="738" spans="2:63" s="9" customFormat="1" ht="29.85" customHeight="1">
      <c r="B738" s="161"/>
      <c r="C738" s="162"/>
      <c r="D738" s="171" t="s">
        <v>151</v>
      </c>
      <c r="E738" s="171"/>
      <c r="F738" s="171"/>
      <c r="G738" s="171"/>
      <c r="H738" s="171"/>
      <c r="I738" s="171"/>
      <c r="J738" s="171"/>
      <c r="K738" s="171"/>
      <c r="L738" s="171"/>
      <c r="M738" s="171"/>
      <c r="N738" s="268">
        <f>BK738</f>
        <v>0</v>
      </c>
      <c r="O738" s="269"/>
      <c r="P738" s="269"/>
      <c r="Q738" s="269"/>
      <c r="R738" s="164"/>
      <c r="T738" s="165"/>
      <c r="U738" s="162"/>
      <c r="V738" s="162"/>
      <c r="W738" s="166">
        <f>SUM(W739:W744)</f>
        <v>0</v>
      </c>
      <c r="X738" s="162"/>
      <c r="Y738" s="166">
        <f>SUM(Y739:Y744)</f>
        <v>0.0413</v>
      </c>
      <c r="Z738" s="162"/>
      <c r="AA738" s="167">
        <f>SUM(AA739:AA744)</f>
        <v>0</v>
      </c>
      <c r="AR738" s="168" t="s">
        <v>114</v>
      </c>
      <c r="AT738" s="169" t="s">
        <v>81</v>
      </c>
      <c r="AU738" s="169" t="s">
        <v>90</v>
      </c>
      <c r="AY738" s="168" t="s">
        <v>191</v>
      </c>
      <c r="BK738" s="170">
        <f>SUM(BK739:BK744)</f>
        <v>0</v>
      </c>
    </row>
    <row r="739" spans="2:65" s="1" customFormat="1" ht="31.5" customHeight="1">
      <c r="B739" s="38"/>
      <c r="C739" s="172" t="s">
        <v>973</v>
      </c>
      <c r="D739" s="172" t="s">
        <v>193</v>
      </c>
      <c r="E739" s="173" t="s">
        <v>974</v>
      </c>
      <c r="F739" s="281" t="s">
        <v>975</v>
      </c>
      <c r="G739" s="281"/>
      <c r="H739" s="281"/>
      <c r="I739" s="281"/>
      <c r="J739" s="174" t="s">
        <v>406</v>
      </c>
      <c r="K739" s="175">
        <v>10</v>
      </c>
      <c r="L739" s="282">
        <v>0</v>
      </c>
      <c r="M739" s="283"/>
      <c r="N739" s="280">
        <f>ROUND(L739*K739,2)</f>
        <v>0</v>
      </c>
      <c r="O739" s="280"/>
      <c r="P739" s="280"/>
      <c r="Q739" s="280"/>
      <c r="R739" s="40"/>
      <c r="T739" s="176" t="s">
        <v>22</v>
      </c>
      <c r="U739" s="47" t="s">
        <v>47</v>
      </c>
      <c r="V739" s="39"/>
      <c r="W739" s="177">
        <f>V739*K739</f>
        <v>0</v>
      </c>
      <c r="X739" s="177">
        <v>0.00413</v>
      </c>
      <c r="Y739" s="177">
        <f>X739*K739</f>
        <v>0.0413</v>
      </c>
      <c r="Z739" s="177">
        <v>0</v>
      </c>
      <c r="AA739" s="178">
        <f>Z739*K739</f>
        <v>0</v>
      </c>
      <c r="AR739" s="21" t="s">
        <v>344</v>
      </c>
      <c r="AT739" s="21" t="s">
        <v>193</v>
      </c>
      <c r="AU739" s="21" t="s">
        <v>114</v>
      </c>
      <c r="AY739" s="21" t="s">
        <v>191</v>
      </c>
      <c r="BE739" s="113">
        <f>IF(U739="základní",N739,0)</f>
        <v>0</v>
      </c>
      <c r="BF739" s="113">
        <f>IF(U739="snížená",N739,0)</f>
        <v>0</v>
      </c>
      <c r="BG739" s="113">
        <f>IF(U739="zákl. přenesená",N739,0)</f>
        <v>0</v>
      </c>
      <c r="BH739" s="113">
        <f>IF(U739="sníž. přenesená",N739,0)</f>
        <v>0</v>
      </c>
      <c r="BI739" s="113">
        <f>IF(U739="nulová",N739,0)</f>
        <v>0</v>
      </c>
      <c r="BJ739" s="21" t="s">
        <v>90</v>
      </c>
      <c r="BK739" s="113">
        <f>ROUND(L739*K739,2)</f>
        <v>0</v>
      </c>
      <c r="BL739" s="21" t="s">
        <v>344</v>
      </c>
      <c r="BM739" s="21" t="s">
        <v>976</v>
      </c>
    </row>
    <row r="740" spans="2:51" s="11" customFormat="1" ht="22.5" customHeight="1">
      <c r="B740" s="187"/>
      <c r="C740" s="188"/>
      <c r="D740" s="188"/>
      <c r="E740" s="189" t="s">
        <v>22</v>
      </c>
      <c r="F740" s="286" t="s">
        <v>332</v>
      </c>
      <c r="G740" s="287"/>
      <c r="H740" s="287"/>
      <c r="I740" s="287"/>
      <c r="J740" s="188"/>
      <c r="K740" s="190" t="s">
        <v>22</v>
      </c>
      <c r="L740" s="188"/>
      <c r="M740" s="188"/>
      <c r="N740" s="188"/>
      <c r="O740" s="188"/>
      <c r="P740" s="188"/>
      <c r="Q740" s="188"/>
      <c r="R740" s="191"/>
      <c r="T740" s="192"/>
      <c r="U740" s="188"/>
      <c r="V740" s="188"/>
      <c r="W740" s="188"/>
      <c r="X740" s="188"/>
      <c r="Y740" s="188"/>
      <c r="Z740" s="188"/>
      <c r="AA740" s="193"/>
      <c r="AT740" s="194" t="s">
        <v>199</v>
      </c>
      <c r="AU740" s="194" t="s">
        <v>114</v>
      </c>
      <c r="AV740" s="11" t="s">
        <v>90</v>
      </c>
      <c r="AW740" s="11" t="s">
        <v>39</v>
      </c>
      <c r="AX740" s="11" t="s">
        <v>82</v>
      </c>
      <c r="AY740" s="194" t="s">
        <v>191</v>
      </c>
    </row>
    <row r="741" spans="2:51" s="11" customFormat="1" ht="22.5" customHeight="1">
      <c r="B741" s="187"/>
      <c r="C741" s="188"/>
      <c r="D741" s="188"/>
      <c r="E741" s="189" t="s">
        <v>22</v>
      </c>
      <c r="F741" s="272" t="s">
        <v>977</v>
      </c>
      <c r="G741" s="273"/>
      <c r="H741" s="273"/>
      <c r="I741" s="273"/>
      <c r="J741" s="188"/>
      <c r="K741" s="190" t="s">
        <v>22</v>
      </c>
      <c r="L741" s="188"/>
      <c r="M741" s="188"/>
      <c r="N741" s="188"/>
      <c r="O741" s="188"/>
      <c r="P741" s="188"/>
      <c r="Q741" s="188"/>
      <c r="R741" s="191"/>
      <c r="T741" s="192"/>
      <c r="U741" s="188"/>
      <c r="V741" s="188"/>
      <c r="W741" s="188"/>
      <c r="X741" s="188"/>
      <c r="Y741" s="188"/>
      <c r="Z741" s="188"/>
      <c r="AA741" s="193"/>
      <c r="AT741" s="194" t="s">
        <v>199</v>
      </c>
      <c r="AU741" s="194" t="s">
        <v>114</v>
      </c>
      <c r="AV741" s="11" t="s">
        <v>90</v>
      </c>
      <c r="AW741" s="11" t="s">
        <v>39</v>
      </c>
      <c r="AX741" s="11" t="s">
        <v>82</v>
      </c>
      <c r="AY741" s="194" t="s">
        <v>191</v>
      </c>
    </row>
    <row r="742" spans="2:51" s="10" customFormat="1" ht="22.5" customHeight="1">
      <c r="B742" s="179"/>
      <c r="C742" s="180"/>
      <c r="D742" s="180"/>
      <c r="E742" s="181" t="s">
        <v>22</v>
      </c>
      <c r="F742" s="274" t="s">
        <v>978</v>
      </c>
      <c r="G742" s="275"/>
      <c r="H742" s="275"/>
      <c r="I742" s="275"/>
      <c r="J742" s="180"/>
      <c r="K742" s="182">
        <v>10</v>
      </c>
      <c r="L742" s="180"/>
      <c r="M742" s="180"/>
      <c r="N742" s="180"/>
      <c r="O742" s="180"/>
      <c r="P742" s="180"/>
      <c r="Q742" s="180"/>
      <c r="R742" s="183"/>
      <c r="T742" s="184"/>
      <c r="U742" s="180"/>
      <c r="V742" s="180"/>
      <c r="W742" s="180"/>
      <c r="X742" s="180"/>
      <c r="Y742" s="180"/>
      <c r="Z742" s="180"/>
      <c r="AA742" s="185"/>
      <c r="AT742" s="186" t="s">
        <v>199</v>
      </c>
      <c r="AU742" s="186" t="s">
        <v>114</v>
      </c>
      <c r="AV742" s="10" t="s">
        <v>114</v>
      </c>
      <c r="AW742" s="10" t="s">
        <v>39</v>
      </c>
      <c r="AX742" s="10" t="s">
        <v>90</v>
      </c>
      <c r="AY742" s="186" t="s">
        <v>191</v>
      </c>
    </row>
    <row r="743" spans="2:65" s="1" customFormat="1" ht="31.5" customHeight="1">
      <c r="B743" s="38"/>
      <c r="C743" s="172" t="s">
        <v>979</v>
      </c>
      <c r="D743" s="172" t="s">
        <v>193</v>
      </c>
      <c r="E743" s="173" t="s">
        <v>980</v>
      </c>
      <c r="F743" s="281" t="s">
        <v>981</v>
      </c>
      <c r="G743" s="281"/>
      <c r="H743" s="281"/>
      <c r="I743" s="281"/>
      <c r="J743" s="174" t="s">
        <v>406</v>
      </c>
      <c r="K743" s="175">
        <v>10</v>
      </c>
      <c r="L743" s="282">
        <v>0</v>
      </c>
      <c r="M743" s="283"/>
      <c r="N743" s="280">
        <f>ROUND(L743*K743,2)</f>
        <v>0</v>
      </c>
      <c r="O743" s="280"/>
      <c r="P743" s="280"/>
      <c r="Q743" s="280"/>
      <c r="R743" s="40"/>
      <c r="T743" s="176" t="s">
        <v>22</v>
      </c>
      <c r="U743" s="47" t="s">
        <v>47</v>
      </c>
      <c r="V743" s="39"/>
      <c r="W743" s="177">
        <f>V743*K743</f>
        <v>0</v>
      </c>
      <c r="X743" s="177">
        <v>0</v>
      </c>
      <c r="Y743" s="177">
        <f>X743*K743</f>
        <v>0</v>
      </c>
      <c r="Z743" s="177">
        <v>0</v>
      </c>
      <c r="AA743" s="178">
        <f>Z743*K743</f>
        <v>0</v>
      </c>
      <c r="AR743" s="21" t="s">
        <v>344</v>
      </c>
      <c r="AT743" s="21" t="s">
        <v>193</v>
      </c>
      <c r="AU743" s="21" t="s">
        <v>114</v>
      </c>
      <c r="AY743" s="21" t="s">
        <v>191</v>
      </c>
      <c r="BE743" s="113">
        <f>IF(U743="základní",N743,0)</f>
        <v>0</v>
      </c>
      <c r="BF743" s="113">
        <f>IF(U743="snížená",N743,0)</f>
        <v>0</v>
      </c>
      <c r="BG743" s="113">
        <f>IF(U743="zákl. přenesená",N743,0)</f>
        <v>0</v>
      </c>
      <c r="BH743" s="113">
        <f>IF(U743="sníž. přenesená",N743,0)</f>
        <v>0</v>
      </c>
      <c r="BI743" s="113">
        <f>IF(U743="nulová",N743,0)</f>
        <v>0</v>
      </c>
      <c r="BJ743" s="21" t="s">
        <v>90</v>
      </c>
      <c r="BK743" s="113">
        <f>ROUND(L743*K743,2)</f>
        <v>0</v>
      </c>
      <c r="BL743" s="21" t="s">
        <v>344</v>
      </c>
      <c r="BM743" s="21" t="s">
        <v>982</v>
      </c>
    </row>
    <row r="744" spans="2:65" s="1" customFormat="1" ht="31.5" customHeight="1">
      <c r="B744" s="38"/>
      <c r="C744" s="172" t="s">
        <v>983</v>
      </c>
      <c r="D744" s="172" t="s">
        <v>193</v>
      </c>
      <c r="E744" s="173" t="s">
        <v>984</v>
      </c>
      <c r="F744" s="281" t="s">
        <v>985</v>
      </c>
      <c r="G744" s="281"/>
      <c r="H744" s="281"/>
      <c r="I744" s="281"/>
      <c r="J744" s="174" t="s">
        <v>831</v>
      </c>
      <c r="K744" s="215">
        <v>0</v>
      </c>
      <c r="L744" s="282">
        <v>0</v>
      </c>
      <c r="M744" s="283"/>
      <c r="N744" s="280">
        <f>ROUND(L744*K744,2)</f>
        <v>0</v>
      </c>
      <c r="O744" s="280"/>
      <c r="P744" s="280"/>
      <c r="Q744" s="280"/>
      <c r="R744" s="40"/>
      <c r="T744" s="176" t="s">
        <v>22</v>
      </c>
      <c r="U744" s="47" t="s">
        <v>47</v>
      </c>
      <c r="V744" s="39"/>
      <c r="W744" s="177">
        <f>V744*K744</f>
        <v>0</v>
      </c>
      <c r="X744" s="177">
        <v>0</v>
      </c>
      <c r="Y744" s="177">
        <f>X744*K744</f>
        <v>0</v>
      </c>
      <c r="Z744" s="177">
        <v>0</v>
      </c>
      <c r="AA744" s="178">
        <f>Z744*K744</f>
        <v>0</v>
      </c>
      <c r="AR744" s="21" t="s">
        <v>344</v>
      </c>
      <c r="AT744" s="21" t="s">
        <v>193</v>
      </c>
      <c r="AU744" s="21" t="s">
        <v>114</v>
      </c>
      <c r="AY744" s="21" t="s">
        <v>191</v>
      </c>
      <c r="BE744" s="113">
        <f>IF(U744="základní",N744,0)</f>
        <v>0</v>
      </c>
      <c r="BF744" s="113">
        <f>IF(U744="snížená",N744,0)</f>
        <v>0</v>
      </c>
      <c r="BG744" s="113">
        <f>IF(U744="zákl. přenesená",N744,0)</f>
        <v>0</v>
      </c>
      <c r="BH744" s="113">
        <f>IF(U744="sníž. přenesená",N744,0)</f>
        <v>0</v>
      </c>
      <c r="BI744" s="113">
        <f>IF(U744="nulová",N744,0)</f>
        <v>0</v>
      </c>
      <c r="BJ744" s="21" t="s">
        <v>90</v>
      </c>
      <c r="BK744" s="113">
        <f>ROUND(L744*K744,2)</f>
        <v>0</v>
      </c>
      <c r="BL744" s="21" t="s">
        <v>344</v>
      </c>
      <c r="BM744" s="21" t="s">
        <v>986</v>
      </c>
    </row>
    <row r="745" spans="2:63" s="9" customFormat="1" ht="29.85" customHeight="1">
      <c r="B745" s="161"/>
      <c r="C745" s="162"/>
      <c r="D745" s="171" t="s">
        <v>152</v>
      </c>
      <c r="E745" s="171"/>
      <c r="F745" s="171"/>
      <c r="G745" s="171"/>
      <c r="H745" s="171"/>
      <c r="I745" s="171"/>
      <c r="J745" s="171"/>
      <c r="K745" s="171"/>
      <c r="L745" s="171"/>
      <c r="M745" s="171"/>
      <c r="N745" s="268">
        <f>BK745</f>
        <v>0</v>
      </c>
      <c r="O745" s="269"/>
      <c r="P745" s="269"/>
      <c r="Q745" s="269"/>
      <c r="R745" s="164"/>
      <c r="T745" s="165"/>
      <c r="U745" s="162"/>
      <c r="V745" s="162"/>
      <c r="W745" s="166">
        <f>SUM(W746:W748)</f>
        <v>0</v>
      </c>
      <c r="X745" s="162"/>
      <c r="Y745" s="166">
        <f>SUM(Y746:Y748)</f>
        <v>0.00014</v>
      </c>
      <c r="Z745" s="162"/>
      <c r="AA745" s="167">
        <f>SUM(AA746:AA748)</f>
        <v>0</v>
      </c>
      <c r="AR745" s="168" t="s">
        <v>114</v>
      </c>
      <c r="AT745" s="169" t="s">
        <v>81</v>
      </c>
      <c r="AU745" s="169" t="s">
        <v>90</v>
      </c>
      <c r="AY745" s="168" t="s">
        <v>191</v>
      </c>
      <c r="BK745" s="170">
        <f>SUM(BK746:BK748)</f>
        <v>0</v>
      </c>
    </row>
    <row r="746" spans="2:65" s="1" customFormat="1" ht="31.5" customHeight="1">
      <c r="B746" s="38"/>
      <c r="C746" s="172" t="s">
        <v>987</v>
      </c>
      <c r="D746" s="172" t="s">
        <v>193</v>
      </c>
      <c r="E746" s="173" t="s">
        <v>988</v>
      </c>
      <c r="F746" s="281" t="s">
        <v>989</v>
      </c>
      <c r="G746" s="281"/>
      <c r="H746" s="281"/>
      <c r="I746" s="281"/>
      <c r="J746" s="174" t="s">
        <v>203</v>
      </c>
      <c r="K746" s="175">
        <v>1</v>
      </c>
      <c r="L746" s="282">
        <v>0</v>
      </c>
      <c r="M746" s="283"/>
      <c r="N746" s="280">
        <f>ROUND(L746*K746,2)</f>
        <v>0</v>
      </c>
      <c r="O746" s="280"/>
      <c r="P746" s="280"/>
      <c r="Q746" s="280"/>
      <c r="R746" s="40"/>
      <c r="T746" s="176" t="s">
        <v>22</v>
      </c>
      <c r="U746" s="47" t="s">
        <v>47</v>
      </c>
      <c r="V746" s="39"/>
      <c r="W746" s="177">
        <f>V746*K746</f>
        <v>0</v>
      </c>
      <c r="X746" s="177">
        <v>0.00014</v>
      </c>
      <c r="Y746" s="177">
        <f>X746*K746</f>
        <v>0.00014</v>
      </c>
      <c r="Z746" s="177">
        <v>0</v>
      </c>
      <c r="AA746" s="178">
        <f>Z746*K746</f>
        <v>0</v>
      </c>
      <c r="AR746" s="21" t="s">
        <v>344</v>
      </c>
      <c r="AT746" s="21" t="s">
        <v>193</v>
      </c>
      <c r="AU746" s="21" t="s">
        <v>114</v>
      </c>
      <c r="AY746" s="21" t="s">
        <v>191</v>
      </c>
      <c r="BE746" s="113">
        <f>IF(U746="základní",N746,0)</f>
        <v>0</v>
      </c>
      <c r="BF746" s="113">
        <f>IF(U746="snížená",N746,0)</f>
        <v>0</v>
      </c>
      <c r="BG746" s="113">
        <f>IF(U746="zákl. přenesená",N746,0)</f>
        <v>0</v>
      </c>
      <c r="BH746" s="113">
        <f>IF(U746="sníž. přenesená",N746,0)</f>
        <v>0</v>
      </c>
      <c r="BI746" s="113">
        <f>IF(U746="nulová",N746,0)</f>
        <v>0</v>
      </c>
      <c r="BJ746" s="21" t="s">
        <v>90</v>
      </c>
      <c r="BK746" s="113">
        <f>ROUND(L746*K746,2)</f>
        <v>0</v>
      </c>
      <c r="BL746" s="21" t="s">
        <v>344</v>
      </c>
      <c r="BM746" s="21" t="s">
        <v>990</v>
      </c>
    </row>
    <row r="747" spans="2:65" s="1" customFormat="1" ht="22.5" customHeight="1">
      <c r="B747" s="38"/>
      <c r="C747" s="172" t="s">
        <v>991</v>
      </c>
      <c r="D747" s="172" t="s">
        <v>193</v>
      </c>
      <c r="E747" s="173" t="s">
        <v>992</v>
      </c>
      <c r="F747" s="281" t="s">
        <v>993</v>
      </c>
      <c r="G747" s="281"/>
      <c r="H747" s="281"/>
      <c r="I747" s="281"/>
      <c r="J747" s="174" t="s">
        <v>203</v>
      </c>
      <c r="K747" s="175">
        <v>1</v>
      </c>
      <c r="L747" s="282">
        <v>0</v>
      </c>
      <c r="M747" s="283"/>
      <c r="N747" s="280">
        <f>ROUND(L747*K747,2)</f>
        <v>0</v>
      </c>
      <c r="O747" s="280"/>
      <c r="P747" s="280"/>
      <c r="Q747" s="280"/>
      <c r="R747" s="40"/>
      <c r="T747" s="176" t="s">
        <v>22</v>
      </c>
      <c r="U747" s="47" t="s">
        <v>47</v>
      </c>
      <c r="V747" s="39"/>
      <c r="W747" s="177">
        <f>V747*K747</f>
        <v>0</v>
      </c>
      <c r="X747" s="177">
        <v>0</v>
      </c>
      <c r="Y747" s="177">
        <f>X747*K747</f>
        <v>0</v>
      </c>
      <c r="Z747" s="177">
        <v>0</v>
      </c>
      <c r="AA747" s="178">
        <f>Z747*K747</f>
        <v>0</v>
      </c>
      <c r="AR747" s="21" t="s">
        <v>344</v>
      </c>
      <c r="AT747" s="21" t="s">
        <v>193</v>
      </c>
      <c r="AU747" s="21" t="s">
        <v>114</v>
      </c>
      <c r="AY747" s="21" t="s">
        <v>191</v>
      </c>
      <c r="BE747" s="113">
        <f>IF(U747="základní",N747,0)</f>
        <v>0</v>
      </c>
      <c r="BF747" s="113">
        <f>IF(U747="snížená",N747,0)</f>
        <v>0</v>
      </c>
      <c r="BG747" s="113">
        <f>IF(U747="zákl. přenesená",N747,0)</f>
        <v>0</v>
      </c>
      <c r="BH747" s="113">
        <f>IF(U747="sníž. přenesená",N747,0)</f>
        <v>0</v>
      </c>
      <c r="BI747" s="113">
        <f>IF(U747="nulová",N747,0)</f>
        <v>0</v>
      </c>
      <c r="BJ747" s="21" t="s">
        <v>90</v>
      </c>
      <c r="BK747" s="113">
        <f>ROUND(L747*K747,2)</f>
        <v>0</v>
      </c>
      <c r="BL747" s="21" t="s">
        <v>344</v>
      </c>
      <c r="BM747" s="21" t="s">
        <v>994</v>
      </c>
    </row>
    <row r="748" spans="2:65" s="1" customFormat="1" ht="31.5" customHeight="1">
      <c r="B748" s="38"/>
      <c r="C748" s="172" t="s">
        <v>995</v>
      </c>
      <c r="D748" s="172" t="s">
        <v>193</v>
      </c>
      <c r="E748" s="173" t="s">
        <v>996</v>
      </c>
      <c r="F748" s="281" t="s">
        <v>997</v>
      </c>
      <c r="G748" s="281"/>
      <c r="H748" s="281"/>
      <c r="I748" s="281"/>
      <c r="J748" s="174" t="s">
        <v>831</v>
      </c>
      <c r="K748" s="215">
        <v>0</v>
      </c>
      <c r="L748" s="282">
        <v>0</v>
      </c>
      <c r="M748" s="283"/>
      <c r="N748" s="280">
        <f>ROUND(L748*K748,2)</f>
        <v>0</v>
      </c>
      <c r="O748" s="280"/>
      <c r="P748" s="280"/>
      <c r="Q748" s="280"/>
      <c r="R748" s="40"/>
      <c r="T748" s="176" t="s">
        <v>22</v>
      </c>
      <c r="U748" s="47" t="s">
        <v>47</v>
      </c>
      <c r="V748" s="39"/>
      <c r="W748" s="177">
        <f>V748*K748</f>
        <v>0</v>
      </c>
      <c r="X748" s="177">
        <v>0</v>
      </c>
      <c r="Y748" s="177">
        <f>X748*K748</f>
        <v>0</v>
      </c>
      <c r="Z748" s="177">
        <v>0</v>
      </c>
      <c r="AA748" s="178">
        <f>Z748*K748</f>
        <v>0</v>
      </c>
      <c r="AR748" s="21" t="s">
        <v>344</v>
      </c>
      <c r="AT748" s="21" t="s">
        <v>193</v>
      </c>
      <c r="AU748" s="21" t="s">
        <v>114</v>
      </c>
      <c r="AY748" s="21" t="s">
        <v>191</v>
      </c>
      <c r="BE748" s="113">
        <f>IF(U748="základní",N748,0)</f>
        <v>0</v>
      </c>
      <c r="BF748" s="113">
        <f>IF(U748="snížená",N748,0)</f>
        <v>0</v>
      </c>
      <c r="BG748" s="113">
        <f>IF(U748="zákl. přenesená",N748,0)</f>
        <v>0</v>
      </c>
      <c r="BH748" s="113">
        <f>IF(U748="sníž. přenesená",N748,0)</f>
        <v>0</v>
      </c>
      <c r="BI748" s="113">
        <f>IF(U748="nulová",N748,0)</f>
        <v>0</v>
      </c>
      <c r="BJ748" s="21" t="s">
        <v>90</v>
      </c>
      <c r="BK748" s="113">
        <f>ROUND(L748*K748,2)</f>
        <v>0</v>
      </c>
      <c r="BL748" s="21" t="s">
        <v>344</v>
      </c>
      <c r="BM748" s="21" t="s">
        <v>998</v>
      </c>
    </row>
    <row r="749" spans="2:63" s="9" customFormat="1" ht="29.85" customHeight="1">
      <c r="B749" s="161"/>
      <c r="C749" s="162"/>
      <c r="D749" s="171" t="s">
        <v>153</v>
      </c>
      <c r="E749" s="171"/>
      <c r="F749" s="171"/>
      <c r="G749" s="171"/>
      <c r="H749" s="171"/>
      <c r="I749" s="171"/>
      <c r="J749" s="171"/>
      <c r="K749" s="171"/>
      <c r="L749" s="171"/>
      <c r="M749" s="171"/>
      <c r="N749" s="268">
        <f>BK749</f>
        <v>0</v>
      </c>
      <c r="O749" s="269"/>
      <c r="P749" s="269"/>
      <c r="Q749" s="269"/>
      <c r="R749" s="164"/>
      <c r="T749" s="165"/>
      <c r="U749" s="162"/>
      <c r="V749" s="162"/>
      <c r="W749" s="166">
        <f>SUM(W750:W761)</f>
        <v>0</v>
      </c>
      <c r="X749" s="162"/>
      <c r="Y749" s="166">
        <f>SUM(Y750:Y761)</f>
        <v>0.03987</v>
      </c>
      <c r="Z749" s="162"/>
      <c r="AA749" s="167">
        <f>SUM(AA750:AA761)</f>
        <v>0.01904</v>
      </c>
      <c r="AR749" s="168" t="s">
        <v>114</v>
      </c>
      <c r="AT749" s="169" t="s">
        <v>81</v>
      </c>
      <c r="AU749" s="169" t="s">
        <v>90</v>
      </c>
      <c r="AY749" s="168" t="s">
        <v>191</v>
      </c>
      <c r="BK749" s="170">
        <f>SUM(BK750:BK761)</f>
        <v>0</v>
      </c>
    </row>
    <row r="750" spans="2:65" s="1" customFormat="1" ht="22.5" customHeight="1">
      <c r="B750" s="38"/>
      <c r="C750" s="172" t="s">
        <v>999</v>
      </c>
      <c r="D750" s="172" t="s">
        <v>193</v>
      </c>
      <c r="E750" s="173" t="s">
        <v>1000</v>
      </c>
      <c r="F750" s="281" t="s">
        <v>1001</v>
      </c>
      <c r="G750" s="281"/>
      <c r="H750" s="281"/>
      <c r="I750" s="281"/>
      <c r="J750" s="174" t="s">
        <v>203</v>
      </c>
      <c r="K750" s="175">
        <v>1</v>
      </c>
      <c r="L750" s="282">
        <v>0</v>
      </c>
      <c r="M750" s="283"/>
      <c r="N750" s="280">
        <f>ROUND(L750*K750,2)</f>
        <v>0</v>
      </c>
      <c r="O750" s="280"/>
      <c r="P750" s="280"/>
      <c r="Q750" s="280"/>
      <c r="R750" s="40"/>
      <c r="T750" s="176" t="s">
        <v>22</v>
      </c>
      <c r="U750" s="47" t="s">
        <v>47</v>
      </c>
      <c r="V750" s="39"/>
      <c r="W750" s="177">
        <f>V750*K750</f>
        <v>0</v>
      </c>
      <c r="X750" s="177">
        <v>0</v>
      </c>
      <c r="Y750" s="177">
        <f>X750*K750</f>
        <v>0</v>
      </c>
      <c r="Z750" s="177">
        <v>0</v>
      </c>
      <c r="AA750" s="178">
        <f>Z750*K750</f>
        <v>0</v>
      </c>
      <c r="AR750" s="21" t="s">
        <v>344</v>
      </c>
      <c r="AT750" s="21" t="s">
        <v>193</v>
      </c>
      <c r="AU750" s="21" t="s">
        <v>114</v>
      </c>
      <c r="AY750" s="21" t="s">
        <v>191</v>
      </c>
      <c r="BE750" s="113">
        <f>IF(U750="základní",N750,0)</f>
        <v>0</v>
      </c>
      <c r="BF750" s="113">
        <f>IF(U750="snížená",N750,0)</f>
        <v>0</v>
      </c>
      <c r="BG750" s="113">
        <f>IF(U750="zákl. přenesená",N750,0)</f>
        <v>0</v>
      </c>
      <c r="BH750" s="113">
        <f>IF(U750="sníž. přenesená",N750,0)</f>
        <v>0</v>
      </c>
      <c r="BI750" s="113">
        <f>IF(U750="nulová",N750,0)</f>
        <v>0</v>
      </c>
      <c r="BJ750" s="21" t="s">
        <v>90</v>
      </c>
      <c r="BK750" s="113">
        <f>ROUND(L750*K750,2)</f>
        <v>0</v>
      </c>
      <c r="BL750" s="21" t="s">
        <v>344</v>
      </c>
      <c r="BM750" s="21" t="s">
        <v>1002</v>
      </c>
    </row>
    <row r="751" spans="2:51" s="10" customFormat="1" ht="22.5" customHeight="1">
      <c r="B751" s="179"/>
      <c r="C751" s="180"/>
      <c r="D751" s="180"/>
      <c r="E751" s="181" t="s">
        <v>22</v>
      </c>
      <c r="F751" s="284" t="s">
        <v>90</v>
      </c>
      <c r="G751" s="285"/>
      <c r="H751" s="285"/>
      <c r="I751" s="285"/>
      <c r="J751" s="180"/>
      <c r="K751" s="182">
        <v>1</v>
      </c>
      <c r="L751" s="180"/>
      <c r="M751" s="180"/>
      <c r="N751" s="180"/>
      <c r="O751" s="180"/>
      <c r="P751" s="180"/>
      <c r="Q751" s="180"/>
      <c r="R751" s="183"/>
      <c r="T751" s="184"/>
      <c r="U751" s="180"/>
      <c r="V751" s="180"/>
      <c r="W751" s="180"/>
      <c r="X751" s="180"/>
      <c r="Y751" s="180"/>
      <c r="Z751" s="180"/>
      <c r="AA751" s="185"/>
      <c r="AT751" s="186" t="s">
        <v>199</v>
      </c>
      <c r="AU751" s="186" t="s">
        <v>114</v>
      </c>
      <c r="AV751" s="10" t="s">
        <v>114</v>
      </c>
      <c r="AW751" s="10" t="s">
        <v>39</v>
      </c>
      <c r="AX751" s="10" t="s">
        <v>90</v>
      </c>
      <c r="AY751" s="186" t="s">
        <v>191</v>
      </c>
    </row>
    <row r="752" spans="2:65" s="1" customFormat="1" ht="31.5" customHeight="1">
      <c r="B752" s="38"/>
      <c r="C752" s="172" t="s">
        <v>1003</v>
      </c>
      <c r="D752" s="172" t="s">
        <v>193</v>
      </c>
      <c r="E752" s="173" t="s">
        <v>1004</v>
      </c>
      <c r="F752" s="281" t="s">
        <v>1005</v>
      </c>
      <c r="G752" s="281"/>
      <c r="H752" s="281"/>
      <c r="I752" s="281"/>
      <c r="J752" s="174" t="s">
        <v>203</v>
      </c>
      <c r="K752" s="175">
        <v>1</v>
      </c>
      <c r="L752" s="282">
        <v>0</v>
      </c>
      <c r="M752" s="283"/>
      <c r="N752" s="280">
        <f>ROUND(L752*K752,2)</f>
        <v>0</v>
      </c>
      <c r="O752" s="280"/>
      <c r="P752" s="280"/>
      <c r="Q752" s="280"/>
      <c r="R752" s="40"/>
      <c r="T752" s="176" t="s">
        <v>22</v>
      </c>
      <c r="U752" s="47" t="s">
        <v>47</v>
      </c>
      <c r="V752" s="39"/>
      <c r="W752" s="177">
        <f>V752*K752</f>
        <v>0</v>
      </c>
      <c r="X752" s="177">
        <v>7E-05</v>
      </c>
      <c r="Y752" s="177">
        <f>X752*K752</f>
        <v>7E-05</v>
      </c>
      <c r="Z752" s="177">
        <v>0</v>
      </c>
      <c r="AA752" s="178">
        <f>Z752*K752</f>
        <v>0</v>
      </c>
      <c r="AR752" s="21" t="s">
        <v>344</v>
      </c>
      <c r="AT752" s="21" t="s">
        <v>193</v>
      </c>
      <c r="AU752" s="21" t="s">
        <v>114</v>
      </c>
      <c r="AY752" s="21" t="s">
        <v>191</v>
      </c>
      <c r="BE752" s="113">
        <f>IF(U752="základní",N752,0)</f>
        <v>0</v>
      </c>
      <c r="BF752" s="113">
        <f>IF(U752="snížená",N752,0)</f>
        <v>0</v>
      </c>
      <c r="BG752" s="113">
        <f>IF(U752="zákl. přenesená",N752,0)</f>
        <v>0</v>
      </c>
      <c r="BH752" s="113">
        <f>IF(U752="sníž. přenesená",N752,0)</f>
        <v>0</v>
      </c>
      <c r="BI752" s="113">
        <f>IF(U752="nulová",N752,0)</f>
        <v>0</v>
      </c>
      <c r="BJ752" s="21" t="s">
        <v>90</v>
      </c>
      <c r="BK752" s="113">
        <f>ROUND(L752*K752,2)</f>
        <v>0</v>
      </c>
      <c r="BL752" s="21" t="s">
        <v>344</v>
      </c>
      <c r="BM752" s="21" t="s">
        <v>1006</v>
      </c>
    </row>
    <row r="753" spans="2:65" s="1" customFormat="1" ht="22.5" customHeight="1">
      <c r="B753" s="38"/>
      <c r="C753" s="172" t="s">
        <v>1007</v>
      </c>
      <c r="D753" s="172" t="s">
        <v>193</v>
      </c>
      <c r="E753" s="173" t="s">
        <v>1008</v>
      </c>
      <c r="F753" s="281" t="s">
        <v>1009</v>
      </c>
      <c r="G753" s="281"/>
      <c r="H753" s="281"/>
      <c r="I753" s="281"/>
      <c r="J753" s="174" t="s">
        <v>111</v>
      </c>
      <c r="K753" s="175">
        <v>0.8</v>
      </c>
      <c r="L753" s="282">
        <v>0</v>
      </c>
      <c r="M753" s="283"/>
      <c r="N753" s="280">
        <f>ROUND(L753*K753,2)</f>
        <v>0</v>
      </c>
      <c r="O753" s="280"/>
      <c r="P753" s="280"/>
      <c r="Q753" s="280"/>
      <c r="R753" s="40"/>
      <c r="T753" s="176" t="s">
        <v>22</v>
      </c>
      <c r="U753" s="47" t="s">
        <v>47</v>
      </c>
      <c r="V753" s="39"/>
      <c r="W753" s="177">
        <f>V753*K753</f>
        <v>0</v>
      </c>
      <c r="X753" s="177">
        <v>0</v>
      </c>
      <c r="Y753" s="177">
        <f>X753*K753</f>
        <v>0</v>
      </c>
      <c r="Z753" s="177">
        <v>0.0238</v>
      </c>
      <c r="AA753" s="178">
        <f>Z753*K753</f>
        <v>0.01904</v>
      </c>
      <c r="AR753" s="21" t="s">
        <v>344</v>
      </c>
      <c r="AT753" s="21" t="s">
        <v>193</v>
      </c>
      <c r="AU753" s="21" t="s">
        <v>114</v>
      </c>
      <c r="AY753" s="21" t="s">
        <v>191</v>
      </c>
      <c r="BE753" s="113">
        <f>IF(U753="základní",N753,0)</f>
        <v>0</v>
      </c>
      <c r="BF753" s="113">
        <f>IF(U753="snížená",N753,0)</f>
        <v>0</v>
      </c>
      <c r="BG753" s="113">
        <f>IF(U753="zákl. přenesená",N753,0)</f>
        <v>0</v>
      </c>
      <c r="BH753" s="113">
        <f>IF(U753="sníž. přenesená",N753,0)</f>
        <v>0</v>
      </c>
      <c r="BI753" s="113">
        <f>IF(U753="nulová",N753,0)</f>
        <v>0</v>
      </c>
      <c r="BJ753" s="21" t="s">
        <v>90</v>
      </c>
      <c r="BK753" s="113">
        <f>ROUND(L753*K753,2)</f>
        <v>0</v>
      </c>
      <c r="BL753" s="21" t="s">
        <v>344</v>
      </c>
      <c r="BM753" s="21" t="s">
        <v>1010</v>
      </c>
    </row>
    <row r="754" spans="2:51" s="10" customFormat="1" ht="22.5" customHeight="1">
      <c r="B754" s="179"/>
      <c r="C754" s="180"/>
      <c r="D754" s="180"/>
      <c r="E754" s="181" t="s">
        <v>22</v>
      </c>
      <c r="F754" s="284" t="s">
        <v>1011</v>
      </c>
      <c r="G754" s="285"/>
      <c r="H754" s="285"/>
      <c r="I754" s="285"/>
      <c r="J754" s="180"/>
      <c r="K754" s="182">
        <v>0.8</v>
      </c>
      <c r="L754" s="180"/>
      <c r="M754" s="180"/>
      <c r="N754" s="180"/>
      <c r="O754" s="180"/>
      <c r="P754" s="180"/>
      <c r="Q754" s="180"/>
      <c r="R754" s="183"/>
      <c r="T754" s="184"/>
      <c r="U754" s="180"/>
      <c r="V754" s="180"/>
      <c r="W754" s="180"/>
      <c r="X754" s="180"/>
      <c r="Y754" s="180"/>
      <c r="Z754" s="180"/>
      <c r="AA754" s="185"/>
      <c r="AT754" s="186" t="s">
        <v>199</v>
      </c>
      <c r="AU754" s="186" t="s">
        <v>114</v>
      </c>
      <c r="AV754" s="10" t="s">
        <v>114</v>
      </c>
      <c r="AW754" s="10" t="s">
        <v>39</v>
      </c>
      <c r="AX754" s="10" t="s">
        <v>90</v>
      </c>
      <c r="AY754" s="186" t="s">
        <v>191</v>
      </c>
    </row>
    <row r="755" spans="2:65" s="1" customFormat="1" ht="44.25" customHeight="1">
      <c r="B755" s="38"/>
      <c r="C755" s="172" t="s">
        <v>1012</v>
      </c>
      <c r="D755" s="172" t="s">
        <v>193</v>
      </c>
      <c r="E755" s="173" t="s">
        <v>1013</v>
      </c>
      <c r="F755" s="281" t="s">
        <v>1014</v>
      </c>
      <c r="G755" s="281"/>
      <c r="H755" s="281"/>
      <c r="I755" s="281"/>
      <c r="J755" s="174" t="s">
        <v>203</v>
      </c>
      <c r="K755" s="175">
        <v>1</v>
      </c>
      <c r="L755" s="282">
        <v>0</v>
      </c>
      <c r="M755" s="283"/>
      <c r="N755" s="280">
        <f>ROUND(L755*K755,2)</f>
        <v>0</v>
      </c>
      <c r="O755" s="280"/>
      <c r="P755" s="280"/>
      <c r="Q755" s="280"/>
      <c r="R755" s="40"/>
      <c r="T755" s="176" t="s">
        <v>22</v>
      </c>
      <c r="U755" s="47" t="s">
        <v>47</v>
      </c>
      <c r="V755" s="39"/>
      <c r="W755" s="177">
        <f>V755*K755</f>
        <v>0</v>
      </c>
      <c r="X755" s="177">
        <v>0.0398</v>
      </c>
      <c r="Y755" s="177">
        <f>X755*K755</f>
        <v>0.0398</v>
      </c>
      <c r="Z755" s="177">
        <v>0</v>
      </c>
      <c r="AA755" s="178">
        <f>Z755*K755</f>
        <v>0</v>
      </c>
      <c r="AR755" s="21" t="s">
        <v>344</v>
      </c>
      <c r="AT755" s="21" t="s">
        <v>193</v>
      </c>
      <c r="AU755" s="21" t="s">
        <v>114</v>
      </c>
      <c r="AY755" s="21" t="s">
        <v>191</v>
      </c>
      <c r="BE755" s="113">
        <f>IF(U755="základní",N755,0)</f>
        <v>0</v>
      </c>
      <c r="BF755" s="113">
        <f>IF(U755="snížená",N755,0)</f>
        <v>0</v>
      </c>
      <c r="BG755" s="113">
        <f>IF(U755="zákl. přenesená",N755,0)</f>
        <v>0</v>
      </c>
      <c r="BH755" s="113">
        <f>IF(U755="sníž. přenesená",N755,0)</f>
        <v>0</v>
      </c>
      <c r="BI755" s="113">
        <f>IF(U755="nulová",N755,0)</f>
        <v>0</v>
      </c>
      <c r="BJ755" s="21" t="s">
        <v>90</v>
      </c>
      <c r="BK755" s="113">
        <f>ROUND(L755*K755,2)</f>
        <v>0</v>
      </c>
      <c r="BL755" s="21" t="s">
        <v>344</v>
      </c>
      <c r="BM755" s="21" t="s">
        <v>1015</v>
      </c>
    </row>
    <row r="756" spans="2:47" s="1" customFormat="1" ht="30" customHeight="1">
      <c r="B756" s="38"/>
      <c r="C756" s="39"/>
      <c r="D756" s="39"/>
      <c r="E756" s="39"/>
      <c r="F756" s="270" t="s">
        <v>1016</v>
      </c>
      <c r="G756" s="271"/>
      <c r="H756" s="271"/>
      <c r="I756" s="271"/>
      <c r="J756" s="39"/>
      <c r="K756" s="39"/>
      <c r="L756" s="39"/>
      <c r="M756" s="39"/>
      <c r="N756" s="39"/>
      <c r="O756" s="39"/>
      <c r="P756" s="39"/>
      <c r="Q756" s="39"/>
      <c r="R756" s="40"/>
      <c r="T756" s="147"/>
      <c r="U756" s="39"/>
      <c r="V756" s="39"/>
      <c r="W756" s="39"/>
      <c r="X756" s="39"/>
      <c r="Y756" s="39"/>
      <c r="Z756" s="39"/>
      <c r="AA756" s="81"/>
      <c r="AT756" s="21" t="s">
        <v>210</v>
      </c>
      <c r="AU756" s="21" t="s">
        <v>114</v>
      </c>
    </row>
    <row r="757" spans="2:65" s="1" customFormat="1" ht="22.5" customHeight="1">
      <c r="B757" s="38"/>
      <c r="C757" s="172" t="s">
        <v>1017</v>
      </c>
      <c r="D757" s="172" t="s">
        <v>193</v>
      </c>
      <c r="E757" s="173" t="s">
        <v>1018</v>
      </c>
      <c r="F757" s="281" t="s">
        <v>1019</v>
      </c>
      <c r="G757" s="281"/>
      <c r="H757" s="281"/>
      <c r="I757" s="281"/>
      <c r="J757" s="174" t="s">
        <v>203</v>
      </c>
      <c r="K757" s="175">
        <v>1</v>
      </c>
      <c r="L757" s="282">
        <v>0</v>
      </c>
      <c r="M757" s="283"/>
      <c r="N757" s="280">
        <f>ROUND(L757*K757,2)</f>
        <v>0</v>
      </c>
      <c r="O757" s="280"/>
      <c r="P757" s="280"/>
      <c r="Q757" s="280"/>
      <c r="R757" s="40"/>
      <c r="T757" s="176" t="s">
        <v>22</v>
      </c>
      <c r="U757" s="47" t="s">
        <v>47</v>
      </c>
      <c r="V757" s="39"/>
      <c r="W757" s="177">
        <f>V757*K757</f>
        <v>0</v>
      </c>
      <c r="X757" s="177">
        <v>0</v>
      </c>
      <c r="Y757" s="177">
        <f>X757*K757</f>
        <v>0</v>
      </c>
      <c r="Z757" s="177">
        <v>0</v>
      </c>
      <c r="AA757" s="178">
        <f>Z757*K757</f>
        <v>0</v>
      </c>
      <c r="AR757" s="21" t="s">
        <v>344</v>
      </c>
      <c r="AT757" s="21" t="s">
        <v>193</v>
      </c>
      <c r="AU757" s="21" t="s">
        <v>114</v>
      </c>
      <c r="AY757" s="21" t="s">
        <v>191</v>
      </c>
      <c r="BE757" s="113">
        <f>IF(U757="základní",N757,0)</f>
        <v>0</v>
      </c>
      <c r="BF757" s="113">
        <f>IF(U757="snížená",N757,0)</f>
        <v>0</v>
      </c>
      <c r="BG757" s="113">
        <f>IF(U757="zákl. přenesená",N757,0)</f>
        <v>0</v>
      </c>
      <c r="BH757" s="113">
        <f>IF(U757="sníž. přenesená",N757,0)</f>
        <v>0</v>
      </c>
      <c r="BI757" s="113">
        <f>IF(U757="nulová",N757,0)</f>
        <v>0</v>
      </c>
      <c r="BJ757" s="21" t="s">
        <v>90</v>
      </c>
      <c r="BK757" s="113">
        <f>ROUND(L757*K757,2)</f>
        <v>0</v>
      </c>
      <c r="BL757" s="21" t="s">
        <v>344</v>
      </c>
      <c r="BM757" s="21" t="s">
        <v>1020</v>
      </c>
    </row>
    <row r="758" spans="2:51" s="10" customFormat="1" ht="22.5" customHeight="1">
      <c r="B758" s="179"/>
      <c r="C758" s="180"/>
      <c r="D758" s="180"/>
      <c r="E758" s="181" t="s">
        <v>22</v>
      </c>
      <c r="F758" s="284" t="s">
        <v>90</v>
      </c>
      <c r="G758" s="285"/>
      <c r="H758" s="285"/>
      <c r="I758" s="285"/>
      <c r="J758" s="180"/>
      <c r="K758" s="182">
        <v>1</v>
      </c>
      <c r="L758" s="180"/>
      <c r="M758" s="180"/>
      <c r="N758" s="180"/>
      <c r="O758" s="180"/>
      <c r="P758" s="180"/>
      <c r="Q758" s="180"/>
      <c r="R758" s="183"/>
      <c r="T758" s="184"/>
      <c r="U758" s="180"/>
      <c r="V758" s="180"/>
      <c r="W758" s="180"/>
      <c r="X758" s="180"/>
      <c r="Y758" s="180"/>
      <c r="Z758" s="180"/>
      <c r="AA758" s="185"/>
      <c r="AT758" s="186" t="s">
        <v>199</v>
      </c>
      <c r="AU758" s="186" t="s">
        <v>114</v>
      </c>
      <c r="AV758" s="10" t="s">
        <v>114</v>
      </c>
      <c r="AW758" s="10" t="s">
        <v>39</v>
      </c>
      <c r="AX758" s="10" t="s">
        <v>90</v>
      </c>
      <c r="AY758" s="186" t="s">
        <v>191</v>
      </c>
    </row>
    <row r="759" spans="2:65" s="1" customFormat="1" ht="22.5" customHeight="1">
      <c r="B759" s="38"/>
      <c r="C759" s="172" t="s">
        <v>1021</v>
      </c>
      <c r="D759" s="172" t="s">
        <v>193</v>
      </c>
      <c r="E759" s="173" t="s">
        <v>1022</v>
      </c>
      <c r="F759" s="281" t="s">
        <v>1023</v>
      </c>
      <c r="G759" s="281"/>
      <c r="H759" s="281"/>
      <c r="I759" s="281"/>
      <c r="J759" s="174" t="s">
        <v>203</v>
      </c>
      <c r="K759" s="175">
        <v>1</v>
      </c>
      <c r="L759" s="282">
        <v>0</v>
      </c>
      <c r="M759" s="283"/>
      <c r="N759" s="280">
        <f>ROUND(L759*K759,2)</f>
        <v>0</v>
      </c>
      <c r="O759" s="280"/>
      <c r="P759" s="280"/>
      <c r="Q759" s="280"/>
      <c r="R759" s="40"/>
      <c r="T759" s="176" t="s">
        <v>22</v>
      </c>
      <c r="U759" s="47" t="s">
        <v>47</v>
      </c>
      <c r="V759" s="39"/>
      <c r="W759" s="177">
        <f>V759*K759</f>
        <v>0</v>
      </c>
      <c r="X759" s="177">
        <v>0</v>
      </c>
      <c r="Y759" s="177">
        <f>X759*K759</f>
        <v>0</v>
      </c>
      <c r="Z759" s="177">
        <v>0</v>
      </c>
      <c r="AA759" s="178">
        <f>Z759*K759</f>
        <v>0</v>
      </c>
      <c r="AR759" s="21" t="s">
        <v>344</v>
      </c>
      <c r="AT759" s="21" t="s">
        <v>193</v>
      </c>
      <c r="AU759" s="21" t="s">
        <v>114</v>
      </c>
      <c r="AY759" s="21" t="s">
        <v>191</v>
      </c>
      <c r="BE759" s="113">
        <f>IF(U759="základní",N759,0)</f>
        <v>0</v>
      </c>
      <c r="BF759" s="113">
        <f>IF(U759="snížená",N759,0)</f>
        <v>0</v>
      </c>
      <c r="BG759" s="113">
        <f>IF(U759="zákl. přenesená",N759,0)</f>
        <v>0</v>
      </c>
      <c r="BH759" s="113">
        <f>IF(U759="sníž. přenesená",N759,0)</f>
        <v>0</v>
      </c>
      <c r="BI759" s="113">
        <f>IF(U759="nulová",N759,0)</f>
        <v>0</v>
      </c>
      <c r="BJ759" s="21" t="s">
        <v>90</v>
      </c>
      <c r="BK759" s="113">
        <f>ROUND(L759*K759,2)</f>
        <v>0</v>
      </c>
      <c r="BL759" s="21" t="s">
        <v>344</v>
      </c>
      <c r="BM759" s="21" t="s">
        <v>1024</v>
      </c>
    </row>
    <row r="760" spans="2:51" s="10" customFormat="1" ht="22.5" customHeight="1">
      <c r="B760" s="179"/>
      <c r="C760" s="180"/>
      <c r="D760" s="180"/>
      <c r="E760" s="181" t="s">
        <v>22</v>
      </c>
      <c r="F760" s="284" t="s">
        <v>90</v>
      </c>
      <c r="G760" s="285"/>
      <c r="H760" s="285"/>
      <c r="I760" s="285"/>
      <c r="J760" s="180"/>
      <c r="K760" s="182">
        <v>1</v>
      </c>
      <c r="L760" s="180"/>
      <c r="M760" s="180"/>
      <c r="N760" s="180"/>
      <c r="O760" s="180"/>
      <c r="P760" s="180"/>
      <c r="Q760" s="180"/>
      <c r="R760" s="183"/>
      <c r="T760" s="184"/>
      <c r="U760" s="180"/>
      <c r="V760" s="180"/>
      <c r="W760" s="180"/>
      <c r="X760" s="180"/>
      <c r="Y760" s="180"/>
      <c r="Z760" s="180"/>
      <c r="AA760" s="185"/>
      <c r="AT760" s="186" t="s">
        <v>199</v>
      </c>
      <c r="AU760" s="186" t="s">
        <v>114</v>
      </c>
      <c r="AV760" s="10" t="s">
        <v>114</v>
      </c>
      <c r="AW760" s="10" t="s">
        <v>39</v>
      </c>
      <c r="AX760" s="10" t="s">
        <v>90</v>
      </c>
      <c r="AY760" s="186" t="s">
        <v>191</v>
      </c>
    </row>
    <row r="761" spans="2:65" s="1" customFormat="1" ht="31.5" customHeight="1">
      <c r="B761" s="38"/>
      <c r="C761" s="172" t="s">
        <v>1025</v>
      </c>
      <c r="D761" s="172" t="s">
        <v>193</v>
      </c>
      <c r="E761" s="173" t="s">
        <v>1026</v>
      </c>
      <c r="F761" s="281" t="s">
        <v>1027</v>
      </c>
      <c r="G761" s="281"/>
      <c r="H761" s="281"/>
      <c r="I761" s="281"/>
      <c r="J761" s="174" t="s">
        <v>831</v>
      </c>
      <c r="K761" s="215">
        <v>0</v>
      </c>
      <c r="L761" s="282">
        <v>0</v>
      </c>
      <c r="M761" s="283"/>
      <c r="N761" s="280">
        <f>ROUND(L761*K761,2)</f>
        <v>0</v>
      </c>
      <c r="O761" s="280"/>
      <c r="P761" s="280"/>
      <c r="Q761" s="280"/>
      <c r="R761" s="40"/>
      <c r="T761" s="176" t="s">
        <v>22</v>
      </c>
      <c r="U761" s="47" t="s">
        <v>47</v>
      </c>
      <c r="V761" s="39"/>
      <c r="W761" s="177">
        <f>V761*K761</f>
        <v>0</v>
      </c>
      <c r="X761" s="177">
        <v>0</v>
      </c>
      <c r="Y761" s="177">
        <f>X761*K761</f>
        <v>0</v>
      </c>
      <c r="Z761" s="177">
        <v>0</v>
      </c>
      <c r="AA761" s="178">
        <f>Z761*K761</f>
        <v>0</v>
      </c>
      <c r="AR761" s="21" t="s">
        <v>344</v>
      </c>
      <c r="AT761" s="21" t="s">
        <v>193</v>
      </c>
      <c r="AU761" s="21" t="s">
        <v>114</v>
      </c>
      <c r="AY761" s="21" t="s">
        <v>191</v>
      </c>
      <c r="BE761" s="113">
        <f>IF(U761="základní",N761,0)</f>
        <v>0</v>
      </c>
      <c r="BF761" s="113">
        <f>IF(U761="snížená",N761,0)</f>
        <v>0</v>
      </c>
      <c r="BG761" s="113">
        <f>IF(U761="zákl. přenesená",N761,0)</f>
        <v>0</v>
      </c>
      <c r="BH761" s="113">
        <f>IF(U761="sníž. přenesená",N761,0)</f>
        <v>0</v>
      </c>
      <c r="BI761" s="113">
        <f>IF(U761="nulová",N761,0)</f>
        <v>0</v>
      </c>
      <c r="BJ761" s="21" t="s">
        <v>90</v>
      </c>
      <c r="BK761" s="113">
        <f>ROUND(L761*K761,2)</f>
        <v>0</v>
      </c>
      <c r="BL761" s="21" t="s">
        <v>344</v>
      </c>
      <c r="BM761" s="21" t="s">
        <v>1028</v>
      </c>
    </row>
    <row r="762" spans="2:63" s="9" customFormat="1" ht="29.85" customHeight="1">
      <c r="B762" s="161"/>
      <c r="C762" s="162"/>
      <c r="D762" s="171" t="s">
        <v>154</v>
      </c>
      <c r="E762" s="171"/>
      <c r="F762" s="171"/>
      <c r="G762" s="171"/>
      <c r="H762" s="171"/>
      <c r="I762" s="171"/>
      <c r="J762" s="171"/>
      <c r="K762" s="171"/>
      <c r="L762" s="171"/>
      <c r="M762" s="171"/>
      <c r="N762" s="268">
        <f>BK762</f>
        <v>0</v>
      </c>
      <c r="O762" s="269"/>
      <c r="P762" s="269"/>
      <c r="Q762" s="269"/>
      <c r="R762" s="164"/>
      <c r="T762" s="165"/>
      <c r="U762" s="162"/>
      <c r="V762" s="162"/>
      <c r="W762" s="166">
        <f>SUM(W763:W879)</f>
        <v>0</v>
      </c>
      <c r="X762" s="162"/>
      <c r="Y762" s="166">
        <f>SUM(Y763:Y879)</f>
        <v>0.490046</v>
      </c>
      <c r="Z762" s="162"/>
      <c r="AA762" s="167">
        <f>SUM(AA763:AA879)</f>
        <v>0</v>
      </c>
      <c r="AR762" s="168" t="s">
        <v>114</v>
      </c>
      <c r="AT762" s="169" t="s">
        <v>81</v>
      </c>
      <c r="AU762" s="169" t="s">
        <v>90</v>
      </c>
      <c r="AY762" s="168" t="s">
        <v>191</v>
      </c>
      <c r="BK762" s="170">
        <f>SUM(BK763:BK879)</f>
        <v>0</v>
      </c>
    </row>
    <row r="763" spans="2:65" s="1" customFormat="1" ht="22.5" customHeight="1">
      <c r="B763" s="38"/>
      <c r="C763" s="172" t="s">
        <v>1029</v>
      </c>
      <c r="D763" s="172" t="s">
        <v>193</v>
      </c>
      <c r="E763" s="173" t="s">
        <v>1030</v>
      </c>
      <c r="F763" s="281" t="s">
        <v>1031</v>
      </c>
      <c r="G763" s="281"/>
      <c r="H763" s="281"/>
      <c r="I763" s="281"/>
      <c r="J763" s="174" t="s">
        <v>406</v>
      </c>
      <c r="K763" s="175">
        <v>570</v>
      </c>
      <c r="L763" s="282">
        <v>0</v>
      </c>
      <c r="M763" s="283"/>
      <c r="N763" s="280">
        <f>ROUND(L763*K763,2)</f>
        <v>0</v>
      </c>
      <c r="O763" s="280"/>
      <c r="P763" s="280"/>
      <c r="Q763" s="280"/>
      <c r="R763" s="40"/>
      <c r="T763" s="176" t="s">
        <v>22</v>
      </c>
      <c r="U763" s="47" t="s">
        <v>47</v>
      </c>
      <c r="V763" s="39"/>
      <c r="W763" s="177">
        <f>V763*K763</f>
        <v>0</v>
      </c>
      <c r="X763" s="177">
        <v>0</v>
      </c>
      <c r="Y763" s="177">
        <f>X763*K763</f>
        <v>0</v>
      </c>
      <c r="Z763" s="177">
        <v>0</v>
      </c>
      <c r="AA763" s="178">
        <f>Z763*K763</f>
        <v>0</v>
      </c>
      <c r="AR763" s="21" t="s">
        <v>641</v>
      </c>
      <c r="AT763" s="21" t="s">
        <v>193</v>
      </c>
      <c r="AU763" s="21" t="s">
        <v>114</v>
      </c>
      <c r="AY763" s="21" t="s">
        <v>191</v>
      </c>
      <c r="BE763" s="113">
        <f>IF(U763="základní",N763,0)</f>
        <v>0</v>
      </c>
      <c r="BF763" s="113">
        <f>IF(U763="snížená",N763,0)</f>
        <v>0</v>
      </c>
      <c r="BG763" s="113">
        <f>IF(U763="zákl. přenesená",N763,0)</f>
        <v>0</v>
      </c>
      <c r="BH763" s="113">
        <f>IF(U763="sníž. přenesená",N763,0)</f>
        <v>0</v>
      </c>
      <c r="BI763" s="113">
        <f>IF(U763="nulová",N763,0)</f>
        <v>0</v>
      </c>
      <c r="BJ763" s="21" t="s">
        <v>90</v>
      </c>
      <c r="BK763" s="113">
        <f>ROUND(L763*K763,2)</f>
        <v>0</v>
      </c>
      <c r="BL763" s="21" t="s">
        <v>641</v>
      </c>
      <c r="BM763" s="21" t="s">
        <v>1032</v>
      </c>
    </row>
    <row r="764" spans="2:51" s="10" customFormat="1" ht="22.5" customHeight="1">
      <c r="B764" s="179"/>
      <c r="C764" s="180"/>
      <c r="D764" s="180"/>
      <c r="E764" s="181" t="s">
        <v>22</v>
      </c>
      <c r="F764" s="284" t="s">
        <v>1033</v>
      </c>
      <c r="G764" s="285"/>
      <c r="H764" s="285"/>
      <c r="I764" s="285"/>
      <c r="J764" s="180"/>
      <c r="K764" s="182">
        <v>570</v>
      </c>
      <c r="L764" s="180"/>
      <c r="M764" s="180"/>
      <c r="N764" s="180"/>
      <c r="O764" s="180"/>
      <c r="P764" s="180"/>
      <c r="Q764" s="180"/>
      <c r="R764" s="183"/>
      <c r="T764" s="184"/>
      <c r="U764" s="180"/>
      <c r="V764" s="180"/>
      <c r="W764" s="180"/>
      <c r="X764" s="180"/>
      <c r="Y764" s="180"/>
      <c r="Z764" s="180"/>
      <c r="AA764" s="185"/>
      <c r="AT764" s="186" t="s">
        <v>199</v>
      </c>
      <c r="AU764" s="186" t="s">
        <v>114</v>
      </c>
      <c r="AV764" s="10" t="s">
        <v>114</v>
      </c>
      <c r="AW764" s="10" t="s">
        <v>39</v>
      </c>
      <c r="AX764" s="10" t="s">
        <v>90</v>
      </c>
      <c r="AY764" s="186" t="s">
        <v>191</v>
      </c>
    </row>
    <row r="765" spans="2:65" s="1" customFormat="1" ht="31.5" customHeight="1">
      <c r="B765" s="38"/>
      <c r="C765" s="172" t="s">
        <v>1034</v>
      </c>
      <c r="D765" s="172" t="s">
        <v>193</v>
      </c>
      <c r="E765" s="173" t="s">
        <v>1035</v>
      </c>
      <c r="F765" s="281" t="s">
        <v>1036</v>
      </c>
      <c r="G765" s="281"/>
      <c r="H765" s="281"/>
      <c r="I765" s="281"/>
      <c r="J765" s="174" t="s">
        <v>406</v>
      </c>
      <c r="K765" s="175">
        <v>30</v>
      </c>
      <c r="L765" s="282">
        <v>0</v>
      </c>
      <c r="M765" s="283"/>
      <c r="N765" s="280">
        <f>ROUND(L765*K765,2)</f>
        <v>0</v>
      </c>
      <c r="O765" s="280"/>
      <c r="P765" s="280"/>
      <c r="Q765" s="280"/>
      <c r="R765" s="40"/>
      <c r="T765" s="176" t="s">
        <v>22</v>
      </c>
      <c r="U765" s="47" t="s">
        <v>47</v>
      </c>
      <c r="V765" s="39"/>
      <c r="W765" s="177">
        <f>V765*K765</f>
        <v>0</v>
      </c>
      <c r="X765" s="177">
        <v>0</v>
      </c>
      <c r="Y765" s="177">
        <f>X765*K765</f>
        <v>0</v>
      </c>
      <c r="Z765" s="177">
        <v>0</v>
      </c>
      <c r="AA765" s="178">
        <f>Z765*K765</f>
        <v>0</v>
      </c>
      <c r="AR765" s="21" t="s">
        <v>641</v>
      </c>
      <c r="AT765" s="21" t="s">
        <v>193</v>
      </c>
      <c r="AU765" s="21" t="s">
        <v>114</v>
      </c>
      <c r="AY765" s="21" t="s">
        <v>191</v>
      </c>
      <c r="BE765" s="113">
        <f>IF(U765="základní",N765,0)</f>
        <v>0</v>
      </c>
      <c r="BF765" s="113">
        <f>IF(U765="snížená",N765,0)</f>
        <v>0</v>
      </c>
      <c r="BG765" s="113">
        <f>IF(U765="zákl. přenesená",N765,0)</f>
        <v>0</v>
      </c>
      <c r="BH765" s="113">
        <f>IF(U765="sníž. přenesená",N765,0)</f>
        <v>0</v>
      </c>
      <c r="BI765" s="113">
        <f>IF(U765="nulová",N765,0)</f>
        <v>0</v>
      </c>
      <c r="BJ765" s="21" t="s">
        <v>90</v>
      </c>
      <c r="BK765" s="113">
        <f>ROUND(L765*K765,2)</f>
        <v>0</v>
      </c>
      <c r="BL765" s="21" t="s">
        <v>641</v>
      </c>
      <c r="BM765" s="21" t="s">
        <v>1037</v>
      </c>
    </row>
    <row r="766" spans="2:51" s="10" customFormat="1" ht="22.5" customHeight="1">
      <c r="B766" s="179"/>
      <c r="C766" s="180"/>
      <c r="D766" s="180"/>
      <c r="E766" s="181" t="s">
        <v>22</v>
      </c>
      <c r="F766" s="284" t="s">
        <v>431</v>
      </c>
      <c r="G766" s="285"/>
      <c r="H766" s="285"/>
      <c r="I766" s="285"/>
      <c r="J766" s="180"/>
      <c r="K766" s="182">
        <v>30</v>
      </c>
      <c r="L766" s="180"/>
      <c r="M766" s="180"/>
      <c r="N766" s="180"/>
      <c r="O766" s="180"/>
      <c r="P766" s="180"/>
      <c r="Q766" s="180"/>
      <c r="R766" s="183"/>
      <c r="T766" s="184"/>
      <c r="U766" s="180"/>
      <c r="V766" s="180"/>
      <c r="W766" s="180"/>
      <c r="X766" s="180"/>
      <c r="Y766" s="180"/>
      <c r="Z766" s="180"/>
      <c r="AA766" s="185"/>
      <c r="AT766" s="186" t="s">
        <v>199</v>
      </c>
      <c r="AU766" s="186" t="s">
        <v>114</v>
      </c>
      <c r="AV766" s="10" t="s">
        <v>114</v>
      </c>
      <c r="AW766" s="10" t="s">
        <v>39</v>
      </c>
      <c r="AX766" s="10" t="s">
        <v>90</v>
      </c>
      <c r="AY766" s="186" t="s">
        <v>191</v>
      </c>
    </row>
    <row r="767" spans="2:65" s="1" customFormat="1" ht="31.5" customHeight="1">
      <c r="B767" s="38"/>
      <c r="C767" s="172" t="s">
        <v>1038</v>
      </c>
      <c r="D767" s="172" t="s">
        <v>193</v>
      </c>
      <c r="E767" s="173" t="s">
        <v>1039</v>
      </c>
      <c r="F767" s="281" t="s">
        <v>1040</v>
      </c>
      <c r="G767" s="281"/>
      <c r="H767" s="281"/>
      <c r="I767" s="281"/>
      <c r="J767" s="174" t="s">
        <v>203</v>
      </c>
      <c r="K767" s="175">
        <v>486</v>
      </c>
      <c r="L767" s="282">
        <v>0</v>
      </c>
      <c r="M767" s="283"/>
      <c r="N767" s="280">
        <f>ROUND(L767*K767,2)</f>
        <v>0</v>
      </c>
      <c r="O767" s="280"/>
      <c r="P767" s="280"/>
      <c r="Q767" s="280"/>
      <c r="R767" s="40"/>
      <c r="T767" s="176" t="s">
        <v>22</v>
      </c>
      <c r="U767" s="47" t="s">
        <v>47</v>
      </c>
      <c r="V767" s="39"/>
      <c r="W767" s="177">
        <f>V767*K767</f>
        <v>0</v>
      </c>
      <c r="X767" s="177">
        <v>0</v>
      </c>
      <c r="Y767" s="177">
        <f>X767*K767</f>
        <v>0</v>
      </c>
      <c r="Z767" s="177">
        <v>0</v>
      </c>
      <c r="AA767" s="178">
        <f>Z767*K767</f>
        <v>0</v>
      </c>
      <c r="AR767" s="21" t="s">
        <v>641</v>
      </c>
      <c r="AT767" s="21" t="s">
        <v>193</v>
      </c>
      <c r="AU767" s="21" t="s">
        <v>114</v>
      </c>
      <c r="AY767" s="21" t="s">
        <v>191</v>
      </c>
      <c r="BE767" s="113">
        <f>IF(U767="základní",N767,0)</f>
        <v>0</v>
      </c>
      <c r="BF767" s="113">
        <f>IF(U767="snížená",N767,0)</f>
        <v>0</v>
      </c>
      <c r="BG767" s="113">
        <f>IF(U767="zákl. přenesená",N767,0)</f>
        <v>0</v>
      </c>
      <c r="BH767" s="113">
        <f>IF(U767="sníž. přenesená",N767,0)</f>
        <v>0</v>
      </c>
      <c r="BI767" s="113">
        <f>IF(U767="nulová",N767,0)</f>
        <v>0</v>
      </c>
      <c r="BJ767" s="21" t="s">
        <v>90</v>
      </c>
      <c r="BK767" s="113">
        <f>ROUND(L767*K767,2)</f>
        <v>0</v>
      </c>
      <c r="BL767" s="21" t="s">
        <v>641</v>
      </c>
      <c r="BM767" s="21" t="s">
        <v>1041</v>
      </c>
    </row>
    <row r="768" spans="2:51" s="10" customFormat="1" ht="22.5" customHeight="1">
      <c r="B768" s="179"/>
      <c r="C768" s="180"/>
      <c r="D768" s="180"/>
      <c r="E768" s="181" t="s">
        <v>22</v>
      </c>
      <c r="F768" s="284" t="s">
        <v>1042</v>
      </c>
      <c r="G768" s="285"/>
      <c r="H768" s="285"/>
      <c r="I768" s="285"/>
      <c r="J768" s="180"/>
      <c r="K768" s="182">
        <v>486</v>
      </c>
      <c r="L768" s="180"/>
      <c r="M768" s="180"/>
      <c r="N768" s="180"/>
      <c r="O768" s="180"/>
      <c r="P768" s="180"/>
      <c r="Q768" s="180"/>
      <c r="R768" s="183"/>
      <c r="T768" s="184"/>
      <c r="U768" s="180"/>
      <c r="V768" s="180"/>
      <c r="W768" s="180"/>
      <c r="X768" s="180"/>
      <c r="Y768" s="180"/>
      <c r="Z768" s="180"/>
      <c r="AA768" s="185"/>
      <c r="AT768" s="186" t="s">
        <v>199</v>
      </c>
      <c r="AU768" s="186" t="s">
        <v>114</v>
      </c>
      <c r="AV768" s="10" t="s">
        <v>114</v>
      </c>
      <c r="AW768" s="10" t="s">
        <v>39</v>
      </c>
      <c r="AX768" s="10" t="s">
        <v>90</v>
      </c>
      <c r="AY768" s="186" t="s">
        <v>191</v>
      </c>
    </row>
    <row r="769" spans="2:65" s="1" customFormat="1" ht="31.5" customHeight="1">
      <c r="B769" s="38"/>
      <c r="C769" s="172" t="s">
        <v>1043</v>
      </c>
      <c r="D769" s="172" t="s">
        <v>193</v>
      </c>
      <c r="E769" s="173" t="s">
        <v>1044</v>
      </c>
      <c r="F769" s="281" t="s">
        <v>1045</v>
      </c>
      <c r="G769" s="281"/>
      <c r="H769" s="281"/>
      <c r="I769" s="281"/>
      <c r="J769" s="174" t="s">
        <v>203</v>
      </c>
      <c r="K769" s="175">
        <v>130</v>
      </c>
      <c r="L769" s="282">
        <v>0</v>
      </c>
      <c r="M769" s="283"/>
      <c r="N769" s="280">
        <f>ROUND(L769*K769,2)</f>
        <v>0</v>
      </c>
      <c r="O769" s="280"/>
      <c r="P769" s="280"/>
      <c r="Q769" s="280"/>
      <c r="R769" s="40"/>
      <c r="T769" s="176" t="s">
        <v>22</v>
      </c>
      <c r="U769" s="47" t="s">
        <v>47</v>
      </c>
      <c r="V769" s="39"/>
      <c r="W769" s="177">
        <f>V769*K769</f>
        <v>0</v>
      </c>
      <c r="X769" s="177">
        <v>0</v>
      </c>
      <c r="Y769" s="177">
        <f>X769*K769</f>
        <v>0</v>
      </c>
      <c r="Z769" s="177">
        <v>0</v>
      </c>
      <c r="AA769" s="178">
        <f>Z769*K769</f>
        <v>0</v>
      </c>
      <c r="AR769" s="21" t="s">
        <v>641</v>
      </c>
      <c r="AT769" s="21" t="s">
        <v>193</v>
      </c>
      <c r="AU769" s="21" t="s">
        <v>114</v>
      </c>
      <c r="AY769" s="21" t="s">
        <v>191</v>
      </c>
      <c r="BE769" s="113">
        <f>IF(U769="základní",N769,0)</f>
        <v>0</v>
      </c>
      <c r="BF769" s="113">
        <f>IF(U769="snížená",N769,0)</f>
        <v>0</v>
      </c>
      <c r="BG769" s="113">
        <f>IF(U769="zákl. přenesená",N769,0)</f>
        <v>0</v>
      </c>
      <c r="BH769" s="113">
        <f>IF(U769="sníž. přenesená",N769,0)</f>
        <v>0</v>
      </c>
      <c r="BI769" s="113">
        <f>IF(U769="nulová",N769,0)</f>
        <v>0</v>
      </c>
      <c r="BJ769" s="21" t="s">
        <v>90</v>
      </c>
      <c r="BK769" s="113">
        <f>ROUND(L769*K769,2)</f>
        <v>0</v>
      </c>
      <c r="BL769" s="21" t="s">
        <v>641</v>
      </c>
      <c r="BM769" s="21" t="s">
        <v>1046</v>
      </c>
    </row>
    <row r="770" spans="2:51" s="10" customFormat="1" ht="22.5" customHeight="1">
      <c r="B770" s="179"/>
      <c r="C770" s="180"/>
      <c r="D770" s="180"/>
      <c r="E770" s="181" t="s">
        <v>22</v>
      </c>
      <c r="F770" s="284" t="s">
        <v>1047</v>
      </c>
      <c r="G770" s="285"/>
      <c r="H770" s="285"/>
      <c r="I770" s="285"/>
      <c r="J770" s="180"/>
      <c r="K770" s="182">
        <v>130</v>
      </c>
      <c r="L770" s="180"/>
      <c r="M770" s="180"/>
      <c r="N770" s="180"/>
      <c r="O770" s="180"/>
      <c r="P770" s="180"/>
      <c r="Q770" s="180"/>
      <c r="R770" s="183"/>
      <c r="T770" s="184"/>
      <c r="U770" s="180"/>
      <c r="V770" s="180"/>
      <c r="W770" s="180"/>
      <c r="X770" s="180"/>
      <c r="Y770" s="180"/>
      <c r="Z770" s="180"/>
      <c r="AA770" s="185"/>
      <c r="AT770" s="186" t="s">
        <v>199</v>
      </c>
      <c r="AU770" s="186" t="s">
        <v>114</v>
      </c>
      <c r="AV770" s="10" t="s">
        <v>114</v>
      </c>
      <c r="AW770" s="10" t="s">
        <v>39</v>
      </c>
      <c r="AX770" s="10" t="s">
        <v>90</v>
      </c>
      <c r="AY770" s="186" t="s">
        <v>191</v>
      </c>
    </row>
    <row r="771" spans="2:65" s="1" customFormat="1" ht="31.5" customHeight="1">
      <c r="B771" s="38"/>
      <c r="C771" s="172" t="s">
        <v>1048</v>
      </c>
      <c r="D771" s="172" t="s">
        <v>193</v>
      </c>
      <c r="E771" s="173" t="s">
        <v>1049</v>
      </c>
      <c r="F771" s="281" t="s">
        <v>1050</v>
      </c>
      <c r="G771" s="281"/>
      <c r="H771" s="281"/>
      <c r="I771" s="281"/>
      <c r="J771" s="174" t="s">
        <v>203</v>
      </c>
      <c r="K771" s="175">
        <v>7</v>
      </c>
      <c r="L771" s="282">
        <v>0</v>
      </c>
      <c r="M771" s="283"/>
      <c r="N771" s="280">
        <f>ROUND(L771*K771,2)</f>
        <v>0</v>
      </c>
      <c r="O771" s="280"/>
      <c r="P771" s="280"/>
      <c r="Q771" s="280"/>
      <c r="R771" s="40"/>
      <c r="T771" s="176" t="s">
        <v>22</v>
      </c>
      <c r="U771" s="47" t="s">
        <v>47</v>
      </c>
      <c r="V771" s="39"/>
      <c r="W771" s="177">
        <f>V771*K771</f>
        <v>0</v>
      </c>
      <c r="X771" s="177">
        <v>0</v>
      </c>
      <c r="Y771" s="177">
        <f>X771*K771</f>
        <v>0</v>
      </c>
      <c r="Z771" s="177">
        <v>0</v>
      </c>
      <c r="AA771" s="178">
        <f>Z771*K771</f>
        <v>0</v>
      </c>
      <c r="AR771" s="21" t="s">
        <v>641</v>
      </c>
      <c r="AT771" s="21" t="s">
        <v>193</v>
      </c>
      <c r="AU771" s="21" t="s">
        <v>114</v>
      </c>
      <c r="AY771" s="21" t="s">
        <v>191</v>
      </c>
      <c r="BE771" s="113">
        <f>IF(U771="základní",N771,0)</f>
        <v>0</v>
      </c>
      <c r="BF771" s="113">
        <f>IF(U771="snížená",N771,0)</f>
        <v>0</v>
      </c>
      <c r="BG771" s="113">
        <f>IF(U771="zákl. přenesená",N771,0)</f>
        <v>0</v>
      </c>
      <c r="BH771" s="113">
        <f>IF(U771="sníž. přenesená",N771,0)</f>
        <v>0</v>
      </c>
      <c r="BI771" s="113">
        <f>IF(U771="nulová",N771,0)</f>
        <v>0</v>
      </c>
      <c r="BJ771" s="21" t="s">
        <v>90</v>
      </c>
      <c r="BK771" s="113">
        <f>ROUND(L771*K771,2)</f>
        <v>0</v>
      </c>
      <c r="BL771" s="21" t="s">
        <v>641</v>
      </c>
      <c r="BM771" s="21" t="s">
        <v>1051</v>
      </c>
    </row>
    <row r="772" spans="2:65" s="1" customFormat="1" ht="31.5" customHeight="1">
      <c r="B772" s="38"/>
      <c r="C772" s="172" t="s">
        <v>1052</v>
      </c>
      <c r="D772" s="172" t="s">
        <v>193</v>
      </c>
      <c r="E772" s="173" t="s">
        <v>1053</v>
      </c>
      <c r="F772" s="281" t="s">
        <v>1054</v>
      </c>
      <c r="G772" s="281"/>
      <c r="H772" s="281"/>
      <c r="I772" s="281"/>
      <c r="J772" s="174" t="s">
        <v>203</v>
      </c>
      <c r="K772" s="175">
        <v>16</v>
      </c>
      <c r="L772" s="282">
        <v>0</v>
      </c>
      <c r="M772" s="283"/>
      <c r="N772" s="280">
        <f>ROUND(L772*K772,2)</f>
        <v>0</v>
      </c>
      <c r="O772" s="280"/>
      <c r="P772" s="280"/>
      <c r="Q772" s="280"/>
      <c r="R772" s="40"/>
      <c r="T772" s="176" t="s">
        <v>22</v>
      </c>
      <c r="U772" s="47" t="s">
        <v>47</v>
      </c>
      <c r="V772" s="39"/>
      <c r="W772" s="177">
        <f>V772*K772</f>
        <v>0</v>
      </c>
      <c r="X772" s="177">
        <v>0</v>
      </c>
      <c r="Y772" s="177">
        <f>X772*K772</f>
        <v>0</v>
      </c>
      <c r="Z772" s="177">
        <v>0</v>
      </c>
      <c r="AA772" s="178">
        <f>Z772*K772</f>
        <v>0</v>
      </c>
      <c r="AR772" s="21" t="s">
        <v>641</v>
      </c>
      <c r="AT772" s="21" t="s">
        <v>193</v>
      </c>
      <c r="AU772" s="21" t="s">
        <v>114</v>
      </c>
      <c r="AY772" s="21" t="s">
        <v>191</v>
      </c>
      <c r="BE772" s="113">
        <f>IF(U772="základní",N772,0)</f>
        <v>0</v>
      </c>
      <c r="BF772" s="113">
        <f>IF(U772="snížená",N772,0)</f>
        <v>0</v>
      </c>
      <c r="BG772" s="113">
        <f>IF(U772="zákl. přenesená",N772,0)</f>
        <v>0</v>
      </c>
      <c r="BH772" s="113">
        <f>IF(U772="sníž. přenesená",N772,0)</f>
        <v>0</v>
      </c>
      <c r="BI772" s="113">
        <f>IF(U772="nulová",N772,0)</f>
        <v>0</v>
      </c>
      <c r="BJ772" s="21" t="s">
        <v>90</v>
      </c>
      <c r="BK772" s="113">
        <f>ROUND(L772*K772,2)</f>
        <v>0</v>
      </c>
      <c r="BL772" s="21" t="s">
        <v>641</v>
      </c>
      <c r="BM772" s="21" t="s">
        <v>1055</v>
      </c>
    </row>
    <row r="773" spans="2:65" s="1" customFormat="1" ht="44.25" customHeight="1">
      <c r="B773" s="38"/>
      <c r="C773" s="172" t="s">
        <v>1056</v>
      </c>
      <c r="D773" s="172" t="s">
        <v>193</v>
      </c>
      <c r="E773" s="173" t="s">
        <v>1057</v>
      </c>
      <c r="F773" s="281" t="s">
        <v>1058</v>
      </c>
      <c r="G773" s="281"/>
      <c r="H773" s="281"/>
      <c r="I773" s="281"/>
      <c r="J773" s="174" t="s">
        <v>203</v>
      </c>
      <c r="K773" s="175">
        <v>1</v>
      </c>
      <c r="L773" s="282">
        <v>0</v>
      </c>
      <c r="M773" s="283"/>
      <c r="N773" s="280">
        <f>ROUND(L773*K773,2)</f>
        <v>0</v>
      </c>
      <c r="O773" s="280"/>
      <c r="P773" s="280"/>
      <c r="Q773" s="280"/>
      <c r="R773" s="40"/>
      <c r="T773" s="176" t="s">
        <v>22</v>
      </c>
      <c r="U773" s="47" t="s">
        <v>47</v>
      </c>
      <c r="V773" s="39"/>
      <c r="W773" s="177">
        <f>V773*K773</f>
        <v>0</v>
      </c>
      <c r="X773" s="177">
        <v>0</v>
      </c>
      <c r="Y773" s="177">
        <f>X773*K773</f>
        <v>0</v>
      </c>
      <c r="Z773" s="177">
        <v>0</v>
      </c>
      <c r="AA773" s="178">
        <f>Z773*K773</f>
        <v>0</v>
      </c>
      <c r="AR773" s="21" t="s">
        <v>641</v>
      </c>
      <c r="AT773" s="21" t="s">
        <v>193</v>
      </c>
      <c r="AU773" s="21" t="s">
        <v>114</v>
      </c>
      <c r="AY773" s="21" t="s">
        <v>191</v>
      </c>
      <c r="BE773" s="113">
        <f>IF(U773="základní",N773,0)</f>
        <v>0</v>
      </c>
      <c r="BF773" s="113">
        <f>IF(U773="snížená",N773,0)</f>
        <v>0</v>
      </c>
      <c r="BG773" s="113">
        <f>IF(U773="zákl. přenesená",N773,0)</f>
        <v>0</v>
      </c>
      <c r="BH773" s="113">
        <f>IF(U773="sníž. přenesená",N773,0)</f>
        <v>0</v>
      </c>
      <c r="BI773" s="113">
        <f>IF(U773="nulová",N773,0)</f>
        <v>0</v>
      </c>
      <c r="BJ773" s="21" t="s">
        <v>90</v>
      </c>
      <c r="BK773" s="113">
        <f>ROUND(L773*K773,2)</f>
        <v>0</v>
      </c>
      <c r="BL773" s="21" t="s">
        <v>641</v>
      </c>
      <c r="BM773" s="21" t="s">
        <v>1059</v>
      </c>
    </row>
    <row r="774" spans="2:65" s="1" customFormat="1" ht="31.5" customHeight="1">
      <c r="B774" s="38"/>
      <c r="C774" s="172" t="s">
        <v>1060</v>
      </c>
      <c r="D774" s="172" t="s">
        <v>193</v>
      </c>
      <c r="E774" s="173" t="s">
        <v>1061</v>
      </c>
      <c r="F774" s="281" t="s">
        <v>1062</v>
      </c>
      <c r="G774" s="281"/>
      <c r="H774" s="281"/>
      <c r="I774" s="281"/>
      <c r="J774" s="174" t="s">
        <v>203</v>
      </c>
      <c r="K774" s="175">
        <v>1</v>
      </c>
      <c r="L774" s="282">
        <v>0</v>
      </c>
      <c r="M774" s="283"/>
      <c r="N774" s="280">
        <f>ROUND(L774*K774,2)</f>
        <v>0</v>
      </c>
      <c r="O774" s="280"/>
      <c r="P774" s="280"/>
      <c r="Q774" s="280"/>
      <c r="R774" s="40"/>
      <c r="T774" s="176" t="s">
        <v>22</v>
      </c>
      <c r="U774" s="47" t="s">
        <v>47</v>
      </c>
      <c r="V774" s="39"/>
      <c r="W774" s="177">
        <f>V774*K774</f>
        <v>0</v>
      </c>
      <c r="X774" s="177">
        <v>0</v>
      </c>
      <c r="Y774" s="177">
        <f>X774*K774</f>
        <v>0</v>
      </c>
      <c r="Z774" s="177">
        <v>0</v>
      </c>
      <c r="AA774" s="178">
        <f>Z774*K774</f>
        <v>0</v>
      </c>
      <c r="AR774" s="21" t="s">
        <v>641</v>
      </c>
      <c r="AT774" s="21" t="s">
        <v>193</v>
      </c>
      <c r="AU774" s="21" t="s">
        <v>114</v>
      </c>
      <c r="AY774" s="21" t="s">
        <v>191</v>
      </c>
      <c r="BE774" s="113">
        <f>IF(U774="základní",N774,0)</f>
        <v>0</v>
      </c>
      <c r="BF774" s="113">
        <f>IF(U774="snížená",N774,0)</f>
        <v>0</v>
      </c>
      <c r="BG774" s="113">
        <f>IF(U774="zákl. přenesená",N774,0)</f>
        <v>0</v>
      </c>
      <c r="BH774" s="113">
        <f>IF(U774="sníž. přenesená",N774,0)</f>
        <v>0</v>
      </c>
      <c r="BI774" s="113">
        <f>IF(U774="nulová",N774,0)</f>
        <v>0</v>
      </c>
      <c r="BJ774" s="21" t="s">
        <v>90</v>
      </c>
      <c r="BK774" s="113">
        <f>ROUND(L774*K774,2)</f>
        <v>0</v>
      </c>
      <c r="BL774" s="21" t="s">
        <v>641</v>
      </c>
      <c r="BM774" s="21" t="s">
        <v>1063</v>
      </c>
    </row>
    <row r="775" spans="2:65" s="1" customFormat="1" ht="31.5" customHeight="1">
      <c r="B775" s="38"/>
      <c r="C775" s="172" t="s">
        <v>1064</v>
      </c>
      <c r="D775" s="172" t="s">
        <v>193</v>
      </c>
      <c r="E775" s="173" t="s">
        <v>1065</v>
      </c>
      <c r="F775" s="281" t="s">
        <v>1066</v>
      </c>
      <c r="G775" s="281"/>
      <c r="H775" s="281"/>
      <c r="I775" s="281"/>
      <c r="J775" s="174" t="s">
        <v>406</v>
      </c>
      <c r="K775" s="175">
        <v>343</v>
      </c>
      <c r="L775" s="282">
        <v>0</v>
      </c>
      <c r="M775" s="283"/>
      <c r="N775" s="280">
        <f>ROUND(L775*K775,2)</f>
        <v>0</v>
      </c>
      <c r="O775" s="280"/>
      <c r="P775" s="280"/>
      <c r="Q775" s="280"/>
      <c r="R775" s="40"/>
      <c r="T775" s="176" t="s">
        <v>22</v>
      </c>
      <c r="U775" s="47" t="s">
        <v>47</v>
      </c>
      <c r="V775" s="39"/>
      <c r="W775" s="177">
        <f>V775*K775</f>
        <v>0</v>
      </c>
      <c r="X775" s="177">
        <v>0</v>
      </c>
      <c r="Y775" s="177">
        <f>X775*K775</f>
        <v>0</v>
      </c>
      <c r="Z775" s="177">
        <v>0</v>
      </c>
      <c r="AA775" s="178">
        <f>Z775*K775</f>
        <v>0</v>
      </c>
      <c r="AR775" s="21" t="s">
        <v>344</v>
      </c>
      <c r="AT775" s="21" t="s">
        <v>193</v>
      </c>
      <c r="AU775" s="21" t="s">
        <v>114</v>
      </c>
      <c r="AY775" s="21" t="s">
        <v>191</v>
      </c>
      <c r="BE775" s="113">
        <f>IF(U775="základní",N775,0)</f>
        <v>0</v>
      </c>
      <c r="BF775" s="113">
        <f>IF(U775="snížená",N775,0)</f>
        <v>0</v>
      </c>
      <c r="BG775" s="113">
        <f>IF(U775="zákl. přenesená",N775,0)</f>
        <v>0</v>
      </c>
      <c r="BH775" s="113">
        <f>IF(U775="sníž. přenesená",N775,0)</f>
        <v>0</v>
      </c>
      <c r="BI775" s="113">
        <f>IF(U775="nulová",N775,0)</f>
        <v>0</v>
      </c>
      <c r="BJ775" s="21" t="s">
        <v>90</v>
      </c>
      <c r="BK775" s="113">
        <f>ROUND(L775*K775,2)</f>
        <v>0</v>
      </c>
      <c r="BL775" s="21" t="s">
        <v>344</v>
      </c>
      <c r="BM775" s="21" t="s">
        <v>1067</v>
      </c>
    </row>
    <row r="776" spans="2:51" s="10" customFormat="1" ht="22.5" customHeight="1">
      <c r="B776" s="179"/>
      <c r="C776" s="180"/>
      <c r="D776" s="180"/>
      <c r="E776" s="181" t="s">
        <v>22</v>
      </c>
      <c r="F776" s="284" t="s">
        <v>1068</v>
      </c>
      <c r="G776" s="285"/>
      <c r="H776" s="285"/>
      <c r="I776" s="285"/>
      <c r="J776" s="180"/>
      <c r="K776" s="182">
        <v>235</v>
      </c>
      <c r="L776" s="180"/>
      <c r="M776" s="180"/>
      <c r="N776" s="180"/>
      <c r="O776" s="180"/>
      <c r="P776" s="180"/>
      <c r="Q776" s="180"/>
      <c r="R776" s="183"/>
      <c r="T776" s="184"/>
      <c r="U776" s="180"/>
      <c r="V776" s="180"/>
      <c r="W776" s="180"/>
      <c r="X776" s="180"/>
      <c r="Y776" s="180"/>
      <c r="Z776" s="180"/>
      <c r="AA776" s="185"/>
      <c r="AT776" s="186" t="s">
        <v>199</v>
      </c>
      <c r="AU776" s="186" t="s">
        <v>114</v>
      </c>
      <c r="AV776" s="10" t="s">
        <v>114</v>
      </c>
      <c r="AW776" s="10" t="s">
        <v>39</v>
      </c>
      <c r="AX776" s="10" t="s">
        <v>82</v>
      </c>
      <c r="AY776" s="186" t="s">
        <v>191</v>
      </c>
    </row>
    <row r="777" spans="2:51" s="10" customFormat="1" ht="22.5" customHeight="1">
      <c r="B777" s="179"/>
      <c r="C777" s="180"/>
      <c r="D777" s="180"/>
      <c r="E777" s="181" t="s">
        <v>22</v>
      </c>
      <c r="F777" s="274" t="s">
        <v>1069</v>
      </c>
      <c r="G777" s="275"/>
      <c r="H777" s="275"/>
      <c r="I777" s="275"/>
      <c r="J777" s="180"/>
      <c r="K777" s="182">
        <v>63</v>
      </c>
      <c r="L777" s="180"/>
      <c r="M777" s="180"/>
      <c r="N777" s="180"/>
      <c r="O777" s="180"/>
      <c r="P777" s="180"/>
      <c r="Q777" s="180"/>
      <c r="R777" s="183"/>
      <c r="T777" s="184"/>
      <c r="U777" s="180"/>
      <c r="V777" s="180"/>
      <c r="W777" s="180"/>
      <c r="X777" s="180"/>
      <c r="Y777" s="180"/>
      <c r="Z777" s="180"/>
      <c r="AA777" s="185"/>
      <c r="AT777" s="186" t="s">
        <v>199</v>
      </c>
      <c r="AU777" s="186" t="s">
        <v>114</v>
      </c>
      <c r="AV777" s="10" t="s">
        <v>114</v>
      </c>
      <c r="AW777" s="10" t="s">
        <v>39</v>
      </c>
      <c r="AX777" s="10" t="s">
        <v>82</v>
      </c>
      <c r="AY777" s="186" t="s">
        <v>191</v>
      </c>
    </row>
    <row r="778" spans="2:51" s="10" customFormat="1" ht="22.5" customHeight="1">
      <c r="B778" s="179"/>
      <c r="C778" s="180"/>
      <c r="D778" s="180"/>
      <c r="E778" s="181" t="s">
        <v>22</v>
      </c>
      <c r="F778" s="274" t="s">
        <v>1070</v>
      </c>
      <c r="G778" s="275"/>
      <c r="H778" s="275"/>
      <c r="I778" s="275"/>
      <c r="J778" s="180"/>
      <c r="K778" s="182">
        <v>45</v>
      </c>
      <c r="L778" s="180"/>
      <c r="M778" s="180"/>
      <c r="N778" s="180"/>
      <c r="O778" s="180"/>
      <c r="P778" s="180"/>
      <c r="Q778" s="180"/>
      <c r="R778" s="183"/>
      <c r="T778" s="184"/>
      <c r="U778" s="180"/>
      <c r="V778" s="180"/>
      <c r="W778" s="180"/>
      <c r="X778" s="180"/>
      <c r="Y778" s="180"/>
      <c r="Z778" s="180"/>
      <c r="AA778" s="185"/>
      <c r="AT778" s="186" t="s">
        <v>199</v>
      </c>
      <c r="AU778" s="186" t="s">
        <v>114</v>
      </c>
      <c r="AV778" s="10" t="s">
        <v>114</v>
      </c>
      <c r="AW778" s="10" t="s">
        <v>39</v>
      </c>
      <c r="AX778" s="10" t="s">
        <v>82</v>
      </c>
      <c r="AY778" s="186" t="s">
        <v>191</v>
      </c>
    </row>
    <row r="779" spans="2:51" s="12" customFormat="1" ht="22.5" customHeight="1">
      <c r="B779" s="195"/>
      <c r="C779" s="196"/>
      <c r="D779" s="196"/>
      <c r="E779" s="197" t="s">
        <v>22</v>
      </c>
      <c r="F779" s="288" t="s">
        <v>217</v>
      </c>
      <c r="G779" s="289"/>
      <c r="H779" s="289"/>
      <c r="I779" s="289"/>
      <c r="J779" s="196"/>
      <c r="K779" s="198">
        <v>343</v>
      </c>
      <c r="L779" s="196"/>
      <c r="M779" s="196"/>
      <c r="N779" s="196"/>
      <c r="O779" s="196"/>
      <c r="P779" s="196"/>
      <c r="Q779" s="196"/>
      <c r="R779" s="199"/>
      <c r="T779" s="200"/>
      <c r="U779" s="196"/>
      <c r="V779" s="196"/>
      <c r="W779" s="196"/>
      <c r="X779" s="196"/>
      <c r="Y779" s="196"/>
      <c r="Z779" s="196"/>
      <c r="AA779" s="201"/>
      <c r="AT779" s="202" t="s">
        <v>199</v>
      </c>
      <c r="AU779" s="202" t="s">
        <v>114</v>
      </c>
      <c r="AV779" s="12" t="s">
        <v>196</v>
      </c>
      <c r="AW779" s="12" t="s">
        <v>39</v>
      </c>
      <c r="AX779" s="12" t="s">
        <v>90</v>
      </c>
      <c r="AY779" s="202" t="s">
        <v>191</v>
      </c>
    </row>
    <row r="780" spans="2:65" s="1" customFormat="1" ht="31.5" customHeight="1">
      <c r="B780" s="38"/>
      <c r="C780" s="203" t="s">
        <v>1071</v>
      </c>
      <c r="D780" s="203" t="s">
        <v>292</v>
      </c>
      <c r="E780" s="204" t="s">
        <v>1072</v>
      </c>
      <c r="F780" s="276" t="s">
        <v>1073</v>
      </c>
      <c r="G780" s="276"/>
      <c r="H780" s="276"/>
      <c r="I780" s="276"/>
      <c r="J780" s="205" t="s">
        <v>406</v>
      </c>
      <c r="K780" s="206">
        <v>360.15</v>
      </c>
      <c r="L780" s="277">
        <v>0</v>
      </c>
      <c r="M780" s="278"/>
      <c r="N780" s="279">
        <f>ROUND(L780*K780,2)</f>
        <v>0</v>
      </c>
      <c r="O780" s="280"/>
      <c r="P780" s="280"/>
      <c r="Q780" s="280"/>
      <c r="R780" s="40"/>
      <c r="T780" s="176" t="s">
        <v>22</v>
      </c>
      <c r="U780" s="47" t="s">
        <v>47</v>
      </c>
      <c r="V780" s="39"/>
      <c r="W780" s="177">
        <f>V780*K780</f>
        <v>0</v>
      </c>
      <c r="X780" s="177">
        <v>0.00012</v>
      </c>
      <c r="Y780" s="177">
        <f>X780*K780</f>
        <v>0.043218</v>
      </c>
      <c r="Z780" s="177">
        <v>0</v>
      </c>
      <c r="AA780" s="178">
        <f>Z780*K780</f>
        <v>0</v>
      </c>
      <c r="AR780" s="21" t="s">
        <v>440</v>
      </c>
      <c r="AT780" s="21" t="s">
        <v>292</v>
      </c>
      <c r="AU780" s="21" t="s">
        <v>114</v>
      </c>
      <c r="AY780" s="21" t="s">
        <v>191</v>
      </c>
      <c r="BE780" s="113">
        <f>IF(U780="základní",N780,0)</f>
        <v>0</v>
      </c>
      <c r="BF780" s="113">
        <f>IF(U780="snížená",N780,0)</f>
        <v>0</v>
      </c>
      <c r="BG780" s="113">
        <f>IF(U780="zákl. přenesená",N780,0)</f>
        <v>0</v>
      </c>
      <c r="BH780" s="113">
        <f>IF(U780="sníž. přenesená",N780,0)</f>
        <v>0</v>
      </c>
      <c r="BI780" s="113">
        <f>IF(U780="nulová",N780,0)</f>
        <v>0</v>
      </c>
      <c r="BJ780" s="21" t="s">
        <v>90</v>
      </c>
      <c r="BK780" s="113">
        <f>ROUND(L780*K780,2)</f>
        <v>0</v>
      </c>
      <c r="BL780" s="21" t="s">
        <v>344</v>
      </c>
      <c r="BM780" s="21" t="s">
        <v>1074</v>
      </c>
    </row>
    <row r="781" spans="2:47" s="1" customFormat="1" ht="22.5" customHeight="1">
      <c r="B781" s="38"/>
      <c r="C781" s="39"/>
      <c r="D781" s="39"/>
      <c r="E781" s="39"/>
      <c r="F781" s="270" t="s">
        <v>1075</v>
      </c>
      <c r="G781" s="271"/>
      <c r="H781" s="271"/>
      <c r="I781" s="271"/>
      <c r="J781" s="39"/>
      <c r="K781" s="39"/>
      <c r="L781" s="39"/>
      <c r="M781" s="39"/>
      <c r="N781" s="39"/>
      <c r="O781" s="39"/>
      <c r="P781" s="39"/>
      <c r="Q781" s="39"/>
      <c r="R781" s="40"/>
      <c r="T781" s="147"/>
      <c r="U781" s="39"/>
      <c r="V781" s="39"/>
      <c r="W781" s="39"/>
      <c r="X781" s="39"/>
      <c r="Y781" s="39"/>
      <c r="Z781" s="39"/>
      <c r="AA781" s="81"/>
      <c r="AT781" s="21" t="s">
        <v>210</v>
      </c>
      <c r="AU781" s="21" t="s">
        <v>114</v>
      </c>
    </row>
    <row r="782" spans="2:51" s="10" customFormat="1" ht="22.5" customHeight="1">
      <c r="B782" s="179"/>
      <c r="C782" s="180"/>
      <c r="D782" s="180"/>
      <c r="E782" s="181" t="s">
        <v>22</v>
      </c>
      <c r="F782" s="274" t="s">
        <v>1068</v>
      </c>
      <c r="G782" s="275"/>
      <c r="H782" s="275"/>
      <c r="I782" s="275"/>
      <c r="J782" s="180"/>
      <c r="K782" s="182">
        <v>235</v>
      </c>
      <c r="L782" s="180"/>
      <c r="M782" s="180"/>
      <c r="N782" s="180"/>
      <c r="O782" s="180"/>
      <c r="P782" s="180"/>
      <c r="Q782" s="180"/>
      <c r="R782" s="183"/>
      <c r="T782" s="184"/>
      <c r="U782" s="180"/>
      <c r="V782" s="180"/>
      <c r="W782" s="180"/>
      <c r="X782" s="180"/>
      <c r="Y782" s="180"/>
      <c r="Z782" s="180"/>
      <c r="AA782" s="185"/>
      <c r="AT782" s="186" t="s">
        <v>199</v>
      </c>
      <c r="AU782" s="186" t="s">
        <v>114</v>
      </c>
      <c r="AV782" s="10" t="s">
        <v>114</v>
      </c>
      <c r="AW782" s="10" t="s">
        <v>39</v>
      </c>
      <c r="AX782" s="10" t="s">
        <v>82</v>
      </c>
      <c r="AY782" s="186" t="s">
        <v>191</v>
      </c>
    </row>
    <row r="783" spans="2:51" s="10" customFormat="1" ht="22.5" customHeight="1">
      <c r="B783" s="179"/>
      <c r="C783" s="180"/>
      <c r="D783" s="180"/>
      <c r="E783" s="181" t="s">
        <v>22</v>
      </c>
      <c r="F783" s="274" t="s">
        <v>1069</v>
      </c>
      <c r="G783" s="275"/>
      <c r="H783" s="275"/>
      <c r="I783" s="275"/>
      <c r="J783" s="180"/>
      <c r="K783" s="182">
        <v>63</v>
      </c>
      <c r="L783" s="180"/>
      <c r="M783" s="180"/>
      <c r="N783" s="180"/>
      <c r="O783" s="180"/>
      <c r="P783" s="180"/>
      <c r="Q783" s="180"/>
      <c r="R783" s="183"/>
      <c r="T783" s="184"/>
      <c r="U783" s="180"/>
      <c r="V783" s="180"/>
      <c r="W783" s="180"/>
      <c r="X783" s="180"/>
      <c r="Y783" s="180"/>
      <c r="Z783" s="180"/>
      <c r="AA783" s="185"/>
      <c r="AT783" s="186" t="s">
        <v>199</v>
      </c>
      <c r="AU783" s="186" t="s">
        <v>114</v>
      </c>
      <c r="AV783" s="10" t="s">
        <v>114</v>
      </c>
      <c r="AW783" s="10" t="s">
        <v>39</v>
      </c>
      <c r="AX783" s="10" t="s">
        <v>82</v>
      </c>
      <c r="AY783" s="186" t="s">
        <v>191</v>
      </c>
    </row>
    <row r="784" spans="2:51" s="10" customFormat="1" ht="22.5" customHeight="1">
      <c r="B784" s="179"/>
      <c r="C784" s="180"/>
      <c r="D784" s="180"/>
      <c r="E784" s="181" t="s">
        <v>22</v>
      </c>
      <c r="F784" s="274" t="s">
        <v>1070</v>
      </c>
      <c r="G784" s="275"/>
      <c r="H784" s="275"/>
      <c r="I784" s="275"/>
      <c r="J784" s="180"/>
      <c r="K784" s="182">
        <v>45</v>
      </c>
      <c r="L784" s="180"/>
      <c r="M784" s="180"/>
      <c r="N784" s="180"/>
      <c r="O784" s="180"/>
      <c r="P784" s="180"/>
      <c r="Q784" s="180"/>
      <c r="R784" s="183"/>
      <c r="T784" s="184"/>
      <c r="U784" s="180"/>
      <c r="V784" s="180"/>
      <c r="W784" s="180"/>
      <c r="X784" s="180"/>
      <c r="Y784" s="180"/>
      <c r="Z784" s="180"/>
      <c r="AA784" s="185"/>
      <c r="AT784" s="186" t="s">
        <v>199</v>
      </c>
      <c r="AU784" s="186" t="s">
        <v>114</v>
      </c>
      <c r="AV784" s="10" t="s">
        <v>114</v>
      </c>
      <c r="AW784" s="10" t="s">
        <v>39</v>
      </c>
      <c r="AX784" s="10" t="s">
        <v>82</v>
      </c>
      <c r="AY784" s="186" t="s">
        <v>191</v>
      </c>
    </row>
    <row r="785" spans="2:51" s="12" customFormat="1" ht="22.5" customHeight="1">
      <c r="B785" s="195"/>
      <c r="C785" s="196"/>
      <c r="D785" s="196"/>
      <c r="E785" s="197" t="s">
        <v>22</v>
      </c>
      <c r="F785" s="288" t="s">
        <v>217</v>
      </c>
      <c r="G785" s="289"/>
      <c r="H785" s="289"/>
      <c r="I785" s="289"/>
      <c r="J785" s="196"/>
      <c r="K785" s="198">
        <v>343</v>
      </c>
      <c r="L785" s="196"/>
      <c r="M785" s="196"/>
      <c r="N785" s="196"/>
      <c r="O785" s="196"/>
      <c r="P785" s="196"/>
      <c r="Q785" s="196"/>
      <c r="R785" s="199"/>
      <c r="T785" s="200"/>
      <c r="U785" s="196"/>
      <c r="V785" s="196"/>
      <c r="W785" s="196"/>
      <c r="X785" s="196"/>
      <c r="Y785" s="196"/>
      <c r="Z785" s="196"/>
      <c r="AA785" s="201"/>
      <c r="AT785" s="202" t="s">
        <v>199</v>
      </c>
      <c r="AU785" s="202" t="s">
        <v>114</v>
      </c>
      <c r="AV785" s="12" t="s">
        <v>196</v>
      </c>
      <c r="AW785" s="12" t="s">
        <v>39</v>
      </c>
      <c r="AX785" s="12" t="s">
        <v>90</v>
      </c>
      <c r="AY785" s="202" t="s">
        <v>191</v>
      </c>
    </row>
    <row r="786" spans="2:65" s="1" customFormat="1" ht="31.5" customHeight="1">
      <c r="B786" s="38"/>
      <c r="C786" s="172" t="s">
        <v>1076</v>
      </c>
      <c r="D786" s="172" t="s">
        <v>193</v>
      </c>
      <c r="E786" s="173" t="s">
        <v>1077</v>
      </c>
      <c r="F786" s="281" t="s">
        <v>1078</v>
      </c>
      <c r="G786" s="281"/>
      <c r="H786" s="281"/>
      <c r="I786" s="281"/>
      <c r="J786" s="174" t="s">
        <v>203</v>
      </c>
      <c r="K786" s="175">
        <v>2</v>
      </c>
      <c r="L786" s="282">
        <v>0</v>
      </c>
      <c r="M786" s="283"/>
      <c r="N786" s="280">
        <f>ROUND(L786*K786,2)</f>
        <v>0</v>
      </c>
      <c r="O786" s="280"/>
      <c r="P786" s="280"/>
      <c r="Q786" s="280"/>
      <c r="R786" s="40"/>
      <c r="T786" s="176" t="s">
        <v>22</v>
      </c>
      <c r="U786" s="47" t="s">
        <v>47</v>
      </c>
      <c r="V786" s="39"/>
      <c r="W786" s="177">
        <f>V786*K786</f>
        <v>0</v>
      </c>
      <c r="X786" s="177">
        <v>0</v>
      </c>
      <c r="Y786" s="177">
        <f>X786*K786</f>
        <v>0</v>
      </c>
      <c r="Z786" s="177">
        <v>0</v>
      </c>
      <c r="AA786" s="178">
        <f>Z786*K786</f>
        <v>0</v>
      </c>
      <c r="AR786" s="21" t="s">
        <v>344</v>
      </c>
      <c r="AT786" s="21" t="s">
        <v>193</v>
      </c>
      <c r="AU786" s="21" t="s">
        <v>114</v>
      </c>
      <c r="AY786" s="21" t="s">
        <v>191</v>
      </c>
      <c r="BE786" s="113">
        <f>IF(U786="základní",N786,0)</f>
        <v>0</v>
      </c>
      <c r="BF786" s="113">
        <f>IF(U786="snížená",N786,0)</f>
        <v>0</v>
      </c>
      <c r="BG786" s="113">
        <f>IF(U786="zákl. přenesená",N786,0)</f>
        <v>0</v>
      </c>
      <c r="BH786" s="113">
        <f>IF(U786="sníž. přenesená",N786,0)</f>
        <v>0</v>
      </c>
      <c r="BI786" s="113">
        <f>IF(U786="nulová",N786,0)</f>
        <v>0</v>
      </c>
      <c r="BJ786" s="21" t="s">
        <v>90</v>
      </c>
      <c r="BK786" s="113">
        <f>ROUND(L786*K786,2)</f>
        <v>0</v>
      </c>
      <c r="BL786" s="21" t="s">
        <v>344</v>
      </c>
      <c r="BM786" s="21" t="s">
        <v>1079</v>
      </c>
    </row>
    <row r="787" spans="2:51" s="10" customFormat="1" ht="22.5" customHeight="1">
      <c r="B787" s="179"/>
      <c r="C787" s="180"/>
      <c r="D787" s="180"/>
      <c r="E787" s="181" t="s">
        <v>22</v>
      </c>
      <c r="F787" s="284" t="s">
        <v>1080</v>
      </c>
      <c r="G787" s="285"/>
      <c r="H787" s="285"/>
      <c r="I787" s="285"/>
      <c r="J787" s="180"/>
      <c r="K787" s="182">
        <v>2</v>
      </c>
      <c r="L787" s="180"/>
      <c r="M787" s="180"/>
      <c r="N787" s="180"/>
      <c r="O787" s="180"/>
      <c r="P787" s="180"/>
      <c r="Q787" s="180"/>
      <c r="R787" s="183"/>
      <c r="T787" s="184"/>
      <c r="U787" s="180"/>
      <c r="V787" s="180"/>
      <c r="W787" s="180"/>
      <c r="X787" s="180"/>
      <c r="Y787" s="180"/>
      <c r="Z787" s="180"/>
      <c r="AA787" s="185"/>
      <c r="AT787" s="186" t="s">
        <v>199</v>
      </c>
      <c r="AU787" s="186" t="s">
        <v>114</v>
      </c>
      <c r="AV787" s="10" t="s">
        <v>114</v>
      </c>
      <c r="AW787" s="10" t="s">
        <v>39</v>
      </c>
      <c r="AX787" s="10" t="s">
        <v>90</v>
      </c>
      <c r="AY787" s="186" t="s">
        <v>191</v>
      </c>
    </row>
    <row r="788" spans="2:65" s="1" customFormat="1" ht="22.5" customHeight="1">
      <c r="B788" s="38"/>
      <c r="C788" s="203" t="s">
        <v>1081</v>
      </c>
      <c r="D788" s="203" t="s">
        <v>292</v>
      </c>
      <c r="E788" s="204" t="s">
        <v>1082</v>
      </c>
      <c r="F788" s="276" t="s">
        <v>1083</v>
      </c>
      <c r="G788" s="276"/>
      <c r="H788" s="276"/>
      <c r="I788" s="276"/>
      <c r="J788" s="205" t="s">
        <v>203</v>
      </c>
      <c r="K788" s="206">
        <v>2</v>
      </c>
      <c r="L788" s="277">
        <v>0</v>
      </c>
      <c r="M788" s="278"/>
      <c r="N788" s="279">
        <f>ROUND(L788*K788,2)</f>
        <v>0</v>
      </c>
      <c r="O788" s="280"/>
      <c r="P788" s="280"/>
      <c r="Q788" s="280"/>
      <c r="R788" s="40"/>
      <c r="T788" s="176" t="s">
        <v>22</v>
      </c>
      <c r="U788" s="47" t="s">
        <v>47</v>
      </c>
      <c r="V788" s="39"/>
      <c r="W788" s="177">
        <f>V788*K788</f>
        <v>0</v>
      </c>
      <c r="X788" s="177">
        <v>0.00023</v>
      </c>
      <c r="Y788" s="177">
        <f>X788*K788</f>
        <v>0.00046</v>
      </c>
      <c r="Z788" s="177">
        <v>0</v>
      </c>
      <c r="AA788" s="178">
        <f>Z788*K788</f>
        <v>0</v>
      </c>
      <c r="AR788" s="21" t="s">
        <v>440</v>
      </c>
      <c r="AT788" s="21" t="s">
        <v>292</v>
      </c>
      <c r="AU788" s="21" t="s">
        <v>114</v>
      </c>
      <c r="AY788" s="21" t="s">
        <v>191</v>
      </c>
      <c r="BE788" s="113">
        <f>IF(U788="základní",N788,0)</f>
        <v>0</v>
      </c>
      <c r="BF788" s="113">
        <f>IF(U788="snížená",N788,0)</f>
        <v>0</v>
      </c>
      <c r="BG788" s="113">
        <f>IF(U788="zákl. přenesená",N788,0)</f>
        <v>0</v>
      </c>
      <c r="BH788" s="113">
        <f>IF(U788="sníž. přenesená",N788,0)</f>
        <v>0</v>
      </c>
      <c r="BI788" s="113">
        <f>IF(U788="nulová",N788,0)</f>
        <v>0</v>
      </c>
      <c r="BJ788" s="21" t="s">
        <v>90</v>
      </c>
      <c r="BK788" s="113">
        <f>ROUND(L788*K788,2)</f>
        <v>0</v>
      </c>
      <c r="BL788" s="21" t="s">
        <v>344</v>
      </c>
      <c r="BM788" s="21" t="s">
        <v>1084</v>
      </c>
    </row>
    <row r="789" spans="2:47" s="1" customFormat="1" ht="22.5" customHeight="1">
      <c r="B789" s="38"/>
      <c r="C789" s="39"/>
      <c r="D789" s="39"/>
      <c r="E789" s="39"/>
      <c r="F789" s="270" t="s">
        <v>1085</v>
      </c>
      <c r="G789" s="271"/>
      <c r="H789" s="271"/>
      <c r="I789" s="271"/>
      <c r="J789" s="39"/>
      <c r="K789" s="39"/>
      <c r="L789" s="39"/>
      <c r="M789" s="39"/>
      <c r="N789" s="39"/>
      <c r="O789" s="39"/>
      <c r="P789" s="39"/>
      <c r="Q789" s="39"/>
      <c r="R789" s="40"/>
      <c r="T789" s="147"/>
      <c r="U789" s="39"/>
      <c r="V789" s="39"/>
      <c r="W789" s="39"/>
      <c r="X789" s="39"/>
      <c r="Y789" s="39"/>
      <c r="Z789" s="39"/>
      <c r="AA789" s="81"/>
      <c r="AT789" s="21" t="s">
        <v>210</v>
      </c>
      <c r="AU789" s="21" t="s">
        <v>114</v>
      </c>
    </row>
    <row r="790" spans="2:51" s="10" customFormat="1" ht="22.5" customHeight="1">
      <c r="B790" s="179"/>
      <c r="C790" s="180"/>
      <c r="D790" s="180"/>
      <c r="E790" s="181" t="s">
        <v>22</v>
      </c>
      <c r="F790" s="274" t="s">
        <v>1080</v>
      </c>
      <c r="G790" s="275"/>
      <c r="H790" s="275"/>
      <c r="I790" s="275"/>
      <c r="J790" s="180"/>
      <c r="K790" s="182">
        <v>2</v>
      </c>
      <c r="L790" s="180"/>
      <c r="M790" s="180"/>
      <c r="N790" s="180"/>
      <c r="O790" s="180"/>
      <c r="P790" s="180"/>
      <c r="Q790" s="180"/>
      <c r="R790" s="183"/>
      <c r="T790" s="184"/>
      <c r="U790" s="180"/>
      <c r="V790" s="180"/>
      <c r="W790" s="180"/>
      <c r="X790" s="180"/>
      <c r="Y790" s="180"/>
      <c r="Z790" s="180"/>
      <c r="AA790" s="185"/>
      <c r="AT790" s="186" t="s">
        <v>199</v>
      </c>
      <c r="AU790" s="186" t="s">
        <v>114</v>
      </c>
      <c r="AV790" s="10" t="s">
        <v>114</v>
      </c>
      <c r="AW790" s="10" t="s">
        <v>39</v>
      </c>
      <c r="AX790" s="10" t="s">
        <v>90</v>
      </c>
      <c r="AY790" s="186" t="s">
        <v>191</v>
      </c>
    </row>
    <row r="791" spans="2:65" s="1" customFormat="1" ht="31.5" customHeight="1">
      <c r="B791" s="38"/>
      <c r="C791" s="172" t="s">
        <v>1086</v>
      </c>
      <c r="D791" s="172" t="s">
        <v>193</v>
      </c>
      <c r="E791" s="173" t="s">
        <v>1087</v>
      </c>
      <c r="F791" s="281" t="s">
        <v>1088</v>
      </c>
      <c r="G791" s="281"/>
      <c r="H791" s="281"/>
      <c r="I791" s="281"/>
      <c r="J791" s="174" t="s">
        <v>406</v>
      </c>
      <c r="K791" s="175">
        <v>47.5</v>
      </c>
      <c r="L791" s="282">
        <v>0</v>
      </c>
      <c r="M791" s="283"/>
      <c r="N791" s="280">
        <f>ROUND(L791*K791,2)</f>
        <v>0</v>
      </c>
      <c r="O791" s="280"/>
      <c r="P791" s="280"/>
      <c r="Q791" s="280"/>
      <c r="R791" s="40"/>
      <c r="T791" s="176" t="s">
        <v>22</v>
      </c>
      <c r="U791" s="47" t="s">
        <v>47</v>
      </c>
      <c r="V791" s="39"/>
      <c r="W791" s="177">
        <f>V791*K791</f>
        <v>0</v>
      </c>
      <c r="X791" s="177">
        <v>0</v>
      </c>
      <c r="Y791" s="177">
        <f>X791*K791</f>
        <v>0</v>
      </c>
      <c r="Z791" s="177">
        <v>0</v>
      </c>
      <c r="AA791" s="178">
        <f>Z791*K791</f>
        <v>0</v>
      </c>
      <c r="AR791" s="21" t="s">
        <v>344</v>
      </c>
      <c r="AT791" s="21" t="s">
        <v>193</v>
      </c>
      <c r="AU791" s="21" t="s">
        <v>114</v>
      </c>
      <c r="AY791" s="21" t="s">
        <v>191</v>
      </c>
      <c r="BE791" s="113">
        <f>IF(U791="základní",N791,0)</f>
        <v>0</v>
      </c>
      <c r="BF791" s="113">
        <f>IF(U791="snížená",N791,0)</f>
        <v>0</v>
      </c>
      <c r="BG791" s="113">
        <f>IF(U791="zákl. přenesená",N791,0)</f>
        <v>0</v>
      </c>
      <c r="BH791" s="113">
        <f>IF(U791="sníž. přenesená",N791,0)</f>
        <v>0</v>
      </c>
      <c r="BI791" s="113">
        <f>IF(U791="nulová",N791,0)</f>
        <v>0</v>
      </c>
      <c r="BJ791" s="21" t="s">
        <v>90</v>
      </c>
      <c r="BK791" s="113">
        <f>ROUND(L791*K791,2)</f>
        <v>0</v>
      </c>
      <c r="BL791" s="21" t="s">
        <v>344</v>
      </c>
      <c r="BM791" s="21" t="s">
        <v>1089</v>
      </c>
    </row>
    <row r="792" spans="2:51" s="10" customFormat="1" ht="22.5" customHeight="1">
      <c r="B792" s="179"/>
      <c r="C792" s="180"/>
      <c r="D792" s="180"/>
      <c r="E792" s="181" t="s">
        <v>22</v>
      </c>
      <c r="F792" s="284" t="s">
        <v>1090</v>
      </c>
      <c r="G792" s="285"/>
      <c r="H792" s="285"/>
      <c r="I792" s="285"/>
      <c r="J792" s="180"/>
      <c r="K792" s="182">
        <v>15.5</v>
      </c>
      <c r="L792" s="180"/>
      <c r="M792" s="180"/>
      <c r="N792" s="180"/>
      <c r="O792" s="180"/>
      <c r="P792" s="180"/>
      <c r="Q792" s="180"/>
      <c r="R792" s="183"/>
      <c r="T792" s="184"/>
      <c r="U792" s="180"/>
      <c r="V792" s="180"/>
      <c r="W792" s="180"/>
      <c r="X792" s="180"/>
      <c r="Y792" s="180"/>
      <c r="Z792" s="180"/>
      <c r="AA792" s="185"/>
      <c r="AT792" s="186" t="s">
        <v>199</v>
      </c>
      <c r="AU792" s="186" t="s">
        <v>114</v>
      </c>
      <c r="AV792" s="10" t="s">
        <v>114</v>
      </c>
      <c r="AW792" s="10" t="s">
        <v>39</v>
      </c>
      <c r="AX792" s="10" t="s">
        <v>82</v>
      </c>
      <c r="AY792" s="186" t="s">
        <v>191</v>
      </c>
    </row>
    <row r="793" spans="2:51" s="10" customFormat="1" ht="22.5" customHeight="1">
      <c r="B793" s="179"/>
      <c r="C793" s="180"/>
      <c r="D793" s="180"/>
      <c r="E793" s="181" t="s">
        <v>22</v>
      </c>
      <c r="F793" s="274" t="s">
        <v>1091</v>
      </c>
      <c r="G793" s="275"/>
      <c r="H793" s="275"/>
      <c r="I793" s="275"/>
      <c r="J793" s="180"/>
      <c r="K793" s="182">
        <v>32</v>
      </c>
      <c r="L793" s="180"/>
      <c r="M793" s="180"/>
      <c r="N793" s="180"/>
      <c r="O793" s="180"/>
      <c r="P793" s="180"/>
      <c r="Q793" s="180"/>
      <c r="R793" s="183"/>
      <c r="T793" s="184"/>
      <c r="U793" s="180"/>
      <c r="V793" s="180"/>
      <c r="W793" s="180"/>
      <c r="X793" s="180"/>
      <c r="Y793" s="180"/>
      <c r="Z793" s="180"/>
      <c r="AA793" s="185"/>
      <c r="AT793" s="186" t="s">
        <v>199</v>
      </c>
      <c r="AU793" s="186" t="s">
        <v>114</v>
      </c>
      <c r="AV793" s="10" t="s">
        <v>114</v>
      </c>
      <c r="AW793" s="10" t="s">
        <v>39</v>
      </c>
      <c r="AX793" s="10" t="s">
        <v>82</v>
      </c>
      <c r="AY793" s="186" t="s">
        <v>191</v>
      </c>
    </row>
    <row r="794" spans="2:51" s="12" customFormat="1" ht="22.5" customHeight="1">
      <c r="B794" s="195"/>
      <c r="C794" s="196"/>
      <c r="D794" s="196"/>
      <c r="E794" s="197" t="s">
        <v>22</v>
      </c>
      <c r="F794" s="288" t="s">
        <v>217</v>
      </c>
      <c r="G794" s="289"/>
      <c r="H794" s="289"/>
      <c r="I794" s="289"/>
      <c r="J794" s="196"/>
      <c r="K794" s="198">
        <v>47.5</v>
      </c>
      <c r="L794" s="196"/>
      <c r="M794" s="196"/>
      <c r="N794" s="196"/>
      <c r="O794" s="196"/>
      <c r="P794" s="196"/>
      <c r="Q794" s="196"/>
      <c r="R794" s="199"/>
      <c r="T794" s="200"/>
      <c r="U794" s="196"/>
      <c r="V794" s="196"/>
      <c r="W794" s="196"/>
      <c r="X794" s="196"/>
      <c r="Y794" s="196"/>
      <c r="Z794" s="196"/>
      <c r="AA794" s="201"/>
      <c r="AT794" s="202" t="s">
        <v>199</v>
      </c>
      <c r="AU794" s="202" t="s">
        <v>114</v>
      </c>
      <c r="AV794" s="12" t="s">
        <v>196</v>
      </c>
      <c r="AW794" s="12" t="s">
        <v>39</v>
      </c>
      <c r="AX794" s="12" t="s">
        <v>90</v>
      </c>
      <c r="AY794" s="202" t="s">
        <v>191</v>
      </c>
    </row>
    <row r="795" spans="2:65" s="1" customFormat="1" ht="31.5" customHeight="1">
      <c r="B795" s="38"/>
      <c r="C795" s="172" t="s">
        <v>1092</v>
      </c>
      <c r="D795" s="172" t="s">
        <v>193</v>
      </c>
      <c r="E795" s="173" t="s">
        <v>1093</v>
      </c>
      <c r="F795" s="281" t="s">
        <v>1094</v>
      </c>
      <c r="G795" s="281"/>
      <c r="H795" s="281"/>
      <c r="I795" s="281"/>
      <c r="J795" s="174" t="s">
        <v>406</v>
      </c>
      <c r="K795" s="175">
        <v>34.5</v>
      </c>
      <c r="L795" s="282">
        <v>0</v>
      </c>
      <c r="M795" s="283"/>
      <c r="N795" s="280">
        <f>ROUND(L795*K795,2)</f>
        <v>0</v>
      </c>
      <c r="O795" s="280"/>
      <c r="P795" s="280"/>
      <c r="Q795" s="280"/>
      <c r="R795" s="40"/>
      <c r="T795" s="176" t="s">
        <v>22</v>
      </c>
      <c r="U795" s="47" t="s">
        <v>47</v>
      </c>
      <c r="V795" s="39"/>
      <c r="W795" s="177">
        <f>V795*K795</f>
        <v>0</v>
      </c>
      <c r="X795" s="177">
        <v>0</v>
      </c>
      <c r="Y795" s="177">
        <f>X795*K795</f>
        <v>0</v>
      </c>
      <c r="Z795" s="177">
        <v>0</v>
      </c>
      <c r="AA795" s="178">
        <f>Z795*K795</f>
        <v>0</v>
      </c>
      <c r="AR795" s="21" t="s">
        <v>344</v>
      </c>
      <c r="AT795" s="21" t="s">
        <v>193</v>
      </c>
      <c r="AU795" s="21" t="s">
        <v>114</v>
      </c>
      <c r="AY795" s="21" t="s">
        <v>191</v>
      </c>
      <c r="BE795" s="113">
        <f>IF(U795="základní",N795,0)</f>
        <v>0</v>
      </c>
      <c r="BF795" s="113">
        <f>IF(U795="snížená",N795,0)</f>
        <v>0</v>
      </c>
      <c r="BG795" s="113">
        <f>IF(U795="zákl. přenesená",N795,0)</f>
        <v>0</v>
      </c>
      <c r="BH795" s="113">
        <f>IF(U795="sníž. přenesená",N795,0)</f>
        <v>0</v>
      </c>
      <c r="BI795" s="113">
        <f>IF(U795="nulová",N795,0)</f>
        <v>0</v>
      </c>
      <c r="BJ795" s="21" t="s">
        <v>90</v>
      </c>
      <c r="BK795" s="113">
        <f>ROUND(L795*K795,2)</f>
        <v>0</v>
      </c>
      <c r="BL795" s="21" t="s">
        <v>344</v>
      </c>
      <c r="BM795" s="21" t="s">
        <v>1095</v>
      </c>
    </row>
    <row r="796" spans="2:51" s="10" customFormat="1" ht="22.5" customHeight="1">
      <c r="B796" s="179"/>
      <c r="C796" s="180"/>
      <c r="D796" s="180"/>
      <c r="E796" s="181" t="s">
        <v>22</v>
      </c>
      <c r="F796" s="284" t="s">
        <v>1096</v>
      </c>
      <c r="G796" s="285"/>
      <c r="H796" s="285"/>
      <c r="I796" s="285"/>
      <c r="J796" s="180"/>
      <c r="K796" s="182">
        <v>12</v>
      </c>
      <c r="L796" s="180"/>
      <c r="M796" s="180"/>
      <c r="N796" s="180"/>
      <c r="O796" s="180"/>
      <c r="P796" s="180"/>
      <c r="Q796" s="180"/>
      <c r="R796" s="183"/>
      <c r="T796" s="184"/>
      <c r="U796" s="180"/>
      <c r="V796" s="180"/>
      <c r="W796" s="180"/>
      <c r="X796" s="180"/>
      <c r="Y796" s="180"/>
      <c r="Z796" s="180"/>
      <c r="AA796" s="185"/>
      <c r="AT796" s="186" t="s">
        <v>199</v>
      </c>
      <c r="AU796" s="186" t="s">
        <v>114</v>
      </c>
      <c r="AV796" s="10" t="s">
        <v>114</v>
      </c>
      <c r="AW796" s="10" t="s">
        <v>39</v>
      </c>
      <c r="AX796" s="10" t="s">
        <v>82</v>
      </c>
      <c r="AY796" s="186" t="s">
        <v>191</v>
      </c>
    </row>
    <row r="797" spans="2:51" s="10" customFormat="1" ht="22.5" customHeight="1">
      <c r="B797" s="179"/>
      <c r="C797" s="180"/>
      <c r="D797" s="180"/>
      <c r="E797" s="181" t="s">
        <v>22</v>
      </c>
      <c r="F797" s="274" t="s">
        <v>1097</v>
      </c>
      <c r="G797" s="275"/>
      <c r="H797" s="275"/>
      <c r="I797" s="275"/>
      <c r="J797" s="180"/>
      <c r="K797" s="182">
        <v>22.5</v>
      </c>
      <c r="L797" s="180"/>
      <c r="M797" s="180"/>
      <c r="N797" s="180"/>
      <c r="O797" s="180"/>
      <c r="P797" s="180"/>
      <c r="Q797" s="180"/>
      <c r="R797" s="183"/>
      <c r="T797" s="184"/>
      <c r="U797" s="180"/>
      <c r="V797" s="180"/>
      <c r="W797" s="180"/>
      <c r="X797" s="180"/>
      <c r="Y797" s="180"/>
      <c r="Z797" s="180"/>
      <c r="AA797" s="185"/>
      <c r="AT797" s="186" t="s">
        <v>199</v>
      </c>
      <c r="AU797" s="186" t="s">
        <v>114</v>
      </c>
      <c r="AV797" s="10" t="s">
        <v>114</v>
      </c>
      <c r="AW797" s="10" t="s">
        <v>39</v>
      </c>
      <c r="AX797" s="10" t="s">
        <v>82</v>
      </c>
      <c r="AY797" s="186" t="s">
        <v>191</v>
      </c>
    </row>
    <row r="798" spans="2:51" s="12" customFormat="1" ht="22.5" customHeight="1">
      <c r="B798" s="195"/>
      <c r="C798" s="196"/>
      <c r="D798" s="196"/>
      <c r="E798" s="197" t="s">
        <v>22</v>
      </c>
      <c r="F798" s="288" t="s">
        <v>217</v>
      </c>
      <c r="G798" s="289"/>
      <c r="H798" s="289"/>
      <c r="I798" s="289"/>
      <c r="J798" s="196"/>
      <c r="K798" s="198">
        <v>34.5</v>
      </c>
      <c r="L798" s="196"/>
      <c r="M798" s="196"/>
      <c r="N798" s="196"/>
      <c r="O798" s="196"/>
      <c r="P798" s="196"/>
      <c r="Q798" s="196"/>
      <c r="R798" s="199"/>
      <c r="T798" s="200"/>
      <c r="U798" s="196"/>
      <c r="V798" s="196"/>
      <c r="W798" s="196"/>
      <c r="X798" s="196"/>
      <c r="Y798" s="196"/>
      <c r="Z798" s="196"/>
      <c r="AA798" s="201"/>
      <c r="AT798" s="202" t="s">
        <v>199</v>
      </c>
      <c r="AU798" s="202" t="s">
        <v>114</v>
      </c>
      <c r="AV798" s="12" t="s">
        <v>196</v>
      </c>
      <c r="AW798" s="12" t="s">
        <v>39</v>
      </c>
      <c r="AX798" s="12" t="s">
        <v>90</v>
      </c>
      <c r="AY798" s="202" t="s">
        <v>191</v>
      </c>
    </row>
    <row r="799" spans="2:65" s="1" customFormat="1" ht="22.5" customHeight="1">
      <c r="B799" s="38"/>
      <c r="C799" s="203" t="s">
        <v>1098</v>
      </c>
      <c r="D799" s="203" t="s">
        <v>292</v>
      </c>
      <c r="E799" s="204" t="s">
        <v>1099</v>
      </c>
      <c r="F799" s="276" t="s">
        <v>1100</v>
      </c>
      <c r="G799" s="276"/>
      <c r="H799" s="276"/>
      <c r="I799" s="276"/>
      <c r="J799" s="205" t="s">
        <v>406</v>
      </c>
      <c r="K799" s="206">
        <v>98.4</v>
      </c>
      <c r="L799" s="277">
        <v>0</v>
      </c>
      <c r="M799" s="278"/>
      <c r="N799" s="279">
        <f>ROUND(L799*K799,2)</f>
        <v>0</v>
      </c>
      <c r="O799" s="280"/>
      <c r="P799" s="280"/>
      <c r="Q799" s="280"/>
      <c r="R799" s="40"/>
      <c r="T799" s="176" t="s">
        <v>22</v>
      </c>
      <c r="U799" s="47" t="s">
        <v>47</v>
      </c>
      <c r="V799" s="39"/>
      <c r="W799" s="177">
        <f>V799*K799</f>
        <v>0</v>
      </c>
      <c r="X799" s="177">
        <v>0.00017</v>
      </c>
      <c r="Y799" s="177">
        <f>X799*K799</f>
        <v>0.016728000000000003</v>
      </c>
      <c r="Z799" s="177">
        <v>0</v>
      </c>
      <c r="AA799" s="178">
        <f>Z799*K799</f>
        <v>0</v>
      </c>
      <c r="AR799" s="21" t="s">
        <v>440</v>
      </c>
      <c r="AT799" s="21" t="s">
        <v>292</v>
      </c>
      <c r="AU799" s="21" t="s">
        <v>114</v>
      </c>
      <c r="AY799" s="21" t="s">
        <v>191</v>
      </c>
      <c r="BE799" s="113">
        <f>IF(U799="základní",N799,0)</f>
        <v>0</v>
      </c>
      <c r="BF799" s="113">
        <f>IF(U799="snížená",N799,0)</f>
        <v>0</v>
      </c>
      <c r="BG799" s="113">
        <f>IF(U799="zákl. přenesená",N799,0)</f>
        <v>0</v>
      </c>
      <c r="BH799" s="113">
        <f>IF(U799="sníž. přenesená",N799,0)</f>
        <v>0</v>
      </c>
      <c r="BI799" s="113">
        <f>IF(U799="nulová",N799,0)</f>
        <v>0</v>
      </c>
      <c r="BJ799" s="21" t="s">
        <v>90</v>
      </c>
      <c r="BK799" s="113">
        <f>ROUND(L799*K799,2)</f>
        <v>0</v>
      </c>
      <c r="BL799" s="21" t="s">
        <v>344</v>
      </c>
      <c r="BM799" s="21" t="s">
        <v>1101</v>
      </c>
    </row>
    <row r="800" spans="2:47" s="1" customFormat="1" ht="22.5" customHeight="1">
      <c r="B800" s="38"/>
      <c r="C800" s="39"/>
      <c r="D800" s="39"/>
      <c r="E800" s="39"/>
      <c r="F800" s="270" t="s">
        <v>1102</v>
      </c>
      <c r="G800" s="271"/>
      <c r="H800" s="271"/>
      <c r="I800" s="271"/>
      <c r="J800" s="39"/>
      <c r="K800" s="39"/>
      <c r="L800" s="39"/>
      <c r="M800" s="39"/>
      <c r="N800" s="39"/>
      <c r="O800" s="39"/>
      <c r="P800" s="39"/>
      <c r="Q800" s="39"/>
      <c r="R800" s="40"/>
      <c r="T800" s="147"/>
      <c r="U800" s="39"/>
      <c r="V800" s="39"/>
      <c r="W800" s="39"/>
      <c r="X800" s="39"/>
      <c r="Y800" s="39"/>
      <c r="Z800" s="39"/>
      <c r="AA800" s="81"/>
      <c r="AT800" s="21" t="s">
        <v>210</v>
      </c>
      <c r="AU800" s="21" t="s">
        <v>114</v>
      </c>
    </row>
    <row r="801" spans="2:51" s="10" customFormat="1" ht="22.5" customHeight="1">
      <c r="B801" s="179"/>
      <c r="C801" s="180"/>
      <c r="D801" s="180"/>
      <c r="E801" s="181" t="s">
        <v>22</v>
      </c>
      <c r="F801" s="274" t="s">
        <v>1096</v>
      </c>
      <c r="G801" s="275"/>
      <c r="H801" s="275"/>
      <c r="I801" s="275"/>
      <c r="J801" s="180"/>
      <c r="K801" s="182">
        <v>12</v>
      </c>
      <c r="L801" s="180"/>
      <c r="M801" s="180"/>
      <c r="N801" s="180"/>
      <c r="O801" s="180"/>
      <c r="P801" s="180"/>
      <c r="Q801" s="180"/>
      <c r="R801" s="183"/>
      <c r="T801" s="184"/>
      <c r="U801" s="180"/>
      <c r="V801" s="180"/>
      <c r="W801" s="180"/>
      <c r="X801" s="180"/>
      <c r="Y801" s="180"/>
      <c r="Z801" s="180"/>
      <c r="AA801" s="185"/>
      <c r="AT801" s="186" t="s">
        <v>199</v>
      </c>
      <c r="AU801" s="186" t="s">
        <v>114</v>
      </c>
      <c r="AV801" s="10" t="s">
        <v>114</v>
      </c>
      <c r="AW801" s="10" t="s">
        <v>39</v>
      </c>
      <c r="AX801" s="10" t="s">
        <v>82</v>
      </c>
      <c r="AY801" s="186" t="s">
        <v>191</v>
      </c>
    </row>
    <row r="802" spans="2:51" s="10" customFormat="1" ht="22.5" customHeight="1">
      <c r="B802" s="179"/>
      <c r="C802" s="180"/>
      <c r="D802" s="180"/>
      <c r="E802" s="181" t="s">
        <v>22</v>
      </c>
      <c r="F802" s="274" t="s">
        <v>1090</v>
      </c>
      <c r="G802" s="275"/>
      <c r="H802" s="275"/>
      <c r="I802" s="275"/>
      <c r="J802" s="180"/>
      <c r="K802" s="182">
        <v>15.5</v>
      </c>
      <c r="L802" s="180"/>
      <c r="M802" s="180"/>
      <c r="N802" s="180"/>
      <c r="O802" s="180"/>
      <c r="P802" s="180"/>
      <c r="Q802" s="180"/>
      <c r="R802" s="183"/>
      <c r="T802" s="184"/>
      <c r="U802" s="180"/>
      <c r="V802" s="180"/>
      <c r="W802" s="180"/>
      <c r="X802" s="180"/>
      <c r="Y802" s="180"/>
      <c r="Z802" s="180"/>
      <c r="AA802" s="185"/>
      <c r="AT802" s="186" t="s">
        <v>199</v>
      </c>
      <c r="AU802" s="186" t="s">
        <v>114</v>
      </c>
      <c r="AV802" s="10" t="s">
        <v>114</v>
      </c>
      <c r="AW802" s="10" t="s">
        <v>39</v>
      </c>
      <c r="AX802" s="10" t="s">
        <v>82</v>
      </c>
      <c r="AY802" s="186" t="s">
        <v>191</v>
      </c>
    </row>
    <row r="803" spans="2:51" s="10" customFormat="1" ht="22.5" customHeight="1">
      <c r="B803" s="179"/>
      <c r="C803" s="180"/>
      <c r="D803" s="180"/>
      <c r="E803" s="181" t="s">
        <v>22</v>
      </c>
      <c r="F803" s="274" t="s">
        <v>1091</v>
      </c>
      <c r="G803" s="275"/>
      <c r="H803" s="275"/>
      <c r="I803" s="275"/>
      <c r="J803" s="180"/>
      <c r="K803" s="182">
        <v>32</v>
      </c>
      <c r="L803" s="180"/>
      <c r="M803" s="180"/>
      <c r="N803" s="180"/>
      <c r="O803" s="180"/>
      <c r="P803" s="180"/>
      <c r="Q803" s="180"/>
      <c r="R803" s="183"/>
      <c r="T803" s="184"/>
      <c r="U803" s="180"/>
      <c r="V803" s="180"/>
      <c r="W803" s="180"/>
      <c r="X803" s="180"/>
      <c r="Y803" s="180"/>
      <c r="Z803" s="180"/>
      <c r="AA803" s="185"/>
      <c r="AT803" s="186" t="s">
        <v>199</v>
      </c>
      <c r="AU803" s="186" t="s">
        <v>114</v>
      </c>
      <c r="AV803" s="10" t="s">
        <v>114</v>
      </c>
      <c r="AW803" s="10" t="s">
        <v>39</v>
      </c>
      <c r="AX803" s="10" t="s">
        <v>82</v>
      </c>
      <c r="AY803" s="186" t="s">
        <v>191</v>
      </c>
    </row>
    <row r="804" spans="2:51" s="10" customFormat="1" ht="22.5" customHeight="1">
      <c r="B804" s="179"/>
      <c r="C804" s="180"/>
      <c r="D804" s="180"/>
      <c r="E804" s="181" t="s">
        <v>22</v>
      </c>
      <c r="F804" s="274" t="s">
        <v>1097</v>
      </c>
      <c r="G804" s="275"/>
      <c r="H804" s="275"/>
      <c r="I804" s="275"/>
      <c r="J804" s="180"/>
      <c r="K804" s="182">
        <v>22.5</v>
      </c>
      <c r="L804" s="180"/>
      <c r="M804" s="180"/>
      <c r="N804" s="180"/>
      <c r="O804" s="180"/>
      <c r="P804" s="180"/>
      <c r="Q804" s="180"/>
      <c r="R804" s="183"/>
      <c r="T804" s="184"/>
      <c r="U804" s="180"/>
      <c r="V804" s="180"/>
      <c r="W804" s="180"/>
      <c r="X804" s="180"/>
      <c r="Y804" s="180"/>
      <c r="Z804" s="180"/>
      <c r="AA804" s="185"/>
      <c r="AT804" s="186" t="s">
        <v>199</v>
      </c>
      <c r="AU804" s="186" t="s">
        <v>114</v>
      </c>
      <c r="AV804" s="10" t="s">
        <v>114</v>
      </c>
      <c r="AW804" s="10" t="s">
        <v>39</v>
      </c>
      <c r="AX804" s="10" t="s">
        <v>82</v>
      </c>
      <c r="AY804" s="186" t="s">
        <v>191</v>
      </c>
    </row>
    <row r="805" spans="2:51" s="12" customFormat="1" ht="22.5" customHeight="1">
      <c r="B805" s="195"/>
      <c r="C805" s="196"/>
      <c r="D805" s="196"/>
      <c r="E805" s="197" t="s">
        <v>22</v>
      </c>
      <c r="F805" s="288" t="s">
        <v>217</v>
      </c>
      <c r="G805" s="289"/>
      <c r="H805" s="289"/>
      <c r="I805" s="289"/>
      <c r="J805" s="196"/>
      <c r="K805" s="198">
        <v>82</v>
      </c>
      <c r="L805" s="196"/>
      <c r="M805" s="196"/>
      <c r="N805" s="196"/>
      <c r="O805" s="196"/>
      <c r="P805" s="196"/>
      <c r="Q805" s="196"/>
      <c r="R805" s="199"/>
      <c r="T805" s="200"/>
      <c r="U805" s="196"/>
      <c r="V805" s="196"/>
      <c r="W805" s="196"/>
      <c r="X805" s="196"/>
      <c r="Y805" s="196"/>
      <c r="Z805" s="196"/>
      <c r="AA805" s="201"/>
      <c r="AT805" s="202" t="s">
        <v>199</v>
      </c>
      <c r="AU805" s="202" t="s">
        <v>114</v>
      </c>
      <c r="AV805" s="12" t="s">
        <v>196</v>
      </c>
      <c r="AW805" s="12" t="s">
        <v>39</v>
      </c>
      <c r="AX805" s="12" t="s">
        <v>90</v>
      </c>
      <c r="AY805" s="202" t="s">
        <v>191</v>
      </c>
    </row>
    <row r="806" spans="2:65" s="1" customFormat="1" ht="31.5" customHeight="1">
      <c r="B806" s="38"/>
      <c r="C806" s="172" t="s">
        <v>1103</v>
      </c>
      <c r="D806" s="172" t="s">
        <v>193</v>
      </c>
      <c r="E806" s="173" t="s">
        <v>1104</v>
      </c>
      <c r="F806" s="281" t="s">
        <v>1105</v>
      </c>
      <c r="G806" s="281"/>
      <c r="H806" s="281"/>
      <c r="I806" s="281"/>
      <c r="J806" s="174" t="s">
        <v>203</v>
      </c>
      <c r="K806" s="175">
        <v>45</v>
      </c>
      <c r="L806" s="282">
        <v>0</v>
      </c>
      <c r="M806" s="283"/>
      <c r="N806" s="280">
        <f>ROUND(L806*K806,2)</f>
        <v>0</v>
      </c>
      <c r="O806" s="280"/>
      <c r="P806" s="280"/>
      <c r="Q806" s="280"/>
      <c r="R806" s="40"/>
      <c r="T806" s="176" t="s">
        <v>22</v>
      </c>
      <c r="U806" s="47" t="s">
        <v>47</v>
      </c>
      <c r="V806" s="39"/>
      <c r="W806" s="177">
        <f>V806*K806</f>
        <v>0</v>
      </c>
      <c r="X806" s="177">
        <v>0</v>
      </c>
      <c r="Y806" s="177">
        <f>X806*K806</f>
        <v>0</v>
      </c>
      <c r="Z806" s="177">
        <v>0</v>
      </c>
      <c r="AA806" s="178">
        <f>Z806*K806</f>
        <v>0</v>
      </c>
      <c r="AR806" s="21" t="s">
        <v>344</v>
      </c>
      <c r="AT806" s="21" t="s">
        <v>193</v>
      </c>
      <c r="AU806" s="21" t="s">
        <v>114</v>
      </c>
      <c r="AY806" s="21" t="s">
        <v>191</v>
      </c>
      <c r="BE806" s="113">
        <f>IF(U806="základní",N806,0)</f>
        <v>0</v>
      </c>
      <c r="BF806" s="113">
        <f>IF(U806="snížená",N806,0)</f>
        <v>0</v>
      </c>
      <c r="BG806" s="113">
        <f>IF(U806="zákl. přenesená",N806,0)</f>
        <v>0</v>
      </c>
      <c r="BH806" s="113">
        <f>IF(U806="sníž. přenesená",N806,0)</f>
        <v>0</v>
      </c>
      <c r="BI806" s="113">
        <f>IF(U806="nulová",N806,0)</f>
        <v>0</v>
      </c>
      <c r="BJ806" s="21" t="s">
        <v>90</v>
      </c>
      <c r="BK806" s="113">
        <f>ROUND(L806*K806,2)</f>
        <v>0</v>
      </c>
      <c r="BL806" s="21" t="s">
        <v>344</v>
      </c>
      <c r="BM806" s="21" t="s">
        <v>1106</v>
      </c>
    </row>
    <row r="807" spans="2:51" s="10" customFormat="1" ht="22.5" customHeight="1">
      <c r="B807" s="179"/>
      <c r="C807" s="180"/>
      <c r="D807" s="180"/>
      <c r="E807" s="181" t="s">
        <v>22</v>
      </c>
      <c r="F807" s="284" t="s">
        <v>1107</v>
      </c>
      <c r="G807" s="285"/>
      <c r="H807" s="285"/>
      <c r="I807" s="285"/>
      <c r="J807" s="180"/>
      <c r="K807" s="182">
        <v>39</v>
      </c>
      <c r="L807" s="180"/>
      <c r="M807" s="180"/>
      <c r="N807" s="180"/>
      <c r="O807" s="180"/>
      <c r="P807" s="180"/>
      <c r="Q807" s="180"/>
      <c r="R807" s="183"/>
      <c r="T807" s="184"/>
      <c r="U807" s="180"/>
      <c r="V807" s="180"/>
      <c r="W807" s="180"/>
      <c r="X807" s="180"/>
      <c r="Y807" s="180"/>
      <c r="Z807" s="180"/>
      <c r="AA807" s="185"/>
      <c r="AT807" s="186" t="s">
        <v>199</v>
      </c>
      <c r="AU807" s="186" t="s">
        <v>114</v>
      </c>
      <c r="AV807" s="10" t="s">
        <v>114</v>
      </c>
      <c r="AW807" s="10" t="s">
        <v>39</v>
      </c>
      <c r="AX807" s="10" t="s">
        <v>82</v>
      </c>
      <c r="AY807" s="186" t="s">
        <v>191</v>
      </c>
    </row>
    <row r="808" spans="2:51" s="10" customFormat="1" ht="22.5" customHeight="1">
      <c r="B808" s="179"/>
      <c r="C808" s="180"/>
      <c r="D808" s="180"/>
      <c r="E808" s="181" t="s">
        <v>22</v>
      </c>
      <c r="F808" s="274" t="s">
        <v>1108</v>
      </c>
      <c r="G808" s="275"/>
      <c r="H808" s="275"/>
      <c r="I808" s="275"/>
      <c r="J808" s="180"/>
      <c r="K808" s="182">
        <v>6</v>
      </c>
      <c r="L808" s="180"/>
      <c r="M808" s="180"/>
      <c r="N808" s="180"/>
      <c r="O808" s="180"/>
      <c r="P808" s="180"/>
      <c r="Q808" s="180"/>
      <c r="R808" s="183"/>
      <c r="T808" s="184"/>
      <c r="U808" s="180"/>
      <c r="V808" s="180"/>
      <c r="W808" s="180"/>
      <c r="X808" s="180"/>
      <c r="Y808" s="180"/>
      <c r="Z808" s="180"/>
      <c r="AA808" s="185"/>
      <c r="AT808" s="186" t="s">
        <v>199</v>
      </c>
      <c r="AU808" s="186" t="s">
        <v>114</v>
      </c>
      <c r="AV808" s="10" t="s">
        <v>114</v>
      </c>
      <c r="AW808" s="10" t="s">
        <v>39</v>
      </c>
      <c r="AX808" s="10" t="s">
        <v>82</v>
      </c>
      <c r="AY808" s="186" t="s">
        <v>191</v>
      </c>
    </row>
    <row r="809" spans="2:51" s="12" customFormat="1" ht="22.5" customHeight="1">
      <c r="B809" s="195"/>
      <c r="C809" s="196"/>
      <c r="D809" s="196"/>
      <c r="E809" s="197" t="s">
        <v>22</v>
      </c>
      <c r="F809" s="288" t="s">
        <v>217</v>
      </c>
      <c r="G809" s="289"/>
      <c r="H809" s="289"/>
      <c r="I809" s="289"/>
      <c r="J809" s="196"/>
      <c r="K809" s="198">
        <v>45</v>
      </c>
      <c r="L809" s="196"/>
      <c r="M809" s="196"/>
      <c r="N809" s="196"/>
      <c r="O809" s="196"/>
      <c r="P809" s="196"/>
      <c r="Q809" s="196"/>
      <c r="R809" s="199"/>
      <c r="T809" s="200"/>
      <c r="U809" s="196"/>
      <c r="V809" s="196"/>
      <c r="W809" s="196"/>
      <c r="X809" s="196"/>
      <c r="Y809" s="196"/>
      <c r="Z809" s="196"/>
      <c r="AA809" s="201"/>
      <c r="AT809" s="202" t="s">
        <v>199</v>
      </c>
      <c r="AU809" s="202" t="s">
        <v>114</v>
      </c>
      <c r="AV809" s="12" t="s">
        <v>196</v>
      </c>
      <c r="AW809" s="12" t="s">
        <v>39</v>
      </c>
      <c r="AX809" s="12" t="s">
        <v>90</v>
      </c>
      <c r="AY809" s="202" t="s">
        <v>191</v>
      </c>
    </row>
    <row r="810" spans="2:65" s="1" customFormat="1" ht="31.5" customHeight="1">
      <c r="B810" s="38"/>
      <c r="C810" s="172" t="s">
        <v>1109</v>
      </c>
      <c r="D810" s="172" t="s">
        <v>193</v>
      </c>
      <c r="E810" s="173" t="s">
        <v>1110</v>
      </c>
      <c r="F810" s="281" t="s">
        <v>1111</v>
      </c>
      <c r="G810" s="281"/>
      <c r="H810" s="281"/>
      <c r="I810" s="281"/>
      <c r="J810" s="174" t="s">
        <v>203</v>
      </c>
      <c r="K810" s="175">
        <v>53</v>
      </c>
      <c r="L810" s="282">
        <v>0</v>
      </c>
      <c r="M810" s="283"/>
      <c r="N810" s="280">
        <f>ROUND(L810*K810,2)</f>
        <v>0</v>
      </c>
      <c r="O810" s="280"/>
      <c r="P810" s="280"/>
      <c r="Q810" s="280"/>
      <c r="R810" s="40"/>
      <c r="T810" s="176" t="s">
        <v>22</v>
      </c>
      <c r="U810" s="47" t="s">
        <v>47</v>
      </c>
      <c r="V810" s="39"/>
      <c r="W810" s="177">
        <f>V810*K810</f>
        <v>0</v>
      </c>
      <c r="X810" s="177">
        <v>0</v>
      </c>
      <c r="Y810" s="177">
        <f>X810*K810</f>
        <v>0</v>
      </c>
      <c r="Z810" s="177">
        <v>0</v>
      </c>
      <c r="AA810" s="178">
        <f>Z810*K810</f>
        <v>0</v>
      </c>
      <c r="AR810" s="21" t="s">
        <v>344</v>
      </c>
      <c r="AT810" s="21" t="s">
        <v>193</v>
      </c>
      <c r="AU810" s="21" t="s">
        <v>114</v>
      </c>
      <c r="AY810" s="21" t="s">
        <v>191</v>
      </c>
      <c r="BE810" s="113">
        <f>IF(U810="základní",N810,0)</f>
        <v>0</v>
      </c>
      <c r="BF810" s="113">
        <f>IF(U810="snížená",N810,0)</f>
        <v>0</v>
      </c>
      <c r="BG810" s="113">
        <f>IF(U810="zákl. přenesená",N810,0)</f>
        <v>0</v>
      </c>
      <c r="BH810" s="113">
        <f>IF(U810="sníž. přenesená",N810,0)</f>
        <v>0</v>
      </c>
      <c r="BI810" s="113">
        <f>IF(U810="nulová",N810,0)</f>
        <v>0</v>
      </c>
      <c r="BJ810" s="21" t="s">
        <v>90</v>
      </c>
      <c r="BK810" s="113">
        <f>ROUND(L810*K810,2)</f>
        <v>0</v>
      </c>
      <c r="BL810" s="21" t="s">
        <v>344</v>
      </c>
      <c r="BM810" s="21" t="s">
        <v>1112</v>
      </c>
    </row>
    <row r="811" spans="2:51" s="11" customFormat="1" ht="22.5" customHeight="1">
      <c r="B811" s="187"/>
      <c r="C811" s="188"/>
      <c r="D811" s="188"/>
      <c r="E811" s="189" t="s">
        <v>22</v>
      </c>
      <c r="F811" s="286" t="s">
        <v>1113</v>
      </c>
      <c r="G811" s="287"/>
      <c r="H811" s="287"/>
      <c r="I811" s="287"/>
      <c r="J811" s="188"/>
      <c r="K811" s="190" t="s">
        <v>22</v>
      </c>
      <c r="L811" s="188"/>
      <c r="M811" s="188"/>
      <c r="N811" s="188"/>
      <c r="O811" s="188"/>
      <c r="P811" s="188"/>
      <c r="Q811" s="188"/>
      <c r="R811" s="191"/>
      <c r="T811" s="192"/>
      <c r="U811" s="188"/>
      <c r="V811" s="188"/>
      <c r="W811" s="188"/>
      <c r="X811" s="188"/>
      <c r="Y811" s="188"/>
      <c r="Z811" s="188"/>
      <c r="AA811" s="193"/>
      <c r="AT811" s="194" t="s">
        <v>199</v>
      </c>
      <c r="AU811" s="194" t="s">
        <v>114</v>
      </c>
      <c r="AV811" s="11" t="s">
        <v>90</v>
      </c>
      <c r="AW811" s="11" t="s">
        <v>39</v>
      </c>
      <c r="AX811" s="11" t="s">
        <v>82</v>
      </c>
      <c r="AY811" s="194" t="s">
        <v>191</v>
      </c>
    </row>
    <row r="812" spans="2:51" s="10" customFormat="1" ht="22.5" customHeight="1">
      <c r="B812" s="179"/>
      <c r="C812" s="180"/>
      <c r="D812" s="180"/>
      <c r="E812" s="181" t="s">
        <v>22</v>
      </c>
      <c r="F812" s="274" t="s">
        <v>1114</v>
      </c>
      <c r="G812" s="275"/>
      <c r="H812" s="275"/>
      <c r="I812" s="275"/>
      <c r="J812" s="180"/>
      <c r="K812" s="182">
        <v>4</v>
      </c>
      <c r="L812" s="180"/>
      <c r="M812" s="180"/>
      <c r="N812" s="180"/>
      <c r="O812" s="180"/>
      <c r="P812" s="180"/>
      <c r="Q812" s="180"/>
      <c r="R812" s="183"/>
      <c r="T812" s="184"/>
      <c r="U812" s="180"/>
      <c r="V812" s="180"/>
      <c r="W812" s="180"/>
      <c r="X812" s="180"/>
      <c r="Y812" s="180"/>
      <c r="Z812" s="180"/>
      <c r="AA812" s="185"/>
      <c r="AT812" s="186" t="s">
        <v>199</v>
      </c>
      <c r="AU812" s="186" t="s">
        <v>114</v>
      </c>
      <c r="AV812" s="10" t="s">
        <v>114</v>
      </c>
      <c r="AW812" s="10" t="s">
        <v>39</v>
      </c>
      <c r="AX812" s="10" t="s">
        <v>82</v>
      </c>
      <c r="AY812" s="186" t="s">
        <v>191</v>
      </c>
    </row>
    <row r="813" spans="2:51" s="10" customFormat="1" ht="22.5" customHeight="1">
      <c r="B813" s="179"/>
      <c r="C813" s="180"/>
      <c r="D813" s="180"/>
      <c r="E813" s="181" t="s">
        <v>22</v>
      </c>
      <c r="F813" s="274" t="s">
        <v>1115</v>
      </c>
      <c r="G813" s="275"/>
      <c r="H813" s="275"/>
      <c r="I813" s="275"/>
      <c r="J813" s="180"/>
      <c r="K813" s="182">
        <v>1</v>
      </c>
      <c r="L813" s="180"/>
      <c r="M813" s="180"/>
      <c r="N813" s="180"/>
      <c r="O813" s="180"/>
      <c r="P813" s="180"/>
      <c r="Q813" s="180"/>
      <c r="R813" s="183"/>
      <c r="T813" s="184"/>
      <c r="U813" s="180"/>
      <c r="V813" s="180"/>
      <c r="W813" s="180"/>
      <c r="X813" s="180"/>
      <c r="Y813" s="180"/>
      <c r="Z813" s="180"/>
      <c r="AA813" s="185"/>
      <c r="AT813" s="186" t="s">
        <v>199</v>
      </c>
      <c r="AU813" s="186" t="s">
        <v>114</v>
      </c>
      <c r="AV813" s="10" t="s">
        <v>114</v>
      </c>
      <c r="AW813" s="10" t="s">
        <v>39</v>
      </c>
      <c r="AX813" s="10" t="s">
        <v>82</v>
      </c>
      <c r="AY813" s="186" t="s">
        <v>191</v>
      </c>
    </row>
    <row r="814" spans="2:51" s="10" customFormat="1" ht="22.5" customHeight="1">
      <c r="B814" s="179"/>
      <c r="C814" s="180"/>
      <c r="D814" s="180"/>
      <c r="E814" s="181" t="s">
        <v>22</v>
      </c>
      <c r="F814" s="274" t="s">
        <v>1116</v>
      </c>
      <c r="G814" s="275"/>
      <c r="H814" s="275"/>
      <c r="I814" s="275"/>
      <c r="J814" s="180"/>
      <c r="K814" s="182">
        <v>1</v>
      </c>
      <c r="L814" s="180"/>
      <c r="M814" s="180"/>
      <c r="N814" s="180"/>
      <c r="O814" s="180"/>
      <c r="P814" s="180"/>
      <c r="Q814" s="180"/>
      <c r="R814" s="183"/>
      <c r="T814" s="184"/>
      <c r="U814" s="180"/>
      <c r="V814" s="180"/>
      <c r="W814" s="180"/>
      <c r="X814" s="180"/>
      <c r="Y814" s="180"/>
      <c r="Z814" s="180"/>
      <c r="AA814" s="185"/>
      <c r="AT814" s="186" t="s">
        <v>199</v>
      </c>
      <c r="AU814" s="186" t="s">
        <v>114</v>
      </c>
      <c r="AV814" s="10" t="s">
        <v>114</v>
      </c>
      <c r="AW814" s="10" t="s">
        <v>39</v>
      </c>
      <c r="AX814" s="10" t="s">
        <v>82</v>
      </c>
      <c r="AY814" s="186" t="s">
        <v>191</v>
      </c>
    </row>
    <row r="815" spans="2:51" s="10" customFormat="1" ht="22.5" customHeight="1">
      <c r="B815" s="179"/>
      <c r="C815" s="180"/>
      <c r="D815" s="180"/>
      <c r="E815" s="181" t="s">
        <v>22</v>
      </c>
      <c r="F815" s="274" t="s">
        <v>1117</v>
      </c>
      <c r="G815" s="275"/>
      <c r="H815" s="275"/>
      <c r="I815" s="275"/>
      <c r="J815" s="180"/>
      <c r="K815" s="182">
        <v>1</v>
      </c>
      <c r="L815" s="180"/>
      <c r="M815" s="180"/>
      <c r="N815" s="180"/>
      <c r="O815" s="180"/>
      <c r="P815" s="180"/>
      <c r="Q815" s="180"/>
      <c r="R815" s="183"/>
      <c r="T815" s="184"/>
      <c r="U815" s="180"/>
      <c r="V815" s="180"/>
      <c r="W815" s="180"/>
      <c r="X815" s="180"/>
      <c r="Y815" s="180"/>
      <c r="Z815" s="180"/>
      <c r="AA815" s="185"/>
      <c r="AT815" s="186" t="s">
        <v>199</v>
      </c>
      <c r="AU815" s="186" t="s">
        <v>114</v>
      </c>
      <c r="AV815" s="10" t="s">
        <v>114</v>
      </c>
      <c r="AW815" s="10" t="s">
        <v>39</v>
      </c>
      <c r="AX815" s="10" t="s">
        <v>82</v>
      </c>
      <c r="AY815" s="186" t="s">
        <v>191</v>
      </c>
    </row>
    <row r="816" spans="2:51" s="10" customFormat="1" ht="22.5" customHeight="1">
      <c r="B816" s="179"/>
      <c r="C816" s="180"/>
      <c r="D816" s="180"/>
      <c r="E816" s="181" t="s">
        <v>22</v>
      </c>
      <c r="F816" s="274" t="s">
        <v>1118</v>
      </c>
      <c r="G816" s="275"/>
      <c r="H816" s="275"/>
      <c r="I816" s="275"/>
      <c r="J816" s="180"/>
      <c r="K816" s="182">
        <v>1</v>
      </c>
      <c r="L816" s="180"/>
      <c r="M816" s="180"/>
      <c r="N816" s="180"/>
      <c r="O816" s="180"/>
      <c r="P816" s="180"/>
      <c r="Q816" s="180"/>
      <c r="R816" s="183"/>
      <c r="T816" s="184"/>
      <c r="U816" s="180"/>
      <c r="V816" s="180"/>
      <c r="W816" s="180"/>
      <c r="X816" s="180"/>
      <c r="Y816" s="180"/>
      <c r="Z816" s="180"/>
      <c r="AA816" s="185"/>
      <c r="AT816" s="186" t="s">
        <v>199</v>
      </c>
      <c r="AU816" s="186" t="s">
        <v>114</v>
      </c>
      <c r="AV816" s="10" t="s">
        <v>114</v>
      </c>
      <c r="AW816" s="10" t="s">
        <v>39</v>
      </c>
      <c r="AX816" s="10" t="s">
        <v>82</v>
      </c>
      <c r="AY816" s="186" t="s">
        <v>191</v>
      </c>
    </row>
    <row r="817" spans="2:51" s="10" customFormat="1" ht="22.5" customHeight="1">
      <c r="B817" s="179"/>
      <c r="C817" s="180"/>
      <c r="D817" s="180"/>
      <c r="E817" s="181" t="s">
        <v>22</v>
      </c>
      <c r="F817" s="274" t="s">
        <v>1119</v>
      </c>
      <c r="G817" s="275"/>
      <c r="H817" s="275"/>
      <c r="I817" s="275"/>
      <c r="J817" s="180"/>
      <c r="K817" s="182">
        <v>37</v>
      </c>
      <c r="L817" s="180"/>
      <c r="M817" s="180"/>
      <c r="N817" s="180"/>
      <c r="O817" s="180"/>
      <c r="P817" s="180"/>
      <c r="Q817" s="180"/>
      <c r="R817" s="183"/>
      <c r="T817" s="184"/>
      <c r="U817" s="180"/>
      <c r="V817" s="180"/>
      <c r="W817" s="180"/>
      <c r="X817" s="180"/>
      <c r="Y817" s="180"/>
      <c r="Z817" s="180"/>
      <c r="AA817" s="185"/>
      <c r="AT817" s="186" t="s">
        <v>199</v>
      </c>
      <c r="AU817" s="186" t="s">
        <v>114</v>
      </c>
      <c r="AV817" s="10" t="s">
        <v>114</v>
      </c>
      <c r="AW817" s="10" t="s">
        <v>39</v>
      </c>
      <c r="AX817" s="10" t="s">
        <v>82</v>
      </c>
      <c r="AY817" s="186" t="s">
        <v>191</v>
      </c>
    </row>
    <row r="818" spans="2:51" s="10" customFormat="1" ht="22.5" customHeight="1">
      <c r="B818" s="179"/>
      <c r="C818" s="180"/>
      <c r="D818" s="180"/>
      <c r="E818" s="181" t="s">
        <v>22</v>
      </c>
      <c r="F818" s="274" t="s">
        <v>1120</v>
      </c>
      <c r="G818" s="275"/>
      <c r="H818" s="275"/>
      <c r="I818" s="275"/>
      <c r="J818" s="180"/>
      <c r="K818" s="182">
        <v>4</v>
      </c>
      <c r="L818" s="180"/>
      <c r="M818" s="180"/>
      <c r="N818" s="180"/>
      <c r="O818" s="180"/>
      <c r="P818" s="180"/>
      <c r="Q818" s="180"/>
      <c r="R818" s="183"/>
      <c r="T818" s="184"/>
      <c r="U818" s="180"/>
      <c r="V818" s="180"/>
      <c r="W818" s="180"/>
      <c r="X818" s="180"/>
      <c r="Y818" s="180"/>
      <c r="Z818" s="180"/>
      <c r="AA818" s="185"/>
      <c r="AT818" s="186" t="s">
        <v>199</v>
      </c>
      <c r="AU818" s="186" t="s">
        <v>114</v>
      </c>
      <c r="AV818" s="10" t="s">
        <v>114</v>
      </c>
      <c r="AW818" s="10" t="s">
        <v>39</v>
      </c>
      <c r="AX818" s="10" t="s">
        <v>82</v>
      </c>
      <c r="AY818" s="186" t="s">
        <v>191</v>
      </c>
    </row>
    <row r="819" spans="2:51" s="10" customFormat="1" ht="22.5" customHeight="1">
      <c r="B819" s="179"/>
      <c r="C819" s="180"/>
      <c r="D819" s="180"/>
      <c r="E819" s="181" t="s">
        <v>22</v>
      </c>
      <c r="F819" s="274" t="s">
        <v>1121</v>
      </c>
      <c r="G819" s="275"/>
      <c r="H819" s="275"/>
      <c r="I819" s="275"/>
      <c r="J819" s="180"/>
      <c r="K819" s="182">
        <v>3</v>
      </c>
      <c r="L819" s="180"/>
      <c r="M819" s="180"/>
      <c r="N819" s="180"/>
      <c r="O819" s="180"/>
      <c r="P819" s="180"/>
      <c r="Q819" s="180"/>
      <c r="R819" s="183"/>
      <c r="T819" s="184"/>
      <c r="U819" s="180"/>
      <c r="V819" s="180"/>
      <c r="W819" s="180"/>
      <c r="X819" s="180"/>
      <c r="Y819" s="180"/>
      <c r="Z819" s="180"/>
      <c r="AA819" s="185"/>
      <c r="AT819" s="186" t="s">
        <v>199</v>
      </c>
      <c r="AU819" s="186" t="s">
        <v>114</v>
      </c>
      <c r="AV819" s="10" t="s">
        <v>114</v>
      </c>
      <c r="AW819" s="10" t="s">
        <v>39</v>
      </c>
      <c r="AX819" s="10" t="s">
        <v>82</v>
      </c>
      <c r="AY819" s="186" t="s">
        <v>191</v>
      </c>
    </row>
    <row r="820" spans="2:51" s="10" customFormat="1" ht="22.5" customHeight="1">
      <c r="B820" s="179"/>
      <c r="C820" s="180"/>
      <c r="D820" s="180"/>
      <c r="E820" s="181" t="s">
        <v>22</v>
      </c>
      <c r="F820" s="274" t="s">
        <v>1122</v>
      </c>
      <c r="G820" s="275"/>
      <c r="H820" s="275"/>
      <c r="I820" s="275"/>
      <c r="J820" s="180"/>
      <c r="K820" s="182">
        <v>1</v>
      </c>
      <c r="L820" s="180"/>
      <c r="M820" s="180"/>
      <c r="N820" s="180"/>
      <c r="O820" s="180"/>
      <c r="P820" s="180"/>
      <c r="Q820" s="180"/>
      <c r="R820" s="183"/>
      <c r="T820" s="184"/>
      <c r="U820" s="180"/>
      <c r="V820" s="180"/>
      <c r="W820" s="180"/>
      <c r="X820" s="180"/>
      <c r="Y820" s="180"/>
      <c r="Z820" s="180"/>
      <c r="AA820" s="185"/>
      <c r="AT820" s="186" t="s">
        <v>199</v>
      </c>
      <c r="AU820" s="186" t="s">
        <v>114</v>
      </c>
      <c r="AV820" s="10" t="s">
        <v>114</v>
      </c>
      <c r="AW820" s="10" t="s">
        <v>39</v>
      </c>
      <c r="AX820" s="10" t="s">
        <v>82</v>
      </c>
      <c r="AY820" s="186" t="s">
        <v>191</v>
      </c>
    </row>
    <row r="821" spans="2:51" s="12" customFormat="1" ht="22.5" customHeight="1">
      <c r="B821" s="195"/>
      <c r="C821" s="196"/>
      <c r="D821" s="196"/>
      <c r="E821" s="197" t="s">
        <v>22</v>
      </c>
      <c r="F821" s="288" t="s">
        <v>217</v>
      </c>
      <c r="G821" s="289"/>
      <c r="H821" s="289"/>
      <c r="I821" s="289"/>
      <c r="J821" s="196"/>
      <c r="K821" s="198">
        <v>53</v>
      </c>
      <c r="L821" s="196"/>
      <c r="M821" s="196"/>
      <c r="N821" s="196"/>
      <c r="O821" s="196"/>
      <c r="P821" s="196"/>
      <c r="Q821" s="196"/>
      <c r="R821" s="199"/>
      <c r="T821" s="200"/>
      <c r="U821" s="196"/>
      <c r="V821" s="196"/>
      <c r="W821" s="196"/>
      <c r="X821" s="196"/>
      <c r="Y821" s="196"/>
      <c r="Z821" s="196"/>
      <c r="AA821" s="201"/>
      <c r="AT821" s="202" t="s">
        <v>199</v>
      </c>
      <c r="AU821" s="202" t="s">
        <v>114</v>
      </c>
      <c r="AV821" s="12" t="s">
        <v>196</v>
      </c>
      <c r="AW821" s="12" t="s">
        <v>39</v>
      </c>
      <c r="AX821" s="12" t="s">
        <v>90</v>
      </c>
      <c r="AY821" s="202" t="s">
        <v>191</v>
      </c>
    </row>
    <row r="822" spans="2:65" s="1" customFormat="1" ht="31.5" customHeight="1">
      <c r="B822" s="38"/>
      <c r="C822" s="203" t="s">
        <v>1123</v>
      </c>
      <c r="D822" s="203" t="s">
        <v>292</v>
      </c>
      <c r="E822" s="204" t="s">
        <v>1124</v>
      </c>
      <c r="F822" s="276" t="s">
        <v>1125</v>
      </c>
      <c r="G822" s="276"/>
      <c r="H822" s="276"/>
      <c r="I822" s="276"/>
      <c r="J822" s="205" t="s">
        <v>203</v>
      </c>
      <c r="K822" s="206">
        <v>53</v>
      </c>
      <c r="L822" s="277">
        <v>0</v>
      </c>
      <c r="M822" s="278"/>
      <c r="N822" s="279">
        <f>ROUND(L822*K822,2)</f>
        <v>0</v>
      </c>
      <c r="O822" s="280"/>
      <c r="P822" s="280"/>
      <c r="Q822" s="280"/>
      <c r="R822" s="40"/>
      <c r="T822" s="176" t="s">
        <v>22</v>
      </c>
      <c r="U822" s="47" t="s">
        <v>47</v>
      </c>
      <c r="V822" s="39"/>
      <c r="W822" s="177">
        <f>V822*K822</f>
        <v>0</v>
      </c>
      <c r="X822" s="177">
        <v>0.0081</v>
      </c>
      <c r="Y822" s="177">
        <f>X822*K822</f>
        <v>0.42929999999999996</v>
      </c>
      <c r="Z822" s="177">
        <v>0</v>
      </c>
      <c r="AA822" s="178">
        <f>Z822*K822</f>
        <v>0</v>
      </c>
      <c r="AR822" s="21" t="s">
        <v>440</v>
      </c>
      <c r="AT822" s="21" t="s">
        <v>292</v>
      </c>
      <c r="AU822" s="21" t="s">
        <v>114</v>
      </c>
      <c r="AY822" s="21" t="s">
        <v>191</v>
      </c>
      <c r="BE822" s="113">
        <f>IF(U822="základní",N822,0)</f>
        <v>0</v>
      </c>
      <c r="BF822" s="113">
        <f>IF(U822="snížená",N822,0)</f>
        <v>0</v>
      </c>
      <c r="BG822" s="113">
        <f>IF(U822="zákl. přenesená",N822,0)</f>
        <v>0</v>
      </c>
      <c r="BH822" s="113">
        <f>IF(U822="sníž. přenesená",N822,0)</f>
        <v>0</v>
      </c>
      <c r="BI822" s="113">
        <f>IF(U822="nulová",N822,0)</f>
        <v>0</v>
      </c>
      <c r="BJ822" s="21" t="s">
        <v>90</v>
      </c>
      <c r="BK822" s="113">
        <f>ROUND(L822*K822,2)</f>
        <v>0</v>
      </c>
      <c r="BL822" s="21" t="s">
        <v>344</v>
      </c>
      <c r="BM822" s="21" t="s">
        <v>1126</v>
      </c>
    </row>
    <row r="823" spans="2:47" s="1" customFormat="1" ht="42" customHeight="1">
      <c r="B823" s="38"/>
      <c r="C823" s="39"/>
      <c r="D823" s="39"/>
      <c r="E823" s="39"/>
      <c r="F823" s="270" t="s">
        <v>1127</v>
      </c>
      <c r="G823" s="271"/>
      <c r="H823" s="271"/>
      <c r="I823" s="271"/>
      <c r="J823" s="39"/>
      <c r="K823" s="39"/>
      <c r="L823" s="39"/>
      <c r="M823" s="39"/>
      <c r="N823" s="39"/>
      <c r="O823" s="39"/>
      <c r="P823" s="39"/>
      <c r="Q823" s="39"/>
      <c r="R823" s="40"/>
      <c r="T823" s="147"/>
      <c r="U823" s="39"/>
      <c r="V823" s="39"/>
      <c r="W823" s="39"/>
      <c r="X823" s="39"/>
      <c r="Y823" s="39"/>
      <c r="Z823" s="39"/>
      <c r="AA823" s="81"/>
      <c r="AT823" s="21" t="s">
        <v>210</v>
      </c>
      <c r="AU823" s="21" t="s">
        <v>114</v>
      </c>
    </row>
    <row r="824" spans="2:51" s="10" customFormat="1" ht="22.5" customHeight="1">
      <c r="B824" s="179"/>
      <c r="C824" s="180"/>
      <c r="D824" s="180"/>
      <c r="E824" s="181" t="s">
        <v>22</v>
      </c>
      <c r="F824" s="274" t="s">
        <v>1128</v>
      </c>
      <c r="G824" s="275"/>
      <c r="H824" s="275"/>
      <c r="I824" s="275"/>
      <c r="J824" s="180"/>
      <c r="K824" s="182">
        <v>53</v>
      </c>
      <c r="L824" s="180"/>
      <c r="M824" s="180"/>
      <c r="N824" s="180"/>
      <c r="O824" s="180"/>
      <c r="P824" s="180"/>
      <c r="Q824" s="180"/>
      <c r="R824" s="183"/>
      <c r="T824" s="184"/>
      <c r="U824" s="180"/>
      <c r="V824" s="180"/>
      <c r="W824" s="180"/>
      <c r="X824" s="180"/>
      <c r="Y824" s="180"/>
      <c r="Z824" s="180"/>
      <c r="AA824" s="185"/>
      <c r="AT824" s="186" t="s">
        <v>199</v>
      </c>
      <c r="AU824" s="186" t="s">
        <v>114</v>
      </c>
      <c r="AV824" s="10" t="s">
        <v>114</v>
      </c>
      <c r="AW824" s="10" t="s">
        <v>39</v>
      </c>
      <c r="AX824" s="10" t="s">
        <v>90</v>
      </c>
      <c r="AY824" s="186" t="s">
        <v>191</v>
      </c>
    </row>
    <row r="825" spans="2:65" s="1" customFormat="1" ht="31.5" customHeight="1">
      <c r="B825" s="38"/>
      <c r="C825" s="172" t="s">
        <v>1129</v>
      </c>
      <c r="D825" s="172" t="s">
        <v>193</v>
      </c>
      <c r="E825" s="173" t="s">
        <v>1130</v>
      </c>
      <c r="F825" s="281" t="s">
        <v>1131</v>
      </c>
      <c r="G825" s="281"/>
      <c r="H825" s="281"/>
      <c r="I825" s="281"/>
      <c r="J825" s="174" t="s">
        <v>203</v>
      </c>
      <c r="K825" s="175">
        <v>2</v>
      </c>
      <c r="L825" s="282">
        <v>0</v>
      </c>
      <c r="M825" s="283"/>
      <c r="N825" s="280">
        <f>ROUND(L825*K825,2)</f>
        <v>0</v>
      </c>
      <c r="O825" s="280"/>
      <c r="P825" s="280"/>
      <c r="Q825" s="280"/>
      <c r="R825" s="40"/>
      <c r="T825" s="176" t="s">
        <v>22</v>
      </c>
      <c r="U825" s="47" t="s">
        <v>47</v>
      </c>
      <c r="V825" s="39"/>
      <c r="W825" s="177">
        <f>V825*K825</f>
        <v>0</v>
      </c>
      <c r="X825" s="177">
        <v>0</v>
      </c>
      <c r="Y825" s="177">
        <f>X825*K825</f>
        <v>0</v>
      </c>
      <c r="Z825" s="177">
        <v>0</v>
      </c>
      <c r="AA825" s="178">
        <f>Z825*K825</f>
        <v>0</v>
      </c>
      <c r="AR825" s="21" t="s">
        <v>344</v>
      </c>
      <c r="AT825" s="21" t="s">
        <v>193</v>
      </c>
      <c r="AU825" s="21" t="s">
        <v>114</v>
      </c>
      <c r="AY825" s="21" t="s">
        <v>191</v>
      </c>
      <c r="BE825" s="113">
        <f>IF(U825="základní",N825,0)</f>
        <v>0</v>
      </c>
      <c r="BF825" s="113">
        <f>IF(U825="snížená",N825,0)</f>
        <v>0</v>
      </c>
      <c r="BG825" s="113">
        <f>IF(U825="zákl. přenesená",N825,0)</f>
        <v>0</v>
      </c>
      <c r="BH825" s="113">
        <f>IF(U825="sníž. přenesená",N825,0)</f>
        <v>0</v>
      </c>
      <c r="BI825" s="113">
        <f>IF(U825="nulová",N825,0)</f>
        <v>0</v>
      </c>
      <c r="BJ825" s="21" t="s">
        <v>90</v>
      </c>
      <c r="BK825" s="113">
        <f>ROUND(L825*K825,2)</f>
        <v>0</v>
      </c>
      <c r="BL825" s="21" t="s">
        <v>344</v>
      </c>
      <c r="BM825" s="21" t="s">
        <v>1132</v>
      </c>
    </row>
    <row r="826" spans="2:51" s="10" customFormat="1" ht="22.5" customHeight="1">
      <c r="B826" s="179"/>
      <c r="C826" s="180"/>
      <c r="D826" s="180"/>
      <c r="E826" s="181" t="s">
        <v>22</v>
      </c>
      <c r="F826" s="284" t="s">
        <v>1080</v>
      </c>
      <c r="G826" s="285"/>
      <c r="H826" s="285"/>
      <c r="I826" s="285"/>
      <c r="J826" s="180"/>
      <c r="K826" s="182">
        <v>2</v>
      </c>
      <c r="L826" s="180"/>
      <c r="M826" s="180"/>
      <c r="N826" s="180"/>
      <c r="O826" s="180"/>
      <c r="P826" s="180"/>
      <c r="Q826" s="180"/>
      <c r="R826" s="183"/>
      <c r="T826" s="184"/>
      <c r="U826" s="180"/>
      <c r="V826" s="180"/>
      <c r="W826" s="180"/>
      <c r="X826" s="180"/>
      <c r="Y826" s="180"/>
      <c r="Z826" s="180"/>
      <c r="AA826" s="185"/>
      <c r="AT826" s="186" t="s">
        <v>199</v>
      </c>
      <c r="AU826" s="186" t="s">
        <v>114</v>
      </c>
      <c r="AV826" s="10" t="s">
        <v>114</v>
      </c>
      <c r="AW826" s="10" t="s">
        <v>39</v>
      </c>
      <c r="AX826" s="10" t="s">
        <v>90</v>
      </c>
      <c r="AY826" s="186" t="s">
        <v>191</v>
      </c>
    </row>
    <row r="827" spans="2:65" s="1" customFormat="1" ht="22.5" customHeight="1">
      <c r="B827" s="38"/>
      <c r="C827" s="203" t="s">
        <v>1133</v>
      </c>
      <c r="D827" s="203" t="s">
        <v>292</v>
      </c>
      <c r="E827" s="204" t="s">
        <v>1134</v>
      </c>
      <c r="F827" s="276" t="s">
        <v>1135</v>
      </c>
      <c r="G827" s="276"/>
      <c r="H827" s="276"/>
      <c r="I827" s="276"/>
      <c r="J827" s="205" t="s">
        <v>203</v>
      </c>
      <c r="K827" s="206">
        <v>2</v>
      </c>
      <c r="L827" s="277">
        <v>0</v>
      </c>
      <c r="M827" s="278"/>
      <c r="N827" s="279">
        <f>ROUND(L827*K827,2)</f>
        <v>0</v>
      </c>
      <c r="O827" s="280"/>
      <c r="P827" s="280"/>
      <c r="Q827" s="280"/>
      <c r="R827" s="40"/>
      <c r="T827" s="176" t="s">
        <v>22</v>
      </c>
      <c r="U827" s="47" t="s">
        <v>47</v>
      </c>
      <c r="V827" s="39"/>
      <c r="W827" s="177">
        <f>V827*K827</f>
        <v>0</v>
      </c>
      <c r="X827" s="177">
        <v>5E-05</v>
      </c>
      <c r="Y827" s="177">
        <f>X827*K827</f>
        <v>0.0001</v>
      </c>
      <c r="Z827" s="177">
        <v>0</v>
      </c>
      <c r="AA827" s="178">
        <f>Z827*K827</f>
        <v>0</v>
      </c>
      <c r="AR827" s="21" t="s">
        <v>440</v>
      </c>
      <c r="AT827" s="21" t="s">
        <v>292</v>
      </c>
      <c r="AU827" s="21" t="s">
        <v>114</v>
      </c>
      <c r="AY827" s="21" t="s">
        <v>191</v>
      </c>
      <c r="BE827" s="113">
        <f>IF(U827="základní",N827,0)</f>
        <v>0</v>
      </c>
      <c r="BF827" s="113">
        <f>IF(U827="snížená",N827,0)</f>
        <v>0</v>
      </c>
      <c r="BG827" s="113">
        <f>IF(U827="zákl. přenesená",N827,0)</f>
        <v>0</v>
      </c>
      <c r="BH827" s="113">
        <f>IF(U827="sníž. přenesená",N827,0)</f>
        <v>0</v>
      </c>
      <c r="BI827" s="113">
        <f>IF(U827="nulová",N827,0)</f>
        <v>0</v>
      </c>
      <c r="BJ827" s="21" t="s">
        <v>90</v>
      </c>
      <c r="BK827" s="113">
        <f>ROUND(L827*K827,2)</f>
        <v>0</v>
      </c>
      <c r="BL827" s="21" t="s">
        <v>344</v>
      </c>
      <c r="BM827" s="21" t="s">
        <v>1136</v>
      </c>
    </row>
    <row r="828" spans="2:51" s="10" customFormat="1" ht="22.5" customHeight="1">
      <c r="B828" s="179"/>
      <c r="C828" s="180"/>
      <c r="D828" s="180"/>
      <c r="E828" s="181" t="s">
        <v>22</v>
      </c>
      <c r="F828" s="284" t="s">
        <v>1080</v>
      </c>
      <c r="G828" s="285"/>
      <c r="H828" s="285"/>
      <c r="I828" s="285"/>
      <c r="J828" s="180"/>
      <c r="K828" s="182">
        <v>2</v>
      </c>
      <c r="L828" s="180"/>
      <c r="M828" s="180"/>
      <c r="N828" s="180"/>
      <c r="O828" s="180"/>
      <c r="P828" s="180"/>
      <c r="Q828" s="180"/>
      <c r="R828" s="183"/>
      <c r="T828" s="184"/>
      <c r="U828" s="180"/>
      <c r="V828" s="180"/>
      <c r="W828" s="180"/>
      <c r="X828" s="180"/>
      <c r="Y828" s="180"/>
      <c r="Z828" s="180"/>
      <c r="AA828" s="185"/>
      <c r="AT828" s="186" t="s">
        <v>199</v>
      </c>
      <c r="AU828" s="186" t="s">
        <v>114</v>
      </c>
      <c r="AV828" s="10" t="s">
        <v>114</v>
      </c>
      <c r="AW828" s="10" t="s">
        <v>39</v>
      </c>
      <c r="AX828" s="10" t="s">
        <v>90</v>
      </c>
      <c r="AY828" s="186" t="s">
        <v>191</v>
      </c>
    </row>
    <row r="829" spans="2:65" s="1" customFormat="1" ht="31.5" customHeight="1">
      <c r="B829" s="38"/>
      <c r="C829" s="172" t="s">
        <v>1137</v>
      </c>
      <c r="D829" s="172" t="s">
        <v>193</v>
      </c>
      <c r="E829" s="173" t="s">
        <v>1138</v>
      </c>
      <c r="F829" s="281" t="s">
        <v>1139</v>
      </c>
      <c r="G829" s="281"/>
      <c r="H829" s="281"/>
      <c r="I829" s="281"/>
      <c r="J829" s="174" t="s">
        <v>203</v>
      </c>
      <c r="K829" s="175">
        <v>4</v>
      </c>
      <c r="L829" s="282">
        <v>0</v>
      </c>
      <c r="M829" s="283"/>
      <c r="N829" s="280">
        <f>ROUND(L829*K829,2)</f>
        <v>0</v>
      </c>
      <c r="O829" s="280"/>
      <c r="P829" s="280"/>
      <c r="Q829" s="280"/>
      <c r="R829" s="40"/>
      <c r="T829" s="176" t="s">
        <v>22</v>
      </c>
      <c r="U829" s="47" t="s">
        <v>47</v>
      </c>
      <c r="V829" s="39"/>
      <c r="W829" s="177">
        <f>V829*K829</f>
        <v>0</v>
      </c>
      <c r="X829" s="177">
        <v>0</v>
      </c>
      <c r="Y829" s="177">
        <f>X829*K829</f>
        <v>0</v>
      </c>
      <c r="Z829" s="177">
        <v>0</v>
      </c>
      <c r="AA829" s="178">
        <f>Z829*K829</f>
        <v>0</v>
      </c>
      <c r="AR829" s="21" t="s">
        <v>344</v>
      </c>
      <c r="AT829" s="21" t="s">
        <v>193</v>
      </c>
      <c r="AU829" s="21" t="s">
        <v>114</v>
      </c>
      <c r="AY829" s="21" t="s">
        <v>191</v>
      </c>
      <c r="BE829" s="113">
        <f>IF(U829="základní",N829,0)</f>
        <v>0</v>
      </c>
      <c r="BF829" s="113">
        <f>IF(U829="snížená",N829,0)</f>
        <v>0</v>
      </c>
      <c r="BG829" s="113">
        <f>IF(U829="zákl. přenesená",N829,0)</f>
        <v>0</v>
      </c>
      <c r="BH829" s="113">
        <f>IF(U829="sníž. přenesená",N829,0)</f>
        <v>0</v>
      </c>
      <c r="BI829" s="113">
        <f>IF(U829="nulová",N829,0)</f>
        <v>0</v>
      </c>
      <c r="BJ829" s="21" t="s">
        <v>90</v>
      </c>
      <c r="BK829" s="113">
        <f>ROUND(L829*K829,2)</f>
        <v>0</v>
      </c>
      <c r="BL829" s="21" t="s">
        <v>344</v>
      </c>
      <c r="BM829" s="21" t="s">
        <v>1140</v>
      </c>
    </row>
    <row r="830" spans="2:51" s="10" customFormat="1" ht="22.5" customHeight="1">
      <c r="B830" s="179"/>
      <c r="C830" s="180"/>
      <c r="D830" s="180"/>
      <c r="E830" s="181" t="s">
        <v>22</v>
      </c>
      <c r="F830" s="284" t="s">
        <v>1141</v>
      </c>
      <c r="G830" s="285"/>
      <c r="H830" s="285"/>
      <c r="I830" s="285"/>
      <c r="J830" s="180"/>
      <c r="K830" s="182">
        <v>4</v>
      </c>
      <c r="L830" s="180"/>
      <c r="M830" s="180"/>
      <c r="N830" s="180"/>
      <c r="O830" s="180"/>
      <c r="P830" s="180"/>
      <c r="Q830" s="180"/>
      <c r="R830" s="183"/>
      <c r="T830" s="184"/>
      <c r="U830" s="180"/>
      <c r="V830" s="180"/>
      <c r="W830" s="180"/>
      <c r="X830" s="180"/>
      <c r="Y830" s="180"/>
      <c r="Z830" s="180"/>
      <c r="AA830" s="185"/>
      <c r="AT830" s="186" t="s">
        <v>199</v>
      </c>
      <c r="AU830" s="186" t="s">
        <v>114</v>
      </c>
      <c r="AV830" s="10" t="s">
        <v>114</v>
      </c>
      <c r="AW830" s="10" t="s">
        <v>39</v>
      </c>
      <c r="AX830" s="10" t="s">
        <v>90</v>
      </c>
      <c r="AY830" s="186" t="s">
        <v>191</v>
      </c>
    </row>
    <row r="831" spans="2:65" s="1" customFormat="1" ht="22.5" customHeight="1">
      <c r="B831" s="38"/>
      <c r="C831" s="203" t="s">
        <v>1142</v>
      </c>
      <c r="D831" s="203" t="s">
        <v>292</v>
      </c>
      <c r="E831" s="204" t="s">
        <v>1143</v>
      </c>
      <c r="F831" s="276" t="s">
        <v>1144</v>
      </c>
      <c r="G831" s="276"/>
      <c r="H831" s="276"/>
      <c r="I831" s="276"/>
      <c r="J831" s="205" t="s">
        <v>203</v>
      </c>
      <c r="K831" s="206">
        <v>4</v>
      </c>
      <c r="L831" s="277">
        <v>0</v>
      </c>
      <c r="M831" s="278"/>
      <c r="N831" s="279">
        <f>ROUND(L831*K831,2)</f>
        <v>0</v>
      </c>
      <c r="O831" s="280"/>
      <c r="P831" s="280"/>
      <c r="Q831" s="280"/>
      <c r="R831" s="40"/>
      <c r="T831" s="176" t="s">
        <v>22</v>
      </c>
      <c r="U831" s="47" t="s">
        <v>47</v>
      </c>
      <c r="V831" s="39"/>
      <c r="W831" s="177">
        <f>V831*K831</f>
        <v>0</v>
      </c>
      <c r="X831" s="177">
        <v>6E-05</v>
      </c>
      <c r="Y831" s="177">
        <f>X831*K831</f>
        <v>0.00024</v>
      </c>
      <c r="Z831" s="177">
        <v>0</v>
      </c>
      <c r="AA831" s="178">
        <f>Z831*K831</f>
        <v>0</v>
      </c>
      <c r="AR831" s="21" t="s">
        <v>440</v>
      </c>
      <c r="AT831" s="21" t="s">
        <v>292</v>
      </c>
      <c r="AU831" s="21" t="s">
        <v>114</v>
      </c>
      <c r="AY831" s="21" t="s">
        <v>191</v>
      </c>
      <c r="BE831" s="113">
        <f>IF(U831="základní",N831,0)</f>
        <v>0</v>
      </c>
      <c r="BF831" s="113">
        <f>IF(U831="snížená",N831,0)</f>
        <v>0</v>
      </c>
      <c r="BG831" s="113">
        <f>IF(U831="zákl. přenesená",N831,0)</f>
        <v>0</v>
      </c>
      <c r="BH831" s="113">
        <f>IF(U831="sníž. přenesená",N831,0)</f>
        <v>0</v>
      </c>
      <c r="BI831" s="113">
        <f>IF(U831="nulová",N831,0)</f>
        <v>0</v>
      </c>
      <c r="BJ831" s="21" t="s">
        <v>90</v>
      </c>
      <c r="BK831" s="113">
        <f>ROUND(L831*K831,2)</f>
        <v>0</v>
      </c>
      <c r="BL831" s="21" t="s">
        <v>344</v>
      </c>
      <c r="BM831" s="21" t="s">
        <v>1145</v>
      </c>
    </row>
    <row r="832" spans="2:65" s="1" customFormat="1" ht="31.5" customHeight="1">
      <c r="B832" s="38"/>
      <c r="C832" s="172" t="s">
        <v>1146</v>
      </c>
      <c r="D832" s="172" t="s">
        <v>193</v>
      </c>
      <c r="E832" s="173" t="s">
        <v>1147</v>
      </c>
      <c r="F832" s="281" t="s">
        <v>1148</v>
      </c>
      <c r="G832" s="281"/>
      <c r="H832" s="281"/>
      <c r="I832" s="281"/>
      <c r="J832" s="174" t="s">
        <v>203</v>
      </c>
      <c r="K832" s="175">
        <v>4</v>
      </c>
      <c r="L832" s="282">
        <v>0</v>
      </c>
      <c r="M832" s="283"/>
      <c r="N832" s="280">
        <f>ROUND(L832*K832,2)</f>
        <v>0</v>
      </c>
      <c r="O832" s="280"/>
      <c r="P832" s="280"/>
      <c r="Q832" s="280"/>
      <c r="R832" s="40"/>
      <c r="T832" s="176" t="s">
        <v>22</v>
      </c>
      <c r="U832" s="47" t="s">
        <v>47</v>
      </c>
      <c r="V832" s="39"/>
      <c r="W832" s="177">
        <f>V832*K832</f>
        <v>0</v>
      </c>
      <c r="X832" s="177">
        <v>0</v>
      </c>
      <c r="Y832" s="177">
        <f>X832*K832</f>
        <v>0</v>
      </c>
      <c r="Z832" s="177">
        <v>0</v>
      </c>
      <c r="AA832" s="178">
        <f>Z832*K832</f>
        <v>0</v>
      </c>
      <c r="AR832" s="21" t="s">
        <v>344</v>
      </c>
      <c r="AT832" s="21" t="s">
        <v>193</v>
      </c>
      <c r="AU832" s="21" t="s">
        <v>114</v>
      </c>
      <c r="AY832" s="21" t="s">
        <v>191</v>
      </c>
      <c r="BE832" s="113">
        <f>IF(U832="základní",N832,0)</f>
        <v>0</v>
      </c>
      <c r="BF832" s="113">
        <f>IF(U832="snížená",N832,0)</f>
        <v>0</v>
      </c>
      <c r="BG832" s="113">
        <f>IF(U832="zákl. přenesená",N832,0)</f>
        <v>0</v>
      </c>
      <c r="BH832" s="113">
        <f>IF(U832="sníž. přenesená",N832,0)</f>
        <v>0</v>
      </c>
      <c r="BI832" s="113">
        <f>IF(U832="nulová",N832,0)</f>
        <v>0</v>
      </c>
      <c r="BJ832" s="21" t="s">
        <v>90</v>
      </c>
      <c r="BK832" s="113">
        <f>ROUND(L832*K832,2)</f>
        <v>0</v>
      </c>
      <c r="BL832" s="21" t="s">
        <v>344</v>
      </c>
      <c r="BM832" s="21" t="s">
        <v>1149</v>
      </c>
    </row>
    <row r="833" spans="2:47" s="1" customFormat="1" ht="30" customHeight="1">
      <c r="B833" s="38"/>
      <c r="C833" s="39"/>
      <c r="D833" s="39"/>
      <c r="E833" s="39"/>
      <c r="F833" s="270" t="s">
        <v>1150</v>
      </c>
      <c r="G833" s="271"/>
      <c r="H833" s="271"/>
      <c r="I833" s="271"/>
      <c r="J833" s="39"/>
      <c r="K833" s="39"/>
      <c r="L833" s="39"/>
      <c r="M833" s="39"/>
      <c r="N833" s="39"/>
      <c r="O833" s="39"/>
      <c r="P833" s="39"/>
      <c r="Q833" s="39"/>
      <c r="R833" s="40"/>
      <c r="T833" s="147"/>
      <c r="U833" s="39"/>
      <c r="V833" s="39"/>
      <c r="W833" s="39"/>
      <c r="X833" s="39"/>
      <c r="Y833" s="39"/>
      <c r="Z833" s="39"/>
      <c r="AA833" s="81"/>
      <c r="AT833" s="21" t="s">
        <v>210</v>
      </c>
      <c r="AU833" s="21" t="s">
        <v>114</v>
      </c>
    </row>
    <row r="834" spans="2:51" s="10" customFormat="1" ht="22.5" customHeight="1">
      <c r="B834" s="179"/>
      <c r="C834" s="180"/>
      <c r="D834" s="180"/>
      <c r="E834" s="181" t="s">
        <v>22</v>
      </c>
      <c r="F834" s="274" t="s">
        <v>1151</v>
      </c>
      <c r="G834" s="275"/>
      <c r="H834" s="275"/>
      <c r="I834" s="275"/>
      <c r="J834" s="180"/>
      <c r="K834" s="182">
        <v>4</v>
      </c>
      <c r="L834" s="180"/>
      <c r="M834" s="180"/>
      <c r="N834" s="180"/>
      <c r="O834" s="180"/>
      <c r="P834" s="180"/>
      <c r="Q834" s="180"/>
      <c r="R834" s="183"/>
      <c r="T834" s="184"/>
      <c r="U834" s="180"/>
      <c r="V834" s="180"/>
      <c r="W834" s="180"/>
      <c r="X834" s="180"/>
      <c r="Y834" s="180"/>
      <c r="Z834" s="180"/>
      <c r="AA834" s="185"/>
      <c r="AT834" s="186" t="s">
        <v>199</v>
      </c>
      <c r="AU834" s="186" t="s">
        <v>114</v>
      </c>
      <c r="AV834" s="10" t="s">
        <v>114</v>
      </c>
      <c r="AW834" s="10" t="s">
        <v>39</v>
      </c>
      <c r="AX834" s="10" t="s">
        <v>90</v>
      </c>
      <c r="AY834" s="186" t="s">
        <v>191</v>
      </c>
    </row>
    <row r="835" spans="2:65" s="1" customFormat="1" ht="31.5" customHeight="1">
      <c r="B835" s="38"/>
      <c r="C835" s="172" t="s">
        <v>1152</v>
      </c>
      <c r="D835" s="172" t="s">
        <v>193</v>
      </c>
      <c r="E835" s="173" t="s">
        <v>1153</v>
      </c>
      <c r="F835" s="281" t="s">
        <v>1154</v>
      </c>
      <c r="G835" s="281"/>
      <c r="H835" s="281"/>
      <c r="I835" s="281"/>
      <c r="J835" s="174" t="s">
        <v>203</v>
      </c>
      <c r="K835" s="175">
        <v>37</v>
      </c>
      <c r="L835" s="282">
        <v>0</v>
      </c>
      <c r="M835" s="283"/>
      <c r="N835" s="280">
        <f>ROUND(L835*K835,2)</f>
        <v>0</v>
      </c>
      <c r="O835" s="280"/>
      <c r="P835" s="280"/>
      <c r="Q835" s="280"/>
      <c r="R835" s="40"/>
      <c r="T835" s="176" t="s">
        <v>22</v>
      </c>
      <c r="U835" s="47" t="s">
        <v>47</v>
      </c>
      <c r="V835" s="39"/>
      <c r="W835" s="177">
        <f>V835*K835</f>
        <v>0</v>
      </c>
      <c r="X835" s="177">
        <v>0</v>
      </c>
      <c r="Y835" s="177">
        <f>X835*K835</f>
        <v>0</v>
      </c>
      <c r="Z835" s="177">
        <v>0</v>
      </c>
      <c r="AA835" s="178">
        <f>Z835*K835</f>
        <v>0</v>
      </c>
      <c r="AR835" s="21" t="s">
        <v>344</v>
      </c>
      <c r="AT835" s="21" t="s">
        <v>193</v>
      </c>
      <c r="AU835" s="21" t="s">
        <v>114</v>
      </c>
      <c r="AY835" s="21" t="s">
        <v>191</v>
      </c>
      <c r="BE835" s="113">
        <f>IF(U835="základní",N835,0)</f>
        <v>0</v>
      </c>
      <c r="BF835" s="113">
        <f>IF(U835="snížená",N835,0)</f>
        <v>0</v>
      </c>
      <c r="BG835" s="113">
        <f>IF(U835="zákl. přenesená",N835,0)</f>
        <v>0</v>
      </c>
      <c r="BH835" s="113">
        <f>IF(U835="sníž. přenesená",N835,0)</f>
        <v>0</v>
      </c>
      <c r="BI835" s="113">
        <f>IF(U835="nulová",N835,0)</f>
        <v>0</v>
      </c>
      <c r="BJ835" s="21" t="s">
        <v>90</v>
      </c>
      <c r="BK835" s="113">
        <f>ROUND(L835*K835,2)</f>
        <v>0</v>
      </c>
      <c r="BL835" s="21" t="s">
        <v>344</v>
      </c>
      <c r="BM835" s="21" t="s">
        <v>1155</v>
      </c>
    </row>
    <row r="836" spans="2:51" s="10" customFormat="1" ht="22.5" customHeight="1">
      <c r="B836" s="179"/>
      <c r="C836" s="180"/>
      <c r="D836" s="180"/>
      <c r="E836" s="181" t="s">
        <v>22</v>
      </c>
      <c r="F836" s="284" t="s">
        <v>1119</v>
      </c>
      <c r="G836" s="285"/>
      <c r="H836" s="285"/>
      <c r="I836" s="285"/>
      <c r="J836" s="180"/>
      <c r="K836" s="182">
        <v>37</v>
      </c>
      <c r="L836" s="180"/>
      <c r="M836" s="180"/>
      <c r="N836" s="180"/>
      <c r="O836" s="180"/>
      <c r="P836" s="180"/>
      <c r="Q836" s="180"/>
      <c r="R836" s="183"/>
      <c r="T836" s="184"/>
      <c r="U836" s="180"/>
      <c r="V836" s="180"/>
      <c r="W836" s="180"/>
      <c r="X836" s="180"/>
      <c r="Y836" s="180"/>
      <c r="Z836" s="180"/>
      <c r="AA836" s="185"/>
      <c r="AT836" s="186" t="s">
        <v>199</v>
      </c>
      <c r="AU836" s="186" t="s">
        <v>114</v>
      </c>
      <c r="AV836" s="10" t="s">
        <v>114</v>
      </c>
      <c r="AW836" s="10" t="s">
        <v>39</v>
      </c>
      <c r="AX836" s="10" t="s">
        <v>90</v>
      </c>
      <c r="AY836" s="186" t="s">
        <v>191</v>
      </c>
    </row>
    <row r="837" spans="2:65" s="1" customFormat="1" ht="31.5" customHeight="1">
      <c r="B837" s="38"/>
      <c r="C837" s="172" t="s">
        <v>1156</v>
      </c>
      <c r="D837" s="172" t="s">
        <v>193</v>
      </c>
      <c r="E837" s="173" t="s">
        <v>1157</v>
      </c>
      <c r="F837" s="281" t="s">
        <v>1158</v>
      </c>
      <c r="G837" s="281"/>
      <c r="H837" s="281"/>
      <c r="I837" s="281"/>
      <c r="J837" s="174" t="s">
        <v>203</v>
      </c>
      <c r="K837" s="175">
        <v>1</v>
      </c>
      <c r="L837" s="282">
        <v>0</v>
      </c>
      <c r="M837" s="283"/>
      <c r="N837" s="280">
        <f>ROUND(L837*K837,2)</f>
        <v>0</v>
      </c>
      <c r="O837" s="280"/>
      <c r="P837" s="280"/>
      <c r="Q837" s="280"/>
      <c r="R837" s="40"/>
      <c r="T837" s="176" t="s">
        <v>22</v>
      </c>
      <c r="U837" s="47" t="s">
        <v>47</v>
      </c>
      <c r="V837" s="39"/>
      <c r="W837" s="177">
        <f>V837*K837</f>
        <v>0</v>
      </c>
      <c r="X837" s="177">
        <v>0</v>
      </c>
      <c r="Y837" s="177">
        <f>X837*K837</f>
        <v>0</v>
      </c>
      <c r="Z837" s="177">
        <v>0</v>
      </c>
      <c r="AA837" s="178">
        <f>Z837*K837</f>
        <v>0</v>
      </c>
      <c r="AR837" s="21" t="s">
        <v>344</v>
      </c>
      <c r="AT837" s="21" t="s">
        <v>193</v>
      </c>
      <c r="AU837" s="21" t="s">
        <v>114</v>
      </c>
      <c r="AY837" s="21" t="s">
        <v>191</v>
      </c>
      <c r="BE837" s="113">
        <f>IF(U837="základní",N837,0)</f>
        <v>0</v>
      </c>
      <c r="BF837" s="113">
        <f>IF(U837="snížená",N837,0)</f>
        <v>0</v>
      </c>
      <c r="BG837" s="113">
        <f>IF(U837="zákl. přenesená",N837,0)</f>
        <v>0</v>
      </c>
      <c r="BH837" s="113">
        <f>IF(U837="sníž. přenesená",N837,0)</f>
        <v>0</v>
      </c>
      <c r="BI837" s="113">
        <f>IF(U837="nulová",N837,0)</f>
        <v>0</v>
      </c>
      <c r="BJ837" s="21" t="s">
        <v>90</v>
      </c>
      <c r="BK837" s="113">
        <f>ROUND(L837*K837,2)</f>
        <v>0</v>
      </c>
      <c r="BL837" s="21" t="s">
        <v>344</v>
      </c>
      <c r="BM837" s="21" t="s">
        <v>1159</v>
      </c>
    </row>
    <row r="838" spans="2:47" s="1" customFormat="1" ht="30" customHeight="1">
      <c r="B838" s="38"/>
      <c r="C838" s="39"/>
      <c r="D838" s="39"/>
      <c r="E838" s="39"/>
      <c r="F838" s="270" t="s">
        <v>1150</v>
      </c>
      <c r="G838" s="271"/>
      <c r="H838" s="271"/>
      <c r="I838" s="271"/>
      <c r="J838" s="39"/>
      <c r="K838" s="39"/>
      <c r="L838" s="39"/>
      <c r="M838" s="39"/>
      <c r="N838" s="39"/>
      <c r="O838" s="39"/>
      <c r="P838" s="39"/>
      <c r="Q838" s="39"/>
      <c r="R838" s="40"/>
      <c r="T838" s="147"/>
      <c r="U838" s="39"/>
      <c r="V838" s="39"/>
      <c r="W838" s="39"/>
      <c r="X838" s="39"/>
      <c r="Y838" s="39"/>
      <c r="Z838" s="39"/>
      <c r="AA838" s="81"/>
      <c r="AT838" s="21" t="s">
        <v>210</v>
      </c>
      <c r="AU838" s="21" t="s">
        <v>114</v>
      </c>
    </row>
    <row r="839" spans="2:51" s="11" customFormat="1" ht="22.5" customHeight="1">
      <c r="B839" s="187"/>
      <c r="C839" s="188"/>
      <c r="D839" s="188"/>
      <c r="E839" s="189" t="s">
        <v>22</v>
      </c>
      <c r="F839" s="272" t="s">
        <v>1160</v>
      </c>
      <c r="G839" s="273"/>
      <c r="H839" s="273"/>
      <c r="I839" s="273"/>
      <c r="J839" s="188"/>
      <c r="K839" s="190" t="s">
        <v>22</v>
      </c>
      <c r="L839" s="188"/>
      <c r="M839" s="188"/>
      <c r="N839" s="188"/>
      <c r="O839" s="188"/>
      <c r="P839" s="188"/>
      <c r="Q839" s="188"/>
      <c r="R839" s="191"/>
      <c r="T839" s="192"/>
      <c r="U839" s="188"/>
      <c r="V839" s="188"/>
      <c r="W839" s="188"/>
      <c r="X839" s="188"/>
      <c r="Y839" s="188"/>
      <c r="Z839" s="188"/>
      <c r="AA839" s="193"/>
      <c r="AT839" s="194" t="s">
        <v>199</v>
      </c>
      <c r="AU839" s="194" t="s">
        <v>114</v>
      </c>
      <c r="AV839" s="11" t="s">
        <v>90</v>
      </c>
      <c r="AW839" s="11" t="s">
        <v>39</v>
      </c>
      <c r="AX839" s="11" t="s">
        <v>82</v>
      </c>
      <c r="AY839" s="194" t="s">
        <v>191</v>
      </c>
    </row>
    <row r="840" spans="2:51" s="10" customFormat="1" ht="22.5" customHeight="1">
      <c r="B840" s="179"/>
      <c r="C840" s="180"/>
      <c r="D840" s="180"/>
      <c r="E840" s="181" t="s">
        <v>22</v>
      </c>
      <c r="F840" s="274" t="s">
        <v>1118</v>
      </c>
      <c r="G840" s="275"/>
      <c r="H840" s="275"/>
      <c r="I840" s="275"/>
      <c r="J840" s="180"/>
      <c r="K840" s="182">
        <v>1</v>
      </c>
      <c r="L840" s="180"/>
      <c r="M840" s="180"/>
      <c r="N840" s="180"/>
      <c r="O840" s="180"/>
      <c r="P840" s="180"/>
      <c r="Q840" s="180"/>
      <c r="R840" s="183"/>
      <c r="T840" s="184"/>
      <c r="U840" s="180"/>
      <c r="V840" s="180"/>
      <c r="W840" s="180"/>
      <c r="X840" s="180"/>
      <c r="Y840" s="180"/>
      <c r="Z840" s="180"/>
      <c r="AA840" s="185"/>
      <c r="AT840" s="186" t="s">
        <v>199</v>
      </c>
      <c r="AU840" s="186" t="s">
        <v>114</v>
      </c>
      <c r="AV840" s="10" t="s">
        <v>114</v>
      </c>
      <c r="AW840" s="10" t="s">
        <v>39</v>
      </c>
      <c r="AX840" s="10" t="s">
        <v>90</v>
      </c>
      <c r="AY840" s="186" t="s">
        <v>191</v>
      </c>
    </row>
    <row r="841" spans="2:65" s="1" customFormat="1" ht="22.5" customHeight="1">
      <c r="B841" s="38"/>
      <c r="C841" s="172" t="s">
        <v>1161</v>
      </c>
      <c r="D841" s="172" t="s">
        <v>193</v>
      </c>
      <c r="E841" s="173" t="s">
        <v>1162</v>
      </c>
      <c r="F841" s="281" t="s">
        <v>1163</v>
      </c>
      <c r="G841" s="281"/>
      <c r="H841" s="281"/>
      <c r="I841" s="281"/>
      <c r="J841" s="174" t="s">
        <v>203</v>
      </c>
      <c r="K841" s="175">
        <v>14</v>
      </c>
      <c r="L841" s="282">
        <v>0</v>
      </c>
      <c r="M841" s="283"/>
      <c r="N841" s="280">
        <f>ROUND(L841*K841,2)</f>
        <v>0</v>
      </c>
      <c r="O841" s="280"/>
      <c r="P841" s="280"/>
      <c r="Q841" s="280"/>
      <c r="R841" s="40"/>
      <c r="T841" s="176" t="s">
        <v>22</v>
      </c>
      <c r="U841" s="47" t="s">
        <v>47</v>
      </c>
      <c r="V841" s="39"/>
      <c r="W841" s="177">
        <f>V841*K841</f>
        <v>0</v>
      </c>
      <c r="X841" s="177">
        <v>0</v>
      </c>
      <c r="Y841" s="177">
        <f>X841*K841</f>
        <v>0</v>
      </c>
      <c r="Z841" s="177">
        <v>0</v>
      </c>
      <c r="AA841" s="178">
        <f>Z841*K841</f>
        <v>0</v>
      </c>
      <c r="AR841" s="21" t="s">
        <v>344</v>
      </c>
      <c r="AT841" s="21" t="s">
        <v>193</v>
      </c>
      <c r="AU841" s="21" t="s">
        <v>114</v>
      </c>
      <c r="AY841" s="21" t="s">
        <v>191</v>
      </c>
      <c r="BE841" s="113">
        <f>IF(U841="základní",N841,0)</f>
        <v>0</v>
      </c>
      <c r="BF841" s="113">
        <f>IF(U841="snížená",N841,0)</f>
        <v>0</v>
      </c>
      <c r="BG841" s="113">
        <f>IF(U841="zákl. přenesená",N841,0)</f>
        <v>0</v>
      </c>
      <c r="BH841" s="113">
        <f>IF(U841="sníž. přenesená",N841,0)</f>
        <v>0</v>
      </c>
      <c r="BI841" s="113">
        <f>IF(U841="nulová",N841,0)</f>
        <v>0</v>
      </c>
      <c r="BJ841" s="21" t="s">
        <v>90</v>
      </c>
      <c r="BK841" s="113">
        <f>ROUND(L841*K841,2)</f>
        <v>0</v>
      </c>
      <c r="BL841" s="21" t="s">
        <v>344</v>
      </c>
      <c r="BM841" s="21" t="s">
        <v>1164</v>
      </c>
    </row>
    <row r="842" spans="2:51" s="10" customFormat="1" ht="22.5" customHeight="1">
      <c r="B842" s="179"/>
      <c r="C842" s="180"/>
      <c r="D842" s="180"/>
      <c r="E842" s="181" t="s">
        <v>22</v>
      </c>
      <c r="F842" s="284" t="s">
        <v>1165</v>
      </c>
      <c r="G842" s="285"/>
      <c r="H842" s="285"/>
      <c r="I842" s="285"/>
      <c r="J842" s="180"/>
      <c r="K842" s="182">
        <v>14</v>
      </c>
      <c r="L842" s="180"/>
      <c r="M842" s="180"/>
      <c r="N842" s="180"/>
      <c r="O842" s="180"/>
      <c r="P842" s="180"/>
      <c r="Q842" s="180"/>
      <c r="R842" s="183"/>
      <c r="T842" s="184"/>
      <c r="U842" s="180"/>
      <c r="V842" s="180"/>
      <c r="W842" s="180"/>
      <c r="X842" s="180"/>
      <c r="Y842" s="180"/>
      <c r="Z842" s="180"/>
      <c r="AA842" s="185"/>
      <c r="AT842" s="186" t="s">
        <v>199</v>
      </c>
      <c r="AU842" s="186" t="s">
        <v>114</v>
      </c>
      <c r="AV842" s="10" t="s">
        <v>114</v>
      </c>
      <c r="AW842" s="10" t="s">
        <v>39</v>
      </c>
      <c r="AX842" s="10" t="s">
        <v>90</v>
      </c>
      <c r="AY842" s="186" t="s">
        <v>191</v>
      </c>
    </row>
    <row r="843" spans="2:65" s="1" customFormat="1" ht="22.5" customHeight="1">
      <c r="B843" s="38"/>
      <c r="C843" s="172" t="s">
        <v>1166</v>
      </c>
      <c r="D843" s="172" t="s">
        <v>193</v>
      </c>
      <c r="E843" s="173" t="s">
        <v>1167</v>
      </c>
      <c r="F843" s="281" t="s">
        <v>1168</v>
      </c>
      <c r="G843" s="281"/>
      <c r="H843" s="281"/>
      <c r="I843" s="281"/>
      <c r="J843" s="174" t="s">
        <v>203</v>
      </c>
      <c r="K843" s="175">
        <v>1</v>
      </c>
      <c r="L843" s="282">
        <v>0</v>
      </c>
      <c r="M843" s="283"/>
      <c r="N843" s="280">
        <f>ROUND(L843*K843,2)</f>
        <v>0</v>
      </c>
      <c r="O843" s="280"/>
      <c r="P843" s="280"/>
      <c r="Q843" s="280"/>
      <c r="R843" s="40"/>
      <c r="T843" s="176" t="s">
        <v>22</v>
      </c>
      <c r="U843" s="47" t="s">
        <v>47</v>
      </c>
      <c r="V843" s="39"/>
      <c r="W843" s="177">
        <f>V843*K843</f>
        <v>0</v>
      </c>
      <c r="X843" s="177">
        <v>0</v>
      </c>
      <c r="Y843" s="177">
        <f>X843*K843</f>
        <v>0</v>
      </c>
      <c r="Z843" s="177">
        <v>0</v>
      </c>
      <c r="AA843" s="178">
        <f>Z843*K843</f>
        <v>0</v>
      </c>
      <c r="AR843" s="21" t="s">
        <v>344</v>
      </c>
      <c r="AT843" s="21" t="s">
        <v>193</v>
      </c>
      <c r="AU843" s="21" t="s">
        <v>114</v>
      </c>
      <c r="AY843" s="21" t="s">
        <v>191</v>
      </c>
      <c r="BE843" s="113">
        <f>IF(U843="základní",N843,0)</f>
        <v>0</v>
      </c>
      <c r="BF843" s="113">
        <f>IF(U843="snížená",N843,0)</f>
        <v>0</v>
      </c>
      <c r="BG843" s="113">
        <f>IF(U843="zákl. přenesená",N843,0)</f>
        <v>0</v>
      </c>
      <c r="BH843" s="113">
        <f>IF(U843="sníž. přenesená",N843,0)</f>
        <v>0</v>
      </c>
      <c r="BI843" s="113">
        <f>IF(U843="nulová",N843,0)</f>
        <v>0</v>
      </c>
      <c r="BJ843" s="21" t="s">
        <v>90</v>
      </c>
      <c r="BK843" s="113">
        <f>ROUND(L843*K843,2)</f>
        <v>0</v>
      </c>
      <c r="BL843" s="21" t="s">
        <v>344</v>
      </c>
      <c r="BM843" s="21" t="s">
        <v>1169</v>
      </c>
    </row>
    <row r="844" spans="2:51" s="10" customFormat="1" ht="22.5" customHeight="1">
      <c r="B844" s="179"/>
      <c r="C844" s="180"/>
      <c r="D844" s="180"/>
      <c r="E844" s="181" t="s">
        <v>22</v>
      </c>
      <c r="F844" s="284" t="s">
        <v>90</v>
      </c>
      <c r="G844" s="285"/>
      <c r="H844" s="285"/>
      <c r="I844" s="285"/>
      <c r="J844" s="180"/>
      <c r="K844" s="182">
        <v>1</v>
      </c>
      <c r="L844" s="180"/>
      <c r="M844" s="180"/>
      <c r="N844" s="180"/>
      <c r="O844" s="180"/>
      <c r="P844" s="180"/>
      <c r="Q844" s="180"/>
      <c r="R844" s="183"/>
      <c r="T844" s="184"/>
      <c r="U844" s="180"/>
      <c r="V844" s="180"/>
      <c r="W844" s="180"/>
      <c r="X844" s="180"/>
      <c r="Y844" s="180"/>
      <c r="Z844" s="180"/>
      <c r="AA844" s="185"/>
      <c r="AT844" s="186" t="s">
        <v>199</v>
      </c>
      <c r="AU844" s="186" t="s">
        <v>114</v>
      </c>
      <c r="AV844" s="10" t="s">
        <v>114</v>
      </c>
      <c r="AW844" s="10" t="s">
        <v>39</v>
      </c>
      <c r="AX844" s="10" t="s">
        <v>90</v>
      </c>
      <c r="AY844" s="186" t="s">
        <v>191</v>
      </c>
    </row>
    <row r="845" spans="2:65" s="1" customFormat="1" ht="22.5" customHeight="1">
      <c r="B845" s="38"/>
      <c r="C845" s="172" t="s">
        <v>1170</v>
      </c>
      <c r="D845" s="172" t="s">
        <v>193</v>
      </c>
      <c r="E845" s="173" t="s">
        <v>1171</v>
      </c>
      <c r="F845" s="281" t="s">
        <v>1172</v>
      </c>
      <c r="G845" s="281"/>
      <c r="H845" s="281"/>
      <c r="I845" s="281"/>
      <c r="J845" s="174" t="s">
        <v>203</v>
      </c>
      <c r="K845" s="175">
        <v>7</v>
      </c>
      <c r="L845" s="282">
        <v>0</v>
      </c>
      <c r="M845" s="283"/>
      <c r="N845" s="280">
        <f>ROUND(L845*K845,2)</f>
        <v>0</v>
      </c>
      <c r="O845" s="280"/>
      <c r="P845" s="280"/>
      <c r="Q845" s="280"/>
      <c r="R845" s="40"/>
      <c r="T845" s="176" t="s">
        <v>22</v>
      </c>
      <c r="U845" s="47" t="s">
        <v>47</v>
      </c>
      <c r="V845" s="39"/>
      <c r="W845" s="177">
        <f>V845*K845</f>
        <v>0</v>
      </c>
      <c r="X845" s="177">
        <v>0</v>
      </c>
      <c r="Y845" s="177">
        <f>X845*K845</f>
        <v>0</v>
      </c>
      <c r="Z845" s="177">
        <v>0</v>
      </c>
      <c r="AA845" s="178">
        <f>Z845*K845</f>
        <v>0</v>
      </c>
      <c r="AR845" s="21" t="s">
        <v>196</v>
      </c>
      <c r="AT845" s="21" t="s">
        <v>193</v>
      </c>
      <c r="AU845" s="21" t="s">
        <v>114</v>
      </c>
      <c r="AY845" s="21" t="s">
        <v>191</v>
      </c>
      <c r="BE845" s="113">
        <f>IF(U845="základní",N845,0)</f>
        <v>0</v>
      </c>
      <c r="BF845" s="113">
        <f>IF(U845="snížená",N845,0)</f>
        <v>0</v>
      </c>
      <c r="BG845" s="113">
        <f>IF(U845="zákl. přenesená",N845,0)</f>
        <v>0</v>
      </c>
      <c r="BH845" s="113">
        <f>IF(U845="sníž. přenesená",N845,0)</f>
        <v>0</v>
      </c>
      <c r="BI845" s="113">
        <f>IF(U845="nulová",N845,0)</f>
        <v>0</v>
      </c>
      <c r="BJ845" s="21" t="s">
        <v>90</v>
      </c>
      <c r="BK845" s="113">
        <f>ROUND(L845*K845,2)</f>
        <v>0</v>
      </c>
      <c r="BL845" s="21" t="s">
        <v>196</v>
      </c>
      <c r="BM845" s="21" t="s">
        <v>1173</v>
      </c>
    </row>
    <row r="846" spans="2:47" s="1" customFormat="1" ht="54" customHeight="1">
      <c r="B846" s="38"/>
      <c r="C846" s="39"/>
      <c r="D846" s="39"/>
      <c r="E846" s="39"/>
      <c r="F846" s="270" t="s">
        <v>1174</v>
      </c>
      <c r="G846" s="271"/>
      <c r="H846" s="271"/>
      <c r="I846" s="271"/>
      <c r="J846" s="39"/>
      <c r="K846" s="39"/>
      <c r="L846" s="39"/>
      <c r="M846" s="39"/>
      <c r="N846" s="39"/>
      <c r="O846" s="39"/>
      <c r="P846" s="39"/>
      <c r="Q846" s="39"/>
      <c r="R846" s="40"/>
      <c r="T846" s="147"/>
      <c r="U846" s="39"/>
      <c r="V846" s="39"/>
      <c r="W846" s="39"/>
      <c r="X846" s="39"/>
      <c r="Y846" s="39"/>
      <c r="Z846" s="39"/>
      <c r="AA846" s="81"/>
      <c r="AT846" s="21" t="s">
        <v>210</v>
      </c>
      <c r="AU846" s="21" t="s">
        <v>114</v>
      </c>
    </row>
    <row r="847" spans="2:51" s="11" customFormat="1" ht="22.5" customHeight="1">
      <c r="B847" s="187"/>
      <c r="C847" s="188"/>
      <c r="D847" s="188"/>
      <c r="E847" s="189" t="s">
        <v>22</v>
      </c>
      <c r="F847" s="272" t="s">
        <v>1113</v>
      </c>
      <c r="G847" s="273"/>
      <c r="H847" s="273"/>
      <c r="I847" s="273"/>
      <c r="J847" s="188"/>
      <c r="K847" s="190" t="s">
        <v>22</v>
      </c>
      <c r="L847" s="188"/>
      <c r="M847" s="188"/>
      <c r="N847" s="188"/>
      <c r="O847" s="188"/>
      <c r="P847" s="188"/>
      <c r="Q847" s="188"/>
      <c r="R847" s="191"/>
      <c r="T847" s="192"/>
      <c r="U847" s="188"/>
      <c r="V847" s="188"/>
      <c r="W847" s="188"/>
      <c r="X847" s="188"/>
      <c r="Y847" s="188"/>
      <c r="Z847" s="188"/>
      <c r="AA847" s="193"/>
      <c r="AT847" s="194" t="s">
        <v>199</v>
      </c>
      <c r="AU847" s="194" t="s">
        <v>114</v>
      </c>
      <c r="AV847" s="11" t="s">
        <v>90</v>
      </c>
      <c r="AW847" s="11" t="s">
        <v>39</v>
      </c>
      <c r="AX847" s="11" t="s">
        <v>82</v>
      </c>
      <c r="AY847" s="194" t="s">
        <v>191</v>
      </c>
    </row>
    <row r="848" spans="2:51" s="10" customFormat="1" ht="22.5" customHeight="1">
      <c r="B848" s="179"/>
      <c r="C848" s="180"/>
      <c r="D848" s="180"/>
      <c r="E848" s="181" t="s">
        <v>22</v>
      </c>
      <c r="F848" s="274" t="s">
        <v>1114</v>
      </c>
      <c r="G848" s="275"/>
      <c r="H848" s="275"/>
      <c r="I848" s="275"/>
      <c r="J848" s="180"/>
      <c r="K848" s="182">
        <v>4</v>
      </c>
      <c r="L848" s="180"/>
      <c r="M848" s="180"/>
      <c r="N848" s="180"/>
      <c r="O848" s="180"/>
      <c r="P848" s="180"/>
      <c r="Q848" s="180"/>
      <c r="R848" s="183"/>
      <c r="T848" s="184"/>
      <c r="U848" s="180"/>
      <c r="V848" s="180"/>
      <c r="W848" s="180"/>
      <c r="X848" s="180"/>
      <c r="Y848" s="180"/>
      <c r="Z848" s="180"/>
      <c r="AA848" s="185"/>
      <c r="AT848" s="186" t="s">
        <v>199</v>
      </c>
      <c r="AU848" s="186" t="s">
        <v>114</v>
      </c>
      <c r="AV848" s="10" t="s">
        <v>114</v>
      </c>
      <c r="AW848" s="10" t="s">
        <v>39</v>
      </c>
      <c r="AX848" s="10" t="s">
        <v>82</v>
      </c>
      <c r="AY848" s="186" t="s">
        <v>191</v>
      </c>
    </row>
    <row r="849" spans="2:51" s="10" customFormat="1" ht="22.5" customHeight="1">
      <c r="B849" s="179"/>
      <c r="C849" s="180"/>
      <c r="D849" s="180"/>
      <c r="E849" s="181" t="s">
        <v>22</v>
      </c>
      <c r="F849" s="274" t="s">
        <v>1115</v>
      </c>
      <c r="G849" s="275"/>
      <c r="H849" s="275"/>
      <c r="I849" s="275"/>
      <c r="J849" s="180"/>
      <c r="K849" s="182">
        <v>1</v>
      </c>
      <c r="L849" s="180"/>
      <c r="M849" s="180"/>
      <c r="N849" s="180"/>
      <c r="O849" s="180"/>
      <c r="P849" s="180"/>
      <c r="Q849" s="180"/>
      <c r="R849" s="183"/>
      <c r="T849" s="184"/>
      <c r="U849" s="180"/>
      <c r="V849" s="180"/>
      <c r="W849" s="180"/>
      <c r="X849" s="180"/>
      <c r="Y849" s="180"/>
      <c r="Z849" s="180"/>
      <c r="AA849" s="185"/>
      <c r="AT849" s="186" t="s">
        <v>199</v>
      </c>
      <c r="AU849" s="186" t="s">
        <v>114</v>
      </c>
      <c r="AV849" s="10" t="s">
        <v>114</v>
      </c>
      <c r="AW849" s="10" t="s">
        <v>39</v>
      </c>
      <c r="AX849" s="10" t="s">
        <v>82</v>
      </c>
      <c r="AY849" s="186" t="s">
        <v>191</v>
      </c>
    </row>
    <row r="850" spans="2:51" s="10" customFormat="1" ht="22.5" customHeight="1">
      <c r="B850" s="179"/>
      <c r="C850" s="180"/>
      <c r="D850" s="180"/>
      <c r="E850" s="181" t="s">
        <v>22</v>
      </c>
      <c r="F850" s="274" t="s">
        <v>1116</v>
      </c>
      <c r="G850" s="275"/>
      <c r="H850" s="275"/>
      <c r="I850" s="275"/>
      <c r="J850" s="180"/>
      <c r="K850" s="182">
        <v>1</v>
      </c>
      <c r="L850" s="180"/>
      <c r="M850" s="180"/>
      <c r="N850" s="180"/>
      <c r="O850" s="180"/>
      <c r="P850" s="180"/>
      <c r="Q850" s="180"/>
      <c r="R850" s="183"/>
      <c r="T850" s="184"/>
      <c r="U850" s="180"/>
      <c r="V850" s="180"/>
      <c r="W850" s="180"/>
      <c r="X850" s="180"/>
      <c r="Y850" s="180"/>
      <c r="Z850" s="180"/>
      <c r="AA850" s="185"/>
      <c r="AT850" s="186" t="s">
        <v>199</v>
      </c>
      <c r="AU850" s="186" t="s">
        <v>114</v>
      </c>
      <c r="AV850" s="10" t="s">
        <v>114</v>
      </c>
      <c r="AW850" s="10" t="s">
        <v>39</v>
      </c>
      <c r="AX850" s="10" t="s">
        <v>82</v>
      </c>
      <c r="AY850" s="186" t="s">
        <v>191</v>
      </c>
    </row>
    <row r="851" spans="2:51" s="10" customFormat="1" ht="22.5" customHeight="1">
      <c r="B851" s="179"/>
      <c r="C851" s="180"/>
      <c r="D851" s="180"/>
      <c r="E851" s="181" t="s">
        <v>22</v>
      </c>
      <c r="F851" s="274" t="s">
        <v>1117</v>
      </c>
      <c r="G851" s="275"/>
      <c r="H851" s="275"/>
      <c r="I851" s="275"/>
      <c r="J851" s="180"/>
      <c r="K851" s="182">
        <v>1</v>
      </c>
      <c r="L851" s="180"/>
      <c r="M851" s="180"/>
      <c r="N851" s="180"/>
      <c r="O851" s="180"/>
      <c r="P851" s="180"/>
      <c r="Q851" s="180"/>
      <c r="R851" s="183"/>
      <c r="T851" s="184"/>
      <c r="U851" s="180"/>
      <c r="V851" s="180"/>
      <c r="W851" s="180"/>
      <c r="X851" s="180"/>
      <c r="Y851" s="180"/>
      <c r="Z851" s="180"/>
      <c r="AA851" s="185"/>
      <c r="AT851" s="186" t="s">
        <v>199</v>
      </c>
      <c r="AU851" s="186" t="s">
        <v>114</v>
      </c>
      <c r="AV851" s="10" t="s">
        <v>114</v>
      </c>
      <c r="AW851" s="10" t="s">
        <v>39</v>
      </c>
      <c r="AX851" s="10" t="s">
        <v>82</v>
      </c>
      <c r="AY851" s="186" t="s">
        <v>191</v>
      </c>
    </row>
    <row r="852" spans="2:51" s="12" customFormat="1" ht="22.5" customHeight="1">
      <c r="B852" s="195"/>
      <c r="C852" s="196"/>
      <c r="D852" s="196"/>
      <c r="E852" s="197" t="s">
        <v>22</v>
      </c>
      <c r="F852" s="288" t="s">
        <v>217</v>
      </c>
      <c r="G852" s="289"/>
      <c r="H852" s="289"/>
      <c r="I852" s="289"/>
      <c r="J852" s="196"/>
      <c r="K852" s="198">
        <v>7</v>
      </c>
      <c r="L852" s="196"/>
      <c r="M852" s="196"/>
      <c r="N852" s="196"/>
      <c r="O852" s="196"/>
      <c r="P852" s="196"/>
      <c r="Q852" s="196"/>
      <c r="R852" s="199"/>
      <c r="T852" s="200"/>
      <c r="U852" s="196"/>
      <c r="V852" s="196"/>
      <c r="W852" s="196"/>
      <c r="X852" s="196"/>
      <c r="Y852" s="196"/>
      <c r="Z852" s="196"/>
      <c r="AA852" s="201"/>
      <c r="AT852" s="202" t="s">
        <v>199</v>
      </c>
      <c r="AU852" s="202" t="s">
        <v>114</v>
      </c>
      <c r="AV852" s="12" t="s">
        <v>196</v>
      </c>
      <c r="AW852" s="12" t="s">
        <v>39</v>
      </c>
      <c r="AX852" s="12" t="s">
        <v>90</v>
      </c>
      <c r="AY852" s="202" t="s">
        <v>191</v>
      </c>
    </row>
    <row r="853" spans="2:65" s="1" customFormat="1" ht="22.5" customHeight="1">
      <c r="B853" s="38"/>
      <c r="C853" s="172" t="s">
        <v>1175</v>
      </c>
      <c r="D853" s="172" t="s">
        <v>193</v>
      </c>
      <c r="E853" s="173" t="s">
        <v>1176</v>
      </c>
      <c r="F853" s="281" t="s">
        <v>1177</v>
      </c>
      <c r="G853" s="281"/>
      <c r="H853" s="281"/>
      <c r="I853" s="281"/>
      <c r="J853" s="174" t="s">
        <v>203</v>
      </c>
      <c r="K853" s="175">
        <v>1</v>
      </c>
      <c r="L853" s="282">
        <v>0</v>
      </c>
      <c r="M853" s="283"/>
      <c r="N853" s="280">
        <f>ROUND(L853*K853,2)</f>
        <v>0</v>
      </c>
      <c r="O853" s="280"/>
      <c r="P853" s="280"/>
      <c r="Q853" s="280"/>
      <c r="R853" s="40"/>
      <c r="T853" s="176" t="s">
        <v>22</v>
      </c>
      <c r="U853" s="47" t="s">
        <v>47</v>
      </c>
      <c r="V853" s="39"/>
      <c r="W853" s="177">
        <f>V853*K853</f>
        <v>0</v>
      </c>
      <c r="X853" s="177">
        <v>0</v>
      </c>
      <c r="Y853" s="177">
        <f>X853*K853</f>
        <v>0</v>
      </c>
      <c r="Z853" s="177">
        <v>0</v>
      </c>
      <c r="AA853" s="178">
        <f>Z853*K853</f>
        <v>0</v>
      </c>
      <c r="AR853" s="21" t="s">
        <v>344</v>
      </c>
      <c r="AT853" s="21" t="s">
        <v>193</v>
      </c>
      <c r="AU853" s="21" t="s">
        <v>114</v>
      </c>
      <c r="AY853" s="21" t="s">
        <v>191</v>
      </c>
      <c r="BE853" s="113">
        <f>IF(U853="základní",N853,0)</f>
        <v>0</v>
      </c>
      <c r="BF853" s="113">
        <f>IF(U853="snížená",N853,0)</f>
        <v>0</v>
      </c>
      <c r="BG853" s="113">
        <f>IF(U853="zákl. přenesená",N853,0)</f>
        <v>0</v>
      </c>
      <c r="BH853" s="113">
        <f>IF(U853="sníž. přenesená",N853,0)</f>
        <v>0</v>
      </c>
      <c r="BI853" s="113">
        <f>IF(U853="nulová",N853,0)</f>
        <v>0</v>
      </c>
      <c r="BJ853" s="21" t="s">
        <v>90</v>
      </c>
      <c r="BK853" s="113">
        <f>ROUND(L853*K853,2)</f>
        <v>0</v>
      </c>
      <c r="BL853" s="21" t="s">
        <v>344</v>
      </c>
      <c r="BM853" s="21" t="s">
        <v>1178</v>
      </c>
    </row>
    <row r="854" spans="2:47" s="1" customFormat="1" ht="54" customHeight="1">
      <c r="B854" s="38"/>
      <c r="C854" s="39"/>
      <c r="D854" s="39"/>
      <c r="E854" s="39"/>
      <c r="F854" s="270" t="s">
        <v>1179</v>
      </c>
      <c r="G854" s="271"/>
      <c r="H854" s="271"/>
      <c r="I854" s="271"/>
      <c r="J854" s="39"/>
      <c r="K854" s="39"/>
      <c r="L854" s="39"/>
      <c r="M854" s="39"/>
      <c r="N854" s="39"/>
      <c r="O854" s="39"/>
      <c r="P854" s="39"/>
      <c r="Q854" s="39"/>
      <c r="R854" s="40"/>
      <c r="T854" s="147"/>
      <c r="U854" s="39"/>
      <c r="V854" s="39"/>
      <c r="W854" s="39"/>
      <c r="X854" s="39"/>
      <c r="Y854" s="39"/>
      <c r="Z854" s="39"/>
      <c r="AA854" s="81"/>
      <c r="AT854" s="21" t="s">
        <v>210</v>
      </c>
      <c r="AU854" s="21" t="s">
        <v>114</v>
      </c>
    </row>
    <row r="855" spans="2:51" s="10" customFormat="1" ht="22.5" customHeight="1">
      <c r="B855" s="179"/>
      <c r="C855" s="180"/>
      <c r="D855" s="180"/>
      <c r="E855" s="181" t="s">
        <v>22</v>
      </c>
      <c r="F855" s="274" t="s">
        <v>1180</v>
      </c>
      <c r="G855" s="275"/>
      <c r="H855" s="275"/>
      <c r="I855" s="275"/>
      <c r="J855" s="180"/>
      <c r="K855" s="182">
        <v>1</v>
      </c>
      <c r="L855" s="180"/>
      <c r="M855" s="180"/>
      <c r="N855" s="180"/>
      <c r="O855" s="180"/>
      <c r="P855" s="180"/>
      <c r="Q855" s="180"/>
      <c r="R855" s="183"/>
      <c r="T855" s="184"/>
      <c r="U855" s="180"/>
      <c r="V855" s="180"/>
      <c r="W855" s="180"/>
      <c r="X855" s="180"/>
      <c r="Y855" s="180"/>
      <c r="Z855" s="180"/>
      <c r="AA855" s="185"/>
      <c r="AT855" s="186" t="s">
        <v>199</v>
      </c>
      <c r="AU855" s="186" t="s">
        <v>114</v>
      </c>
      <c r="AV855" s="10" t="s">
        <v>114</v>
      </c>
      <c r="AW855" s="10" t="s">
        <v>39</v>
      </c>
      <c r="AX855" s="10" t="s">
        <v>90</v>
      </c>
      <c r="AY855" s="186" t="s">
        <v>191</v>
      </c>
    </row>
    <row r="856" spans="2:65" s="1" customFormat="1" ht="22.5" customHeight="1">
      <c r="B856" s="38"/>
      <c r="C856" s="172" t="s">
        <v>1181</v>
      </c>
      <c r="D856" s="172" t="s">
        <v>193</v>
      </c>
      <c r="E856" s="173" t="s">
        <v>1182</v>
      </c>
      <c r="F856" s="281" t="s">
        <v>1183</v>
      </c>
      <c r="G856" s="281"/>
      <c r="H856" s="281"/>
      <c r="I856" s="281"/>
      <c r="J856" s="174" t="s">
        <v>406</v>
      </c>
      <c r="K856" s="175">
        <v>127.6</v>
      </c>
      <c r="L856" s="282">
        <v>0</v>
      </c>
      <c r="M856" s="283"/>
      <c r="N856" s="280">
        <f>ROUND(L856*K856,2)</f>
        <v>0</v>
      </c>
      <c r="O856" s="280"/>
      <c r="P856" s="280"/>
      <c r="Q856" s="280"/>
      <c r="R856" s="40"/>
      <c r="T856" s="176" t="s">
        <v>22</v>
      </c>
      <c r="U856" s="47" t="s">
        <v>47</v>
      </c>
      <c r="V856" s="39"/>
      <c r="W856" s="177">
        <f>V856*K856</f>
        <v>0</v>
      </c>
      <c r="X856" s="177">
        <v>0</v>
      </c>
      <c r="Y856" s="177">
        <f>X856*K856</f>
        <v>0</v>
      </c>
      <c r="Z856" s="177">
        <v>0</v>
      </c>
      <c r="AA856" s="178">
        <f>Z856*K856</f>
        <v>0</v>
      </c>
      <c r="AR856" s="21" t="s">
        <v>344</v>
      </c>
      <c r="AT856" s="21" t="s">
        <v>193</v>
      </c>
      <c r="AU856" s="21" t="s">
        <v>114</v>
      </c>
      <c r="AY856" s="21" t="s">
        <v>191</v>
      </c>
      <c r="BE856" s="113">
        <f>IF(U856="základní",N856,0)</f>
        <v>0</v>
      </c>
      <c r="BF856" s="113">
        <f>IF(U856="snížená",N856,0)</f>
        <v>0</v>
      </c>
      <c r="BG856" s="113">
        <f>IF(U856="zákl. přenesená",N856,0)</f>
        <v>0</v>
      </c>
      <c r="BH856" s="113">
        <f>IF(U856="sníž. přenesená",N856,0)</f>
        <v>0</v>
      </c>
      <c r="BI856" s="113">
        <f>IF(U856="nulová",N856,0)</f>
        <v>0</v>
      </c>
      <c r="BJ856" s="21" t="s">
        <v>90</v>
      </c>
      <c r="BK856" s="113">
        <f>ROUND(L856*K856,2)</f>
        <v>0</v>
      </c>
      <c r="BL856" s="21" t="s">
        <v>344</v>
      </c>
      <c r="BM856" s="21" t="s">
        <v>1184</v>
      </c>
    </row>
    <row r="857" spans="2:51" s="11" customFormat="1" ht="22.5" customHeight="1">
      <c r="B857" s="187"/>
      <c r="C857" s="188"/>
      <c r="D857" s="188"/>
      <c r="E857" s="189" t="s">
        <v>22</v>
      </c>
      <c r="F857" s="286" t="s">
        <v>1185</v>
      </c>
      <c r="G857" s="287"/>
      <c r="H857" s="287"/>
      <c r="I857" s="287"/>
      <c r="J857" s="188"/>
      <c r="K857" s="190" t="s">
        <v>22</v>
      </c>
      <c r="L857" s="188"/>
      <c r="M857" s="188"/>
      <c r="N857" s="188"/>
      <c r="O857" s="188"/>
      <c r="P857" s="188"/>
      <c r="Q857" s="188"/>
      <c r="R857" s="191"/>
      <c r="T857" s="192"/>
      <c r="U857" s="188"/>
      <c r="V857" s="188"/>
      <c r="W857" s="188"/>
      <c r="X857" s="188"/>
      <c r="Y857" s="188"/>
      <c r="Z857" s="188"/>
      <c r="AA857" s="193"/>
      <c r="AT857" s="194" t="s">
        <v>199</v>
      </c>
      <c r="AU857" s="194" t="s">
        <v>114</v>
      </c>
      <c r="AV857" s="11" t="s">
        <v>90</v>
      </c>
      <c r="AW857" s="11" t="s">
        <v>39</v>
      </c>
      <c r="AX857" s="11" t="s">
        <v>82</v>
      </c>
      <c r="AY857" s="194" t="s">
        <v>191</v>
      </c>
    </row>
    <row r="858" spans="2:51" s="10" customFormat="1" ht="22.5" customHeight="1">
      <c r="B858" s="179"/>
      <c r="C858" s="180"/>
      <c r="D858" s="180"/>
      <c r="E858" s="181" t="s">
        <v>22</v>
      </c>
      <c r="F858" s="274" t="s">
        <v>1186</v>
      </c>
      <c r="G858" s="275"/>
      <c r="H858" s="275"/>
      <c r="I858" s="275"/>
      <c r="J858" s="180"/>
      <c r="K858" s="182">
        <v>127.6</v>
      </c>
      <c r="L858" s="180"/>
      <c r="M858" s="180"/>
      <c r="N858" s="180"/>
      <c r="O858" s="180"/>
      <c r="P858" s="180"/>
      <c r="Q858" s="180"/>
      <c r="R858" s="183"/>
      <c r="T858" s="184"/>
      <c r="U858" s="180"/>
      <c r="V858" s="180"/>
      <c r="W858" s="180"/>
      <c r="X858" s="180"/>
      <c r="Y858" s="180"/>
      <c r="Z858" s="180"/>
      <c r="AA858" s="185"/>
      <c r="AT858" s="186" t="s">
        <v>199</v>
      </c>
      <c r="AU858" s="186" t="s">
        <v>114</v>
      </c>
      <c r="AV858" s="10" t="s">
        <v>114</v>
      </c>
      <c r="AW858" s="10" t="s">
        <v>39</v>
      </c>
      <c r="AX858" s="10" t="s">
        <v>90</v>
      </c>
      <c r="AY858" s="186" t="s">
        <v>191</v>
      </c>
    </row>
    <row r="859" spans="2:65" s="1" customFormat="1" ht="31.5" customHeight="1">
      <c r="B859" s="38"/>
      <c r="C859" s="172" t="s">
        <v>1187</v>
      </c>
      <c r="D859" s="172" t="s">
        <v>193</v>
      </c>
      <c r="E859" s="173" t="s">
        <v>1188</v>
      </c>
      <c r="F859" s="281" t="s">
        <v>1189</v>
      </c>
      <c r="G859" s="281"/>
      <c r="H859" s="281"/>
      <c r="I859" s="281"/>
      <c r="J859" s="174" t="s">
        <v>203</v>
      </c>
      <c r="K859" s="175">
        <v>1</v>
      </c>
      <c r="L859" s="282">
        <v>0</v>
      </c>
      <c r="M859" s="283"/>
      <c r="N859" s="280">
        <f>ROUND(L859*K859,2)</f>
        <v>0</v>
      </c>
      <c r="O859" s="280"/>
      <c r="P859" s="280"/>
      <c r="Q859" s="280"/>
      <c r="R859" s="40"/>
      <c r="T859" s="176" t="s">
        <v>22</v>
      </c>
      <c r="U859" s="47" t="s">
        <v>47</v>
      </c>
      <c r="V859" s="39"/>
      <c r="W859" s="177">
        <f>V859*K859</f>
        <v>0</v>
      </c>
      <c r="X859" s="177">
        <v>0</v>
      </c>
      <c r="Y859" s="177">
        <f>X859*K859</f>
        <v>0</v>
      </c>
      <c r="Z859" s="177">
        <v>0</v>
      </c>
      <c r="AA859" s="178">
        <f>Z859*K859</f>
        <v>0</v>
      </c>
      <c r="AR859" s="21" t="s">
        <v>344</v>
      </c>
      <c r="AT859" s="21" t="s">
        <v>193</v>
      </c>
      <c r="AU859" s="21" t="s">
        <v>114</v>
      </c>
      <c r="AY859" s="21" t="s">
        <v>191</v>
      </c>
      <c r="BE859" s="113">
        <f>IF(U859="základní",N859,0)</f>
        <v>0</v>
      </c>
      <c r="BF859" s="113">
        <f>IF(U859="snížená",N859,0)</f>
        <v>0</v>
      </c>
      <c r="BG859" s="113">
        <f>IF(U859="zákl. přenesená",N859,0)</f>
        <v>0</v>
      </c>
      <c r="BH859" s="113">
        <f>IF(U859="sníž. přenesená",N859,0)</f>
        <v>0</v>
      </c>
      <c r="BI859" s="113">
        <f>IF(U859="nulová",N859,0)</f>
        <v>0</v>
      </c>
      <c r="BJ859" s="21" t="s">
        <v>90</v>
      </c>
      <c r="BK859" s="113">
        <f>ROUND(L859*K859,2)</f>
        <v>0</v>
      </c>
      <c r="BL859" s="21" t="s">
        <v>344</v>
      </c>
      <c r="BM859" s="21" t="s">
        <v>1190</v>
      </c>
    </row>
    <row r="860" spans="2:51" s="10" customFormat="1" ht="22.5" customHeight="1">
      <c r="B860" s="179"/>
      <c r="C860" s="180"/>
      <c r="D860" s="180"/>
      <c r="E860" s="181" t="s">
        <v>22</v>
      </c>
      <c r="F860" s="284" t="s">
        <v>90</v>
      </c>
      <c r="G860" s="285"/>
      <c r="H860" s="285"/>
      <c r="I860" s="285"/>
      <c r="J860" s="180"/>
      <c r="K860" s="182">
        <v>1</v>
      </c>
      <c r="L860" s="180"/>
      <c r="M860" s="180"/>
      <c r="N860" s="180"/>
      <c r="O860" s="180"/>
      <c r="P860" s="180"/>
      <c r="Q860" s="180"/>
      <c r="R860" s="183"/>
      <c r="T860" s="184"/>
      <c r="U860" s="180"/>
      <c r="V860" s="180"/>
      <c r="W860" s="180"/>
      <c r="X860" s="180"/>
      <c r="Y860" s="180"/>
      <c r="Z860" s="180"/>
      <c r="AA860" s="185"/>
      <c r="AT860" s="186" t="s">
        <v>199</v>
      </c>
      <c r="AU860" s="186" t="s">
        <v>114</v>
      </c>
      <c r="AV860" s="10" t="s">
        <v>114</v>
      </c>
      <c r="AW860" s="10" t="s">
        <v>39</v>
      </c>
      <c r="AX860" s="10" t="s">
        <v>90</v>
      </c>
      <c r="AY860" s="186" t="s">
        <v>191</v>
      </c>
    </row>
    <row r="861" spans="2:65" s="1" customFormat="1" ht="22.5" customHeight="1">
      <c r="B861" s="38"/>
      <c r="C861" s="172" t="s">
        <v>1191</v>
      </c>
      <c r="D861" s="172" t="s">
        <v>193</v>
      </c>
      <c r="E861" s="173" t="s">
        <v>1192</v>
      </c>
      <c r="F861" s="281" t="s">
        <v>1193</v>
      </c>
      <c r="G861" s="281"/>
      <c r="H861" s="281"/>
      <c r="I861" s="281"/>
      <c r="J861" s="174" t="s">
        <v>203</v>
      </c>
      <c r="K861" s="175">
        <v>77</v>
      </c>
      <c r="L861" s="282">
        <v>0</v>
      </c>
      <c r="M861" s="283"/>
      <c r="N861" s="280">
        <f>ROUND(L861*K861,2)</f>
        <v>0</v>
      </c>
      <c r="O861" s="280"/>
      <c r="P861" s="280"/>
      <c r="Q861" s="280"/>
      <c r="R861" s="40"/>
      <c r="T861" s="176" t="s">
        <v>22</v>
      </c>
      <c r="U861" s="47" t="s">
        <v>47</v>
      </c>
      <c r="V861" s="39"/>
      <c r="W861" s="177">
        <f>V861*K861</f>
        <v>0</v>
      </c>
      <c r="X861" s="177">
        <v>0</v>
      </c>
      <c r="Y861" s="177">
        <f>X861*K861</f>
        <v>0</v>
      </c>
      <c r="Z861" s="177">
        <v>0</v>
      </c>
      <c r="AA861" s="178">
        <f>Z861*K861</f>
        <v>0</v>
      </c>
      <c r="AR861" s="21" t="s">
        <v>196</v>
      </c>
      <c r="AT861" s="21" t="s">
        <v>193</v>
      </c>
      <c r="AU861" s="21" t="s">
        <v>114</v>
      </c>
      <c r="AY861" s="21" t="s">
        <v>191</v>
      </c>
      <c r="BE861" s="113">
        <f>IF(U861="základní",N861,0)</f>
        <v>0</v>
      </c>
      <c r="BF861" s="113">
        <f>IF(U861="snížená",N861,0)</f>
        <v>0</v>
      </c>
      <c r="BG861" s="113">
        <f>IF(U861="zákl. přenesená",N861,0)</f>
        <v>0</v>
      </c>
      <c r="BH861" s="113">
        <f>IF(U861="sníž. přenesená",N861,0)</f>
        <v>0</v>
      </c>
      <c r="BI861" s="113">
        <f>IF(U861="nulová",N861,0)</f>
        <v>0</v>
      </c>
      <c r="BJ861" s="21" t="s">
        <v>90</v>
      </c>
      <c r="BK861" s="113">
        <f>ROUND(L861*K861,2)</f>
        <v>0</v>
      </c>
      <c r="BL861" s="21" t="s">
        <v>196</v>
      </c>
      <c r="BM861" s="21" t="s">
        <v>1194</v>
      </c>
    </row>
    <row r="862" spans="2:51" s="11" customFormat="1" ht="22.5" customHeight="1">
      <c r="B862" s="187"/>
      <c r="C862" s="188"/>
      <c r="D862" s="188"/>
      <c r="E862" s="189" t="s">
        <v>22</v>
      </c>
      <c r="F862" s="286" t="s">
        <v>1113</v>
      </c>
      <c r="G862" s="287"/>
      <c r="H862" s="287"/>
      <c r="I862" s="287"/>
      <c r="J862" s="188"/>
      <c r="K862" s="190" t="s">
        <v>22</v>
      </c>
      <c r="L862" s="188"/>
      <c r="M862" s="188"/>
      <c r="N862" s="188"/>
      <c r="O862" s="188"/>
      <c r="P862" s="188"/>
      <c r="Q862" s="188"/>
      <c r="R862" s="191"/>
      <c r="T862" s="192"/>
      <c r="U862" s="188"/>
      <c r="V862" s="188"/>
      <c r="W862" s="188"/>
      <c r="X862" s="188"/>
      <c r="Y862" s="188"/>
      <c r="Z862" s="188"/>
      <c r="AA862" s="193"/>
      <c r="AT862" s="194" t="s">
        <v>199</v>
      </c>
      <c r="AU862" s="194" t="s">
        <v>114</v>
      </c>
      <c r="AV862" s="11" t="s">
        <v>90</v>
      </c>
      <c r="AW862" s="11" t="s">
        <v>39</v>
      </c>
      <c r="AX862" s="11" t="s">
        <v>82</v>
      </c>
      <c r="AY862" s="194" t="s">
        <v>191</v>
      </c>
    </row>
    <row r="863" spans="2:51" s="10" customFormat="1" ht="22.5" customHeight="1">
      <c r="B863" s="179"/>
      <c r="C863" s="180"/>
      <c r="D863" s="180"/>
      <c r="E863" s="181" t="s">
        <v>22</v>
      </c>
      <c r="F863" s="274" t="s">
        <v>1114</v>
      </c>
      <c r="G863" s="275"/>
      <c r="H863" s="275"/>
      <c r="I863" s="275"/>
      <c r="J863" s="180"/>
      <c r="K863" s="182">
        <v>4</v>
      </c>
      <c r="L863" s="180"/>
      <c r="M863" s="180"/>
      <c r="N863" s="180"/>
      <c r="O863" s="180"/>
      <c r="P863" s="180"/>
      <c r="Q863" s="180"/>
      <c r="R863" s="183"/>
      <c r="T863" s="184"/>
      <c r="U863" s="180"/>
      <c r="V863" s="180"/>
      <c r="W863" s="180"/>
      <c r="X863" s="180"/>
      <c r="Y863" s="180"/>
      <c r="Z863" s="180"/>
      <c r="AA863" s="185"/>
      <c r="AT863" s="186" t="s">
        <v>199</v>
      </c>
      <c r="AU863" s="186" t="s">
        <v>114</v>
      </c>
      <c r="AV863" s="10" t="s">
        <v>114</v>
      </c>
      <c r="AW863" s="10" t="s">
        <v>39</v>
      </c>
      <c r="AX863" s="10" t="s">
        <v>82</v>
      </c>
      <c r="AY863" s="186" t="s">
        <v>191</v>
      </c>
    </row>
    <row r="864" spans="2:51" s="10" customFormat="1" ht="22.5" customHeight="1">
      <c r="B864" s="179"/>
      <c r="C864" s="180"/>
      <c r="D864" s="180"/>
      <c r="E864" s="181" t="s">
        <v>22</v>
      </c>
      <c r="F864" s="274" t="s">
        <v>1195</v>
      </c>
      <c r="G864" s="275"/>
      <c r="H864" s="275"/>
      <c r="I864" s="275"/>
      <c r="J864" s="180"/>
      <c r="K864" s="182">
        <v>1</v>
      </c>
      <c r="L864" s="180"/>
      <c r="M864" s="180"/>
      <c r="N864" s="180"/>
      <c r="O864" s="180"/>
      <c r="P864" s="180"/>
      <c r="Q864" s="180"/>
      <c r="R864" s="183"/>
      <c r="T864" s="184"/>
      <c r="U864" s="180"/>
      <c r="V864" s="180"/>
      <c r="W864" s="180"/>
      <c r="X864" s="180"/>
      <c r="Y864" s="180"/>
      <c r="Z864" s="180"/>
      <c r="AA864" s="185"/>
      <c r="AT864" s="186" t="s">
        <v>199</v>
      </c>
      <c r="AU864" s="186" t="s">
        <v>114</v>
      </c>
      <c r="AV864" s="10" t="s">
        <v>114</v>
      </c>
      <c r="AW864" s="10" t="s">
        <v>39</v>
      </c>
      <c r="AX864" s="10" t="s">
        <v>82</v>
      </c>
      <c r="AY864" s="186" t="s">
        <v>191</v>
      </c>
    </row>
    <row r="865" spans="2:51" s="10" customFormat="1" ht="22.5" customHeight="1">
      <c r="B865" s="179"/>
      <c r="C865" s="180"/>
      <c r="D865" s="180"/>
      <c r="E865" s="181" t="s">
        <v>22</v>
      </c>
      <c r="F865" s="274" t="s">
        <v>1115</v>
      </c>
      <c r="G865" s="275"/>
      <c r="H865" s="275"/>
      <c r="I865" s="275"/>
      <c r="J865" s="180"/>
      <c r="K865" s="182">
        <v>1</v>
      </c>
      <c r="L865" s="180"/>
      <c r="M865" s="180"/>
      <c r="N865" s="180"/>
      <c r="O865" s="180"/>
      <c r="P865" s="180"/>
      <c r="Q865" s="180"/>
      <c r="R865" s="183"/>
      <c r="T865" s="184"/>
      <c r="U865" s="180"/>
      <c r="V865" s="180"/>
      <c r="W865" s="180"/>
      <c r="X865" s="180"/>
      <c r="Y865" s="180"/>
      <c r="Z865" s="180"/>
      <c r="AA865" s="185"/>
      <c r="AT865" s="186" t="s">
        <v>199</v>
      </c>
      <c r="AU865" s="186" t="s">
        <v>114</v>
      </c>
      <c r="AV865" s="10" t="s">
        <v>114</v>
      </c>
      <c r="AW865" s="10" t="s">
        <v>39</v>
      </c>
      <c r="AX865" s="10" t="s">
        <v>82</v>
      </c>
      <c r="AY865" s="186" t="s">
        <v>191</v>
      </c>
    </row>
    <row r="866" spans="2:51" s="10" customFormat="1" ht="22.5" customHeight="1">
      <c r="B866" s="179"/>
      <c r="C866" s="180"/>
      <c r="D866" s="180"/>
      <c r="E866" s="181" t="s">
        <v>22</v>
      </c>
      <c r="F866" s="274" t="s">
        <v>1196</v>
      </c>
      <c r="G866" s="275"/>
      <c r="H866" s="275"/>
      <c r="I866" s="275"/>
      <c r="J866" s="180"/>
      <c r="K866" s="182">
        <v>1</v>
      </c>
      <c r="L866" s="180"/>
      <c r="M866" s="180"/>
      <c r="N866" s="180"/>
      <c r="O866" s="180"/>
      <c r="P866" s="180"/>
      <c r="Q866" s="180"/>
      <c r="R866" s="183"/>
      <c r="T866" s="184"/>
      <c r="U866" s="180"/>
      <c r="V866" s="180"/>
      <c r="W866" s="180"/>
      <c r="X866" s="180"/>
      <c r="Y866" s="180"/>
      <c r="Z866" s="180"/>
      <c r="AA866" s="185"/>
      <c r="AT866" s="186" t="s">
        <v>199</v>
      </c>
      <c r="AU866" s="186" t="s">
        <v>114</v>
      </c>
      <c r="AV866" s="10" t="s">
        <v>114</v>
      </c>
      <c r="AW866" s="10" t="s">
        <v>39</v>
      </c>
      <c r="AX866" s="10" t="s">
        <v>82</v>
      </c>
      <c r="AY866" s="186" t="s">
        <v>191</v>
      </c>
    </row>
    <row r="867" spans="2:51" s="10" customFormat="1" ht="22.5" customHeight="1">
      <c r="B867" s="179"/>
      <c r="C867" s="180"/>
      <c r="D867" s="180"/>
      <c r="E867" s="181" t="s">
        <v>22</v>
      </c>
      <c r="F867" s="274" t="s">
        <v>1116</v>
      </c>
      <c r="G867" s="275"/>
      <c r="H867" s="275"/>
      <c r="I867" s="275"/>
      <c r="J867" s="180"/>
      <c r="K867" s="182">
        <v>1</v>
      </c>
      <c r="L867" s="180"/>
      <c r="M867" s="180"/>
      <c r="N867" s="180"/>
      <c r="O867" s="180"/>
      <c r="P867" s="180"/>
      <c r="Q867" s="180"/>
      <c r="R867" s="183"/>
      <c r="T867" s="184"/>
      <c r="U867" s="180"/>
      <c r="V867" s="180"/>
      <c r="W867" s="180"/>
      <c r="X867" s="180"/>
      <c r="Y867" s="180"/>
      <c r="Z867" s="180"/>
      <c r="AA867" s="185"/>
      <c r="AT867" s="186" t="s">
        <v>199</v>
      </c>
      <c r="AU867" s="186" t="s">
        <v>114</v>
      </c>
      <c r="AV867" s="10" t="s">
        <v>114</v>
      </c>
      <c r="AW867" s="10" t="s">
        <v>39</v>
      </c>
      <c r="AX867" s="10" t="s">
        <v>82</v>
      </c>
      <c r="AY867" s="186" t="s">
        <v>191</v>
      </c>
    </row>
    <row r="868" spans="2:51" s="10" customFormat="1" ht="22.5" customHeight="1">
      <c r="B868" s="179"/>
      <c r="C868" s="180"/>
      <c r="D868" s="180"/>
      <c r="E868" s="181" t="s">
        <v>22</v>
      </c>
      <c r="F868" s="274" t="s">
        <v>1197</v>
      </c>
      <c r="G868" s="275"/>
      <c r="H868" s="275"/>
      <c r="I868" s="275"/>
      <c r="J868" s="180"/>
      <c r="K868" s="182">
        <v>14</v>
      </c>
      <c r="L868" s="180"/>
      <c r="M868" s="180"/>
      <c r="N868" s="180"/>
      <c r="O868" s="180"/>
      <c r="P868" s="180"/>
      <c r="Q868" s="180"/>
      <c r="R868" s="183"/>
      <c r="T868" s="184"/>
      <c r="U868" s="180"/>
      <c r="V868" s="180"/>
      <c r="W868" s="180"/>
      <c r="X868" s="180"/>
      <c r="Y868" s="180"/>
      <c r="Z868" s="180"/>
      <c r="AA868" s="185"/>
      <c r="AT868" s="186" t="s">
        <v>199</v>
      </c>
      <c r="AU868" s="186" t="s">
        <v>114</v>
      </c>
      <c r="AV868" s="10" t="s">
        <v>114</v>
      </c>
      <c r="AW868" s="10" t="s">
        <v>39</v>
      </c>
      <c r="AX868" s="10" t="s">
        <v>82</v>
      </c>
      <c r="AY868" s="186" t="s">
        <v>191</v>
      </c>
    </row>
    <row r="869" spans="2:51" s="10" customFormat="1" ht="22.5" customHeight="1">
      <c r="B869" s="179"/>
      <c r="C869" s="180"/>
      <c r="D869" s="180"/>
      <c r="E869" s="181" t="s">
        <v>22</v>
      </c>
      <c r="F869" s="274" t="s">
        <v>1117</v>
      </c>
      <c r="G869" s="275"/>
      <c r="H869" s="275"/>
      <c r="I869" s="275"/>
      <c r="J869" s="180"/>
      <c r="K869" s="182">
        <v>1</v>
      </c>
      <c r="L869" s="180"/>
      <c r="M869" s="180"/>
      <c r="N869" s="180"/>
      <c r="O869" s="180"/>
      <c r="P869" s="180"/>
      <c r="Q869" s="180"/>
      <c r="R869" s="183"/>
      <c r="T869" s="184"/>
      <c r="U869" s="180"/>
      <c r="V869" s="180"/>
      <c r="W869" s="180"/>
      <c r="X869" s="180"/>
      <c r="Y869" s="180"/>
      <c r="Z869" s="180"/>
      <c r="AA869" s="185"/>
      <c r="AT869" s="186" t="s">
        <v>199</v>
      </c>
      <c r="AU869" s="186" t="s">
        <v>114</v>
      </c>
      <c r="AV869" s="10" t="s">
        <v>114</v>
      </c>
      <c r="AW869" s="10" t="s">
        <v>39</v>
      </c>
      <c r="AX869" s="10" t="s">
        <v>82</v>
      </c>
      <c r="AY869" s="186" t="s">
        <v>191</v>
      </c>
    </row>
    <row r="870" spans="2:51" s="10" customFormat="1" ht="22.5" customHeight="1">
      <c r="B870" s="179"/>
      <c r="C870" s="180"/>
      <c r="D870" s="180"/>
      <c r="E870" s="181" t="s">
        <v>22</v>
      </c>
      <c r="F870" s="274" t="s">
        <v>1198</v>
      </c>
      <c r="G870" s="275"/>
      <c r="H870" s="275"/>
      <c r="I870" s="275"/>
      <c r="J870" s="180"/>
      <c r="K870" s="182">
        <v>9</v>
      </c>
      <c r="L870" s="180"/>
      <c r="M870" s="180"/>
      <c r="N870" s="180"/>
      <c r="O870" s="180"/>
      <c r="P870" s="180"/>
      <c r="Q870" s="180"/>
      <c r="R870" s="183"/>
      <c r="T870" s="184"/>
      <c r="U870" s="180"/>
      <c r="V870" s="180"/>
      <c r="W870" s="180"/>
      <c r="X870" s="180"/>
      <c r="Y870" s="180"/>
      <c r="Z870" s="180"/>
      <c r="AA870" s="185"/>
      <c r="AT870" s="186" t="s">
        <v>199</v>
      </c>
      <c r="AU870" s="186" t="s">
        <v>114</v>
      </c>
      <c r="AV870" s="10" t="s">
        <v>114</v>
      </c>
      <c r="AW870" s="10" t="s">
        <v>39</v>
      </c>
      <c r="AX870" s="10" t="s">
        <v>82</v>
      </c>
      <c r="AY870" s="186" t="s">
        <v>191</v>
      </c>
    </row>
    <row r="871" spans="2:51" s="10" customFormat="1" ht="22.5" customHeight="1">
      <c r="B871" s="179"/>
      <c r="C871" s="180"/>
      <c r="D871" s="180"/>
      <c r="E871" s="181" t="s">
        <v>22</v>
      </c>
      <c r="F871" s="274" t="s">
        <v>1199</v>
      </c>
      <c r="G871" s="275"/>
      <c r="H871" s="275"/>
      <c r="I871" s="275"/>
      <c r="J871" s="180"/>
      <c r="K871" s="182">
        <v>37</v>
      </c>
      <c r="L871" s="180"/>
      <c r="M871" s="180"/>
      <c r="N871" s="180"/>
      <c r="O871" s="180"/>
      <c r="P871" s="180"/>
      <c r="Q871" s="180"/>
      <c r="R871" s="183"/>
      <c r="T871" s="184"/>
      <c r="U871" s="180"/>
      <c r="V871" s="180"/>
      <c r="W871" s="180"/>
      <c r="X871" s="180"/>
      <c r="Y871" s="180"/>
      <c r="Z871" s="180"/>
      <c r="AA871" s="185"/>
      <c r="AT871" s="186" t="s">
        <v>199</v>
      </c>
      <c r="AU871" s="186" t="s">
        <v>114</v>
      </c>
      <c r="AV871" s="10" t="s">
        <v>114</v>
      </c>
      <c r="AW871" s="10" t="s">
        <v>39</v>
      </c>
      <c r="AX871" s="10" t="s">
        <v>82</v>
      </c>
      <c r="AY871" s="186" t="s">
        <v>191</v>
      </c>
    </row>
    <row r="872" spans="2:51" s="10" customFormat="1" ht="22.5" customHeight="1">
      <c r="B872" s="179"/>
      <c r="C872" s="180"/>
      <c r="D872" s="180"/>
      <c r="E872" s="181" t="s">
        <v>22</v>
      </c>
      <c r="F872" s="274" t="s">
        <v>1120</v>
      </c>
      <c r="G872" s="275"/>
      <c r="H872" s="275"/>
      <c r="I872" s="275"/>
      <c r="J872" s="180"/>
      <c r="K872" s="182">
        <v>4</v>
      </c>
      <c r="L872" s="180"/>
      <c r="M872" s="180"/>
      <c r="N872" s="180"/>
      <c r="O872" s="180"/>
      <c r="P872" s="180"/>
      <c r="Q872" s="180"/>
      <c r="R872" s="183"/>
      <c r="T872" s="184"/>
      <c r="U872" s="180"/>
      <c r="V872" s="180"/>
      <c r="W872" s="180"/>
      <c r="X872" s="180"/>
      <c r="Y872" s="180"/>
      <c r="Z872" s="180"/>
      <c r="AA872" s="185"/>
      <c r="AT872" s="186" t="s">
        <v>199</v>
      </c>
      <c r="AU872" s="186" t="s">
        <v>114</v>
      </c>
      <c r="AV872" s="10" t="s">
        <v>114</v>
      </c>
      <c r="AW872" s="10" t="s">
        <v>39</v>
      </c>
      <c r="AX872" s="10" t="s">
        <v>82</v>
      </c>
      <c r="AY872" s="186" t="s">
        <v>191</v>
      </c>
    </row>
    <row r="873" spans="2:51" s="10" customFormat="1" ht="22.5" customHeight="1">
      <c r="B873" s="179"/>
      <c r="C873" s="180"/>
      <c r="D873" s="180"/>
      <c r="E873" s="181" t="s">
        <v>22</v>
      </c>
      <c r="F873" s="274" t="s">
        <v>1121</v>
      </c>
      <c r="G873" s="275"/>
      <c r="H873" s="275"/>
      <c r="I873" s="275"/>
      <c r="J873" s="180"/>
      <c r="K873" s="182">
        <v>3</v>
      </c>
      <c r="L873" s="180"/>
      <c r="M873" s="180"/>
      <c r="N873" s="180"/>
      <c r="O873" s="180"/>
      <c r="P873" s="180"/>
      <c r="Q873" s="180"/>
      <c r="R873" s="183"/>
      <c r="T873" s="184"/>
      <c r="U873" s="180"/>
      <c r="V873" s="180"/>
      <c r="W873" s="180"/>
      <c r="X873" s="180"/>
      <c r="Y873" s="180"/>
      <c r="Z873" s="180"/>
      <c r="AA873" s="185"/>
      <c r="AT873" s="186" t="s">
        <v>199</v>
      </c>
      <c r="AU873" s="186" t="s">
        <v>114</v>
      </c>
      <c r="AV873" s="10" t="s">
        <v>114</v>
      </c>
      <c r="AW873" s="10" t="s">
        <v>39</v>
      </c>
      <c r="AX873" s="10" t="s">
        <v>82</v>
      </c>
      <c r="AY873" s="186" t="s">
        <v>191</v>
      </c>
    </row>
    <row r="874" spans="2:51" s="10" customFormat="1" ht="22.5" customHeight="1">
      <c r="B874" s="179"/>
      <c r="C874" s="180"/>
      <c r="D874" s="180"/>
      <c r="E874" s="181" t="s">
        <v>22</v>
      </c>
      <c r="F874" s="274" t="s">
        <v>1122</v>
      </c>
      <c r="G874" s="275"/>
      <c r="H874" s="275"/>
      <c r="I874" s="275"/>
      <c r="J874" s="180"/>
      <c r="K874" s="182">
        <v>1</v>
      </c>
      <c r="L874" s="180"/>
      <c r="M874" s="180"/>
      <c r="N874" s="180"/>
      <c r="O874" s="180"/>
      <c r="P874" s="180"/>
      <c r="Q874" s="180"/>
      <c r="R874" s="183"/>
      <c r="T874" s="184"/>
      <c r="U874" s="180"/>
      <c r="V874" s="180"/>
      <c r="W874" s="180"/>
      <c r="X874" s="180"/>
      <c r="Y874" s="180"/>
      <c r="Z874" s="180"/>
      <c r="AA874" s="185"/>
      <c r="AT874" s="186" t="s">
        <v>199</v>
      </c>
      <c r="AU874" s="186" t="s">
        <v>114</v>
      </c>
      <c r="AV874" s="10" t="s">
        <v>114</v>
      </c>
      <c r="AW874" s="10" t="s">
        <v>39</v>
      </c>
      <c r="AX874" s="10" t="s">
        <v>82</v>
      </c>
      <c r="AY874" s="186" t="s">
        <v>191</v>
      </c>
    </row>
    <row r="875" spans="2:51" s="12" customFormat="1" ht="22.5" customHeight="1">
      <c r="B875" s="195"/>
      <c r="C875" s="196"/>
      <c r="D875" s="196"/>
      <c r="E875" s="197" t="s">
        <v>22</v>
      </c>
      <c r="F875" s="288" t="s">
        <v>217</v>
      </c>
      <c r="G875" s="289"/>
      <c r="H875" s="289"/>
      <c r="I875" s="289"/>
      <c r="J875" s="196"/>
      <c r="K875" s="198">
        <v>77</v>
      </c>
      <c r="L875" s="196"/>
      <c r="M875" s="196"/>
      <c r="N875" s="196"/>
      <c r="O875" s="196"/>
      <c r="P875" s="196"/>
      <c r="Q875" s="196"/>
      <c r="R875" s="199"/>
      <c r="T875" s="200"/>
      <c r="U875" s="196"/>
      <c r="V875" s="196"/>
      <c r="W875" s="196"/>
      <c r="X875" s="196"/>
      <c r="Y875" s="196"/>
      <c r="Z875" s="196"/>
      <c r="AA875" s="201"/>
      <c r="AT875" s="202" t="s">
        <v>199</v>
      </c>
      <c r="AU875" s="202" t="s">
        <v>114</v>
      </c>
      <c r="AV875" s="12" t="s">
        <v>196</v>
      </c>
      <c r="AW875" s="12" t="s">
        <v>39</v>
      </c>
      <c r="AX875" s="12" t="s">
        <v>90</v>
      </c>
      <c r="AY875" s="202" t="s">
        <v>191</v>
      </c>
    </row>
    <row r="876" spans="2:65" s="1" customFormat="1" ht="22.5" customHeight="1">
      <c r="B876" s="38"/>
      <c r="C876" s="172" t="s">
        <v>1200</v>
      </c>
      <c r="D876" s="172" t="s">
        <v>193</v>
      </c>
      <c r="E876" s="173" t="s">
        <v>1201</v>
      </c>
      <c r="F876" s="281" t="s">
        <v>1202</v>
      </c>
      <c r="G876" s="281"/>
      <c r="H876" s="281"/>
      <c r="I876" s="281"/>
      <c r="J876" s="174" t="s">
        <v>406</v>
      </c>
      <c r="K876" s="175">
        <v>600</v>
      </c>
      <c r="L876" s="282">
        <v>0</v>
      </c>
      <c r="M876" s="283"/>
      <c r="N876" s="280">
        <f>ROUND(L876*K876,2)</f>
        <v>0</v>
      </c>
      <c r="O876" s="280"/>
      <c r="P876" s="280"/>
      <c r="Q876" s="280"/>
      <c r="R876" s="40"/>
      <c r="T876" s="176" t="s">
        <v>22</v>
      </c>
      <c r="U876" s="47" t="s">
        <v>47</v>
      </c>
      <c r="V876" s="39"/>
      <c r="W876" s="177">
        <f>V876*K876</f>
        <v>0</v>
      </c>
      <c r="X876" s="177">
        <v>0</v>
      </c>
      <c r="Y876" s="177">
        <f>X876*K876</f>
        <v>0</v>
      </c>
      <c r="Z876" s="177">
        <v>0</v>
      </c>
      <c r="AA876" s="178">
        <f>Z876*K876</f>
        <v>0</v>
      </c>
      <c r="AR876" s="21" t="s">
        <v>641</v>
      </c>
      <c r="AT876" s="21" t="s">
        <v>193</v>
      </c>
      <c r="AU876" s="21" t="s">
        <v>114</v>
      </c>
      <c r="AY876" s="21" t="s">
        <v>191</v>
      </c>
      <c r="BE876" s="113">
        <f>IF(U876="základní",N876,0)</f>
        <v>0</v>
      </c>
      <c r="BF876" s="113">
        <f>IF(U876="snížená",N876,0)</f>
        <v>0</v>
      </c>
      <c r="BG876" s="113">
        <f>IF(U876="zákl. přenesená",N876,0)</f>
        <v>0</v>
      </c>
      <c r="BH876" s="113">
        <f>IF(U876="sníž. přenesená",N876,0)</f>
        <v>0</v>
      </c>
      <c r="BI876" s="113">
        <f>IF(U876="nulová",N876,0)</f>
        <v>0</v>
      </c>
      <c r="BJ876" s="21" t="s">
        <v>90</v>
      </c>
      <c r="BK876" s="113">
        <f>ROUND(L876*K876,2)</f>
        <v>0</v>
      </c>
      <c r="BL876" s="21" t="s">
        <v>641</v>
      </c>
      <c r="BM876" s="21" t="s">
        <v>1203</v>
      </c>
    </row>
    <row r="877" spans="2:47" s="1" customFormat="1" ht="22.5" customHeight="1">
      <c r="B877" s="38"/>
      <c r="C877" s="39"/>
      <c r="D877" s="39"/>
      <c r="E877" s="39"/>
      <c r="F877" s="270" t="s">
        <v>1204</v>
      </c>
      <c r="G877" s="271"/>
      <c r="H877" s="271"/>
      <c r="I877" s="271"/>
      <c r="J877" s="39"/>
      <c r="K877" s="39"/>
      <c r="L877" s="39"/>
      <c r="M877" s="39"/>
      <c r="N877" s="39"/>
      <c r="O877" s="39"/>
      <c r="P877" s="39"/>
      <c r="Q877" s="39"/>
      <c r="R877" s="40"/>
      <c r="T877" s="147"/>
      <c r="U877" s="39"/>
      <c r="V877" s="39"/>
      <c r="W877" s="39"/>
      <c r="X877" s="39"/>
      <c r="Y877" s="39"/>
      <c r="Z877" s="39"/>
      <c r="AA877" s="81"/>
      <c r="AT877" s="21" t="s">
        <v>210</v>
      </c>
      <c r="AU877" s="21" t="s">
        <v>114</v>
      </c>
    </row>
    <row r="878" spans="2:51" s="10" customFormat="1" ht="22.5" customHeight="1">
      <c r="B878" s="179"/>
      <c r="C878" s="180"/>
      <c r="D878" s="180"/>
      <c r="E878" s="181" t="s">
        <v>22</v>
      </c>
      <c r="F878" s="274" t="s">
        <v>1205</v>
      </c>
      <c r="G878" s="275"/>
      <c r="H878" s="275"/>
      <c r="I878" s="275"/>
      <c r="J878" s="180"/>
      <c r="K878" s="182">
        <v>600</v>
      </c>
      <c r="L878" s="180"/>
      <c r="M878" s="180"/>
      <c r="N878" s="180"/>
      <c r="O878" s="180"/>
      <c r="P878" s="180"/>
      <c r="Q878" s="180"/>
      <c r="R878" s="183"/>
      <c r="T878" s="184"/>
      <c r="U878" s="180"/>
      <c r="V878" s="180"/>
      <c r="W878" s="180"/>
      <c r="X878" s="180"/>
      <c r="Y878" s="180"/>
      <c r="Z878" s="180"/>
      <c r="AA878" s="185"/>
      <c r="AT878" s="186" t="s">
        <v>199</v>
      </c>
      <c r="AU878" s="186" t="s">
        <v>114</v>
      </c>
      <c r="AV878" s="10" t="s">
        <v>114</v>
      </c>
      <c r="AW878" s="10" t="s">
        <v>39</v>
      </c>
      <c r="AX878" s="10" t="s">
        <v>90</v>
      </c>
      <c r="AY878" s="186" t="s">
        <v>191</v>
      </c>
    </row>
    <row r="879" spans="2:65" s="1" customFormat="1" ht="31.5" customHeight="1">
      <c r="B879" s="38"/>
      <c r="C879" s="172" t="s">
        <v>1206</v>
      </c>
      <c r="D879" s="172" t="s">
        <v>193</v>
      </c>
      <c r="E879" s="173" t="s">
        <v>1207</v>
      </c>
      <c r="F879" s="281" t="s">
        <v>1208</v>
      </c>
      <c r="G879" s="281"/>
      <c r="H879" s="281"/>
      <c r="I879" s="281"/>
      <c r="J879" s="174" t="s">
        <v>831</v>
      </c>
      <c r="K879" s="215">
        <v>0</v>
      </c>
      <c r="L879" s="282">
        <v>0</v>
      </c>
      <c r="M879" s="283"/>
      <c r="N879" s="280">
        <f>ROUND(L879*K879,2)</f>
        <v>0</v>
      </c>
      <c r="O879" s="280"/>
      <c r="P879" s="280"/>
      <c r="Q879" s="280"/>
      <c r="R879" s="40"/>
      <c r="T879" s="176" t="s">
        <v>22</v>
      </c>
      <c r="U879" s="47" t="s">
        <v>47</v>
      </c>
      <c r="V879" s="39"/>
      <c r="W879" s="177">
        <f>V879*K879</f>
        <v>0</v>
      </c>
      <c r="X879" s="177">
        <v>0</v>
      </c>
      <c r="Y879" s="177">
        <f>X879*K879</f>
        <v>0</v>
      </c>
      <c r="Z879" s="177">
        <v>0</v>
      </c>
      <c r="AA879" s="178">
        <f>Z879*K879</f>
        <v>0</v>
      </c>
      <c r="AR879" s="21" t="s">
        <v>344</v>
      </c>
      <c r="AT879" s="21" t="s">
        <v>193</v>
      </c>
      <c r="AU879" s="21" t="s">
        <v>114</v>
      </c>
      <c r="AY879" s="21" t="s">
        <v>191</v>
      </c>
      <c r="BE879" s="113">
        <f>IF(U879="základní",N879,0)</f>
        <v>0</v>
      </c>
      <c r="BF879" s="113">
        <f>IF(U879="snížená",N879,0)</f>
        <v>0</v>
      </c>
      <c r="BG879" s="113">
        <f>IF(U879="zákl. přenesená",N879,0)</f>
        <v>0</v>
      </c>
      <c r="BH879" s="113">
        <f>IF(U879="sníž. přenesená",N879,0)</f>
        <v>0</v>
      </c>
      <c r="BI879" s="113">
        <f>IF(U879="nulová",N879,0)</f>
        <v>0</v>
      </c>
      <c r="BJ879" s="21" t="s">
        <v>90</v>
      </c>
      <c r="BK879" s="113">
        <f>ROUND(L879*K879,2)</f>
        <v>0</v>
      </c>
      <c r="BL879" s="21" t="s">
        <v>344</v>
      </c>
      <c r="BM879" s="21" t="s">
        <v>1209</v>
      </c>
    </row>
    <row r="880" spans="2:63" s="9" customFormat="1" ht="29.85" customHeight="1">
      <c r="B880" s="161"/>
      <c r="C880" s="162"/>
      <c r="D880" s="171" t="s">
        <v>155</v>
      </c>
      <c r="E880" s="171"/>
      <c r="F880" s="171"/>
      <c r="G880" s="171"/>
      <c r="H880" s="171"/>
      <c r="I880" s="171"/>
      <c r="J880" s="171"/>
      <c r="K880" s="171"/>
      <c r="L880" s="171"/>
      <c r="M880" s="171"/>
      <c r="N880" s="268">
        <f>BK880</f>
        <v>0</v>
      </c>
      <c r="O880" s="269"/>
      <c r="P880" s="269"/>
      <c r="Q880" s="269"/>
      <c r="R880" s="164"/>
      <c r="T880" s="165"/>
      <c r="U880" s="162"/>
      <c r="V880" s="162"/>
      <c r="W880" s="166">
        <f>SUM(W881:W891)</f>
        <v>0</v>
      </c>
      <c r="X880" s="162"/>
      <c r="Y880" s="166">
        <f>SUM(Y881:Y891)</f>
        <v>0.00058</v>
      </c>
      <c r="Z880" s="162"/>
      <c r="AA880" s="167">
        <f>SUM(AA881:AA891)</f>
        <v>0</v>
      </c>
      <c r="AR880" s="168" t="s">
        <v>114</v>
      </c>
      <c r="AT880" s="169" t="s">
        <v>81</v>
      </c>
      <c r="AU880" s="169" t="s">
        <v>90</v>
      </c>
      <c r="AY880" s="168" t="s">
        <v>191</v>
      </c>
      <c r="BK880" s="170">
        <f>SUM(BK881:BK891)</f>
        <v>0</v>
      </c>
    </row>
    <row r="881" spans="2:65" s="1" customFormat="1" ht="22.5" customHeight="1">
      <c r="B881" s="38"/>
      <c r="C881" s="172" t="s">
        <v>1210</v>
      </c>
      <c r="D881" s="172" t="s">
        <v>193</v>
      </c>
      <c r="E881" s="173" t="s">
        <v>1211</v>
      </c>
      <c r="F881" s="281" t="s">
        <v>1212</v>
      </c>
      <c r="G881" s="281"/>
      <c r="H881" s="281"/>
      <c r="I881" s="281"/>
      <c r="J881" s="174" t="s">
        <v>203</v>
      </c>
      <c r="K881" s="175">
        <v>6</v>
      </c>
      <c r="L881" s="282">
        <v>0</v>
      </c>
      <c r="M881" s="283"/>
      <c r="N881" s="280">
        <f>ROUND(L881*K881,2)</f>
        <v>0</v>
      </c>
      <c r="O881" s="280"/>
      <c r="P881" s="280"/>
      <c r="Q881" s="280"/>
      <c r="R881" s="40"/>
      <c r="T881" s="176" t="s">
        <v>22</v>
      </c>
      <c r="U881" s="47" t="s">
        <v>47</v>
      </c>
      <c r="V881" s="39"/>
      <c r="W881" s="177">
        <f>V881*K881</f>
        <v>0</v>
      </c>
      <c r="X881" s="177">
        <v>0</v>
      </c>
      <c r="Y881" s="177">
        <f>X881*K881</f>
        <v>0</v>
      </c>
      <c r="Z881" s="177">
        <v>0</v>
      </c>
      <c r="AA881" s="178">
        <f>Z881*K881</f>
        <v>0</v>
      </c>
      <c r="AR881" s="21" t="s">
        <v>344</v>
      </c>
      <c r="AT881" s="21" t="s">
        <v>193</v>
      </c>
      <c r="AU881" s="21" t="s">
        <v>114</v>
      </c>
      <c r="AY881" s="21" t="s">
        <v>191</v>
      </c>
      <c r="BE881" s="113">
        <f>IF(U881="základní",N881,0)</f>
        <v>0</v>
      </c>
      <c r="BF881" s="113">
        <f>IF(U881="snížená",N881,0)</f>
        <v>0</v>
      </c>
      <c r="BG881" s="113">
        <f>IF(U881="zákl. přenesená",N881,0)</f>
        <v>0</v>
      </c>
      <c r="BH881" s="113">
        <f>IF(U881="sníž. přenesená",N881,0)</f>
        <v>0</v>
      </c>
      <c r="BI881" s="113">
        <f>IF(U881="nulová",N881,0)</f>
        <v>0</v>
      </c>
      <c r="BJ881" s="21" t="s">
        <v>90</v>
      </c>
      <c r="BK881" s="113">
        <f>ROUND(L881*K881,2)</f>
        <v>0</v>
      </c>
      <c r="BL881" s="21" t="s">
        <v>344</v>
      </c>
      <c r="BM881" s="21" t="s">
        <v>1213</v>
      </c>
    </row>
    <row r="882" spans="2:47" s="1" customFormat="1" ht="22.5" customHeight="1">
      <c r="B882" s="38"/>
      <c r="C882" s="39"/>
      <c r="D882" s="39"/>
      <c r="E882" s="39"/>
      <c r="F882" s="270" t="s">
        <v>1214</v>
      </c>
      <c r="G882" s="271"/>
      <c r="H882" s="271"/>
      <c r="I882" s="271"/>
      <c r="J882" s="39"/>
      <c r="K882" s="39"/>
      <c r="L882" s="39"/>
      <c r="M882" s="39"/>
      <c r="N882" s="39"/>
      <c r="O882" s="39"/>
      <c r="P882" s="39"/>
      <c r="Q882" s="39"/>
      <c r="R882" s="40"/>
      <c r="T882" s="147"/>
      <c r="U882" s="39"/>
      <c r="V882" s="39"/>
      <c r="W882" s="39"/>
      <c r="X882" s="39"/>
      <c r="Y882" s="39"/>
      <c r="Z882" s="39"/>
      <c r="AA882" s="81"/>
      <c r="AT882" s="21" t="s">
        <v>210</v>
      </c>
      <c r="AU882" s="21" t="s">
        <v>114</v>
      </c>
    </row>
    <row r="883" spans="2:51" s="11" customFormat="1" ht="22.5" customHeight="1">
      <c r="B883" s="187"/>
      <c r="C883" s="188"/>
      <c r="D883" s="188"/>
      <c r="E883" s="189" t="s">
        <v>22</v>
      </c>
      <c r="F883" s="272" t="s">
        <v>1160</v>
      </c>
      <c r="G883" s="273"/>
      <c r="H883" s="273"/>
      <c r="I883" s="273"/>
      <c r="J883" s="188"/>
      <c r="K883" s="190" t="s">
        <v>22</v>
      </c>
      <c r="L883" s="188"/>
      <c r="M883" s="188"/>
      <c r="N883" s="188"/>
      <c r="O883" s="188"/>
      <c r="P883" s="188"/>
      <c r="Q883" s="188"/>
      <c r="R883" s="191"/>
      <c r="T883" s="192"/>
      <c r="U883" s="188"/>
      <c r="V883" s="188"/>
      <c r="W883" s="188"/>
      <c r="X883" s="188"/>
      <c r="Y883" s="188"/>
      <c r="Z883" s="188"/>
      <c r="AA883" s="193"/>
      <c r="AT883" s="194" t="s">
        <v>199</v>
      </c>
      <c r="AU883" s="194" t="s">
        <v>114</v>
      </c>
      <c r="AV883" s="11" t="s">
        <v>90</v>
      </c>
      <c r="AW883" s="11" t="s">
        <v>39</v>
      </c>
      <c r="AX883" s="11" t="s">
        <v>82</v>
      </c>
      <c r="AY883" s="194" t="s">
        <v>191</v>
      </c>
    </row>
    <row r="884" spans="2:51" s="10" customFormat="1" ht="22.5" customHeight="1">
      <c r="B884" s="179"/>
      <c r="C884" s="180"/>
      <c r="D884" s="180"/>
      <c r="E884" s="181" t="s">
        <v>22</v>
      </c>
      <c r="F884" s="274" t="s">
        <v>1215</v>
      </c>
      <c r="G884" s="275"/>
      <c r="H884" s="275"/>
      <c r="I884" s="275"/>
      <c r="J884" s="180"/>
      <c r="K884" s="182">
        <v>4</v>
      </c>
      <c r="L884" s="180"/>
      <c r="M884" s="180"/>
      <c r="N884" s="180"/>
      <c r="O884" s="180"/>
      <c r="P884" s="180"/>
      <c r="Q884" s="180"/>
      <c r="R884" s="183"/>
      <c r="T884" s="184"/>
      <c r="U884" s="180"/>
      <c r="V884" s="180"/>
      <c r="W884" s="180"/>
      <c r="X884" s="180"/>
      <c r="Y884" s="180"/>
      <c r="Z884" s="180"/>
      <c r="AA884" s="185"/>
      <c r="AT884" s="186" t="s">
        <v>199</v>
      </c>
      <c r="AU884" s="186" t="s">
        <v>114</v>
      </c>
      <c r="AV884" s="10" t="s">
        <v>114</v>
      </c>
      <c r="AW884" s="10" t="s">
        <v>39</v>
      </c>
      <c r="AX884" s="10" t="s">
        <v>82</v>
      </c>
      <c r="AY884" s="186" t="s">
        <v>191</v>
      </c>
    </row>
    <row r="885" spans="2:51" s="10" customFormat="1" ht="22.5" customHeight="1">
      <c r="B885" s="179"/>
      <c r="C885" s="180"/>
      <c r="D885" s="180"/>
      <c r="E885" s="181" t="s">
        <v>22</v>
      </c>
      <c r="F885" s="274" t="s">
        <v>1216</v>
      </c>
      <c r="G885" s="275"/>
      <c r="H885" s="275"/>
      <c r="I885" s="275"/>
      <c r="J885" s="180"/>
      <c r="K885" s="182">
        <v>2</v>
      </c>
      <c r="L885" s="180"/>
      <c r="M885" s="180"/>
      <c r="N885" s="180"/>
      <c r="O885" s="180"/>
      <c r="P885" s="180"/>
      <c r="Q885" s="180"/>
      <c r="R885" s="183"/>
      <c r="T885" s="184"/>
      <c r="U885" s="180"/>
      <c r="V885" s="180"/>
      <c r="W885" s="180"/>
      <c r="X885" s="180"/>
      <c r="Y885" s="180"/>
      <c r="Z885" s="180"/>
      <c r="AA885" s="185"/>
      <c r="AT885" s="186" t="s">
        <v>199</v>
      </c>
      <c r="AU885" s="186" t="s">
        <v>114</v>
      </c>
      <c r="AV885" s="10" t="s">
        <v>114</v>
      </c>
      <c r="AW885" s="10" t="s">
        <v>39</v>
      </c>
      <c r="AX885" s="10" t="s">
        <v>82</v>
      </c>
      <c r="AY885" s="186" t="s">
        <v>191</v>
      </c>
    </row>
    <row r="886" spans="2:51" s="12" customFormat="1" ht="22.5" customHeight="1">
      <c r="B886" s="195"/>
      <c r="C886" s="196"/>
      <c r="D886" s="196"/>
      <c r="E886" s="197" t="s">
        <v>22</v>
      </c>
      <c r="F886" s="288" t="s">
        <v>217</v>
      </c>
      <c r="G886" s="289"/>
      <c r="H886" s="289"/>
      <c r="I886" s="289"/>
      <c r="J886" s="196"/>
      <c r="K886" s="198">
        <v>6</v>
      </c>
      <c r="L886" s="196"/>
      <c r="M886" s="196"/>
      <c r="N886" s="196"/>
      <c r="O886" s="196"/>
      <c r="P886" s="196"/>
      <c r="Q886" s="196"/>
      <c r="R886" s="199"/>
      <c r="T886" s="200"/>
      <c r="U886" s="196"/>
      <c r="V886" s="196"/>
      <c r="W886" s="196"/>
      <c r="X886" s="196"/>
      <c r="Y886" s="196"/>
      <c r="Z886" s="196"/>
      <c r="AA886" s="201"/>
      <c r="AT886" s="202" t="s">
        <v>199</v>
      </c>
      <c r="AU886" s="202" t="s">
        <v>114</v>
      </c>
      <c r="AV886" s="12" t="s">
        <v>196</v>
      </c>
      <c r="AW886" s="12" t="s">
        <v>39</v>
      </c>
      <c r="AX886" s="12" t="s">
        <v>90</v>
      </c>
      <c r="AY886" s="202" t="s">
        <v>191</v>
      </c>
    </row>
    <row r="887" spans="2:65" s="1" customFormat="1" ht="22.5" customHeight="1">
      <c r="B887" s="38"/>
      <c r="C887" s="203" t="s">
        <v>1217</v>
      </c>
      <c r="D887" s="203" t="s">
        <v>292</v>
      </c>
      <c r="E887" s="204" t="s">
        <v>1218</v>
      </c>
      <c r="F887" s="276" t="s">
        <v>1219</v>
      </c>
      <c r="G887" s="276"/>
      <c r="H887" s="276"/>
      <c r="I887" s="276"/>
      <c r="J887" s="205" t="s">
        <v>203</v>
      </c>
      <c r="K887" s="206">
        <v>4</v>
      </c>
      <c r="L887" s="277">
        <v>0</v>
      </c>
      <c r="M887" s="278"/>
      <c r="N887" s="279">
        <f>ROUND(L887*K887,2)</f>
        <v>0</v>
      </c>
      <c r="O887" s="280"/>
      <c r="P887" s="280"/>
      <c r="Q887" s="280"/>
      <c r="R887" s="40"/>
      <c r="T887" s="176" t="s">
        <v>22</v>
      </c>
      <c r="U887" s="47" t="s">
        <v>47</v>
      </c>
      <c r="V887" s="39"/>
      <c r="W887" s="177">
        <f>V887*K887</f>
        <v>0</v>
      </c>
      <c r="X887" s="177">
        <v>0.00012</v>
      </c>
      <c r="Y887" s="177">
        <f>X887*K887</f>
        <v>0.00048</v>
      </c>
      <c r="Z887" s="177">
        <v>0</v>
      </c>
      <c r="AA887" s="178">
        <f>Z887*K887</f>
        <v>0</v>
      </c>
      <c r="AR887" s="21" t="s">
        <v>296</v>
      </c>
      <c r="AT887" s="21" t="s">
        <v>292</v>
      </c>
      <c r="AU887" s="21" t="s">
        <v>114</v>
      </c>
      <c r="AY887" s="21" t="s">
        <v>191</v>
      </c>
      <c r="BE887" s="113">
        <f>IF(U887="základní",N887,0)</f>
        <v>0</v>
      </c>
      <c r="BF887" s="113">
        <f>IF(U887="snížená",N887,0)</f>
        <v>0</v>
      </c>
      <c r="BG887" s="113">
        <f>IF(U887="zákl. přenesená",N887,0)</f>
        <v>0</v>
      </c>
      <c r="BH887" s="113">
        <f>IF(U887="sníž. přenesená",N887,0)</f>
        <v>0</v>
      </c>
      <c r="BI887" s="113">
        <f>IF(U887="nulová",N887,0)</f>
        <v>0</v>
      </c>
      <c r="BJ887" s="21" t="s">
        <v>90</v>
      </c>
      <c r="BK887" s="113">
        <f>ROUND(L887*K887,2)</f>
        <v>0</v>
      </c>
      <c r="BL887" s="21" t="s">
        <v>196</v>
      </c>
      <c r="BM887" s="21" t="s">
        <v>1220</v>
      </c>
    </row>
    <row r="888" spans="2:51" s="10" customFormat="1" ht="22.5" customHeight="1">
      <c r="B888" s="179"/>
      <c r="C888" s="180"/>
      <c r="D888" s="180"/>
      <c r="E888" s="181" t="s">
        <v>22</v>
      </c>
      <c r="F888" s="284" t="s">
        <v>1215</v>
      </c>
      <c r="G888" s="285"/>
      <c r="H888" s="285"/>
      <c r="I888" s="285"/>
      <c r="J888" s="180"/>
      <c r="K888" s="182">
        <v>4</v>
      </c>
      <c r="L888" s="180"/>
      <c r="M888" s="180"/>
      <c r="N888" s="180"/>
      <c r="O888" s="180"/>
      <c r="P888" s="180"/>
      <c r="Q888" s="180"/>
      <c r="R888" s="183"/>
      <c r="T888" s="184"/>
      <c r="U888" s="180"/>
      <c r="V888" s="180"/>
      <c r="W888" s="180"/>
      <c r="X888" s="180"/>
      <c r="Y888" s="180"/>
      <c r="Z888" s="180"/>
      <c r="AA888" s="185"/>
      <c r="AT888" s="186" t="s">
        <v>199</v>
      </c>
      <c r="AU888" s="186" t="s">
        <v>114</v>
      </c>
      <c r="AV888" s="10" t="s">
        <v>114</v>
      </c>
      <c r="AW888" s="10" t="s">
        <v>39</v>
      </c>
      <c r="AX888" s="10" t="s">
        <v>90</v>
      </c>
      <c r="AY888" s="186" t="s">
        <v>191</v>
      </c>
    </row>
    <row r="889" spans="2:65" s="1" customFormat="1" ht="22.5" customHeight="1">
      <c r="B889" s="38"/>
      <c r="C889" s="203" t="s">
        <v>1221</v>
      </c>
      <c r="D889" s="203" t="s">
        <v>292</v>
      </c>
      <c r="E889" s="204" t="s">
        <v>1222</v>
      </c>
      <c r="F889" s="276" t="s">
        <v>1223</v>
      </c>
      <c r="G889" s="276"/>
      <c r="H889" s="276"/>
      <c r="I889" s="276"/>
      <c r="J889" s="205" t="s">
        <v>203</v>
      </c>
      <c r="K889" s="206">
        <v>2</v>
      </c>
      <c r="L889" s="277">
        <v>0</v>
      </c>
      <c r="M889" s="278"/>
      <c r="N889" s="279">
        <f>ROUND(L889*K889,2)</f>
        <v>0</v>
      </c>
      <c r="O889" s="280"/>
      <c r="P889" s="280"/>
      <c r="Q889" s="280"/>
      <c r="R889" s="40"/>
      <c r="T889" s="176" t="s">
        <v>22</v>
      </c>
      <c r="U889" s="47" t="s">
        <v>47</v>
      </c>
      <c r="V889" s="39"/>
      <c r="W889" s="177">
        <f>V889*K889</f>
        <v>0</v>
      </c>
      <c r="X889" s="177">
        <v>5E-05</v>
      </c>
      <c r="Y889" s="177">
        <f>X889*K889</f>
        <v>0.0001</v>
      </c>
      <c r="Z889" s="177">
        <v>0</v>
      </c>
      <c r="AA889" s="178">
        <f>Z889*K889</f>
        <v>0</v>
      </c>
      <c r="AR889" s="21" t="s">
        <v>296</v>
      </c>
      <c r="AT889" s="21" t="s">
        <v>292</v>
      </c>
      <c r="AU889" s="21" t="s">
        <v>114</v>
      </c>
      <c r="AY889" s="21" t="s">
        <v>191</v>
      </c>
      <c r="BE889" s="113">
        <f>IF(U889="základní",N889,0)</f>
        <v>0</v>
      </c>
      <c r="BF889" s="113">
        <f>IF(U889="snížená",N889,0)</f>
        <v>0</v>
      </c>
      <c r="BG889" s="113">
        <f>IF(U889="zákl. přenesená",N889,0)</f>
        <v>0</v>
      </c>
      <c r="BH889" s="113">
        <f>IF(U889="sníž. přenesená",N889,0)</f>
        <v>0</v>
      </c>
      <c r="BI889" s="113">
        <f>IF(U889="nulová",N889,0)</f>
        <v>0</v>
      </c>
      <c r="BJ889" s="21" t="s">
        <v>90</v>
      </c>
      <c r="BK889" s="113">
        <f>ROUND(L889*K889,2)</f>
        <v>0</v>
      </c>
      <c r="BL889" s="21" t="s">
        <v>196</v>
      </c>
      <c r="BM889" s="21" t="s">
        <v>1224</v>
      </c>
    </row>
    <row r="890" spans="2:51" s="10" customFormat="1" ht="22.5" customHeight="1">
      <c r="B890" s="179"/>
      <c r="C890" s="180"/>
      <c r="D890" s="180"/>
      <c r="E890" s="181" t="s">
        <v>22</v>
      </c>
      <c r="F890" s="284" t="s">
        <v>1216</v>
      </c>
      <c r="G890" s="285"/>
      <c r="H890" s="285"/>
      <c r="I890" s="285"/>
      <c r="J890" s="180"/>
      <c r="K890" s="182">
        <v>2</v>
      </c>
      <c r="L890" s="180"/>
      <c r="M890" s="180"/>
      <c r="N890" s="180"/>
      <c r="O890" s="180"/>
      <c r="P890" s="180"/>
      <c r="Q890" s="180"/>
      <c r="R890" s="183"/>
      <c r="T890" s="184"/>
      <c r="U890" s="180"/>
      <c r="V890" s="180"/>
      <c r="W890" s="180"/>
      <c r="X890" s="180"/>
      <c r="Y890" s="180"/>
      <c r="Z890" s="180"/>
      <c r="AA890" s="185"/>
      <c r="AT890" s="186" t="s">
        <v>199</v>
      </c>
      <c r="AU890" s="186" t="s">
        <v>114</v>
      </c>
      <c r="AV890" s="10" t="s">
        <v>114</v>
      </c>
      <c r="AW890" s="10" t="s">
        <v>39</v>
      </c>
      <c r="AX890" s="10" t="s">
        <v>90</v>
      </c>
      <c r="AY890" s="186" t="s">
        <v>191</v>
      </c>
    </row>
    <row r="891" spans="2:65" s="1" customFormat="1" ht="31.5" customHeight="1">
      <c r="B891" s="38"/>
      <c r="C891" s="172" t="s">
        <v>1225</v>
      </c>
      <c r="D891" s="172" t="s">
        <v>193</v>
      </c>
      <c r="E891" s="173" t="s">
        <v>1226</v>
      </c>
      <c r="F891" s="281" t="s">
        <v>1227</v>
      </c>
      <c r="G891" s="281"/>
      <c r="H891" s="281"/>
      <c r="I891" s="281"/>
      <c r="J891" s="174" t="s">
        <v>831</v>
      </c>
      <c r="K891" s="215">
        <v>0</v>
      </c>
      <c r="L891" s="282">
        <v>0</v>
      </c>
      <c r="M891" s="283"/>
      <c r="N891" s="280">
        <f>ROUND(L891*K891,2)</f>
        <v>0</v>
      </c>
      <c r="O891" s="280"/>
      <c r="P891" s="280"/>
      <c r="Q891" s="280"/>
      <c r="R891" s="40"/>
      <c r="T891" s="176" t="s">
        <v>22</v>
      </c>
      <c r="U891" s="47" t="s">
        <v>47</v>
      </c>
      <c r="V891" s="39"/>
      <c r="W891" s="177">
        <f>V891*K891</f>
        <v>0</v>
      </c>
      <c r="X891" s="177">
        <v>0</v>
      </c>
      <c r="Y891" s="177">
        <f>X891*K891</f>
        <v>0</v>
      </c>
      <c r="Z891" s="177">
        <v>0</v>
      </c>
      <c r="AA891" s="178">
        <f>Z891*K891</f>
        <v>0</v>
      </c>
      <c r="AR891" s="21" t="s">
        <v>344</v>
      </c>
      <c r="AT891" s="21" t="s">
        <v>193</v>
      </c>
      <c r="AU891" s="21" t="s">
        <v>114</v>
      </c>
      <c r="AY891" s="21" t="s">
        <v>191</v>
      </c>
      <c r="BE891" s="113">
        <f>IF(U891="základní",N891,0)</f>
        <v>0</v>
      </c>
      <c r="BF891" s="113">
        <f>IF(U891="snížená",N891,0)</f>
        <v>0</v>
      </c>
      <c r="BG891" s="113">
        <f>IF(U891="zákl. přenesená",N891,0)</f>
        <v>0</v>
      </c>
      <c r="BH891" s="113">
        <f>IF(U891="sníž. přenesená",N891,0)</f>
        <v>0</v>
      </c>
      <c r="BI891" s="113">
        <f>IF(U891="nulová",N891,0)</f>
        <v>0</v>
      </c>
      <c r="BJ891" s="21" t="s">
        <v>90</v>
      </c>
      <c r="BK891" s="113">
        <f>ROUND(L891*K891,2)</f>
        <v>0</v>
      </c>
      <c r="BL891" s="21" t="s">
        <v>344</v>
      </c>
      <c r="BM891" s="21" t="s">
        <v>1228</v>
      </c>
    </row>
    <row r="892" spans="2:63" s="9" customFormat="1" ht="29.85" customHeight="1">
      <c r="B892" s="161"/>
      <c r="C892" s="162"/>
      <c r="D892" s="171" t="s">
        <v>156</v>
      </c>
      <c r="E892" s="171"/>
      <c r="F892" s="171"/>
      <c r="G892" s="171"/>
      <c r="H892" s="171"/>
      <c r="I892" s="171"/>
      <c r="J892" s="171"/>
      <c r="K892" s="171"/>
      <c r="L892" s="171"/>
      <c r="M892" s="171"/>
      <c r="N892" s="268">
        <f>BK892</f>
        <v>0</v>
      </c>
      <c r="O892" s="269"/>
      <c r="P892" s="269"/>
      <c r="Q892" s="269"/>
      <c r="R892" s="164"/>
      <c r="T892" s="165"/>
      <c r="U892" s="162"/>
      <c r="V892" s="162"/>
      <c r="W892" s="166">
        <f>SUM(W893:W895)</f>
        <v>0</v>
      </c>
      <c r="X892" s="162"/>
      <c r="Y892" s="166">
        <f>SUM(Y893:Y895)</f>
        <v>0</v>
      </c>
      <c r="Z892" s="162"/>
      <c r="AA892" s="167">
        <f>SUM(AA893:AA895)</f>
        <v>0</v>
      </c>
      <c r="AR892" s="168" t="s">
        <v>114</v>
      </c>
      <c r="AT892" s="169" t="s">
        <v>81</v>
      </c>
      <c r="AU892" s="169" t="s">
        <v>90</v>
      </c>
      <c r="AY892" s="168" t="s">
        <v>191</v>
      </c>
      <c r="BK892" s="170">
        <f>SUM(BK893:BK895)</f>
        <v>0</v>
      </c>
    </row>
    <row r="893" spans="2:65" s="1" customFormat="1" ht="31.5" customHeight="1">
      <c r="B893" s="38"/>
      <c r="C893" s="172" t="s">
        <v>1229</v>
      </c>
      <c r="D893" s="172" t="s">
        <v>193</v>
      </c>
      <c r="E893" s="173" t="s">
        <v>1230</v>
      </c>
      <c r="F893" s="281" t="s">
        <v>1231</v>
      </c>
      <c r="G893" s="281"/>
      <c r="H893" s="281"/>
      <c r="I893" s="281"/>
      <c r="J893" s="174" t="s">
        <v>203</v>
      </c>
      <c r="K893" s="175">
        <v>12</v>
      </c>
      <c r="L893" s="282">
        <v>0</v>
      </c>
      <c r="M893" s="283"/>
      <c r="N893" s="280">
        <f>ROUND(L893*K893,2)</f>
        <v>0</v>
      </c>
      <c r="O893" s="280"/>
      <c r="P893" s="280"/>
      <c r="Q893" s="280"/>
      <c r="R893" s="40"/>
      <c r="T893" s="176" t="s">
        <v>22</v>
      </c>
      <c r="U893" s="47" t="s">
        <v>47</v>
      </c>
      <c r="V893" s="39"/>
      <c r="W893" s="177">
        <f>V893*K893</f>
        <v>0</v>
      </c>
      <c r="X893" s="177">
        <v>0</v>
      </c>
      <c r="Y893" s="177">
        <f>X893*K893</f>
        <v>0</v>
      </c>
      <c r="Z893" s="177">
        <v>0</v>
      </c>
      <c r="AA893" s="178">
        <f>Z893*K893</f>
        <v>0</v>
      </c>
      <c r="AR893" s="21" t="s">
        <v>344</v>
      </c>
      <c r="AT893" s="21" t="s">
        <v>193</v>
      </c>
      <c r="AU893" s="21" t="s">
        <v>114</v>
      </c>
      <c r="AY893" s="21" t="s">
        <v>191</v>
      </c>
      <c r="BE893" s="113">
        <f>IF(U893="základní",N893,0)</f>
        <v>0</v>
      </c>
      <c r="BF893" s="113">
        <f>IF(U893="snížená",N893,0)</f>
        <v>0</v>
      </c>
      <c r="BG893" s="113">
        <f>IF(U893="zákl. přenesená",N893,0)</f>
        <v>0</v>
      </c>
      <c r="BH893" s="113">
        <f>IF(U893="sníž. přenesená",N893,0)</f>
        <v>0</v>
      </c>
      <c r="BI893" s="113">
        <f>IF(U893="nulová",N893,0)</f>
        <v>0</v>
      </c>
      <c r="BJ893" s="21" t="s">
        <v>90</v>
      </c>
      <c r="BK893" s="113">
        <f>ROUND(L893*K893,2)</f>
        <v>0</v>
      </c>
      <c r="BL893" s="21" t="s">
        <v>344</v>
      </c>
      <c r="BM893" s="21" t="s">
        <v>1232</v>
      </c>
    </row>
    <row r="894" spans="2:51" s="11" customFormat="1" ht="22.5" customHeight="1">
      <c r="B894" s="187"/>
      <c r="C894" s="188"/>
      <c r="D894" s="188"/>
      <c r="E894" s="189" t="s">
        <v>22</v>
      </c>
      <c r="F894" s="286" t="s">
        <v>221</v>
      </c>
      <c r="G894" s="287"/>
      <c r="H894" s="287"/>
      <c r="I894" s="287"/>
      <c r="J894" s="188"/>
      <c r="K894" s="190" t="s">
        <v>22</v>
      </c>
      <c r="L894" s="188"/>
      <c r="M894" s="188"/>
      <c r="N894" s="188"/>
      <c r="O894" s="188"/>
      <c r="P894" s="188"/>
      <c r="Q894" s="188"/>
      <c r="R894" s="191"/>
      <c r="T894" s="192"/>
      <c r="U894" s="188"/>
      <c r="V894" s="188"/>
      <c r="W894" s="188"/>
      <c r="X894" s="188"/>
      <c r="Y894" s="188"/>
      <c r="Z894" s="188"/>
      <c r="AA894" s="193"/>
      <c r="AT894" s="194" t="s">
        <v>199</v>
      </c>
      <c r="AU894" s="194" t="s">
        <v>114</v>
      </c>
      <c r="AV894" s="11" t="s">
        <v>90</v>
      </c>
      <c r="AW894" s="11" t="s">
        <v>39</v>
      </c>
      <c r="AX894" s="11" t="s">
        <v>82</v>
      </c>
      <c r="AY894" s="194" t="s">
        <v>191</v>
      </c>
    </row>
    <row r="895" spans="2:51" s="10" customFormat="1" ht="22.5" customHeight="1">
      <c r="B895" s="179"/>
      <c r="C895" s="180"/>
      <c r="D895" s="180"/>
      <c r="E895" s="181" t="s">
        <v>22</v>
      </c>
      <c r="F895" s="274" t="s">
        <v>306</v>
      </c>
      <c r="G895" s="275"/>
      <c r="H895" s="275"/>
      <c r="I895" s="275"/>
      <c r="J895" s="180"/>
      <c r="K895" s="182">
        <v>12</v>
      </c>
      <c r="L895" s="180"/>
      <c r="M895" s="180"/>
      <c r="N895" s="180"/>
      <c r="O895" s="180"/>
      <c r="P895" s="180"/>
      <c r="Q895" s="180"/>
      <c r="R895" s="183"/>
      <c r="T895" s="184"/>
      <c r="U895" s="180"/>
      <c r="V895" s="180"/>
      <c r="W895" s="180"/>
      <c r="X895" s="180"/>
      <c r="Y895" s="180"/>
      <c r="Z895" s="180"/>
      <c r="AA895" s="185"/>
      <c r="AT895" s="186" t="s">
        <v>199</v>
      </c>
      <c r="AU895" s="186" t="s">
        <v>114</v>
      </c>
      <c r="AV895" s="10" t="s">
        <v>114</v>
      </c>
      <c r="AW895" s="10" t="s">
        <v>39</v>
      </c>
      <c r="AX895" s="10" t="s">
        <v>90</v>
      </c>
      <c r="AY895" s="186" t="s">
        <v>191</v>
      </c>
    </row>
    <row r="896" spans="2:63" s="9" customFormat="1" ht="29.85" customHeight="1">
      <c r="B896" s="161"/>
      <c r="C896" s="162"/>
      <c r="D896" s="171" t="s">
        <v>157</v>
      </c>
      <c r="E896" s="171"/>
      <c r="F896" s="171"/>
      <c r="G896" s="171"/>
      <c r="H896" s="171"/>
      <c r="I896" s="171"/>
      <c r="J896" s="171"/>
      <c r="K896" s="171"/>
      <c r="L896" s="171"/>
      <c r="M896" s="171"/>
      <c r="N896" s="266">
        <f>BK896</f>
        <v>0</v>
      </c>
      <c r="O896" s="267"/>
      <c r="P896" s="267"/>
      <c r="Q896" s="267"/>
      <c r="R896" s="164"/>
      <c r="T896" s="165"/>
      <c r="U896" s="162"/>
      <c r="V896" s="162"/>
      <c r="W896" s="166">
        <f>SUM(W897:W917)</f>
        <v>0</v>
      </c>
      <c r="X896" s="162"/>
      <c r="Y896" s="166">
        <f>SUM(Y897:Y917)</f>
        <v>3.696161</v>
      </c>
      <c r="Z896" s="162"/>
      <c r="AA896" s="167">
        <f>SUM(AA897:AA917)</f>
        <v>0</v>
      </c>
      <c r="AR896" s="168" t="s">
        <v>114</v>
      </c>
      <c r="AT896" s="169" t="s">
        <v>81</v>
      </c>
      <c r="AU896" s="169" t="s">
        <v>90</v>
      </c>
      <c r="AY896" s="168" t="s">
        <v>191</v>
      </c>
      <c r="BK896" s="170">
        <f>SUM(BK897:BK917)</f>
        <v>0</v>
      </c>
    </row>
    <row r="897" spans="2:65" s="1" customFormat="1" ht="31.5" customHeight="1">
      <c r="B897" s="38"/>
      <c r="C897" s="172" t="s">
        <v>1233</v>
      </c>
      <c r="D897" s="172" t="s">
        <v>193</v>
      </c>
      <c r="E897" s="173" t="s">
        <v>1234</v>
      </c>
      <c r="F897" s="281" t="s">
        <v>1235</v>
      </c>
      <c r="G897" s="281"/>
      <c r="H897" s="281"/>
      <c r="I897" s="281"/>
      <c r="J897" s="174" t="s">
        <v>111</v>
      </c>
      <c r="K897" s="175">
        <v>154.01</v>
      </c>
      <c r="L897" s="282">
        <v>0</v>
      </c>
      <c r="M897" s="283"/>
      <c r="N897" s="280">
        <f>ROUND(L897*K897,2)</f>
        <v>0</v>
      </c>
      <c r="O897" s="280"/>
      <c r="P897" s="280"/>
      <c r="Q897" s="280"/>
      <c r="R897" s="40"/>
      <c r="T897" s="176" t="s">
        <v>22</v>
      </c>
      <c r="U897" s="47" t="s">
        <v>47</v>
      </c>
      <c r="V897" s="39"/>
      <c r="W897" s="177">
        <f>V897*K897</f>
        <v>0</v>
      </c>
      <c r="X897" s="177">
        <v>0.0161</v>
      </c>
      <c r="Y897" s="177">
        <f>X897*K897</f>
        <v>2.479561</v>
      </c>
      <c r="Z897" s="177">
        <v>0</v>
      </c>
      <c r="AA897" s="178">
        <f>Z897*K897</f>
        <v>0</v>
      </c>
      <c r="AR897" s="21" t="s">
        <v>344</v>
      </c>
      <c r="AT897" s="21" t="s">
        <v>193</v>
      </c>
      <c r="AU897" s="21" t="s">
        <v>114</v>
      </c>
      <c r="AY897" s="21" t="s">
        <v>191</v>
      </c>
      <c r="BE897" s="113">
        <f>IF(U897="základní",N897,0)</f>
        <v>0</v>
      </c>
      <c r="BF897" s="113">
        <f>IF(U897="snížená",N897,0)</f>
        <v>0</v>
      </c>
      <c r="BG897" s="113">
        <f>IF(U897="zákl. přenesená",N897,0)</f>
        <v>0</v>
      </c>
      <c r="BH897" s="113">
        <f>IF(U897="sníž. přenesená",N897,0)</f>
        <v>0</v>
      </c>
      <c r="BI897" s="113">
        <f>IF(U897="nulová",N897,0)</f>
        <v>0</v>
      </c>
      <c r="BJ897" s="21" t="s">
        <v>90</v>
      </c>
      <c r="BK897" s="113">
        <f>ROUND(L897*K897,2)</f>
        <v>0</v>
      </c>
      <c r="BL897" s="21" t="s">
        <v>344</v>
      </c>
      <c r="BM897" s="21" t="s">
        <v>1236</v>
      </c>
    </row>
    <row r="898" spans="2:51" s="11" customFormat="1" ht="22.5" customHeight="1">
      <c r="B898" s="187"/>
      <c r="C898" s="188"/>
      <c r="D898" s="188"/>
      <c r="E898" s="189" t="s">
        <v>22</v>
      </c>
      <c r="F898" s="286" t="s">
        <v>1237</v>
      </c>
      <c r="G898" s="287"/>
      <c r="H898" s="287"/>
      <c r="I898" s="287"/>
      <c r="J898" s="188"/>
      <c r="K898" s="190" t="s">
        <v>22</v>
      </c>
      <c r="L898" s="188"/>
      <c r="M898" s="188"/>
      <c r="N898" s="188"/>
      <c r="O898" s="188"/>
      <c r="P898" s="188"/>
      <c r="Q898" s="188"/>
      <c r="R898" s="191"/>
      <c r="T898" s="192"/>
      <c r="U898" s="188"/>
      <c r="V898" s="188"/>
      <c r="W898" s="188"/>
      <c r="X898" s="188"/>
      <c r="Y898" s="188"/>
      <c r="Z898" s="188"/>
      <c r="AA898" s="193"/>
      <c r="AT898" s="194" t="s">
        <v>199</v>
      </c>
      <c r="AU898" s="194" t="s">
        <v>114</v>
      </c>
      <c r="AV898" s="11" t="s">
        <v>90</v>
      </c>
      <c r="AW898" s="11" t="s">
        <v>39</v>
      </c>
      <c r="AX898" s="11" t="s">
        <v>82</v>
      </c>
      <c r="AY898" s="194" t="s">
        <v>191</v>
      </c>
    </row>
    <row r="899" spans="2:51" s="10" customFormat="1" ht="22.5" customHeight="1">
      <c r="B899" s="179"/>
      <c r="C899" s="180"/>
      <c r="D899" s="180"/>
      <c r="E899" s="181" t="s">
        <v>22</v>
      </c>
      <c r="F899" s="274" t="s">
        <v>1238</v>
      </c>
      <c r="G899" s="275"/>
      <c r="H899" s="275"/>
      <c r="I899" s="275"/>
      <c r="J899" s="180"/>
      <c r="K899" s="182">
        <v>69.16</v>
      </c>
      <c r="L899" s="180"/>
      <c r="M899" s="180"/>
      <c r="N899" s="180"/>
      <c r="O899" s="180"/>
      <c r="P899" s="180"/>
      <c r="Q899" s="180"/>
      <c r="R899" s="183"/>
      <c r="T899" s="184"/>
      <c r="U899" s="180"/>
      <c r="V899" s="180"/>
      <c r="W899" s="180"/>
      <c r="X899" s="180"/>
      <c r="Y899" s="180"/>
      <c r="Z899" s="180"/>
      <c r="AA899" s="185"/>
      <c r="AT899" s="186" t="s">
        <v>199</v>
      </c>
      <c r="AU899" s="186" t="s">
        <v>114</v>
      </c>
      <c r="AV899" s="10" t="s">
        <v>114</v>
      </c>
      <c r="AW899" s="10" t="s">
        <v>39</v>
      </c>
      <c r="AX899" s="10" t="s">
        <v>82</v>
      </c>
      <c r="AY899" s="186" t="s">
        <v>191</v>
      </c>
    </row>
    <row r="900" spans="2:51" s="10" customFormat="1" ht="22.5" customHeight="1">
      <c r="B900" s="179"/>
      <c r="C900" s="180"/>
      <c r="D900" s="180"/>
      <c r="E900" s="181" t="s">
        <v>22</v>
      </c>
      <c r="F900" s="274" t="s">
        <v>1239</v>
      </c>
      <c r="G900" s="275"/>
      <c r="H900" s="275"/>
      <c r="I900" s="275"/>
      <c r="J900" s="180"/>
      <c r="K900" s="182">
        <v>51.45</v>
      </c>
      <c r="L900" s="180"/>
      <c r="M900" s="180"/>
      <c r="N900" s="180"/>
      <c r="O900" s="180"/>
      <c r="P900" s="180"/>
      <c r="Q900" s="180"/>
      <c r="R900" s="183"/>
      <c r="T900" s="184"/>
      <c r="U900" s="180"/>
      <c r="V900" s="180"/>
      <c r="W900" s="180"/>
      <c r="X900" s="180"/>
      <c r="Y900" s="180"/>
      <c r="Z900" s="180"/>
      <c r="AA900" s="185"/>
      <c r="AT900" s="186" t="s">
        <v>199</v>
      </c>
      <c r="AU900" s="186" t="s">
        <v>114</v>
      </c>
      <c r="AV900" s="10" t="s">
        <v>114</v>
      </c>
      <c r="AW900" s="10" t="s">
        <v>39</v>
      </c>
      <c r="AX900" s="10" t="s">
        <v>82</v>
      </c>
      <c r="AY900" s="186" t="s">
        <v>191</v>
      </c>
    </row>
    <row r="901" spans="2:51" s="10" customFormat="1" ht="22.5" customHeight="1">
      <c r="B901" s="179"/>
      <c r="C901" s="180"/>
      <c r="D901" s="180"/>
      <c r="E901" s="181" t="s">
        <v>22</v>
      </c>
      <c r="F901" s="274" t="s">
        <v>901</v>
      </c>
      <c r="G901" s="275"/>
      <c r="H901" s="275"/>
      <c r="I901" s="275"/>
      <c r="J901" s="180"/>
      <c r="K901" s="182">
        <v>33.4</v>
      </c>
      <c r="L901" s="180"/>
      <c r="M901" s="180"/>
      <c r="N901" s="180"/>
      <c r="O901" s="180"/>
      <c r="P901" s="180"/>
      <c r="Q901" s="180"/>
      <c r="R901" s="183"/>
      <c r="T901" s="184"/>
      <c r="U901" s="180"/>
      <c r="V901" s="180"/>
      <c r="W901" s="180"/>
      <c r="X901" s="180"/>
      <c r="Y901" s="180"/>
      <c r="Z901" s="180"/>
      <c r="AA901" s="185"/>
      <c r="AT901" s="186" t="s">
        <v>199</v>
      </c>
      <c r="AU901" s="186" t="s">
        <v>114</v>
      </c>
      <c r="AV901" s="10" t="s">
        <v>114</v>
      </c>
      <c r="AW901" s="10" t="s">
        <v>39</v>
      </c>
      <c r="AX901" s="10" t="s">
        <v>82</v>
      </c>
      <c r="AY901" s="186" t="s">
        <v>191</v>
      </c>
    </row>
    <row r="902" spans="2:51" s="12" customFormat="1" ht="22.5" customHeight="1">
      <c r="B902" s="195"/>
      <c r="C902" s="196"/>
      <c r="D902" s="196"/>
      <c r="E902" s="197" t="s">
        <v>22</v>
      </c>
      <c r="F902" s="288" t="s">
        <v>217</v>
      </c>
      <c r="G902" s="289"/>
      <c r="H902" s="289"/>
      <c r="I902" s="289"/>
      <c r="J902" s="196"/>
      <c r="K902" s="198">
        <v>154.01</v>
      </c>
      <c r="L902" s="196"/>
      <c r="M902" s="196"/>
      <c r="N902" s="196"/>
      <c r="O902" s="196"/>
      <c r="P902" s="196"/>
      <c r="Q902" s="196"/>
      <c r="R902" s="199"/>
      <c r="T902" s="200"/>
      <c r="U902" s="196"/>
      <c r="V902" s="196"/>
      <c r="W902" s="196"/>
      <c r="X902" s="196"/>
      <c r="Y902" s="196"/>
      <c r="Z902" s="196"/>
      <c r="AA902" s="201"/>
      <c r="AT902" s="202" t="s">
        <v>199</v>
      </c>
      <c r="AU902" s="202" t="s">
        <v>114</v>
      </c>
      <c r="AV902" s="12" t="s">
        <v>196</v>
      </c>
      <c r="AW902" s="12" t="s">
        <v>39</v>
      </c>
      <c r="AX902" s="12" t="s">
        <v>90</v>
      </c>
      <c r="AY902" s="202" t="s">
        <v>191</v>
      </c>
    </row>
    <row r="903" spans="2:65" s="1" customFormat="1" ht="31.5" customHeight="1">
      <c r="B903" s="38"/>
      <c r="C903" s="172" t="s">
        <v>1240</v>
      </c>
      <c r="D903" s="172" t="s">
        <v>193</v>
      </c>
      <c r="E903" s="173" t="s">
        <v>1241</v>
      </c>
      <c r="F903" s="281" t="s">
        <v>1242</v>
      </c>
      <c r="G903" s="281"/>
      <c r="H903" s="281"/>
      <c r="I903" s="281"/>
      <c r="J903" s="174" t="s">
        <v>406</v>
      </c>
      <c r="K903" s="175">
        <v>344.6</v>
      </c>
      <c r="L903" s="282">
        <v>0</v>
      </c>
      <c r="M903" s="283"/>
      <c r="N903" s="280">
        <f>ROUND(L903*K903,2)</f>
        <v>0</v>
      </c>
      <c r="O903" s="280"/>
      <c r="P903" s="280"/>
      <c r="Q903" s="280"/>
      <c r="R903" s="40"/>
      <c r="T903" s="176" t="s">
        <v>22</v>
      </c>
      <c r="U903" s="47" t="s">
        <v>47</v>
      </c>
      <c r="V903" s="39"/>
      <c r="W903" s="177">
        <f>V903*K903</f>
        <v>0</v>
      </c>
      <c r="X903" s="177">
        <v>0</v>
      </c>
      <c r="Y903" s="177">
        <f>X903*K903</f>
        <v>0</v>
      </c>
      <c r="Z903" s="177">
        <v>0</v>
      </c>
      <c r="AA903" s="178">
        <f>Z903*K903</f>
        <v>0</v>
      </c>
      <c r="AR903" s="21" t="s">
        <v>344</v>
      </c>
      <c r="AT903" s="21" t="s">
        <v>193</v>
      </c>
      <c r="AU903" s="21" t="s">
        <v>114</v>
      </c>
      <c r="AY903" s="21" t="s">
        <v>191</v>
      </c>
      <c r="BE903" s="113">
        <f>IF(U903="základní",N903,0)</f>
        <v>0</v>
      </c>
      <c r="BF903" s="113">
        <f>IF(U903="snížená",N903,0)</f>
        <v>0</v>
      </c>
      <c r="BG903" s="113">
        <f>IF(U903="zákl. přenesená",N903,0)</f>
        <v>0</v>
      </c>
      <c r="BH903" s="113">
        <f>IF(U903="sníž. přenesená",N903,0)</f>
        <v>0</v>
      </c>
      <c r="BI903" s="113">
        <f>IF(U903="nulová",N903,0)</f>
        <v>0</v>
      </c>
      <c r="BJ903" s="21" t="s">
        <v>90</v>
      </c>
      <c r="BK903" s="113">
        <f>ROUND(L903*K903,2)</f>
        <v>0</v>
      </c>
      <c r="BL903" s="21" t="s">
        <v>344</v>
      </c>
      <c r="BM903" s="21" t="s">
        <v>1243</v>
      </c>
    </row>
    <row r="904" spans="2:47" s="1" customFormat="1" ht="22.5" customHeight="1">
      <c r="B904" s="38"/>
      <c r="C904" s="39"/>
      <c r="D904" s="39"/>
      <c r="E904" s="39"/>
      <c r="F904" s="270" t="s">
        <v>1244</v>
      </c>
      <c r="G904" s="271"/>
      <c r="H904" s="271"/>
      <c r="I904" s="271"/>
      <c r="J904" s="39"/>
      <c r="K904" s="39"/>
      <c r="L904" s="39"/>
      <c r="M904" s="39"/>
      <c r="N904" s="39"/>
      <c r="O904" s="39"/>
      <c r="P904" s="39"/>
      <c r="Q904" s="39"/>
      <c r="R904" s="40"/>
      <c r="T904" s="147"/>
      <c r="U904" s="39"/>
      <c r="V904" s="39"/>
      <c r="W904" s="39"/>
      <c r="X904" s="39"/>
      <c r="Y904" s="39"/>
      <c r="Z904" s="39"/>
      <c r="AA904" s="81"/>
      <c r="AT904" s="21" t="s">
        <v>210</v>
      </c>
      <c r="AU904" s="21" t="s">
        <v>114</v>
      </c>
    </row>
    <row r="905" spans="2:51" s="11" customFormat="1" ht="22.5" customHeight="1">
      <c r="B905" s="187"/>
      <c r="C905" s="188"/>
      <c r="D905" s="188"/>
      <c r="E905" s="189" t="s">
        <v>22</v>
      </c>
      <c r="F905" s="272" t="s">
        <v>1245</v>
      </c>
      <c r="G905" s="273"/>
      <c r="H905" s="273"/>
      <c r="I905" s="273"/>
      <c r="J905" s="188"/>
      <c r="K905" s="190" t="s">
        <v>22</v>
      </c>
      <c r="L905" s="188"/>
      <c r="M905" s="188"/>
      <c r="N905" s="188"/>
      <c r="O905" s="188"/>
      <c r="P905" s="188"/>
      <c r="Q905" s="188"/>
      <c r="R905" s="191"/>
      <c r="T905" s="192"/>
      <c r="U905" s="188"/>
      <c r="V905" s="188"/>
      <c r="W905" s="188"/>
      <c r="X905" s="188"/>
      <c r="Y905" s="188"/>
      <c r="Z905" s="188"/>
      <c r="AA905" s="193"/>
      <c r="AT905" s="194" t="s">
        <v>199</v>
      </c>
      <c r="AU905" s="194" t="s">
        <v>114</v>
      </c>
      <c r="AV905" s="11" t="s">
        <v>90</v>
      </c>
      <c r="AW905" s="11" t="s">
        <v>39</v>
      </c>
      <c r="AX905" s="11" t="s">
        <v>82</v>
      </c>
      <c r="AY905" s="194" t="s">
        <v>191</v>
      </c>
    </row>
    <row r="906" spans="2:51" s="10" customFormat="1" ht="22.5" customHeight="1">
      <c r="B906" s="179"/>
      <c r="C906" s="180"/>
      <c r="D906" s="180"/>
      <c r="E906" s="181" t="s">
        <v>22</v>
      </c>
      <c r="F906" s="274" t="s">
        <v>1246</v>
      </c>
      <c r="G906" s="275"/>
      <c r="H906" s="275"/>
      <c r="I906" s="275"/>
      <c r="J906" s="180"/>
      <c r="K906" s="182">
        <v>197.6</v>
      </c>
      <c r="L906" s="180"/>
      <c r="M906" s="180"/>
      <c r="N906" s="180"/>
      <c r="O906" s="180"/>
      <c r="P906" s="180"/>
      <c r="Q906" s="180"/>
      <c r="R906" s="183"/>
      <c r="T906" s="184"/>
      <c r="U906" s="180"/>
      <c r="V906" s="180"/>
      <c r="W906" s="180"/>
      <c r="X906" s="180"/>
      <c r="Y906" s="180"/>
      <c r="Z906" s="180"/>
      <c r="AA906" s="185"/>
      <c r="AT906" s="186" t="s">
        <v>199</v>
      </c>
      <c r="AU906" s="186" t="s">
        <v>114</v>
      </c>
      <c r="AV906" s="10" t="s">
        <v>114</v>
      </c>
      <c r="AW906" s="10" t="s">
        <v>39</v>
      </c>
      <c r="AX906" s="10" t="s">
        <v>82</v>
      </c>
      <c r="AY906" s="186" t="s">
        <v>191</v>
      </c>
    </row>
    <row r="907" spans="2:51" s="10" customFormat="1" ht="22.5" customHeight="1">
      <c r="B907" s="179"/>
      <c r="C907" s="180"/>
      <c r="D907" s="180"/>
      <c r="E907" s="181" t="s">
        <v>22</v>
      </c>
      <c r="F907" s="274" t="s">
        <v>1247</v>
      </c>
      <c r="G907" s="275"/>
      <c r="H907" s="275"/>
      <c r="I907" s="275"/>
      <c r="J907" s="180"/>
      <c r="K907" s="182">
        <v>147</v>
      </c>
      <c r="L907" s="180"/>
      <c r="M907" s="180"/>
      <c r="N907" s="180"/>
      <c r="O907" s="180"/>
      <c r="P907" s="180"/>
      <c r="Q907" s="180"/>
      <c r="R907" s="183"/>
      <c r="T907" s="184"/>
      <c r="U907" s="180"/>
      <c r="V907" s="180"/>
      <c r="W907" s="180"/>
      <c r="X907" s="180"/>
      <c r="Y907" s="180"/>
      <c r="Z907" s="180"/>
      <c r="AA907" s="185"/>
      <c r="AT907" s="186" t="s">
        <v>199</v>
      </c>
      <c r="AU907" s="186" t="s">
        <v>114</v>
      </c>
      <c r="AV907" s="10" t="s">
        <v>114</v>
      </c>
      <c r="AW907" s="10" t="s">
        <v>39</v>
      </c>
      <c r="AX907" s="10" t="s">
        <v>82</v>
      </c>
      <c r="AY907" s="186" t="s">
        <v>191</v>
      </c>
    </row>
    <row r="908" spans="2:51" s="12" customFormat="1" ht="22.5" customHeight="1">
      <c r="B908" s="195"/>
      <c r="C908" s="196"/>
      <c r="D908" s="196"/>
      <c r="E908" s="197" t="s">
        <v>22</v>
      </c>
      <c r="F908" s="288" t="s">
        <v>217</v>
      </c>
      <c r="G908" s="289"/>
      <c r="H908" s="289"/>
      <c r="I908" s="289"/>
      <c r="J908" s="196"/>
      <c r="K908" s="198">
        <v>344.6</v>
      </c>
      <c r="L908" s="196"/>
      <c r="M908" s="196"/>
      <c r="N908" s="196"/>
      <c r="O908" s="196"/>
      <c r="P908" s="196"/>
      <c r="Q908" s="196"/>
      <c r="R908" s="199"/>
      <c r="T908" s="200"/>
      <c r="U908" s="196"/>
      <c r="V908" s="196"/>
      <c r="W908" s="196"/>
      <c r="X908" s="196"/>
      <c r="Y908" s="196"/>
      <c r="Z908" s="196"/>
      <c r="AA908" s="201"/>
      <c r="AT908" s="202" t="s">
        <v>199</v>
      </c>
      <c r="AU908" s="202" t="s">
        <v>114</v>
      </c>
      <c r="AV908" s="12" t="s">
        <v>196</v>
      </c>
      <c r="AW908" s="12" t="s">
        <v>39</v>
      </c>
      <c r="AX908" s="12" t="s">
        <v>90</v>
      </c>
      <c r="AY908" s="202" t="s">
        <v>191</v>
      </c>
    </row>
    <row r="909" spans="2:65" s="1" customFormat="1" ht="31.5" customHeight="1">
      <c r="B909" s="38"/>
      <c r="C909" s="203" t="s">
        <v>1248</v>
      </c>
      <c r="D909" s="203" t="s">
        <v>292</v>
      </c>
      <c r="E909" s="204" t="s">
        <v>1249</v>
      </c>
      <c r="F909" s="276" t="s">
        <v>1250</v>
      </c>
      <c r="G909" s="276"/>
      <c r="H909" s="276"/>
      <c r="I909" s="276"/>
      <c r="J909" s="205" t="s">
        <v>207</v>
      </c>
      <c r="K909" s="206">
        <v>0.91</v>
      </c>
      <c r="L909" s="277">
        <v>0</v>
      </c>
      <c r="M909" s="278"/>
      <c r="N909" s="279">
        <f>ROUND(L909*K909,2)</f>
        <v>0</v>
      </c>
      <c r="O909" s="280"/>
      <c r="P909" s="280"/>
      <c r="Q909" s="280"/>
      <c r="R909" s="40"/>
      <c r="T909" s="176" t="s">
        <v>22</v>
      </c>
      <c r="U909" s="47" t="s">
        <v>47</v>
      </c>
      <c r="V909" s="39"/>
      <c r="W909" s="177">
        <f>V909*K909</f>
        <v>0</v>
      </c>
      <c r="X909" s="177">
        <v>0.55</v>
      </c>
      <c r="Y909" s="177">
        <f>X909*K909</f>
        <v>0.5005000000000001</v>
      </c>
      <c r="Z909" s="177">
        <v>0</v>
      </c>
      <c r="AA909" s="178">
        <f>Z909*K909</f>
        <v>0</v>
      </c>
      <c r="AR909" s="21" t="s">
        <v>440</v>
      </c>
      <c r="AT909" s="21" t="s">
        <v>292</v>
      </c>
      <c r="AU909" s="21" t="s">
        <v>114</v>
      </c>
      <c r="AY909" s="21" t="s">
        <v>191</v>
      </c>
      <c r="BE909" s="113">
        <f>IF(U909="základní",N909,0)</f>
        <v>0</v>
      </c>
      <c r="BF909" s="113">
        <f>IF(U909="snížená",N909,0)</f>
        <v>0</v>
      </c>
      <c r="BG909" s="113">
        <f>IF(U909="zákl. přenesená",N909,0)</f>
        <v>0</v>
      </c>
      <c r="BH909" s="113">
        <f>IF(U909="sníž. přenesená",N909,0)</f>
        <v>0</v>
      </c>
      <c r="BI909" s="113">
        <f>IF(U909="nulová",N909,0)</f>
        <v>0</v>
      </c>
      <c r="BJ909" s="21" t="s">
        <v>90</v>
      </c>
      <c r="BK909" s="113">
        <f>ROUND(L909*K909,2)</f>
        <v>0</v>
      </c>
      <c r="BL909" s="21" t="s">
        <v>344</v>
      </c>
      <c r="BM909" s="21" t="s">
        <v>1251</v>
      </c>
    </row>
    <row r="910" spans="2:51" s="10" customFormat="1" ht="22.5" customHeight="1">
      <c r="B910" s="179"/>
      <c r="C910" s="180"/>
      <c r="D910" s="180"/>
      <c r="E910" s="181" t="s">
        <v>22</v>
      </c>
      <c r="F910" s="284" t="s">
        <v>1252</v>
      </c>
      <c r="G910" s="285"/>
      <c r="H910" s="285"/>
      <c r="I910" s="285"/>
      <c r="J910" s="180"/>
      <c r="K910" s="182">
        <v>0.827</v>
      </c>
      <c r="L910" s="180"/>
      <c r="M910" s="180"/>
      <c r="N910" s="180"/>
      <c r="O910" s="180"/>
      <c r="P910" s="180"/>
      <c r="Q910" s="180"/>
      <c r="R910" s="183"/>
      <c r="T910" s="184"/>
      <c r="U910" s="180"/>
      <c r="V910" s="180"/>
      <c r="W910" s="180"/>
      <c r="X910" s="180"/>
      <c r="Y910" s="180"/>
      <c r="Z910" s="180"/>
      <c r="AA910" s="185"/>
      <c r="AT910" s="186" t="s">
        <v>199</v>
      </c>
      <c r="AU910" s="186" t="s">
        <v>114</v>
      </c>
      <c r="AV910" s="10" t="s">
        <v>114</v>
      </c>
      <c r="AW910" s="10" t="s">
        <v>39</v>
      </c>
      <c r="AX910" s="10" t="s">
        <v>90</v>
      </c>
      <c r="AY910" s="186" t="s">
        <v>191</v>
      </c>
    </row>
    <row r="911" spans="2:65" s="1" customFormat="1" ht="31.5" customHeight="1">
      <c r="B911" s="38"/>
      <c r="C911" s="172" t="s">
        <v>1253</v>
      </c>
      <c r="D911" s="172" t="s">
        <v>193</v>
      </c>
      <c r="E911" s="173" t="s">
        <v>1254</v>
      </c>
      <c r="F911" s="281" t="s">
        <v>1255</v>
      </c>
      <c r="G911" s="281"/>
      <c r="H911" s="281"/>
      <c r="I911" s="281"/>
      <c r="J911" s="174" t="s">
        <v>406</v>
      </c>
      <c r="K911" s="175">
        <v>67.8</v>
      </c>
      <c r="L911" s="282">
        <v>0</v>
      </c>
      <c r="M911" s="283"/>
      <c r="N911" s="280">
        <f>ROUND(L911*K911,2)</f>
        <v>0</v>
      </c>
      <c r="O911" s="280"/>
      <c r="P911" s="280"/>
      <c r="Q911" s="280"/>
      <c r="R911" s="40"/>
      <c r="T911" s="176" t="s">
        <v>22</v>
      </c>
      <c r="U911" s="47" t="s">
        <v>47</v>
      </c>
      <c r="V911" s="39"/>
      <c r="W911" s="177">
        <f>V911*K911</f>
        <v>0</v>
      </c>
      <c r="X911" s="177">
        <v>0</v>
      </c>
      <c r="Y911" s="177">
        <f>X911*K911</f>
        <v>0</v>
      </c>
      <c r="Z911" s="177">
        <v>0</v>
      </c>
      <c r="AA911" s="178">
        <f>Z911*K911</f>
        <v>0</v>
      </c>
      <c r="AR911" s="21" t="s">
        <v>344</v>
      </c>
      <c r="AT911" s="21" t="s">
        <v>193</v>
      </c>
      <c r="AU911" s="21" t="s">
        <v>114</v>
      </c>
      <c r="AY911" s="21" t="s">
        <v>191</v>
      </c>
      <c r="BE911" s="113">
        <f>IF(U911="základní",N911,0)</f>
        <v>0</v>
      </c>
      <c r="BF911" s="113">
        <f>IF(U911="snížená",N911,0)</f>
        <v>0</v>
      </c>
      <c r="BG911" s="113">
        <f>IF(U911="zákl. přenesená",N911,0)</f>
        <v>0</v>
      </c>
      <c r="BH911" s="113">
        <f>IF(U911="sníž. přenesená",N911,0)</f>
        <v>0</v>
      </c>
      <c r="BI911" s="113">
        <f>IF(U911="nulová",N911,0)</f>
        <v>0</v>
      </c>
      <c r="BJ911" s="21" t="s">
        <v>90</v>
      </c>
      <c r="BK911" s="113">
        <f>ROUND(L911*K911,2)</f>
        <v>0</v>
      </c>
      <c r="BL911" s="21" t="s">
        <v>344</v>
      </c>
      <c r="BM911" s="21" t="s">
        <v>1256</v>
      </c>
    </row>
    <row r="912" spans="2:47" s="1" customFormat="1" ht="22.5" customHeight="1">
      <c r="B912" s="38"/>
      <c r="C912" s="39"/>
      <c r="D912" s="39"/>
      <c r="E912" s="39"/>
      <c r="F912" s="270" t="s">
        <v>1244</v>
      </c>
      <c r="G912" s="271"/>
      <c r="H912" s="271"/>
      <c r="I912" s="271"/>
      <c r="J912" s="39"/>
      <c r="K912" s="39"/>
      <c r="L912" s="39"/>
      <c r="M912" s="39"/>
      <c r="N912" s="39"/>
      <c r="O912" s="39"/>
      <c r="P912" s="39"/>
      <c r="Q912" s="39"/>
      <c r="R912" s="40"/>
      <c r="T912" s="147"/>
      <c r="U912" s="39"/>
      <c r="V912" s="39"/>
      <c r="W912" s="39"/>
      <c r="X912" s="39"/>
      <c r="Y912" s="39"/>
      <c r="Z912" s="39"/>
      <c r="AA912" s="81"/>
      <c r="AT912" s="21" t="s">
        <v>210</v>
      </c>
      <c r="AU912" s="21" t="s">
        <v>114</v>
      </c>
    </row>
    <row r="913" spans="2:51" s="11" customFormat="1" ht="22.5" customHeight="1">
      <c r="B913" s="187"/>
      <c r="C913" s="188"/>
      <c r="D913" s="188"/>
      <c r="E913" s="189" t="s">
        <v>22</v>
      </c>
      <c r="F913" s="272" t="s">
        <v>1257</v>
      </c>
      <c r="G913" s="273"/>
      <c r="H913" s="273"/>
      <c r="I913" s="273"/>
      <c r="J913" s="188"/>
      <c r="K913" s="190" t="s">
        <v>22</v>
      </c>
      <c r="L913" s="188"/>
      <c r="M913" s="188"/>
      <c r="N913" s="188"/>
      <c r="O913" s="188"/>
      <c r="P913" s="188"/>
      <c r="Q913" s="188"/>
      <c r="R913" s="191"/>
      <c r="T913" s="192"/>
      <c r="U913" s="188"/>
      <c r="V913" s="188"/>
      <c r="W913" s="188"/>
      <c r="X913" s="188"/>
      <c r="Y913" s="188"/>
      <c r="Z913" s="188"/>
      <c r="AA913" s="193"/>
      <c r="AT913" s="194" t="s">
        <v>199</v>
      </c>
      <c r="AU913" s="194" t="s">
        <v>114</v>
      </c>
      <c r="AV913" s="11" t="s">
        <v>90</v>
      </c>
      <c r="AW913" s="11" t="s">
        <v>39</v>
      </c>
      <c r="AX913" s="11" t="s">
        <v>82</v>
      </c>
      <c r="AY913" s="194" t="s">
        <v>191</v>
      </c>
    </row>
    <row r="914" spans="2:51" s="10" customFormat="1" ht="22.5" customHeight="1">
      <c r="B914" s="179"/>
      <c r="C914" s="180"/>
      <c r="D914" s="180"/>
      <c r="E914" s="181" t="s">
        <v>22</v>
      </c>
      <c r="F914" s="274" t="s">
        <v>1258</v>
      </c>
      <c r="G914" s="275"/>
      <c r="H914" s="275"/>
      <c r="I914" s="275"/>
      <c r="J914" s="180"/>
      <c r="K914" s="182">
        <v>67.8</v>
      </c>
      <c r="L914" s="180"/>
      <c r="M914" s="180"/>
      <c r="N914" s="180"/>
      <c r="O914" s="180"/>
      <c r="P914" s="180"/>
      <c r="Q914" s="180"/>
      <c r="R914" s="183"/>
      <c r="T914" s="184"/>
      <c r="U914" s="180"/>
      <c r="V914" s="180"/>
      <c r="W914" s="180"/>
      <c r="X914" s="180"/>
      <c r="Y914" s="180"/>
      <c r="Z914" s="180"/>
      <c r="AA914" s="185"/>
      <c r="AT914" s="186" t="s">
        <v>199</v>
      </c>
      <c r="AU914" s="186" t="s">
        <v>114</v>
      </c>
      <c r="AV914" s="10" t="s">
        <v>114</v>
      </c>
      <c r="AW914" s="10" t="s">
        <v>39</v>
      </c>
      <c r="AX914" s="10" t="s">
        <v>90</v>
      </c>
      <c r="AY914" s="186" t="s">
        <v>191</v>
      </c>
    </row>
    <row r="915" spans="2:65" s="1" customFormat="1" ht="31.5" customHeight="1">
      <c r="B915" s="38"/>
      <c r="C915" s="203" t="s">
        <v>1259</v>
      </c>
      <c r="D915" s="203" t="s">
        <v>292</v>
      </c>
      <c r="E915" s="204" t="s">
        <v>1260</v>
      </c>
      <c r="F915" s="276" t="s">
        <v>1261</v>
      </c>
      <c r="G915" s="276"/>
      <c r="H915" s="276"/>
      <c r="I915" s="276"/>
      <c r="J915" s="205" t="s">
        <v>207</v>
      </c>
      <c r="K915" s="206">
        <v>1.302</v>
      </c>
      <c r="L915" s="277">
        <v>0</v>
      </c>
      <c r="M915" s="278"/>
      <c r="N915" s="279">
        <f>ROUND(L915*K915,2)</f>
        <v>0</v>
      </c>
      <c r="O915" s="280"/>
      <c r="P915" s="280"/>
      <c r="Q915" s="280"/>
      <c r="R915" s="40"/>
      <c r="T915" s="176" t="s">
        <v>22</v>
      </c>
      <c r="U915" s="47" t="s">
        <v>47</v>
      </c>
      <c r="V915" s="39"/>
      <c r="W915" s="177">
        <f>V915*K915</f>
        <v>0</v>
      </c>
      <c r="X915" s="177">
        <v>0.55</v>
      </c>
      <c r="Y915" s="177">
        <f>X915*K915</f>
        <v>0.7161000000000001</v>
      </c>
      <c r="Z915" s="177">
        <v>0</v>
      </c>
      <c r="AA915" s="178">
        <f>Z915*K915</f>
        <v>0</v>
      </c>
      <c r="AR915" s="21" t="s">
        <v>440</v>
      </c>
      <c r="AT915" s="21" t="s">
        <v>292</v>
      </c>
      <c r="AU915" s="21" t="s">
        <v>114</v>
      </c>
      <c r="AY915" s="21" t="s">
        <v>191</v>
      </c>
      <c r="BE915" s="113">
        <f>IF(U915="základní",N915,0)</f>
        <v>0</v>
      </c>
      <c r="BF915" s="113">
        <f>IF(U915="snížená",N915,0)</f>
        <v>0</v>
      </c>
      <c r="BG915" s="113">
        <f>IF(U915="zákl. přenesená",N915,0)</f>
        <v>0</v>
      </c>
      <c r="BH915" s="113">
        <f>IF(U915="sníž. přenesená",N915,0)</f>
        <v>0</v>
      </c>
      <c r="BI915" s="113">
        <f>IF(U915="nulová",N915,0)</f>
        <v>0</v>
      </c>
      <c r="BJ915" s="21" t="s">
        <v>90</v>
      </c>
      <c r="BK915" s="113">
        <f>ROUND(L915*K915,2)</f>
        <v>0</v>
      </c>
      <c r="BL915" s="21" t="s">
        <v>344</v>
      </c>
      <c r="BM915" s="21" t="s">
        <v>1262</v>
      </c>
    </row>
    <row r="916" spans="2:51" s="10" customFormat="1" ht="22.5" customHeight="1">
      <c r="B916" s="179"/>
      <c r="C916" s="180"/>
      <c r="D916" s="180"/>
      <c r="E916" s="181" t="s">
        <v>22</v>
      </c>
      <c r="F916" s="284" t="s">
        <v>1263</v>
      </c>
      <c r="G916" s="285"/>
      <c r="H916" s="285"/>
      <c r="I916" s="285"/>
      <c r="J916" s="180"/>
      <c r="K916" s="182">
        <v>1.085</v>
      </c>
      <c r="L916" s="180"/>
      <c r="M916" s="180"/>
      <c r="N916" s="180"/>
      <c r="O916" s="180"/>
      <c r="P916" s="180"/>
      <c r="Q916" s="180"/>
      <c r="R916" s="183"/>
      <c r="T916" s="184"/>
      <c r="U916" s="180"/>
      <c r="V916" s="180"/>
      <c r="W916" s="180"/>
      <c r="X916" s="180"/>
      <c r="Y916" s="180"/>
      <c r="Z916" s="180"/>
      <c r="AA916" s="185"/>
      <c r="AT916" s="186" t="s">
        <v>199</v>
      </c>
      <c r="AU916" s="186" t="s">
        <v>114</v>
      </c>
      <c r="AV916" s="10" t="s">
        <v>114</v>
      </c>
      <c r="AW916" s="10" t="s">
        <v>39</v>
      </c>
      <c r="AX916" s="10" t="s">
        <v>90</v>
      </c>
      <c r="AY916" s="186" t="s">
        <v>191</v>
      </c>
    </row>
    <row r="917" spans="2:65" s="1" customFormat="1" ht="31.5" customHeight="1">
      <c r="B917" s="38"/>
      <c r="C917" s="172" t="s">
        <v>1264</v>
      </c>
      <c r="D917" s="172" t="s">
        <v>193</v>
      </c>
      <c r="E917" s="173" t="s">
        <v>1265</v>
      </c>
      <c r="F917" s="281" t="s">
        <v>1266</v>
      </c>
      <c r="G917" s="281"/>
      <c r="H917" s="281"/>
      <c r="I917" s="281"/>
      <c r="J917" s="174" t="s">
        <v>831</v>
      </c>
      <c r="K917" s="215">
        <v>0</v>
      </c>
      <c r="L917" s="282">
        <v>0</v>
      </c>
      <c r="M917" s="283"/>
      <c r="N917" s="280">
        <f>ROUND(L917*K917,2)</f>
        <v>0</v>
      </c>
      <c r="O917" s="280"/>
      <c r="P917" s="280"/>
      <c r="Q917" s="280"/>
      <c r="R917" s="40"/>
      <c r="T917" s="176" t="s">
        <v>22</v>
      </c>
      <c r="U917" s="47" t="s">
        <v>47</v>
      </c>
      <c r="V917" s="39"/>
      <c r="W917" s="177">
        <f>V917*K917</f>
        <v>0</v>
      </c>
      <c r="X917" s="177">
        <v>0</v>
      </c>
      <c r="Y917" s="177">
        <f>X917*K917</f>
        <v>0</v>
      </c>
      <c r="Z917" s="177">
        <v>0</v>
      </c>
      <c r="AA917" s="178">
        <f>Z917*K917</f>
        <v>0</v>
      </c>
      <c r="AR917" s="21" t="s">
        <v>344</v>
      </c>
      <c r="AT917" s="21" t="s">
        <v>193</v>
      </c>
      <c r="AU917" s="21" t="s">
        <v>114</v>
      </c>
      <c r="AY917" s="21" t="s">
        <v>191</v>
      </c>
      <c r="BE917" s="113">
        <f>IF(U917="základní",N917,0)</f>
        <v>0</v>
      </c>
      <c r="BF917" s="113">
        <f>IF(U917="snížená",N917,0)</f>
        <v>0</v>
      </c>
      <c r="BG917" s="113">
        <f>IF(U917="zákl. přenesená",N917,0)</f>
        <v>0</v>
      </c>
      <c r="BH917" s="113">
        <f>IF(U917="sníž. přenesená",N917,0)</f>
        <v>0</v>
      </c>
      <c r="BI917" s="113">
        <f>IF(U917="nulová",N917,0)</f>
        <v>0</v>
      </c>
      <c r="BJ917" s="21" t="s">
        <v>90</v>
      </c>
      <c r="BK917" s="113">
        <f>ROUND(L917*K917,2)</f>
        <v>0</v>
      </c>
      <c r="BL917" s="21" t="s">
        <v>344</v>
      </c>
      <c r="BM917" s="21" t="s">
        <v>1267</v>
      </c>
    </row>
    <row r="918" spans="2:63" s="9" customFormat="1" ht="29.85" customHeight="1">
      <c r="B918" s="161"/>
      <c r="C918" s="162"/>
      <c r="D918" s="171" t="s">
        <v>158</v>
      </c>
      <c r="E918" s="171"/>
      <c r="F918" s="171"/>
      <c r="G918" s="171"/>
      <c r="H918" s="171"/>
      <c r="I918" s="171"/>
      <c r="J918" s="171"/>
      <c r="K918" s="171"/>
      <c r="L918" s="171"/>
      <c r="M918" s="171"/>
      <c r="N918" s="268">
        <f>BK918</f>
        <v>0</v>
      </c>
      <c r="O918" s="269"/>
      <c r="P918" s="269"/>
      <c r="Q918" s="269"/>
      <c r="R918" s="164"/>
      <c r="T918" s="165"/>
      <c r="U918" s="162"/>
      <c r="V918" s="162"/>
      <c r="W918" s="166">
        <f>SUM(W919:W929)</f>
        <v>0</v>
      </c>
      <c r="X918" s="162"/>
      <c r="Y918" s="166">
        <f>SUM(Y919:Y929)</f>
        <v>3.483766</v>
      </c>
      <c r="Z918" s="162"/>
      <c r="AA918" s="167">
        <f>SUM(AA919:AA929)</f>
        <v>0</v>
      </c>
      <c r="AR918" s="168" t="s">
        <v>114</v>
      </c>
      <c r="AT918" s="169" t="s">
        <v>81</v>
      </c>
      <c r="AU918" s="169" t="s">
        <v>90</v>
      </c>
      <c r="AY918" s="168" t="s">
        <v>191</v>
      </c>
      <c r="BK918" s="170">
        <f>SUM(BK919:BK929)</f>
        <v>0</v>
      </c>
    </row>
    <row r="919" spans="2:65" s="1" customFormat="1" ht="31.5" customHeight="1">
      <c r="B919" s="38"/>
      <c r="C919" s="172" t="s">
        <v>1268</v>
      </c>
      <c r="D919" s="172" t="s">
        <v>193</v>
      </c>
      <c r="E919" s="173" t="s">
        <v>1269</v>
      </c>
      <c r="F919" s="281" t="s">
        <v>1270</v>
      </c>
      <c r="G919" s="281"/>
      <c r="H919" s="281"/>
      <c r="I919" s="281"/>
      <c r="J919" s="174" t="s">
        <v>111</v>
      </c>
      <c r="K919" s="175">
        <v>8.58</v>
      </c>
      <c r="L919" s="282">
        <v>0</v>
      </c>
      <c r="M919" s="283"/>
      <c r="N919" s="280">
        <f>ROUND(L919*K919,2)</f>
        <v>0</v>
      </c>
      <c r="O919" s="280"/>
      <c r="P919" s="280"/>
      <c r="Q919" s="280"/>
      <c r="R919" s="40"/>
      <c r="T919" s="176" t="s">
        <v>22</v>
      </c>
      <c r="U919" s="47" t="s">
        <v>47</v>
      </c>
      <c r="V919" s="39"/>
      <c r="W919" s="177">
        <f>V919*K919</f>
        <v>0</v>
      </c>
      <c r="X919" s="177">
        <v>0.0441</v>
      </c>
      <c r="Y919" s="177">
        <f>X919*K919</f>
        <v>0.378378</v>
      </c>
      <c r="Z919" s="177">
        <v>0</v>
      </c>
      <c r="AA919" s="178">
        <f>Z919*K919</f>
        <v>0</v>
      </c>
      <c r="AR919" s="21" t="s">
        <v>344</v>
      </c>
      <c r="AT919" s="21" t="s">
        <v>193</v>
      </c>
      <c r="AU919" s="21" t="s">
        <v>114</v>
      </c>
      <c r="AY919" s="21" t="s">
        <v>191</v>
      </c>
      <c r="BE919" s="113">
        <f>IF(U919="základní",N919,0)</f>
        <v>0</v>
      </c>
      <c r="BF919" s="113">
        <f>IF(U919="snížená",N919,0)</f>
        <v>0</v>
      </c>
      <c r="BG919" s="113">
        <f>IF(U919="zákl. přenesená",N919,0)</f>
        <v>0</v>
      </c>
      <c r="BH919" s="113">
        <f>IF(U919="sníž. přenesená",N919,0)</f>
        <v>0</v>
      </c>
      <c r="BI919" s="113">
        <f>IF(U919="nulová",N919,0)</f>
        <v>0</v>
      </c>
      <c r="BJ919" s="21" t="s">
        <v>90</v>
      </c>
      <c r="BK919" s="113">
        <f>ROUND(L919*K919,2)</f>
        <v>0</v>
      </c>
      <c r="BL919" s="21" t="s">
        <v>344</v>
      </c>
      <c r="BM919" s="21" t="s">
        <v>1271</v>
      </c>
    </row>
    <row r="920" spans="2:51" s="11" customFormat="1" ht="22.5" customHeight="1">
      <c r="B920" s="187"/>
      <c r="C920" s="188"/>
      <c r="D920" s="188"/>
      <c r="E920" s="189" t="s">
        <v>22</v>
      </c>
      <c r="F920" s="286" t="s">
        <v>332</v>
      </c>
      <c r="G920" s="287"/>
      <c r="H920" s="287"/>
      <c r="I920" s="287"/>
      <c r="J920" s="188"/>
      <c r="K920" s="190" t="s">
        <v>22</v>
      </c>
      <c r="L920" s="188"/>
      <c r="M920" s="188"/>
      <c r="N920" s="188"/>
      <c r="O920" s="188"/>
      <c r="P920" s="188"/>
      <c r="Q920" s="188"/>
      <c r="R920" s="191"/>
      <c r="T920" s="192"/>
      <c r="U920" s="188"/>
      <c r="V920" s="188"/>
      <c r="W920" s="188"/>
      <c r="X920" s="188"/>
      <c r="Y920" s="188"/>
      <c r="Z920" s="188"/>
      <c r="AA920" s="193"/>
      <c r="AT920" s="194" t="s">
        <v>199</v>
      </c>
      <c r="AU920" s="194" t="s">
        <v>114</v>
      </c>
      <c r="AV920" s="11" t="s">
        <v>90</v>
      </c>
      <c r="AW920" s="11" t="s">
        <v>39</v>
      </c>
      <c r="AX920" s="11" t="s">
        <v>82</v>
      </c>
      <c r="AY920" s="194" t="s">
        <v>191</v>
      </c>
    </row>
    <row r="921" spans="2:51" s="10" customFormat="1" ht="22.5" customHeight="1">
      <c r="B921" s="179"/>
      <c r="C921" s="180"/>
      <c r="D921" s="180"/>
      <c r="E921" s="181" t="s">
        <v>22</v>
      </c>
      <c r="F921" s="274" t="s">
        <v>1272</v>
      </c>
      <c r="G921" s="275"/>
      <c r="H921" s="275"/>
      <c r="I921" s="275"/>
      <c r="J921" s="180"/>
      <c r="K921" s="182">
        <v>8.58</v>
      </c>
      <c r="L921" s="180"/>
      <c r="M921" s="180"/>
      <c r="N921" s="180"/>
      <c r="O921" s="180"/>
      <c r="P921" s="180"/>
      <c r="Q921" s="180"/>
      <c r="R921" s="183"/>
      <c r="T921" s="184"/>
      <c r="U921" s="180"/>
      <c r="V921" s="180"/>
      <c r="W921" s="180"/>
      <c r="X921" s="180"/>
      <c r="Y921" s="180"/>
      <c r="Z921" s="180"/>
      <c r="AA921" s="185"/>
      <c r="AT921" s="186" t="s">
        <v>199</v>
      </c>
      <c r="AU921" s="186" t="s">
        <v>114</v>
      </c>
      <c r="AV921" s="10" t="s">
        <v>114</v>
      </c>
      <c r="AW921" s="10" t="s">
        <v>39</v>
      </c>
      <c r="AX921" s="10" t="s">
        <v>90</v>
      </c>
      <c r="AY921" s="186" t="s">
        <v>191</v>
      </c>
    </row>
    <row r="922" spans="2:65" s="1" customFormat="1" ht="44.25" customHeight="1">
      <c r="B922" s="38"/>
      <c r="C922" s="172" t="s">
        <v>1273</v>
      </c>
      <c r="D922" s="172" t="s">
        <v>193</v>
      </c>
      <c r="E922" s="173" t="s">
        <v>1274</v>
      </c>
      <c r="F922" s="281" t="s">
        <v>1275</v>
      </c>
      <c r="G922" s="281"/>
      <c r="H922" s="281"/>
      <c r="I922" s="281"/>
      <c r="J922" s="174" t="s">
        <v>111</v>
      </c>
      <c r="K922" s="175">
        <v>317.2</v>
      </c>
      <c r="L922" s="282">
        <v>0</v>
      </c>
      <c r="M922" s="283"/>
      <c r="N922" s="280">
        <f>ROUND(L922*K922,2)</f>
        <v>0</v>
      </c>
      <c r="O922" s="280"/>
      <c r="P922" s="280"/>
      <c r="Q922" s="280"/>
      <c r="R922" s="40"/>
      <c r="T922" s="176" t="s">
        <v>22</v>
      </c>
      <c r="U922" s="47" t="s">
        <v>47</v>
      </c>
      <c r="V922" s="39"/>
      <c r="W922" s="177">
        <f>V922*K922</f>
        <v>0</v>
      </c>
      <c r="X922" s="177">
        <v>0.00139</v>
      </c>
      <c r="Y922" s="177">
        <f>X922*K922</f>
        <v>0.44090799999999997</v>
      </c>
      <c r="Z922" s="177">
        <v>0</v>
      </c>
      <c r="AA922" s="178">
        <f>Z922*K922</f>
        <v>0</v>
      </c>
      <c r="AR922" s="21" t="s">
        <v>344</v>
      </c>
      <c r="AT922" s="21" t="s">
        <v>193</v>
      </c>
      <c r="AU922" s="21" t="s">
        <v>114</v>
      </c>
      <c r="AY922" s="21" t="s">
        <v>191</v>
      </c>
      <c r="BE922" s="113">
        <f>IF(U922="základní",N922,0)</f>
        <v>0</v>
      </c>
      <c r="BF922" s="113">
        <f>IF(U922="snížená",N922,0)</f>
        <v>0</v>
      </c>
      <c r="BG922" s="113">
        <f>IF(U922="zákl. přenesená",N922,0)</f>
        <v>0</v>
      </c>
      <c r="BH922" s="113">
        <f>IF(U922="sníž. přenesená",N922,0)</f>
        <v>0</v>
      </c>
      <c r="BI922" s="113">
        <f>IF(U922="nulová",N922,0)</f>
        <v>0</v>
      </c>
      <c r="BJ922" s="21" t="s">
        <v>90</v>
      </c>
      <c r="BK922" s="113">
        <f>ROUND(L922*K922,2)</f>
        <v>0</v>
      </c>
      <c r="BL922" s="21" t="s">
        <v>344</v>
      </c>
      <c r="BM922" s="21" t="s">
        <v>1276</v>
      </c>
    </row>
    <row r="923" spans="2:51" s="11" customFormat="1" ht="22.5" customHeight="1">
      <c r="B923" s="187"/>
      <c r="C923" s="188"/>
      <c r="D923" s="188"/>
      <c r="E923" s="189" t="s">
        <v>22</v>
      </c>
      <c r="F923" s="286" t="s">
        <v>1277</v>
      </c>
      <c r="G923" s="287"/>
      <c r="H923" s="287"/>
      <c r="I923" s="287"/>
      <c r="J923" s="188"/>
      <c r="K923" s="190" t="s">
        <v>22</v>
      </c>
      <c r="L923" s="188"/>
      <c r="M923" s="188"/>
      <c r="N923" s="188"/>
      <c r="O923" s="188"/>
      <c r="P923" s="188"/>
      <c r="Q923" s="188"/>
      <c r="R923" s="191"/>
      <c r="T923" s="192"/>
      <c r="U923" s="188"/>
      <c r="V923" s="188"/>
      <c r="W923" s="188"/>
      <c r="X923" s="188"/>
      <c r="Y923" s="188"/>
      <c r="Z923" s="188"/>
      <c r="AA923" s="193"/>
      <c r="AT923" s="194" t="s">
        <v>199</v>
      </c>
      <c r="AU923" s="194" t="s">
        <v>114</v>
      </c>
      <c r="AV923" s="11" t="s">
        <v>90</v>
      </c>
      <c r="AW923" s="11" t="s">
        <v>39</v>
      </c>
      <c r="AX923" s="11" t="s">
        <v>82</v>
      </c>
      <c r="AY923" s="194" t="s">
        <v>191</v>
      </c>
    </row>
    <row r="924" spans="2:51" s="10" customFormat="1" ht="22.5" customHeight="1">
      <c r="B924" s="179"/>
      <c r="C924" s="180"/>
      <c r="D924" s="180"/>
      <c r="E924" s="181" t="s">
        <v>22</v>
      </c>
      <c r="F924" s="274" t="s">
        <v>1278</v>
      </c>
      <c r="G924" s="275"/>
      <c r="H924" s="275"/>
      <c r="I924" s="275"/>
      <c r="J924" s="180"/>
      <c r="K924" s="182">
        <v>187.1</v>
      </c>
      <c r="L924" s="180"/>
      <c r="M924" s="180"/>
      <c r="N924" s="180"/>
      <c r="O924" s="180"/>
      <c r="P924" s="180"/>
      <c r="Q924" s="180"/>
      <c r="R924" s="183"/>
      <c r="T924" s="184"/>
      <c r="U924" s="180"/>
      <c r="V924" s="180"/>
      <c r="W924" s="180"/>
      <c r="X924" s="180"/>
      <c r="Y924" s="180"/>
      <c r="Z924" s="180"/>
      <c r="AA924" s="185"/>
      <c r="AT924" s="186" t="s">
        <v>199</v>
      </c>
      <c r="AU924" s="186" t="s">
        <v>114</v>
      </c>
      <c r="AV924" s="10" t="s">
        <v>114</v>
      </c>
      <c r="AW924" s="10" t="s">
        <v>39</v>
      </c>
      <c r="AX924" s="10" t="s">
        <v>82</v>
      </c>
      <c r="AY924" s="186" t="s">
        <v>191</v>
      </c>
    </row>
    <row r="925" spans="2:51" s="10" customFormat="1" ht="22.5" customHeight="1">
      <c r="B925" s="179"/>
      <c r="C925" s="180"/>
      <c r="D925" s="180"/>
      <c r="E925" s="181" t="s">
        <v>22</v>
      </c>
      <c r="F925" s="274" t="s">
        <v>1279</v>
      </c>
      <c r="G925" s="275"/>
      <c r="H925" s="275"/>
      <c r="I925" s="275"/>
      <c r="J925" s="180"/>
      <c r="K925" s="182">
        <v>130.1</v>
      </c>
      <c r="L925" s="180"/>
      <c r="M925" s="180"/>
      <c r="N925" s="180"/>
      <c r="O925" s="180"/>
      <c r="P925" s="180"/>
      <c r="Q925" s="180"/>
      <c r="R925" s="183"/>
      <c r="T925" s="184"/>
      <c r="U925" s="180"/>
      <c r="V925" s="180"/>
      <c r="W925" s="180"/>
      <c r="X925" s="180"/>
      <c r="Y925" s="180"/>
      <c r="Z925" s="180"/>
      <c r="AA925" s="185"/>
      <c r="AT925" s="186" t="s">
        <v>199</v>
      </c>
      <c r="AU925" s="186" t="s">
        <v>114</v>
      </c>
      <c r="AV925" s="10" t="s">
        <v>114</v>
      </c>
      <c r="AW925" s="10" t="s">
        <v>39</v>
      </c>
      <c r="AX925" s="10" t="s">
        <v>82</v>
      </c>
      <c r="AY925" s="186" t="s">
        <v>191</v>
      </c>
    </row>
    <row r="926" spans="2:51" s="12" customFormat="1" ht="22.5" customHeight="1">
      <c r="B926" s="195"/>
      <c r="C926" s="196"/>
      <c r="D926" s="196"/>
      <c r="E926" s="197" t="s">
        <v>22</v>
      </c>
      <c r="F926" s="288" t="s">
        <v>217</v>
      </c>
      <c r="G926" s="289"/>
      <c r="H926" s="289"/>
      <c r="I926" s="289"/>
      <c r="J926" s="196"/>
      <c r="K926" s="198">
        <v>317.2</v>
      </c>
      <c r="L926" s="196"/>
      <c r="M926" s="196"/>
      <c r="N926" s="196"/>
      <c r="O926" s="196"/>
      <c r="P926" s="196"/>
      <c r="Q926" s="196"/>
      <c r="R926" s="199"/>
      <c r="T926" s="200"/>
      <c r="U926" s="196"/>
      <c r="V926" s="196"/>
      <c r="W926" s="196"/>
      <c r="X926" s="196"/>
      <c r="Y926" s="196"/>
      <c r="Z926" s="196"/>
      <c r="AA926" s="201"/>
      <c r="AT926" s="202" t="s">
        <v>199</v>
      </c>
      <c r="AU926" s="202" t="s">
        <v>114</v>
      </c>
      <c r="AV926" s="12" t="s">
        <v>196</v>
      </c>
      <c r="AW926" s="12" t="s">
        <v>39</v>
      </c>
      <c r="AX926" s="12" t="s">
        <v>90</v>
      </c>
      <c r="AY926" s="202" t="s">
        <v>191</v>
      </c>
    </row>
    <row r="927" spans="2:65" s="1" customFormat="1" ht="31.5" customHeight="1">
      <c r="B927" s="38"/>
      <c r="C927" s="203" t="s">
        <v>1280</v>
      </c>
      <c r="D927" s="203" t="s">
        <v>292</v>
      </c>
      <c r="E927" s="204" t="s">
        <v>1281</v>
      </c>
      <c r="F927" s="276" t="s">
        <v>1282</v>
      </c>
      <c r="G927" s="276"/>
      <c r="H927" s="276"/>
      <c r="I927" s="276"/>
      <c r="J927" s="205" t="s">
        <v>111</v>
      </c>
      <c r="K927" s="206">
        <v>333.06</v>
      </c>
      <c r="L927" s="277">
        <v>0</v>
      </c>
      <c r="M927" s="278"/>
      <c r="N927" s="279">
        <f>ROUND(L927*K927,2)</f>
        <v>0</v>
      </c>
      <c r="O927" s="280"/>
      <c r="P927" s="280"/>
      <c r="Q927" s="280"/>
      <c r="R927" s="40"/>
      <c r="T927" s="176" t="s">
        <v>22</v>
      </c>
      <c r="U927" s="47" t="s">
        <v>47</v>
      </c>
      <c r="V927" s="39"/>
      <c r="W927" s="177">
        <f>V927*K927</f>
        <v>0</v>
      </c>
      <c r="X927" s="177">
        <v>0.008</v>
      </c>
      <c r="Y927" s="177">
        <f>X927*K927</f>
        <v>2.66448</v>
      </c>
      <c r="Z927" s="177">
        <v>0</v>
      </c>
      <c r="AA927" s="178">
        <f>Z927*K927</f>
        <v>0</v>
      </c>
      <c r="AR927" s="21" t="s">
        <v>440</v>
      </c>
      <c r="AT927" s="21" t="s">
        <v>292</v>
      </c>
      <c r="AU927" s="21" t="s">
        <v>114</v>
      </c>
      <c r="AY927" s="21" t="s">
        <v>191</v>
      </c>
      <c r="BE927" s="113">
        <f>IF(U927="základní",N927,0)</f>
        <v>0</v>
      </c>
      <c r="BF927" s="113">
        <f>IF(U927="snížená",N927,0)</f>
        <v>0</v>
      </c>
      <c r="BG927" s="113">
        <f>IF(U927="zákl. přenesená",N927,0)</f>
        <v>0</v>
      </c>
      <c r="BH927" s="113">
        <f>IF(U927="sníž. přenesená",N927,0)</f>
        <v>0</v>
      </c>
      <c r="BI927" s="113">
        <f>IF(U927="nulová",N927,0)</f>
        <v>0</v>
      </c>
      <c r="BJ927" s="21" t="s">
        <v>90</v>
      </c>
      <c r="BK927" s="113">
        <f>ROUND(L927*K927,2)</f>
        <v>0</v>
      </c>
      <c r="BL927" s="21" t="s">
        <v>344</v>
      </c>
      <c r="BM927" s="21" t="s">
        <v>1283</v>
      </c>
    </row>
    <row r="928" spans="2:51" s="10" customFormat="1" ht="22.5" customHeight="1">
      <c r="B928" s="179"/>
      <c r="C928" s="180"/>
      <c r="D928" s="180"/>
      <c r="E928" s="181" t="s">
        <v>22</v>
      </c>
      <c r="F928" s="284" t="s">
        <v>1284</v>
      </c>
      <c r="G928" s="285"/>
      <c r="H928" s="285"/>
      <c r="I928" s="285"/>
      <c r="J928" s="180"/>
      <c r="K928" s="182">
        <v>317.2</v>
      </c>
      <c r="L928" s="180"/>
      <c r="M928" s="180"/>
      <c r="N928" s="180"/>
      <c r="O928" s="180"/>
      <c r="P928" s="180"/>
      <c r="Q928" s="180"/>
      <c r="R928" s="183"/>
      <c r="T928" s="184"/>
      <c r="U928" s="180"/>
      <c r="V928" s="180"/>
      <c r="W928" s="180"/>
      <c r="X928" s="180"/>
      <c r="Y928" s="180"/>
      <c r="Z928" s="180"/>
      <c r="AA928" s="185"/>
      <c r="AT928" s="186" t="s">
        <v>199</v>
      </c>
      <c r="AU928" s="186" t="s">
        <v>114</v>
      </c>
      <c r="AV928" s="10" t="s">
        <v>114</v>
      </c>
      <c r="AW928" s="10" t="s">
        <v>39</v>
      </c>
      <c r="AX928" s="10" t="s">
        <v>90</v>
      </c>
      <c r="AY928" s="186" t="s">
        <v>191</v>
      </c>
    </row>
    <row r="929" spans="2:65" s="1" customFormat="1" ht="31.5" customHeight="1">
      <c r="B929" s="38"/>
      <c r="C929" s="172" t="s">
        <v>1285</v>
      </c>
      <c r="D929" s="172" t="s">
        <v>193</v>
      </c>
      <c r="E929" s="173" t="s">
        <v>1286</v>
      </c>
      <c r="F929" s="281" t="s">
        <v>1287</v>
      </c>
      <c r="G929" s="281"/>
      <c r="H929" s="281"/>
      <c r="I929" s="281"/>
      <c r="J929" s="174" t="s">
        <v>831</v>
      </c>
      <c r="K929" s="215">
        <v>0</v>
      </c>
      <c r="L929" s="282">
        <v>0</v>
      </c>
      <c r="M929" s="283"/>
      <c r="N929" s="280">
        <f>ROUND(L929*K929,2)</f>
        <v>0</v>
      </c>
      <c r="O929" s="280"/>
      <c r="P929" s="280"/>
      <c r="Q929" s="280"/>
      <c r="R929" s="40"/>
      <c r="T929" s="176" t="s">
        <v>22</v>
      </c>
      <c r="U929" s="47" t="s">
        <v>47</v>
      </c>
      <c r="V929" s="39"/>
      <c r="W929" s="177">
        <f>V929*K929</f>
        <v>0</v>
      </c>
      <c r="X929" s="177">
        <v>0</v>
      </c>
      <c r="Y929" s="177">
        <f>X929*K929</f>
        <v>0</v>
      </c>
      <c r="Z929" s="177">
        <v>0</v>
      </c>
      <c r="AA929" s="178">
        <f>Z929*K929</f>
        <v>0</v>
      </c>
      <c r="AR929" s="21" t="s">
        <v>344</v>
      </c>
      <c r="AT929" s="21" t="s">
        <v>193</v>
      </c>
      <c r="AU929" s="21" t="s">
        <v>114</v>
      </c>
      <c r="AY929" s="21" t="s">
        <v>191</v>
      </c>
      <c r="BE929" s="113">
        <f>IF(U929="základní",N929,0)</f>
        <v>0</v>
      </c>
      <c r="BF929" s="113">
        <f>IF(U929="snížená",N929,0)</f>
        <v>0</v>
      </c>
      <c r="BG929" s="113">
        <f>IF(U929="zákl. přenesená",N929,0)</f>
        <v>0</v>
      </c>
      <c r="BH929" s="113">
        <f>IF(U929="sníž. přenesená",N929,0)</f>
        <v>0</v>
      </c>
      <c r="BI929" s="113">
        <f>IF(U929="nulová",N929,0)</f>
        <v>0</v>
      </c>
      <c r="BJ929" s="21" t="s">
        <v>90</v>
      </c>
      <c r="BK929" s="113">
        <f>ROUND(L929*K929,2)</f>
        <v>0</v>
      </c>
      <c r="BL929" s="21" t="s">
        <v>344</v>
      </c>
      <c r="BM929" s="21" t="s">
        <v>1288</v>
      </c>
    </row>
    <row r="930" spans="2:63" s="9" customFormat="1" ht="29.85" customHeight="1">
      <c r="B930" s="161"/>
      <c r="C930" s="162"/>
      <c r="D930" s="171" t="s">
        <v>159</v>
      </c>
      <c r="E930" s="171"/>
      <c r="F930" s="171"/>
      <c r="G930" s="171"/>
      <c r="H930" s="171"/>
      <c r="I930" s="171"/>
      <c r="J930" s="171"/>
      <c r="K930" s="171"/>
      <c r="L930" s="171"/>
      <c r="M930" s="171"/>
      <c r="N930" s="268">
        <f>BK930</f>
        <v>0</v>
      </c>
      <c r="O930" s="269"/>
      <c r="P930" s="269"/>
      <c r="Q930" s="269"/>
      <c r="R930" s="164"/>
      <c r="T930" s="165"/>
      <c r="U930" s="162"/>
      <c r="V930" s="162"/>
      <c r="W930" s="166">
        <f>SUM(W931:W1007)</f>
        <v>0</v>
      </c>
      <c r="X930" s="162"/>
      <c r="Y930" s="166">
        <f>SUM(Y931:Y1007)</f>
        <v>2.8683607</v>
      </c>
      <c r="Z930" s="162"/>
      <c r="AA930" s="167">
        <f>SUM(AA931:AA1007)</f>
        <v>5.778619</v>
      </c>
      <c r="AR930" s="168" t="s">
        <v>114</v>
      </c>
      <c r="AT930" s="169" t="s">
        <v>81</v>
      </c>
      <c r="AU930" s="169" t="s">
        <v>90</v>
      </c>
      <c r="AY930" s="168" t="s">
        <v>191</v>
      </c>
      <c r="BK930" s="170">
        <f>SUM(BK931:BK1007)</f>
        <v>0</v>
      </c>
    </row>
    <row r="931" spans="2:65" s="1" customFormat="1" ht="22.5" customHeight="1">
      <c r="B931" s="38"/>
      <c r="C931" s="172" t="s">
        <v>1289</v>
      </c>
      <c r="D931" s="172" t="s">
        <v>193</v>
      </c>
      <c r="E931" s="173" t="s">
        <v>1290</v>
      </c>
      <c r="F931" s="281" t="s">
        <v>1291</v>
      </c>
      <c r="G931" s="281"/>
      <c r="H931" s="281"/>
      <c r="I931" s="281"/>
      <c r="J931" s="174" t="s">
        <v>111</v>
      </c>
      <c r="K931" s="175">
        <v>890</v>
      </c>
      <c r="L931" s="282">
        <v>0</v>
      </c>
      <c r="M931" s="283"/>
      <c r="N931" s="280">
        <f>ROUND(L931*K931,2)</f>
        <v>0</v>
      </c>
      <c r="O931" s="280"/>
      <c r="P931" s="280"/>
      <c r="Q931" s="280"/>
      <c r="R931" s="40"/>
      <c r="T931" s="176" t="s">
        <v>22</v>
      </c>
      <c r="U931" s="47" t="s">
        <v>47</v>
      </c>
      <c r="V931" s="39"/>
      <c r="W931" s="177">
        <f>V931*K931</f>
        <v>0</v>
      </c>
      <c r="X931" s="177">
        <v>0</v>
      </c>
      <c r="Y931" s="177">
        <f>X931*K931</f>
        <v>0</v>
      </c>
      <c r="Z931" s="177">
        <v>0.00594</v>
      </c>
      <c r="AA931" s="178">
        <f>Z931*K931</f>
        <v>5.2866</v>
      </c>
      <c r="AR931" s="21" t="s">
        <v>344</v>
      </c>
      <c r="AT931" s="21" t="s">
        <v>193</v>
      </c>
      <c r="AU931" s="21" t="s">
        <v>114</v>
      </c>
      <c r="AY931" s="21" t="s">
        <v>191</v>
      </c>
      <c r="BE931" s="113">
        <f>IF(U931="základní",N931,0)</f>
        <v>0</v>
      </c>
      <c r="BF931" s="113">
        <f>IF(U931="snížená",N931,0)</f>
        <v>0</v>
      </c>
      <c r="BG931" s="113">
        <f>IF(U931="zákl. přenesená",N931,0)</f>
        <v>0</v>
      </c>
      <c r="BH931" s="113">
        <f>IF(U931="sníž. přenesená",N931,0)</f>
        <v>0</v>
      </c>
      <c r="BI931" s="113">
        <f>IF(U931="nulová",N931,0)</f>
        <v>0</v>
      </c>
      <c r="BJ931" s="21" t="s">
        <v>90</v>
      </c>
      <c r="BK931" s="113">
        <f>ROUND(L931*K931,2)</f>
        <v>0</v>
      </c>
      <c r="BL931" s="21" t="s">
        <v>344</v>
      </c>
      <c r="BM931" s="21" t="s">
        <v>1292</v>
      </c>
    </row>
    <row r="932" spans="2:51" s="11" customFormat="1" ht="22.5" customHeight="1">
      <c r="B932" s="187"/>
      <c r="C932" s="188"/>
      <c r="D932" s="188"/>
      <c r="E932" s="189" t="s">
        <v>22</v>
      </c>
      <c r="F932" s="286" t="s">
        <v>1293</v>
      </c>
      <c r="G932" s="287"/>
      <c r="H932" s="287"/>
      <c r="I932" s="287"/>
      <c r="J932" s="188"/>
      <c r="K932" s="190" t="s">
        <v>22</v>
      </c>
      <c r="L932" s="188"/>
      <c r="M932" s="188"/>
      <c r="N932" s="188"/>
      <c r="O932" s="188"/>
      <c r="P932" s="188"/>
      <c r="Q932" s="188"/>
      <c r="R932" s="191"/>
      <c r="T932" s="192"/>
      <c r="U932" s="188"/>
      <c r="V932" s="188"/>
      <c r="W932" s="188"/>
      <c r="X932" s="188"/>
      <c r="Y932" s="188"/>
      <c r="Z932" s="188"/>
      <c r="AA932" s="193"/>
      <c r="AT932" s="194" t="s">
        <v>199</v>
      </c>
      <c r="AU932" s="194" t="s">
        <v>114</v>
      </c>
      <c r="AV932" s="11" t="s">
        <v>90</v>
      </c>
      <c r="AW932" s="11" t="s">
        <v>39</v>
      </c>
      <c r="AX932" s="11" t="s">
        <v>82</v>
      </c>
      <c r="AY932" s="194" t="s">
        <v>191</v>
      </c>
    </row>
    <row r="933" spans="2:51" s="10" customFormat="1" ht="22.5" customHeight="1">
      <c r="B933" s="179"/>
      <c r="C933" s="180"/>
      <c r="D933" s="180"/>
      <c r="E933" s="181" t="s">
        <v>22</v>
      </c>
      <c r="F933" s="274" t="s">
        <v>1294</v>
      </c>
      <c r="G933" s="275"/>
      <c r="H933" s="275"/>
      <c r="I933" s="275"/>
      <c r="J933" s="180"/>
      <c r="K933" s="182">
        <v>5.1</v>
      </c>
      <c r="L933" s="180"/>
      <c r="M933" s="180"/>
      <c r="N933" s="180"/>
      <c r="O933" s="180"/>
      <c r="P933" s="180"/>
      <c r="Q933" s="180"/>
      <c r="R933" s="183"/>
      <c r="T933" s="184"/>
      <c r="U933" s="180"/>
      <c r="V933" s="180"/>
      <c r="W933" s="180"/>
      <c r="X933" s="180"/>
      <c r="Y933" s="180"/>
      <c r="Z933" s="180"/>
      <c r="AA933" s="185"/>
      <c r="AT933" s="186" t="s">
        <v>199</v>
      </c>
      <c r="AU933" s="186" t="s">
        <v>114</v>
      </c>
      <c r="AV933" s="10" t="s">
        <v>114</v>
      </c>
      <c r="AW933" s="10" t="s">
        <v>39</v>
      </c>
      <c r="AX933" s="10" t="s">
        <v>82</v>
      </c>
      <c r="AY933" s="186" t="s">
        <v>191</v>
      </c>
    </row>
    <row r="934" spans="2:51" s="10" customFormat="1" ht="22.5" customHeight="1">
      <c r="B934" s="179"/>
      <c r="C934" s="180"/>
      <c r="D934" s="180"/>
      <c r="E934" s="181" t="s">
        <v>22</v>
      </c>
      <c r="F934" s="274" t="s">
        <v>1295</v>
      </c>
      <c r="G934" s="275"/>
      <c r="H934" s="275"/>
      <c r="I934" s="275"/>
      <c r="J934" s="180"/>
      <c r="K934" s="182">
        <v>14.1</v>
      </c>
      <c r="L934" s="180"/>
      <c r="M934" s="180"/>
      <c r="N934" s="180"/>
      <c r="O934" s="180"/>
      <c r="P934" s="180"/>
      <c r="Q934" s="180"/>
      <c r="R934" s="183"/>
      <c r="T934" s="184"/>
      <c r="U934" s="180"/>
      <c r="V934" s="180"/>
      <c r="W934" s="180"/>
      <c r="X934" s="180"/>
      <c r="Y934" s="180"/>
      <c r="Z934" s="180"/>
      <c r="AA934" s="185"/>
      <c r="AT934" s="186" t="s">
        <v>199</v>
      </c>
      <c r="AU934" s="186" t="s">
        <v>114</v>
      </c>
      <c r="AV934" s="10" t="s">
        <v>114</v>
      </c>
      <c r="AW934" s="10" t="s">
        <v>39</v>
      </c>
      <c r="AX934" s="10" t="s">
        <v>82</v>
      </c>
      <c r="AY934" s="186" t="s">
        <v>191</v>
      </c>
    </row>
    <row r="935" spans="2:51" s="10" customFormat="1" ht="22.5" customHeight="1">
      <c r="B935" s="179"/>
      <c r="C935" s="180"/>
      <c r="D935" s="180"/>
      <c r="E935" s="181" t="s">
        <v>22</v>
      </c>
      <c r="F935" s="274" t="s">
        <v>1296</v>
      </c>
      <c r="G935" s="275"/>
      <c r="H935" s="275"/>
      <c r="I935" s="275"/>
      <c r="J935" s="180"/>
      <c r="K935" s="182">
        <v>870.8</v>
      </c>
      <c r="L935" s="180"/>
      <c r="M935" s="180"/>
      <c r="N935" s="180"/>
      <c r="O935" s="180"/>
      <c r="P935" s="180"/>
      <c r="Q935" s="180"/>
      <c r="R935" s="183"/>
      <c r="T935" s="184"/>
      <c r="U935" s="180"/>
      <c r="V935" s="180"/>
      <c r="W935" s="180"/>
      <c r="X935" s="180"/>
      <c r="Y935" s="180"/>
      <c r="Z935" s="180"/>
      <c r="AA935" s="185"/>
      <c r="AT935" s="186" t="s">
        <v>199</v>
      </c>
      <c r="AU935" s="186" t="s">
        <v>114</v>
      </c>
      <c r="AV935" s="10" t="s">
        <v>114</v>
      </c>
      <c r="AW935" s="10" t="s">
        <v>39</v>
      </c>
      <c r="AX935" s="10" t="s">
        <v>82</v>
      </c>
      <c r="AY935" s="186" t="s">
        <v>191</v>
      </c>
    </row>
    <row r="936" spans="2:51" s="12" customFormat="1" ht="22.5" customHeight="1">
      <c r="B936" s="195"/>
      <c r="C936" s="196"/>
      <c r="D936" s="196"/>
      <c r="E936" s="197" t="s">
        <v>22</v>
      </c>
      <c r="F936" s="288" t="s">
        <v>217</v>
      </c>
      <c r="G936" s="289"/>
      <c r="H936" s="289"/>
      <c r="I936" s="289"/>
      <c r="J936" s="196"/>
      <c r="K936" s="198">
        <v>890</v>
      </c>
      <c r="L936" s="196"/>
      <c r="M936" s="196"/>
      <c r="N936" s="196"/>
      <c r="O936" s="196"/>
      <c r="P936" s="196"/>
      <c r="Q936" s="196"/>
      <c r="R936" s="199"/>
      <c r="T936" s="200"/>
      <c r="U936" s="196"/>
      <c r="V936" s="196"/>
      <c r="W936" s="196"/>
      <c r="X936" s="196"/>
      <c r="Y936" s="196"/>
      <c r="Z936" s="196"/>
      <c r="AA936" s="201"/>
      <c r="AT936" s="202" t="s">
        <v>199</v>
      </c>
      <c r="AU936" s="202" t="s">
        <v>114</v>
      </c>
      <c r="AV936" s="12" t="s">
        <v>196</v>
      </c>
      <c r="AW936" s="12" t="s">
        <v>39</v>
      </c>
      <c r="AX936" s="12" t="s">
        <v>90</v>
      </c>
      <c r="AY936" s="202" t="s">
        <v>191</v>
      </c>
    </row>
    <row r="937" spans="2:65" s="1" customFormat="1" ht="22.5" customHeight="1">
      <c r="B937" s="38"/>
      <c r="C937" s="172" t="s">
        <v>1297</v>
      </c>
      <c r="D937" s="172" t="s">
        <v>193</v>
      </c>
      <c r="E937" s="173" t="s">
        <v>1298</v>
      </c>
      <c r="F937" s="281" t="s">
        <v>1299</v>
      </c>
      <c r="G937" s="281"/>
      <c r="H937" s="281"/>
      <c r="I937" s="281"/>
      <c r="J937" s="174" t="s">
        <v>406</v>
      </c>
      <c r="K937" s="175">
        <v>23.2</v>
      </c>
      <c r="L937" s="282">
        <v>0</v>
      </c>
      <c r="M937" s="283"/>
      <c r="N937" s="280">
        <f>ROUND(L937*K937,2)</f>
        <v>0</v>
      </c>
      <c r="O937" s="280"/>
      <c r="P937" s="280"/>
      <c r="Q937" s="280"/>
      <c r="R937" s="40"/>
      <c r="T937" s="176" t="s">
        <v>22</v>
      </c>
      <c r="U937" s="47" t="s">
        <v>47</v>
      </c>
      <c r="V937" s="39"/>
      <c r="W937" s="177">
        <f>V937*K937</f>
        <v>0</v>
      </c>
      <c r="X937" s="177">
        <v>0</v>
      </c>
      <c r="Y937" s="177">
        <f>X937*K937</f>
        <v>0</v>
      </c>
      <c r="Z937" s="177">
        <v>0.0017</v>
      </c>
      <c r="AA937" s="178">
        <f>Z937*K937</f>
        <v>0.039439999999999996</v>
      </c>
      <c r="AR937" s="21" t="s">
        <v>344</v>
      </c>
      <c r="AT937" s="21" t="s">
        <v>193</v>
      </c>
      <c r="AU937" s="21" t="s">
        <v>114</v>
      </c>
      <c r="AY937" s="21" t="s">
        <v>191</v>
      </c>
      <c r="BE937" s="113">
        <f>IF(U937="základní",N937,0)</f>
        <v>0</v>
      </c>
      <c r="BF937" s="113">
        <f>IF(U937="snížená",N937,0)</f>
        <v>0</v>
      </c>
      <c r="BG937" s="113">
        <f>IF(U937="zákl. přenesená",N937,0)</f>
        <v>0</v>
      </c>
      <c r="BH937" s="113">
        <f>IF(U937="sníž. přenesená",N937,0)</f>
        <v>0</v>
      </c>
      <c r="BI937" s="113">
        <f>IF(U937="nulová",N937,0)</f>
        <v>0</v>
      </c>
      <c r="BJ937" s="21" t="s">
        <v>90</v>
      </c>
      <c r="BK937" s="113">
        <f>ROUND(L937*K937,2)</f>
        <v>0</v>
      </c>
      <c r="BL937" s="21" t="s">
        <v>344</v>
      </c>
      <c r="BM937" s="21" t="s">
        <v>1300</v>
      </c>
    </row>
    <row r="938" spans="2:51" s="11" customFormat="1" ht="22.5" customHeight="1">
      <c r="B938" s="187"/>
      <c r="C938" s="188"/>
      <c r="D938" s="188"/>
      <c r="E938" s="189" t="s">
        <v>22</v>
      </c>
      <c r="F938" s="286" t="s">
        <v>1293</v>
      </c>
      <c r="G938" s="287"/>
      <c r="H938" s="287"/>
      <c r="I938" s="287"/>
      <c r="J938" s="188"/>
      <c r="K938" s="190" t="s">
        <v>22</v>
      </c>
      <c r="L938" s="188"/>
      <c r="M938" s="188"/>
      <c r="N938" s="188"/>
      <c r="O938" s="188"/>
      <c r="P938" s="188"/>
      <c r="Q938" s="188"/>
      <c r="R938" s="191"/>
      <c r="T938" s="192"/>
      <c r="U938" s="188"/>
      <c r="V938" s="188"/>
      <c r="W938" s="188"/>
      <c r="X938" s="188"/>
      <c r="Y938" s="188"/>
      <c r="Z938" s="188"/>
      <c r="AA938" s="193"/>
      <c r="AT938" s="194" t="s">
        <v>199</v>
      </c>
      <c r="AU938" s="194" t="s">
        <v>114</v>
      </c>
      <c r="AV938" s="11" t="s">
        <v>90</v>
      </c>
      <c r="AW938" s="11" t="s">
        <v>39</v>
      </c>
      <c r="AX938" s="11" t="s">
        <v>82</v>
      </c>
      <c r="AY938" s="194" t="s">
        <v>191</v>
      </c>
    </row>
    <row r="939" spans="2:51" s="10" customFormat="1" ht="22.5" customHeight="1">
      <c r="B939" s="179"/>
      <c r="C939" s="180"/>
      <c r="D939" s="180"/>
      <c r="E939" s="181" t="s">
        <v>22</v>
      </c>
      <c r="F939" s="274" t="s">
        <v>1301</v>
      </c>
      <c r="G939" s="275"/>
      <c r="H939" s="275"/>
      <c r="I939" s="275"/>
      <c r="J939" s="180"/>
      <c r="K939" s="182">
        <v>23.2</v>
      </c>
      <c r="L939" s="180"/>
      <c r="M939" s="180"/>
      <c r="N939" s="180"/>
      <c r="O939" s="180"/>
      <c r="P939" s="180"/>
      <c r="Q939" s="180"/>
      <c r="R939" s="183"/>
      <c r="T939" s="184"/>
      <c r="U939" s="180"/>
      <c r="V939" s="180"/>
      <c r="W939" s="180"/>
      <c r="X939" s="180"/>
      <c r="Y939" s="180"/>
      <c r="Z939" s="180"/>
      <c r="AA939" s="185"/>
      <c r="AT939" s="186" t="s">
        <v>199</v>
      </c>
      <c r="AU939" s="186" t="s">
        <v>114</v>
      </c>
      <c r="AV939" s="10" t="s">
        <v>114</v>
      </c>
      <c r="AW939" s="10" t="s">
        <v>39</v>
      </c>
      <c r="AX939" s="10" t="s">
        <v>90</v>
      </c>
      <c r="AY939" s="186" t="s">
        <v>191</v>
      </c>
    </row>
    <row r="940" spans="2:65" s="1" customFormat="1" ht="31.5" customHeight="1">
      <c r="B940" s="38"/>
      <c r="C940" s="172" t="s">
        <v>1302</v>
      </c>
      <c r="D940" s="172" t="s">
        <v>193</v>
      </c>
      <c r="E940" s="173" t="s">
        <v>1303</v>
      </c>
      <c r="F940" s="281" t="s">
        <v>1304</v>
      </c>
      <c r="G940" s="281"/>
      <c r="H940" s="281"/>
      <c r="I940" s="281"/>
      <c r="J940" s="174" t="s">
        <v>406</v>
      </c>
      <c r="K940" s="175">
        <v>66.8</v>
      </c>
      <c r="L940" s="282">
        <v>0</v>
      </c>
      <c r="M940" s="283"/>
      <c r="N940" s="280">
        <f>ROUND(L940*K940,2)</f>
        <v>0</v>
      </c>
      <c r="O940" s="280"/>
      <c r="P940" s="280"/>
      <c r="Q940" s="280"/>
      <c r="R940" s="40"/>
      <c r="T940" s="176" t="s">
        <v>22</v>
      </c>
      <c r="U940" s="47" t="s">
        <v>47</v>
      </c>
      <c r="V940" s="39"/>
      <c r="W940" s="177">
        <f>V940*K940</f>
        <v>0</v>
      </c>
      <c r="X940" s="177">
        <v>0</v>
      </c>
      <c r="Y940" s="177">
        <f>X940*K940</f>
        <v>0</v>
      </c>
      <c r="Z940" s="177">
        <v>0.00177</v>
      </c>
      <c r="AA940" s="178">
        <f>Z940*K940</f>
        <v>0.11823600000000001</v>
      </c>
      <c r="AR940" s="21" t="s">
        <v>344</v>
      </c>
      <c r="AT940" s="21" t="s">
        <v>193</v>
      </c>
      <c r="AU940" s="21" t="s">
        <v>114</v>
      </c>
      <c r="AY940" s="21" t="s">
        <v>191</v>
      </c>
      <c r="BE940" s="113">
        <f>IF(U940="základní",N940,0)</f>
        <v>0</v>
      </c>
      <c r="BF940" s="113">
        <f>IF(U940="snížená",N940,0)</f>
        <v>0</v>
      </c>
      <c r="BG940" s="113">
        <f>IF(U940="zákl. přenesená",N940,0)</f>
        <v>0</v>
      </c>
      <c r="BH940" s="113">
        <f>IF(U940="sníž. přenesená",N940,0)</f>
        <v>0</v>
      </c>
      <c r="BI940" s="113">
        <f>IF(U940="nulová",N940,0)</f>
        <v>0</v>
      </c>
      <c r="BJ940" s="21" t="s">
        <v>90</v>
      </c>
      <c r="BK940" s="113">
        <f>ROUND(L940*K940,2)</f>
        <v>0</v>
      </c>
      <c r="BL940" s="21" t="s">
        <v>344</v>
      </c>
      <c r="BM940" s="21" t="s">
        <v>1305</v>
      </c>
    </row>
    <row r="941" spans="2:51" s="11" customFormat="1" ht="22.5" customHeight="1">
      <c r="B941" s="187"/>
      <c r="C941" s="188"/>
      <c r="D941" s="188"/>
      <c r="E941" s="189" t="s">
        <v>22</v>
      </c>
      <c r="F941" s="286" t="s">
        <v>953</v>
      </c>
      <c r="G941" s="287"/>
      <c r="H941" s="287"/>
      <c r="I941" s="287"/>
      <c r="J941" s="188"/>
      <c r="K941" s="190" t="s">
        <v>22</v>
      </c>
      <c r="L941" s="188"/>
      <c r="M941" s="188"/>
      <c r="N941" s="188"/>
      <c r="O941" s="188"/>
      <c r="P941" s="188"/>
      <c r="Q941" s="188"/>
      <c r="R941" s="191"/>
      <c r="T941" s="192"/>
      <c r="U941" s="188"/>
      <c r="V941" s="188"/>
      <c r="W941" s="188"/>
      <c r="X941" s="188"/>
      <c r="Y941" s="188"/>
      <c r="Z941" s="188"/>
      <c r="AA941" s="193"/>
      <c r="AT941" s="194" t="s">
        <v>199</v>
      </c>
      <c r="AU941" s="194" t="s">
        <v>114</v>
      </c>
      <c r="AV941" s="11" t="s">
        <v>90</v>
      </c>
      <c r="AW941" s="11" t="s">
        <v>39</v>
      </c>
      <c r="AX941" s="11" t="s">
        <v>82</v>
      </c>
      <c r="AY941" s="194" t="s">
        <v>191</v>
      </c>
    </row>
    <row r="942" spans="2:51" s="10" customFormat="1" ht="22.5" customHeight="1">
      <c r="B942" s="179"/>
      <c r="C942" s="180"/>
      <c r="D942" s="180"/>
      <c r="E942" s="181" t="s">
        <v>22</v>
      </c>
      <c r="F942" s="274" t="s">
        <v>1306</v>
      </c>
      <c r="G942" s="275"/>
      <c r="H942" s="275"/>
      <c r="I942" s="275"/>
      <c r="J942" s="180"/>
      <c r="K942" s="182">
        <v>66.8</v>
      </c>
      <c r="L942" s="180"/>
      <c r="M942" s="180"/>
      <c r="N942" s="180"/>
      <c r="O942" s="180"/>
      <c r="P942" s="180"/>
      <c r="Q942" s="180"/>
      <c r="R942" s="183"/>
      <c r="T942" s="184"/>
      <c r="U942" s="180"/>
      <c r="V942" s="180"/>
      <c r="W942" s="180"/>
      <c r="X942" s="180"/>
      <c r="Y942" s="180"/>
      <c r="Z942" s="180"/>
      <c r="AA942" s="185"/>
      <c r="AT942" s="186" t="s">
        <v>199</v>
      </c>
      <c r="AU942" s="186" t="s">
        <v>114</v>
      </c>
      <c r="AV942" s="10" t="s">
        <v>114</v>
      </c>
      <c r="AW942" s="10" t="s">
        <v>39</v>
      </c>
      <c r="AX942" s="10" t="s">
        <v>90</v>
      </c>
      <c r="AY942" s="186" t="s">
        <v>191</v>
      </c>
    </row>
    <row r="943" spans="2:65" s="1" customFormat="1" ht="22.5" customHeight="1">
      <c r="B943" s="38"/>
      <c r="C943" s="172" t="s">
        <v>1307</v>
      </c>
      <c r="D943" s="172" t="s">
        <v>193</v>
      </c>
      <c r="E943" s="173" t="s">
        <v>1308</v>
      </c>
      <c r="F943" s="281" t="s">
        <v>1309</v>
      </c>
      <c r="G943" s="281"/>
      <c r="H943" s="281"/>
      <c r="I943" s="281"/>
      <c r="J943" s="174" t="s">
        <v>406</v>
      </c>
      <c r="K943" s="175">
        <v>15.1</v>
      </c>
      <c r="L943" s="282">
        <v>0</v>
      </c>
      <c r="M943" s="283"/>
      <c r="N943" s="280">
        <f>ROUND(L943*K943,2)</f>
        <v>0</v>
      </c>
      <c r="O943" s="280"/>
      <c r="P943" s="280"/>
      <c r="Q943" s="280"/>
      <c r="R943" s="40"/>
      <c r="T943" s="176" t="s">
        <v>22</v>
      </c>
      <c r="U943" s="47" t="s">
        <v>47</v>
      </c>
      <c r="V943" s="39"/>
      <c r="W943" s="177">
        <f>V943*K943</f>
        <v>0</v>
      </c>
      <c r="X943" s="177">
        <v>0</v>
      </c>
      <c r="Y943" s="177">
        <f>X943*K943</f>
        <v>0</v>
      </c>
      <c r="Z943" s="177">
        <v>0.00167</v>
      </c>
      <c r="AA943" s="178">
        <f>Z943*K943</f>
        <v>0.025217</v>
      </c>
      <c r="AR943" s="21" t="s">
        <v>344</v>
      </c>
      <c r="AT943" s="21" t="s">
        <v>193</v>
      </c>
      <c r="AU943" s="21" t="s">
        <v>114</v>
      </c>
      <c r="AY943" s="21" t="s">
        <v>191</v>
      </c>
      <c r="BE943" s="113">
        <f>IF(U943="základní",N943,0)</f>
        <v>0</v>
      </c>
      <c r="BF943" s="113">
        <f>IF(U943="snížená",N943,0)</f>
        <v>0</v>
      </c>
      <c r="BG943" s="113">
        <f>IF(U943="zákl. přenesená",N943,0)</f>
        <v>0</v>
      </c>
      <c r="BH943" s="113">
        <f>IF(U943="sníž. přenesená",N943,0)</f>
        <v>0</v>
      </c>
      <c r="BI943" s="113">
        <f>IF(U943="nulová",N943,0)</f>
        <v>0</v>
      </c>
      <c r="BJ943" s="21" t="s">
        <v>90</v>
      </c>
      <c r="BK943" s="113">
        <f>ROUND(L943*K943,2)</f>
        <v>0</v>
      </c>
      <c r="BL943" s="21" t="s">
        <v>344</v>
      </c>
      <c r="BM943" s="21" t="s">
        <v>1310</v>
      </c>
    </row>
    <row r="944" spans="2:51" s="11" customFormat="1" ht="22.5" customHeight="1">
      <c r="B944" s="187"/>
      <c r="C944" s="188"/>
      <c r="D944" s="188"/>
      <c r="E944" s="189" t="s">
        <v>22</v>
      </c>
      <c r="F944" s="286" t="s">
        <v>318</v>
      </c>
      <c r="G944" s="287"/>
      <c r="H944" s="287"/>
      <c r="I944" s="287"/>
      <c r="J944" s="188"/>
      <c r="K944" s="190" t="s">
        <v>22</v>
      </c>
      <c r="L944" s="188"/>
      <c r="M944" s="188"/>
      <c r="N944" s="188"/>
      <c r="O944" s="188"/>
      <c r="P944" s="188"/>
      <c r="Q944" s="188"/>
      <c r="R944" s="191"/>
      <c r="T944" s="192"/>
      <c r="U944" s="188"/>
      <c r="V944" s="188"/>
      <c r="W944" s="188"/>
      <c r="X944" s="188"/>
      <c r="Y944" s="188"/>
      <c r="Z944" s="188"/>
      <c r="AA944" s="193"/>
      <c r="AT944" s="194" t="s">
        <v>199</v>
      </c>
      <c r="AU944" s="194" t="s">
        <v>114</v>
      </c>
      <c r="AV944" s="11" t="s">
        <v>90</v>
      </c>
      <c r="AW944" s="11" t="s">
        <v>39</v>
      </c>
      <c r="AX944" s="11" t="s">
        <v>82</v>
      </c>
      <c r="AY944" s="194" t="s">
        <v>191</v>
      </c>
    </row>
    <row r="945" spans="2:51" s="10" customFormat="1" ht="22.5" customHeight="1">
      <c r="B945" s="179"/>
      <c r="C945" s="180"/>
      <c r="D945" s="180"/>
      <c r="E945" s="181" t="s">
        <v>22</v>
      </c>
      <c r="F945" s="274" t="s">
        <v>466</v>
      </c>
      <c r="G945" s="275"/>
      <c r="H945" s="275"/>
      <c r="I945" s="275"/>
      <c r="J945" s="180"/>
      <c r="K945" s="182">
        <v>15.1</v>
      </c>
      <c r="L945" s="180"/>
      <c r="M945" s="180"/>
      <c r="N945" s="180"/>
      <c r="O945" s="180"/>
      <c r="P945" s="180"/>
      <c r="Q945" s="180"/>
      <c r="R945" s="183"/>
      <c r="T945" s="184"/>
      <c r="U945" s="180"/>
      <c r="V945" s="180"/>
      <c r="W945" s="180"/>
      <c r="X945" s="180"/>
      <c r="Y945" s="180"/>
      <c r="Z945" s="180"/>
      <c r="AA945" s="185"/>
      <c r="AT945" s="186" t="s">
        <v>199</v>
      </c>
      <c r="AU945" s="186" t="s">
        <v>114</v>
      </c>
      <c r="AV945" s="10" t="s">
        <v>114</v>
      </c>
      <c r="AW945" s="10" t="s">
        <v>39</v>
      </c>
      <c r="AX945" s="10" t="s">
        <v>82</v>
      </c>
      <c r="AY945" s="186" t="s">
        <v>191</v>
      </c>
    </row>
    <row r="946" spans="2:51" s="12" customFormat="1" ht="22.5" customHeight="1">
      <c r="B946" s="195"/>
      <c r="C946" s="196"/>
      <c r="D946" s="196"/>
      <c r="E946" s="197" t="s">
        <v>22</v>
      </c>
      <c r="F946" s="288" t="s">
        <v>217</v>
      </c>
      <c r="G946" s="289"/>
      <c r="H946" s="289"/>
      <c r="I946" s="289"/>
      <c r="J946" s="196"/>
      <c r="K946" s="198">
        <v>15.1</v>
      </c>
      <c r="L946" s="196"/>
      <c r="M946" s="196"/>
      <c r="N946" s="196"/>
      <c r="O946" s="196"/>
      <c r="P946" s="196"/>
      <c r="Q946" s="196"/>
      <c r="R946" s="199"/>
      <c r="T946" s="200"/>
      <c r="U946" s="196"/>
      <c r="V946" s="196"/>
      <c r="W946" s="196"/>
      <c r="X946" s="196"/>
      <c r="Y946" s="196"/>
      <c r="Z946" s="196"/>
      <c r="AA946" s="201"/>
      <c r="AT946" s="202" t="s">
        <v>199</v>
      </c>
      <c r="AU946" s="202" t="s">
        <v>114</v>
      </c>
      <c r="AV946" s="12" t="s">
        <v>196</v>
      </c>
      <c r="AW946" s="12" t="s">
        <v>39</v>
      </c>
      <c r="AX946" s="12" t="s">
        <v>90</v>
      </c>
      <c r="AY946" s="202" t="s">
        <v>191</v>
      </c>
    </row>
    <row r="947" spans="2:65" s="1" customFormat="1" ht="44.25" customHeight="1">
      <c r="B947" s="38"/>
      <c r="C947" s="172" t="s">
        <v>1311</v>
      </c>
      <c r="D947" s="172" t="s">
        <v>193</v>
      </c>
      <c r="E947" s="173" t="s">
        <v>1312</v>
      </c>
      <c r="F947" s="281" t="s">
        <v>1313</v>
      </c>
      <c r="G947" s="281"/>
      <c r="H947" s="281"/>
      <c r="I947" s="281"/>
      <c r="J947" s="174" t="s">
        <v>203</v>
      </c>
      <c r="K947" s="175">
        <v>1</v>
      </c>
      <c r="L947" s="282">
        <v>0</v>
      </c>
      <c r="M947" s="283"/>
      <c r="N947" s="280">
        <f>ROUND(L947*K947,2)</f>
        <v>0</v>
      </c>
      <c r="O947" s="280"/>
      <c r="P947" s="280"/>
      <c r="Q947" s="280"/>
      <c r="R947" s="40"/>
      <c r="T947" s="176" t="s">
        <v>22</v>
      </c>
      <c r="U947" s="47" t="s">
        <v>47</v>
      </c>
      <c r="V947" s="39"/>
      <c r="W947" s="177">
        <f>V947*K947</f>
        <v>0</v>
      </c>
      <c r="X947" s="177">
        <v>0</v>
      </c>
      <c r="Y947" s="177">
        <f>X947*K947</f>
        <v>0</v>
      </c>
      <c r="Z947" s="177">
        <v>0.00188</v>
      </c>
      <c r="AA947" s="178">
        <f>Z947*K947</f>
        <v>0.00188</v>
      </c>
      <c r="AR947" s="21" t="s">
        <v>344</v>
      </c>
      <c r="AT947" s="21" t="s">
        <v>193</v>
      </c>
      <c r="AU947" s="21" t="s">
        <v>114</v>
      </c>
      <c r="AY947" s="21" t="s">
        <v>191</v>
      </c>
      <c r="BE947" s="113">
        <f>IF(U947="základní",N947,0)</f>
        <v>0</v>
      </c>
      <c r="BF947" s="113">
        <f>IF(U947="snížená",N947,0)</f>
        <v>0</v>
      </c>
      <c r="BG947" s="113">
        <f>IF(U947="zákl. přenesená",N947,0)</f>
        <v>0</v>
      </c>
      <c r="BH947" s="113">
        <f>IF(U947="sníž. přenesená",N947,0)</f>
        <v>0</v>
      </c>
      <c r="BI947" s="113">
        <f>IF(U947="nulová",N947,0)</f>
        <v>0</v>
      </c>
      <c r="BJ947" s="21" t="s">
        <v>90</v>
      </c>
      <c r="BK947" s="113">
        <f>ROUND(L947*K947,2)</f>
        <v>0</v>
      </c>
      <c r="BL947" s="21" t="s">
        <v>344</v>
      </c>
      <c r="BM947" s="21" t="s">
        <v>1314</v>
      </c>
    </row>
    <row r="948" spans="2:51" s="11" customFormat="1" ht="22.5" customHeight="1">
      <c r="B948" s="187"/>
      <c r="C948" s="188"/>
      <c r="D948" s="188"/>
      <c r="E948" s="189" t="s">
        <v>22</v>
      </c>
      <c r="F948" s="286" t="s">
        <v>1293</v>
      </c>
      <c r="G948" s="287"/>
      <c r="H948" s="287"/>
      <c r="I948" s="287"/>
      <c r="J948" s="188"/>
      <c r="K948" s="190" t="s">
        <v>22</v>
      </c>
      <c r="L948" s="188"/>
      <c r="M948" s="188"/>
      <c r="N948" s="188"/>
      <c r="O948" s="188"/>
      <c r="P948" s="188"/>
      <c r="Q948" s="188"/>
      <c r="R948" s="191"/>
      <c r="T948" s="192"/>
      <c r="U948" s="188"/>
      <c r="V948" s="188"/>
      <c r="W948" s="188"/>
      <c r="X948" s="188"/>
      <c r="Y948" s="188"/>
      <c r="Z948" s="188"/>
      <c r="AA948" s="193"/>
      <c r="AT948" s="194" t="s">
        <v>199</v>
      </c>
      <c r="AU948" s="194" t="s">
        <v>114</v>
      </c>
      <c r="AV948" s="11" t="s">
        <v>90</v>
      </c>
      <c r="AW948" s="11" t="s">
        <v>39</v>
      </c>
      <c r="AX948" s="11" t="s">
        <v>82</v>
      </c>
      <c r="AY948" s="194" t="s">
        <v>191</v>
      </c>
    </row>
    <row r="949" spans="2:51" s="10" customFormat="1" ht="22.5" customHeight="1">
      <c r="B949" s="179"/>
      <c r="C949" s="180"/>
      <c r="D949" s="180"/>
      <c r="E949" s="181" t="s">
        <v>22</v>
      </c>
      <c r="F949" s="274" t="s">
        <v>1315</v>
      </c>
      <c r="G949" s="275"/>
      <c r="H949" s="275"/>
      <c r="I949" s="275"/>
      <c r="J949" s="180"/>
      <c r="K949" s="182">
        <v>1</v>
      </c>
      <c r="L949" s="180"/>
      <c r="M949" s="180"/>
      <c r="N949" s="180"/>
      <c r="O949" s="180"/>
      <c r="P949" s="180"/>
      <c r="Q949" s="180"/>
      <c r="R949" s="183"/>
      <c r="T949" s="184"/>
      <c r="U949" s="180"/>
      <c r="V949" s="180"/>
      <c r="W949" s="180"/>
      <c r="X949" s="180"/>
      <c r="Y949" s="180"/>
      <c r="Z949" s="180"/>
      <c r="AA949" s="185"/>
      <c r="AT949" s="186" t="s">
        <v>199</v>
      </c>
      <c r="AU949" s="186" t="s">
        <v>114</v>
      </c>
      <c r="AV949" s="10" t="s">
        <v>114</v>
      </c>
      <c r="AW949" s="10" t="s">
        <v>39</v>
      </c>
      <c r="AX949" s="10" t="s">
        <v>90</v>
      </c>
      <c r="AY949" s="186" t="s">
        <v>191</v>
      </c>
    </row>
    <row r="950" spans="2:65" s="1" customFormat="1" ht="22.5" customHeight="1">
      <c r="B950" s="38"/>
      <c r="C950" s="172" t="s">
        <v>1316</v>
      </c>
      <c r="D950" s="172" t="s">
        <v>193</v>
      </c>
      <c r="E950" s="173" t="s">
        <v>1317</v>
      </c>
      <c r="F950" s="281" t="s">
        <v>1318</v>
      </c>
      <c r="G950" s="281"/>
      <c r="H950" s="281"/>
      <c r="I950" s="281"/>
      <c r="J950" s="174" t="s">
        <v>406</v>
      </c>
      <c r="K950" s="175">
        <v>66.8</v>
      </c>
      <c r="L950" s="282">
        <v>0</v>
      </c>
      <c r="M950" s="283"/>
      <c r="N950" s="280">
        <f>ROUND(L950*K950,2)</f>
        <v>0</v>
      </c>
      <c r="O950" s="280"/>
      <c r="P950" s="280"/>
      <c r="Q950" s="280"/>
      <c r="R950" s="40"/>
      <c r="T950" s="176" t="s">
        <v>22</v>
      </c>
      <c r="U950" s="47" t="s">
        <v>47</v>
      </c>
      <c r="V950" s="39"/>
      <c r="W950" s="177">
        <f>V950*K950</f>
        <v>0</v>
      </c>
      <c r="X950" s="177">
        <v>0</v>
      </c>
      <c r="Y950" s="177">
        <f>X950*K950</f>
        <v>0</v>
      </c>
      <c r="Z950" s="177">
        <v>0.0026</v>
      </c>
      <c r="AA950" s="178">
        <f>Z950*K950</f>
        <v>0.17367999999999997</v>
      </c>
      <c r="AR950" s="21" t="s">
        <v>344</v>
      </c>
      <c r="AT950" s="21" t="s">
        <v>193</v>
      </c>
      <c r="AU950" s="21" t="s">
        <v>114</v>
      </c>
      <c r="AY950" s="21" t="s">
        <v>191</v>
      </c>
      <c r="BE950" s="113">
        <f>IF(U950="základní",N950,0)</f>
        <v>0</v>
      </c>
      <c r="BF950" s="113">
        <f>IF(U950="snížená",N950,0)</f>
        <v>0</v>
      </c>
      <c r="BG950" s="113">
        <f>IF(U950="zákl. přenesená",N950,0)</f>
        <v>0</v>
      </c>
      <c r="BH950" s="113">
        <f>IF(U950="sníž. přenesená",N950,0)</f>
        <v>0</v>
      </c>
      <c r="BI950" s="113">
        <f>IF(U950="nulová",N950,0)</f>
        <v>0</v>
      </c>
      <c r="BJ950" s="21" t="s">
        <v>90</v>
      </c>
      <c r="BK950" s="113">
        <f>ROUND(L950*K950,2)</f>
        <v>0</v>
      </c>
      <c r="BL950" s="21" t="s">
        <v>344</v>
      </c>
      <c r="BM950" s="21" t="s">
        <v>1319</v>
      </c>
    </row>
    <row r="951" spans="2:51" s="11" customFormat="1" ht="22.5" customHeight="1">
      <c r="B951" s="187"/>
      <c r="C951" s="188"/>
      <c r="D951" s="188"/>
      <c r="E951" s="189" t="s">
        <v>22</v>
      </c>
      <c r="F951" s="286" t="s">
        <v>953</v>
      </c>
      <c r="G951" s="287"/>
      <c r="H951" s="287"/>
      <c r="I951" s="287"/>
      <c r="J951" s="188"/>
      <c r="K951" s="190" t="s">
        <v>22</v>
      </c>
      <c r="L951" s="188"/>
      <c r="M951" s="188"/>
      <c r="N951" s="188"/>
      <c r="O951" s="188"/>
      <c r="P951" s="188"/>
      <c r="Q951" s="188"/>
      <c r="R951" s="191"/>
      <c r="T951" s="192"/>
      <c r="U951" s="188"/>
      <c r="V951" s="188"/>
      <c r="W951" s="188"/>
      <c r="X951" s="188"/>
      <c r="Y951" s="188"/>
      <c r="Z951" s="188"/>
      <c r="AA951" s="193"/>
      <c r="AT951" s="194" t="s">
        <v>199</v>
      </c>
      <c r="AU951" s="194" t="s">
        <v>114</v>
      </c>
      <c r="AV951" s="11" t="s">
        <v>90</v>
      </c>
      <c r="AW951" s="11" t="s">
        <v>39</v>
      </c>
      <c r="AX951" s="11" t="s">
        <v>82</v>
      </c>
      <c r="AY951" s="194" t="s">
        <v>191</v>
      </c>
    </row>
    <row r="952" spans="2:51" s="10" customFormat="1" ht="22.5" customHeight="1">
      <c r="B952" s="179"/>
      <c r="C952" s="180"/>
      <c r="D952" s="180"/>
      <c r="E952" s="181" t="s">
        <v>22</v>
      </c>
      <c r="F952" s="274" t="s">
        <v>1306</v>
      </c>
      <c r="G952" s="275"/>
      <c r="H952" s="275"/>
      <c r="I952" s="275"/>
      <c r="J952" s="180"/>
      <c r="K952" s="182">
        <v>66.8</v>
      </c>
      <c r="L952" s="180"/>
      <c r="M952" s="180"/>
      <c r="N952" s="180"/>
      <c r="O952" s="180"/>
      <c r="P952" s="180"/>
      <c r="Q952" s="180"/>
      <c r="R952" s="183"/>
      <c r="T952" s="184"/>
      <c r="U952" s="180"/>
      <c r="V952" s="180"/>
      <c r="W952" s="180"/>
      <c r="X952" s="180"/>
      <c r="Y952" s="180"/>
      <c r="Z952" s="180"/>
      <c r="AA952" s="185"/>
      <c r="AT952" s="186" t="s">
        <v>199</v>
      </c>
      <c r="AU952" s="186" t="s">
        <v>114</v>
      </c>
      <c r="AV952" s="10" t="s">
        <v>114</v>
      </c>
      <c r="AW952" s="10" t="s">
        <v>39</v>
      </c>
      <c r="AX952" s="10" t="s">
        <v>90</v>
      </c>
      <c r="AY952" s="186" t="s">
        <v>191</v>
      </c>
    </row>
    <row r="953" spans="2:65" s="1" customFormat="1" ht="22.5" customHeight="1">
      <c r="B953" s="38"/>
      <c r="C953" s="172" t="s">
        <v>1320</v>
      </c>
      <c r="D953" s="172" t="s">
        <v>193</v>
      </c>
      <c r="E953" s="173" t="s">
        <v>1321</v>
      </c>
      <c r="F953" s="281" t="s">
        <v>1322</v>
      </c>
      <c r="G953" s="281"/>
      <c r="H953" s="281"/>
      <c r="I953" s="281"/>
      <c r="J953" s="174" t="s">
        <v>406</v>
      </c>
      <c r="K953" s="175">
        <v>33.9</v>
      </c>
      <c r="L953" s="282">
        <v>0</v>
      </c>
      <c r="M953" s="283"/>
      <c r="N953" s="280">
        <f>ROUND(L953*K953,2)</f>
        <v>0</v>
      </c>
      <c r="O953" s="280"/>
      <c r="P953" s="280"/>
      <c r="Q953" s="280"/>
      <c r="R953" s="40"/>
      <c r="T953" s="176" t="s">
        <v>22</v>
      </c>
      <c r="U953" s="47" t="s">
        <v>47</v>
      </c>
      <c r="V953" s="39"/>
      <c r="W953" s="177">
        <f>V953*K953</f>
        <v>0</v>
      </c>
      <c r="X953" s="177">
        <v>0</v>
      </c>
      <c r="Y953" s="177">
        <f>X953*K953</f>
        <v>0</v>
      </c>
      <c r="Z953" s="177">
        <v>0.00394</v>
      </c>
      <c r="AA953" s="178">
        <f>Z953*K953</f>
        <v>0.133566</v>
      </c>
      <c r="AR953" s="21" t="s">
        <v>344</v>
      </c>
      <c r="AT953" s="21" t="s">
        <v>193</v>
      </c>
      <c r="AU953" s="21" t="s">
        <v>114</v>
      </c>
      <c r="AY953" s="21" t="s">
        <v>191</v>
      </c>
      <c r="BE953" s="113">
        <f>IF(U953="základní",N953,0)</f>
        <v>0</v>
      </c>
      <c r="BF953" s="113">
        <f>IF(U953="snížená",N953,0)</f>
        <v>0</v>
      </c>
      <c r="BG953" s="113">
        <f>IF(U953="zákl. přenesená",N953,0)</f>
        <v>0</v>
      </c>
      <c r="BH953" s="113">
        <f>IF(U953="sníž. přenesená",N953,0)</f>
        <v>0</v>
      </c>
      <c r="BI953" s="113">
        <f>IF(U953="nulová",N953,0)</f>
        <v>0</v>
      </c>
      <c r="BJ953" s="21" t="s">
        <v>90</v>
      </c>
      <c r="BK953" s="113">
        <f>ROUND(L953*K953,2)</f>
        <v>0</v>
      </c>
      <c r="BL953" s="21" t="s">
        <v>344</v>
      </c>
      <c r="BM953" s="21" t="s">
        <v>1323</v>
      </c>
    </row>
    <row r="954" spans="2:51" s="11" customFormat="1" ht="22.5" customHeight="1">
      <c r="B954" s="187"/>
      <c r="C954" s="188"/>
      <c r="D954" s="188"/>
      <c r="E954" s="189" t="s">
        <v>22</v>
      </c>
      <c r="F954" s="286" t="s">
        <v>953</v>
      </c>
      <c r="G954" s="287"/>
      <c r="H954" s="287"/>
      <c r="I954" s="287"/>
      <c r="J954" s="188"/>
      <c r="K954" s="190" t="s">
        <v>22</v>
      </c>
      <c r="L954" s="188"/>
      <c r="M954" s="188"/>
      <c r="N954" s="188"/>
      <c r="O954" s="188"/>
      <c r="P954" s="188"/>
      <c r="Q954" s="188"/>
      <c r="R954" s="191"/>
      <c r="T954" s="192"/>
      <c r="U954" s="188"/>
      <c r="V954" s="188"/>
      <c r="W954" s="188"/>
      <c r="X954" s="188"/>
      <c r="Y954" s="188"/>
      <c r="Z954" s="188"/>
      <c r="AA954" s="193"/>
      <c r="AT954" s="194" t="s">
        <v>199</v>
      </c>
      <c r="AU954" s="194" t="s">
        <v>114</v>
      </c>
      <c r="AV954" s="11" t="s">
        <v>90</v>
      </c>
      <c r="AW954" s="11" t="s">
        <v>39</v>
      </c>
      <c r="AX954" s="11" t="s">
        <v>82</v>
      </c>
      <c r="AY954" s="194" t="s">
        <v>191</v>
      </c>
    </row>
    <row r="955" spans="2:51" s="10" customFormat="1" ht="22.5" customHeight="1">
      <c r="B955" s="179"/>
      <c r="C955" s="180"/>
      <c r="D955" s="180"/>
      <c r="E955" s="181" t="s">
        <v>22</v>
      </c>
      <c r="F955" s="274" t="s">
        <v>1324</v>
      </c>
      <c r="G955" s="275"/>
      <c r="H955" s="275"/>
      <c r="I955" s="275"/>
      <c r="J955" s="180"/>
      <c r="K955" s="182">
        <v>33.9</v>
      </c>
      <c r="L955" s="180"/>
      <c r="M955" s="180"/>
      <c r="N955" s="180"/>
      <c r="O955" s="180"/>
      <c r="P955" s="180"/>
      <c r="Q955" s="180"/>
      <c r="R955" s="183"/>
      <c r="T955" s="184"/>
      <c r="U955" s="180"/>
      <c r="V955" s="180"/>
      <c r="W955" s="180"/>
      <c r="X955" s="180"/>
      <c r="Y955" s="180"/>
      <c r="Z955" s="180"/>
      <c r="AA955" s="185"/>
      <c r="AT955" s="186" t="s">
        <v>199</v>
      </c>
      <c r="AU955" s="186" t="s">
        <v>114</v>
      </c>
      <c r="AV955" s="10" t="s">
        <v>114</v>
      </c>
      <c r="AW955" s="10" t="s">
        <v>39</v>
      </c>
      <c r="AX955" s="10" t="s">
        <v>90</v>
      </c>
      <c r="AY955" s="186" t="s">
        <v>191</v>
      </c>
    </row>
    <row r="956" spans="2:65" s="1" customFormat="1" ht="44.25" customHeight="1">
      <c r="B956" s="38"/>
      <c r="C956" s="172" t="s">
        <v>1325</v>
      </c>
      <c r="D956" s="172" t="s">
        <v>193</v>
      </c>
      <c r="E956" s="173" t="s">
        <v>1326</v>
      </c>
      <c r="F956" s="281" t="s">
        <v>1327</v>
      </c>
      <c r="G956" s="281"/>
      <c r="H956" s="281"/>
      <c r="I956" s="281"/>
      <c r="J956" s="174" t="s">
        <v>111</v>
      </c>
      <c r="K956" s="175">
        <v>19.2</v>
      </c>
      <c r="L956" s="282">
        <v>0</v>
      </c>
      <c r="M956" s="283"/>
      <c r="N956" s="280">
        <f>ROUND(L956*K956,2)</f>
        <v>0</v>
      </c>
      <c r="O956" s="280"/>
      <c r="P956" s="280"/>
      <c r="Q956" s="280"/>
      <c r="R956" s="40"/>
      <c r="T956" s="176" t="s">
        <v>22</v>
      </c>
      <c r="U956" s="47" t="s">
        <v>47</v>
      </c>
      <c r="V956" s="39"/>
      <c r="W956" s="177">
        <f>V956*K956</f>
        <v>0</v>
      </c>
      <c r="X956" s="177">
        <v>0.0076</v>
      </c>
      <c r="Y956" s="177">
        <f>X956*K956</f>
        <v>0.14592</v>
      </c>
      <c r="Z956" s="177">
        <v>0</v>
      </c>
      <c r="AA956" s="178">
        <f>Z956*K956</f>
        <v>0</v>
      </c>
      <c r="AR956" s="21" t="s">
        <v>344</v>
      </c>
      <c r="AT956" s="21" t="s">
        <v>193</v>
      </c>
      <c r="AU956" s="21" t="s">
        <v>114</v>
      </c>
      <c r="AY956" s="21" t="s">
        <v>191</v>
      </c>
      <c r="BE956" s="113">
        <f>IF(U956="základní",N956,0)</f>
        <v>0</v>
      </c>
      <c r="BF956" s="113">
        <f>IF(U956="snížená",N956,0)</f>
        <v>0</v>
      </c>
      <c r="BG956" s="113">
        <f>IF(U956="zákl. přenesená",N956,0)</f>
        <v>0</v>
      </c>
      <c r="BH956" s="113">
        <f>IF(U956="sníž. přenesená",N956,0)</f>
        <v>0</v>
      </c>
      <c r="BI956" s="113">
        <f>IF(U956="nulová",N956,0)</f>
        <v>0</v>
      </c>
      <c r="BJ956" s="21" t="s">
        <v>90</v>
      </c>
      <c r="BK956" s="113">
        <f>ROUND(L956*K956,2)</f>
        <v>0</v>
      </c>
      <c r="BL956" s="21" t="s">
        <v>344</v>
      </c>
      <c r="BM956" s="21" t="s">
        <v>1328</v>
      </c>
    </row>
    <row r="957" spans="2:51" s="11" customFormat="1" ht="22.5" customHeight="1">
      <c r="B957" s="187"/>
      <c r="C957" s="188"/>
      <c r="D957" s="188"/>
      <c r="E957" s="189" t="s">
        <v>22</v>
      </c>
      <c r="F957" s="286" t="s">
        <v>953</v>
      </c>
      <c r="G957" s="287"/>
      <c r="H957" s="287"/>
      <c r="I957" s="287"/>
      <c r="J957" s="188"/>
      <c r="K957" s="190" t="s">
        <v>22</v>
      </c>
      <c r="L957" s="188"/>
      <c r="M957" s="188"/>
      <c r="N957" s="188"/>
      <c r="O957" s="188"/>
      <c r="P957" s="188"/>
      <c r="Q957" s="188"/>
      <c r="R957" s="191"/>
      <c r="T957" s="192"/>
      <c r="U957" s="188"/>
      <c r="V957" s="188"/>
      <c r="W957" s="188"/>
      <c r="X957" s="188"/>
      <c r="Y957" s="188"/>
      <c r="Z957" s="188"/>
      <c r="AA957" s="193"/>
      <c r="AT957" s="194" t="s">
        <v>199</v>
      </c>
      <c r="AU957" s="194" t="s">
        <v>114</v>
      </c>
      <c r="AV957" s="11" t="s">
        <v>90</v>
      </c>
      <c r="AW957" s="11" t="s">
        <v>39</v>
      </c>
      <c r="AX957" s="11" t="s">
        <v>82</v>
      </c>
      <c r="AY957" s="194" t="s">
        <v>191</v>
      </c>
    </row>
    <row r="958" spans="2:51" s="10" customFormat="1" ht="22.5" customHeight="1">
      <c r="B958" s="179"/>
      <c r="C958" s="180"/>
      <c r="D958" s="180"/>
      <c r="E958" s="181" t="s">
        <v>22</v>
      </c>
      <c r="F958" s="274" t="s">
        <v>1295</v>
      </c>
      <c r="G958" s="275"/>
      <c r="H958" s="275"/>
      <c r="I958" s="275"/>
      <c r="J958" s="180"/>
      <c r="K958" s="182">
        <v>14.1</v>
      </c>
      <c r="L958" s="180"/>
      <c r="M958" s="180"/>
      <c r="N958" s="180"/>
      <c r="O958" s="180"/>
      <c r="P958" s="180"/>
      <c r="Q958" s="180"/>
      <c r="R958" s="183"/>
      <c r="T958" s="184"/>
      <c r="U958" s="180"/>
      <c r="V958" s="180"/>
      <c r="W958" s="180"/>
      <c r="X958" s="180"/>
      <c r="Y958" s="180"/>
      <c r="Z958" s="180"/>
      <c r="AA958" s="185"/>
      <c r="AT958" s="186" t="s">
        <v>199</v>
      </c>
      <c r="AU958" s="186" t="s">
        <v>114</v>
      </c>
      <c r="AV958" s="10" t="s">
        <v>114</v>
      </c>
      <c r="AW958" s="10" t="s">
        <v>39</v>
      </c>
      <c r="AX958" s="10" t="s">
        <v>82</v>
      </c>
      <c r="AY958" s="186" t="s">
        <v>191</v>
      </c>
    </row>
    <row r="959" spans="2:51" s="10" customFormat="1" ht="22.5" customHeight="1">
      <c r="B959" s="179"/>
      <c r="C959" s="180"/>
      <c r="D959" s="180"/>
      <c r="E959" s="181" t="s">
        <v>22</v>
      </c>
      <c r="F959" s="274" t="s">
        <v>1294</v>
      </c>
      <c r="G959" s="275"/>
      <c r="H959" s="275"/>
      <c r="I959" s="275"/>
      <c r="J959" s="180"/>
      <c r="K959" s="182">
        <v>5.1</v>
      </c>
      <c r="L959" s="180"/>
      <c r="M959" s="180"/>
      <c r="N959" s="180"/>
      <c r="O959" s="180"/>
      <c r="P959" s="180"/>
      <c r="Q959" s="180"/>
      <c r="R959" s="183"/>
      <c r="T959" s="184"/>
      <c r="U959" s="180"/>
      <c r="V959" s="180"/>
      <c r="W959" s="180"/>
      <c r="X959" s="180"/>
      <c r="Y959" s="180"/>
      <c r="Z959" s="180"/>
      <c r="AA959" s="185"/>
      <c r="AT959" s="186" t="s">
        <v>199</v>
      </c>
      <c r="AU959" s="186" t="s">
        <v>114</v>
      </c>
      <c r="AV959" s="10" t="s">
        <v>114</v>
      </c>
      <c r="AW959" s="10" t="s">
        <v>39</v>
      </c>
      <c r="AX959" s="10" t="s">
        <v>82</v>
      </c>
      <c r="AY959" s="186" t="s">
        <v>191</v>
      </c>
    </row>
    <row r="960" spans="2:51" s="12" customFormat="1" ht="22.5" customHeight="1">
      <c r="B960" s="195"/>
      <c r="C960" s="196"/>
      <c r="D960" s="196"/>
      <c r="E960" s="197" t="s">
        <v>22</v>
      </c>
      <c r="F960" s="288" t="s">
        <v>217</v>
      </c>
      <c r="G960" s="289"/>
      <c r="H960" s="289"/>
      <c r="I960" s="289"/>
      <c r="J960" s="196"/>
      <c r="K960" s="198">
        <v>19.2</v>
      </c>
      <c r="L960" s="196"/>
      <c r="M960" s="196"/>
      <c r="N960" s="196"/>
      <c r="O960" s="196"/>
      <c r="P960" s="196"/>
      <c r="Q960" s="196"/>
      <c r="R960" s="199"/>
      <c r="T960" s="200"/>
      <c r="U960" s="196"/>
      <c r="V960" s="196"/>
      <c r="W960" s="196"/>
      <c r="X960" s="196"/>
      <c r="Y960" s="196"/>
      <c r="Z960" s="196"/>
      <c r="AA960" s="201"/>
      <c r="AT960" s="202" t="s">
        <v>199</v>
      </c>
      <c r="AU960" s="202" t="s">
        <v>114</v>
      </c>
      <c r="AV960" s="12" t="s">
        <v>196</v>
      </c>
      <c r="AW960" s="12" t="s">
        <v>39</v>
      </c>
      <c r="AX960" s="12" t="s">
        <v>90</v>
      </c>
      <c r="AY960" s="202" t="s">
        <v>191</v>
      </c>
    </row>
    <row r="961" spans="2:65" s="1" customFormat="1" ht="44.25" customHeight="1">
      <c r="B961" s="38"/>
      <c r="C961" s="172" t="s">
        <v>1329</v>
      </c>
      <c r="D961" s="172" t="s">
        <v>193</v>
      </c>
      <c r="E961" s="173" t="s">
        <v>1330</v>
      </c>
      <c r="F961" s="281" t="s">
        <v>1331</v>
      </c>
      <c r="G961" s="281"/>
      <c r="H961" s="281"/>
      <c r="I961" s="281"/>
      <c r="J961" s="174" t="s">
        <v>111</v>
      </c>
      <c r="K961" s="175">
        <v>17.9</v>
      </c>
      <c r="L961" s="282">
        <v>0</v>
      </c>
      <c r="M961" s="283"/>
      <c r="N961" s="280">
        <f>ROUND(L961*K961,2)</f>
        <v>0</v>
      </c>
      <c r="O961" s="280"/>
      <c r="P961" s="280"/>
      <c r="Q961" s="280"/>
      <c r="R961" s="40"/>
      <c r="T961" s="176" t="s">
        <v>22</v>
      </c>
      <c r="U961" s="47" t="s">
        <v>47</v>
      </c>
      <c r="V961" s="39"/>
      <c r="W961" s="177">
        <f>V961*K961</f>
        <v>0</v>
      </c>
      <c r="X961" s="177">
        <v>0.00035</v>
      </c>
      <c r="Y961" s="177">
        <f>X961*K961</f>
        <v>0.006265</v>
      </c>
      <c r="Z961" s="177">
        <v>0</v>
      </c>
      <c r="AA961" s="178">
        <f>Z961*K961</f>
        <v>0</v>
      </c>
      <c r="AR961" s="21" t="s">
        <v>344</v>
      </c>
      <c r="AT961" s="21" t="s">
        <v>193</v>
      </c>
      <c r="AU961" s="21" t="s">
        <v>114</v>
      </c>
      <c r="AY961" s="21" t="s">
        <v>191</v>
      </c>
      <c r="BE961" s="113">
        <f>IF(U961="základní",N961,0)</f>
        <v>0</v>
      </c>
      <c r="BF961" s="113">
        <f>IF(U961="snížená",N961,0)</f>
        <v>0</v>
      </c>
      <c r="BG961" s="113">
        <f>IF(U961="zákl. přenesená",N961,0)</f>
        <v>0</v>
      </c>
      <c r="BH961" s="113">
        <f>IF(U961="sníž. přenesená",N961,0)</f>
        <v>0</v>
      </c>
      <c r="BI961" s="113">
        <f>IF(U961="nulová",N961,0)</f>
        <v>0</v>
      </c>
      <c r="BJ961" s="21" t="s">
        <v>90</v>
      </c>
      <c r="BK961" s="113">
        <f>ROUND(L961*K961,2)</f>
        <v>0</v>
      </c>
      <c r="BL961" s="21" t="s">
        <v>344</v>
      </c>
      <c r="BM961" s="21" t="s">
        <v>1332</v>
      </c>
    </row>
    <row r="962" spans="2:51" s="11" customFormat="1" ht="22.5" customHeight="1">
      <c r="B962" s="187"/>
      <c r="C962" s="188"/>
      <c r="D962" s="188"/>
      <c r="E962" s="189" t="s">
        <v>22</v>
      </c>
      <c r="F962" s="286" t="s">
        <v>953</v>
      </c>
      <c r="G962" s="287"/>
      <c r="H962" s="287"/>
      <c r="I962" s="287"/>
      <c r="J962" s="188"/>
      <c r="K962" s="190" t="s">
        <v>22</v>
      </c>
      <c r="L962" s="188"/>
      <c r="M962" s="188"/>
      <c r="N962" s="188"/>
      <c r="O962" s="188"/>
      <c r="P962" s="188"/>
      <c r="Q962" s="188"/>
      <c r="R962" s="191"/>
      <c r="T962" s="192"/>
      <c r="U962" s="188"/>
      <c r="V962" s="188"/>
      <c r="W962" s="188"/>
      <c r="X962" s="188"/>
      <c r="Y962" s="188"/>
      <c r="Z962" s="188"/>
      <c r="AA962" s="193"/>
      <c r="AT962" s="194" t="s">
        <v>199</v>
      </c>
      <c r="AU962" s="194" t="s">
        <v>114</v>
      </c>
      <c r="AV962" s="11" t="s">
        <v>90</v>
      </c>
      <c r="AW962" s="11" t="s">
        <v>39</v>
      </c>
      <c r="AX962" s="11" t="s">
        <v>82</v>
      </c>
      <c r="AY962" s="194" t="s">
        <v>191</v>
      </c>
    </row>
    <row r="963" spans="2:51" s="10" customFormat="1" ht="22.5" customHeight="1">
      <c r="B963" s="179"/>
      <c r="C963" s="180"/>
      <c r="D963" s="180"/>
      <c r="E963" s="181" t="s">
        <v>22</v>
      </c>
      <c r="F963" s="274" t="s">
        <v>1295</v>
      </c>
      <c r="G963" s="275"/>
      <c r="H963" s="275"/>
      <c r="I963" s="275"/>
      <c r="J963" s="180"/>
      <c r="K963" s="182">
        <v>14.1</v>
      </c>
      <c r="L963" s="180"/>
      <c r="M963" s="180"/>
      <c r="N963" s="180"/>
      <c r="O963" s="180"/>
      <c r="P963" s="180"/>
      <c r="Q963" s="180"/>
      <c r="R963" s="183"/>
      <c r="T963" s="184"/>
      <c r="U963" s="180"/>
      <c r="V963" s="180"/>
      <c r="W963" s="180"/>
      <c r="X963" s="180"/>
      <c r="Y963" s="180"/>
      <c r="Z963" s="180"/>
      <c r="AA963" s="185"/>
      <c r="AT963" s="186" t="s">
        <v>199</v>
      </c>
      <c r="AU963" s="186" t="s">
        <v>114</v>
      </c>
      <c r="AV963" s="10" t="s">
        <v>114</v>
      </c>
      <c r="AW963" s="10" t="s">
        <v>39</v>
      </c>
      <c r="AX963" s="10" t="s">
        <v>82</v>
      </c>
      <c r="AY963" s="186" t="s">
        <v>191</v>
      </c>
    </row>
    <row r="964" spans="2:51" s="10" customFormat="1" ht="22.5" customHeight="1">
      <c r="B964" s="179"/>
      <c r="C964" s="180"/>
      <c r="D964" s="180"/>
      <c r="E964" s="181" t="s">
        <v>22</v>
      </c>
      <c r="F964" s="274" t="s">
        <v>1333</v>
      </c>
      <c r="G964" s="275"/>
      <c r="H964" s="275"/>
      <c r="I964" s="275"/>
      <c r="J964" s="180"/>
      <c r="K964" s="182">
        <v>3.8</v>
      </c>
      <c r="L964" s="180"/>
      <c r="M964" s="180"/>
      <c r="N964" s="180"/>
      <c r="O964" s="180"/>
      <c r="P964" s="180"/>
      <c r="Q964" s="180"/>
      <c r="R964" s="183"/>
      <c r="T964" s="184"/>
      <c r="U964" s="180"/>
      <c r="V964" s="180"/>
      <c r="W964" s="180"/>
      <c r="X964" s="180"/>
      <c r="Y964" s="180"/>
      <c r="Z964" s="180"/>
      <c r="AA964" s="185"/>
      <c r="AT964" s="186" t="s">
        <v>199</v>
      </c>
      <c r="AU964" s="186" t="s">
        <v>114</v>
      </c>
      <c r="AV964" s="10" t="s">
        <v>114</v>
      </c>
      <c r="AW964" s="10" t="s">
        <v>39</v>
      </c>
      <c r="AX964" s="10" t="s">
        <v>82</v>
      </c>
      <c r="AY964" s="186" t="s">
        <v>191</v>
      </c>
    </row>
    <row r="965" spans="2:51" s="12" customFormat="1" ht="22.5" customHeight="1">
      <c r="B965" s="195"/>
      <c r="C965" s="196"/>
      <c r="D965" s="196"/>
      <c r="E965" s="197" t="s">
        <v>22</v>
      </c>
      <c r="F965" s="288" t="s">
        <v>217</v>
      </c>
      <c r="G965" s="289"/>
      <c r="H965" s="289"/>
      <c r="I965" s="289"/>
      <c r="J965" s="196"/>
      <c r="K965" s="198">
        <v>17.9</v>
      </c>
      <c r="L965" s="196"/>
      <c r="M965" s="196"/>
      <c r="N965" s="196"/>
      <c r="O965" s="196"/>
      <c r="P965" s="196"/>
      <c r="Q965" s="196"/>
      <c r="R965" s="199"/>
      <c r="T965" s="200"/>
      <c r="U965" s="196"/>
      <c r="V965" s="196"/>
      <c r="W965" s="196"/>
      <c r="X965" s="196"/>
      <c r="Y965" s="196"/>
      <c r="Z965" s="196"/>
      <c r="AA965" s="201"/>
      <c r="AT965" s="202" t="s">
        <v>199</v>
      </c>
      <c r="AU965" s="202" t="s">
        <v>114</v>
      </c>
      <c r="AV965" s="12" t="s">
        <v>196</v>
      </c>
      <c r="AW965" s="12" t="s">
        <v>39</v>
      </c>
      <c r="AX965" s="12" t="s">
        <v>90</v>
      </c>
      <c r="AY965" s="202" t="s">
        <v>191</v>
      </c>
    </row>
    <row r="966" spans="2:65" s="1" customFormat="1" ht="31.5" customHeight="1">
      <c r="B966" s="38"/>
      <c r="C966" s="172" t="s">
        <v>1334</v>
      </c>
      <c r="D966" s="172" t="s">
        <v>193</v>
      </c>
      <c r="E966" s="173" t="s">
        <v>1335</v>
      </c>
      <c r="F966" s="281" t="s">
        <v>1336</v>
      </c>
      <c r="G966" s="281"/>
      <c r="H966" s="281"/>
      <c r="I966" s="281"/>
      <c r="J966" s="174" t="s">
        <v>406</v>
      </c>
      <c r="K966" s="175">
        <v>66.8</v>
      </c>
      <c r="L966" s="282">
        <v>0</v>
      </c>
      <c r="M966" s="283"/>
      <c r="N966" s="280">
        <f>ROUND(L966*K966,2)</f>
        <v>0</v>
      </c>
      <c r="O966" s="280"/>
      <c r="P966" s="280"/>
      <c r="Q966" s="280"/>
      <c r="R966" s="40"/>
      <c r="T966" s="176" t="s">
        <v>22</v>
      </c>
      <c r="U966" s="47" t="s">
        <v>47</v>
      </c>
      <c r="V966" s="39"/>
      <c r="W966" s="177">
        <f>V966*K966</f>
        <v>0</v>
      </c>
      <c r="X966" s="177">
        <v>0.00227</v>
      </c>
      <c r="Y966" s="177">
        <f>X966*K966</f>
        <v>0.151636</v>
      </c>
      <c r="Z966" s="177">
        <v>0</v>
      </c>
      <c r="AA966" s="178">
        <f>Z966*K966</f>
        <v>0</v>
      </c>
      <c r="AR966" s="21" t="s">
        <v>344</v>
      </c>
      <c r="AT966" s="21" t="s">
        <v>193</v>
      </c>
      <c r="AU966" s="21" t="s">
        <v>114</v>
      </c>
      <c r="AY966" s="21" t="s">
        <v>191</v>
      </c>
      <c r="BE966" s="113">
        <f>IF(U966="základní",N966,0)</f>
        <v>0</v>
      </c>
      <c r="BF966" s="113">
        <f>IF(U966="snížená",N966,0)</f>
        <v>0</v>
      </c>
      <c r="BG966" s="113">
        <f>IF(U966="zákl. přenesená",N966,0)</f>
        <v>0</v>
      </c>
      <c r="BH966" s="113">
        <f>IF(U966="sníž. přenesená",N966,0)</f>
        <v>0</v>
      </c>
      <c r="BI966" s="113">
        <f>IF(U966="nulová",N966,0)</f>
        <v>0</v>
      </c>
      <c r="BJ966" s="21" t="s">
        <v>90</v>
      </c>
      <c r="BK966" s="113">
        <f>ROUND(L966*K966,2)</f>
        <v>0</v>
      </c>
      <c r="BL966" s="21" t="s">
        <v>344</v>
      </c>
      <c r="BM966" s="21" t="s">
        <v>1337</v>
      </c>
    </row>
    <row r="967" spans="2:51" s="11" customFormat="1" ht="22.5" customHeight="1">
      <c r="B967" s="187"/>
      <c r="C967" s="188"/>
      <c r="D967" s="188"/>
      <c r="E967" s="189" t="s">
        <v>22</v>
      </c>
      <c r="F967" s="286" t="s">
        <v>953</v>
      </c>
      <c r="G967" s="287"/>
      <c r="H967" s="287"/>
      <c r="I967" s="287"/>
      <c r="J967" s="188"/>
      <c r="K967" s="190" t="s">
        <v>22</v>
      </c>
      <c r="L967" s="188"/>
      <c r="M967" s="188"/>
      <c r="N967" s="188"/>
      <c r="O967" s="188"/>
      <c r="P967" s="188"/>
      <c r="Q967" s="188"/>
      <c r="R967" s="191"/>
      <c r="T967" s="192"/>
      <c r="U967" s="188"/>
      <c r="V967" s="188"/>
      <c r="W967" s="188"/>
      <c r="X967" s="188"/>
      <c r="Y967" s="188"/>
      <c r="Z967" s="188"/>
      <c r="AA967" s="193"/>
      <c r="AT967" s="194" t="s">
        <v>199</v>
      </c>
      <c r="AU967" s="194" t="s">
        <v>114</v>
      </c>
      <c r="AV967" s="11" t="s">
        <v>90</v>
      </c>
      <c r="AW967" s="11" t="s">
        <v>39</v>
      </c>
      <c r="AX967" s="11" t="s">
        <v>82</v>
      </c>
      <c r="AY967" s="194" t="s">
        <v>191</v>
      </c>
    </row>
    <row r="968" spans="2:51" s="10" customFormat="1" ht="22.5" customHeight="1">
      <c r="B968" s="179"/>
      <c r="C968" s="180"/>
      <c r="D968" s="180"/>
      <c r="E968" s="181" t="s">
        <v>22</v>
      </c>
      <c r="F968" s="274" t="s">
        <v>1306</v>
      </c>
      <c r="G968" s="275"/>
      <c r="H968" s="275"/>
      <c r="I968" s="275"/>
      <c r="J968" s="180"/>
      <c r="K968" s="182">
        <v>66.8</v>
      </c>
      <c r="L968" s="180"/>
      <c r="M968" s="180"/>
      <c r="N968" s="180"/>
      <c r="O968" s="180"/>
      <c r="P968" s="180"/>
      <c r="Q968" s="180"/>
      <c r="R968" s="183"/>
      <c r="T968" s="184"/>
      <c r="U968" s="180"/>
      <c r="V968" s="180"/>
      <c r="W968" s="180"/>
      <c r="X968" s="180"/>
      <c r="Y968" s="180"/>
      <c r="Z968" s="180"/>
      <c r="AA968" s="185"/>
      <c r="AT968" s="186" t="s">
        <v>199</v>
      </c>
      <c r="AU968" s="186" t="s">
        <v>114</v>
      </c>
      <c r="AV968" s="10" t="s">
        <v>114</v>
      </c>
      <c r="AW968" s="10" t="s">
        <v>39</v>
      </c>
      <c r="AX968" s="10" t="s">
        <v>90</v>
      </c>
      <c r="AY968" s="186" t="s">
        <v>191</v>
      </c>
    </row>
    <row r="969" spans="2:65" s="1" customFormat="1" ht="44.25" customHeight="1">
      <c r="B969" s="38"/>
      <c r="C969" s="172" t="s">
        <v>1338</v>
      </c>
      <c r="D969" s="172" t="s">
        <v>193</v>
      </c>
      <c r="E969" s="173" t="s">
        <v>1339</v>
      </c>
      <c r="F969" s="281" t="s">
        <v>1340</v>
      </c>
      <c r="G969" s="281"/>
      <c r="H969" s="281"/>
      <c r="I969" s="281"/>
      <c r="J969" s="174" t="s">
        <v>111</v>
      </c>
      <c r="K969" s="175">
        <v>172.3</v>
      </c>
      <c r="L969" s="282">
        <v>0</v>
      </c>
      <c r="M969" s="283"/>
      <c r="N969" s="280">
        <f>ROUND(L969*K969,2)</f>
        <v>0</v>
      </c>
      <c r="O969" s="280"/>
      <c r="P969" s="280"/>
      <c r="Q969" s="280"/>
      <c r="R969" s="40"/>
      <c r="T969" s="176" t="s">
        <v>22</v>
      </c>
      <c r="U969" s="47" t="s">
        <v>47</v>
      </c>
      <c r="V969" s="39"/>
      <c r="W969" s="177">
        <f>V969*K969</f>
        <v>0</v>
      </c>
      <c r="X969" s="177">
        <v>0.00782</v>
      </c>
      <c r="Y969" s="177">
        <f>X969*K969</f>
        <v>1.3473860000000002</v>
      </c>
      <c r="Z969" s="177">
        <v>0</v>
      </c>
      <c r="AA969" s="178">
        <f>Z969*K969</f>
        <v>0</v>
      </c>
      <c r="AR969" s="21" t="s">
        <v>344</v>
      </c>
      <c r="AT969" s="21" t="s">
        <v>193</v>
      </c>
      <c r="AU969" s="21" t="s">
        <v>114</v>
      </c>
      <c r="AY969" s="21" t="s">
        <v>191</v>
      </c>
      <c r="BE969" s="113">
        <f>IF(U969="základní",N969,0)</f>
        <v>0</v>
      </c>
      <c r="BF969" s="113">
        <f>IF(U969="snížená",N969,0)</f>
        <v>0</v>
      </c>
      <c r="BG969" s="113">
        <f>IF(U969="zákl. přenesená",N969,0)</f>
        <v>0</v>
      </c>
      <c r="BH969" s="113">
        <f>IF(U969="sníž. přenesená",N969,0)</f>
        <v>0</v>
      </c>
      <c r="BI969" s="113">
        <f>IF(U969="nulová",N969,0)</f>
        <v>0</v>
      </c>
      <c r="BJ969" s="21" t="s">
        <v>90</v>
      </c>
      <c r="BK969" s="113">
        <f>ROUND(L969*K969,2)</f>
        <v>0</v>
      </c>
      <c r="BL969" s="21" t="s">
        <v>344</v>
      </c>
      <c r="BM969" s="21" t="s">
        <v>1341</v>
      </c>
    </row>
    <row r="970" spans="2:51" s="11" customFormat="1" ht="22.5" customHeight="1">
      <c r="B970" s="187"/>
      <c r="C970" s="188"/>
      <c r="D970" s="188"/>
      <c r="E970" s="189" t="s">
        <v>22</v>
      </c>
      <c r="F970" s="286" t="s">
        <v>953</v>
      </c>
      <c r="G970" s="287"/>
      <c r="H970" s="287"/>
      <c r="I970" s="287"/>
      <c r="J970" s="188"/>
      <c r="K970" s="190" t="s">
        <v>22</v>
      </c>
      <c r="L970" s="188"/>
      <c r="M970" s="188"/>
      <c r="N970" s="188"/>
      <c r="O970" s="188"/>
      <c r="P970" s="188"/>
      <c r="Q970" s="188"/>
      <c r="R970" s="191"/>
      <c r="T970" s="192"/>
      <c r="U970" s="188"/>
      <c r="V970" s="188"/>
      <c r="W970" s="188"/>
      <c r="X970" s="188"/>
      <c r="Y970" s="188"/>
      <c r="Z970" s="188"/>
      <c r="AA970" s="193"/>
      <c r="AT970" s="194" t="s">
        <v>199</v>
      </c>
      <c r="AU970" s="194" t="s">
        <v>114</v>
      </c>
      <c r="AV970" s="11" t="s">
        <v>90</v>
      </c>
      <c r="AW970" s="11" t="s">
        <v>39</v>
      </c>
      <c r="AX970" s="11" t="s">
        <v>82</v>
      </c>
      <c r="AY970" s="194" t="s">
        <v>191</v>
      </c>
    </row>
    <row r="971" spans="2:51" s="10" customFormat="1" ht="22.5" customHeight="1">
      <c r="B971" s="179"/>
      <c r="C971" s="180"/>
      <c r="D971" s="180"/>
      <c r="E971" s="181" t="s">
        <v>22</v>
      </c>
      <c r="F971" s="274" t="s">
        <v>1342</v>
      </c>
      <c r="G971" s="275"/>
      <c r="H971" s="275"/>
      <c r="I971" s="275"/>
      <c r="J971" s="180"/>
      <c r="K971" s="182">
        <v>98.8</v>
      </c>
      <c r="L971" s="180"/>
      <c r="M971" s="180"/>
      <c r="N971" s="180"/>
      <c r="O971" s="180"/>
      <c r="P971" s="180"/>
      <c r="Q971" s="180"/>
      <c r="R971" s="183"/>
      <c r="T971" s="184"/>
      <c r="U971" s="180"/>
      <c r="V971" s="180"/>
      <c r="W971" s="180"/>
      <c r="X971" s="180"/>
      <c r="Y971" s="180"/>
      <c r="Z971" s="180"/>
      <c r="AA971" s="185"/>
      <c r="AT971" s="186" t="s">
        <v>199</v>
      </c>
      <c r="AU971" s="186" t="s">
        <v>114</v>
      </c>
      <c r="AV971" s="10" t="s">
        <v>114</v>
      </c>
      <c r="AW971" s="10" t="s">
        <v>39</v>
      </c>
      <c r="AX971" s="10" t="s">
        <v>82</v>
      </c>
      <c r="AY971" s="186" t="s">
        <v>191</v>
      </c>
    </row>
    <row r="972" spans="2:51" s="10" customFormat="1" ht="22.5" customHeight="1">
      <c r="B972" s="179"/>
      <c r="C972" s="180"/>
      <c r="D972" s="180"/>
      <c r="E972" s="181" t="s">
        <v>22</v>
      </c>
      <c r="F972" s="274" t="s">
        <v>1343</v>
      </c>
      <c r="G972" s="275"/>
      <c r="H972" s="275"/>
      <c r="I972" s="275"/>
      <c r="J972" s="180"/>
      <c r="K972" s="182">
        <v>73.5</v>
      </c>
      <c r="L972" s="180"/>
      <c r="M972" s="180"/>
      <c r="N972" s="180"/>
      <c r="O972" s="180"/>
      <c r="P972" s="180"/>
      <c r="Q972" s="180"/>
      <c r="R972" s="183"/>
      <c r="T972" s="184"/>
      <c r="U972" s="180"/>
      <c r="V972" s="180"/>
      <c r="W972" s="180"/>
      <c r="X972" s="180"/>
      <c r="Y972" s="180"/>
      <c r="Z972" s="180"/>
      <c r="AA972" s="185"/>
      <c r="AT972" s="186" t="s">
        <v>199</v>
      </c>
      <c r="AU972" s="186" t="s">
        <v>114</v>
      </c>
      <c r="AV972" s="10" t="s">
        <v>114</v>
      </c>
      <c r="AW972" s="10" t="s">
        <v>39</v>
      </c>
      <c r="AX972" s="10" t="s">
        <v>82</v>
      </c>
      <c r="AY972" s="186" t="s">
        <v>191</v>
      </c>
    </row>
    <row r="973" spans="2:51" s="12" customFormat="1" ht="22.5" customHeight="1">
      <c r="B973" s="195"/>
      <c r="C973" s="196"/>
      <c r="D973" s="196"/>
      <c r="E973" s="197" t="s">
        <v>22</v>
      </c>
      <c r="F973" s="288" t="s">
        <v>217</v>
      </c>
      <c r="G973" s="289"/>
      <c r="H973" s="289"/>
      <c r="I973" s="289"/>
      <c r="J973" s="196"/>
      <c r="K973" s="198">
        <v>172.3</v>
      </c>
      <c r="L973" s="196"/>
      <c r="M973" s="196"/>
      <c r="N973" s="196"/>
      <c r="O973" s="196"/>
      <c r="P973" s="196"/>
      <c r="Q973" s="196"/>
      <c r="R973" s="199"/>
      <c r="T973" s="200"/>
      <c r="U973" s="196"/>
      <c r="V973" s="196"/>
      <c r="W973" s="196"/>
      <c r="X973" s="196"/>
      <c r="Y973" s="196"/>
      <c r="Z973" s="196"/>
      <c r="AA973" s="201"/>
      <c r="AT973" s="202" t="s">
        <v>199</v>
      </c>
      <c r="AU973" s="202" t="s">
        <v>114</v>
      </c>
      <c r="AV973" s="12" t="s">
        <v>196</v>
      </c>
      <c r="AW973" s="12" t="s">
        <v>39</v>
      </c>
      <c r="AX973" s="12" t="s">
        <v>90</v>
      </c>
      <c r="AY973" s="202" t="s">
        <v>191</v>
      </c>
    </row>
    <row r="974" spans="2:65" s="1" customFormat="1" ht="31.5" customHeight="1">
      <c r="B974" s="38"/>
      <c r="C974" s="172" t="s">
        <v>1344</v>
      </c>
      <c r="D974" s="172" t="s">
        <v>193</v>
      </c>
      <c r="E974" s="173" t="s">
        <v>1345</v>
      </c>
      <c r="F974" s="281" t="s">
        <v>1346</v>
      </c>
      <c r="G974" s="281"/>
      <c r="H974" s="281"/>
      <c r="I974" s="281"/>
      <c r="J974" s="174" t="s">
        <v>406</v>
      </c>
      <c r="K974" s="175">
        <v>98.1</v>
      </c>
      <c r="L974" s="282">
        <v>0</v>
      </c>
      <c r="M974" s="283"/>
      <c r="N974" s="280">
        <f>ROUND(L974*K974,2)</f>
        <v>0</v>
      </c>
      <c r="O974" s="280"/>
      <c r="P974" s="280"/>
      <c r="Q974" s="280"/>
      <c r="R974" s="40"/>
      <c r="T974" s="176" t="s">
        <v>22</v>
      </c>
      <c r="U974" s="47" t="s">
        <v>47</v>
      </c>
      <c r="V974" s="39"/>
      <c r="W974" s="177">
        <f>V974*K974</f>
        <v>0</v>
      </c>
      <c r="X974" s="177">
        <v>0.00358</v>
      </c>
      <c r="Y974" s="177">
        <f>X974*K974</f>
        <v>0.35119799999999995</v>
      </c>
      <c r="Z974" s="177">
        <v>0</v>
      </c>
      <c r="AA974" s="178">
        <f>Z974*K974</f>
        <v>0</v>
      </c>
      <c r="AR974" s="21" t="s">
        <v>344</v>
      </c>
      <c r="AT974" s="21" t="s">
        <v>193</v>
      </c>
      <c r="AU974" s="21" t="s">
        <v>114</v>
      </c>
      <c r="AY974" s="21" t="s">
        <v>191</v>
      </c>
      <c r="BE974" s="113">
        <f>IF(U974="základní",N974,0)</f>
        <v>0</v>
      </c>
      <c r="BF974" s="113">
        <f>IF(U974="snížená",N974,0)</f>
        <v>0</v>
      </c>
      <c r="BG974" s="113">
        <f>IF(U974="zákl. přenesená",N974,0)</f>
        <v>0</v>
      </c>
      <c r="BH974" s="113">
        <f>IF(U974="sníž. přenesená",N974,0)</f>
        <v>0</v>
      </c>
      <c r="BI974" s="113">
        <f>IF(U974="nulová",N974,0)</f>
        <v>0</v>
      </c>
      <c r="BJ974" s="21" t="s">
        <v>90</v>
      </c>
      <c r="BK974" s="113">
        <f>ROUND(L974*K974,2)</f>
        <v>0</v>
      </c>
      <c r="BL974" s="21" t="s">
        <v>344</v>
      </c>
      <c r="BM974" s="21" t="s">
        <v>1347</v>
      </c>
    </row>
    <row r="975" spans="2:51" s="11" customFormat="1" ht="22.5" customHeight="1">
      <c r="B975" s="187"/>
      <c r="C975" s="188"/>
      <c r="D975" s="188"/>
      <c r="E975" s="189" t="s">
        <v>22</v>
      </c>
      <c r="F975" s="286" t="s">
        <v>318</v>
      </c>
      <c r="G975" s="287"/>
      <c r="H975" s="287"/>
      <c r="I975" s="287"/>
      <c r="J975" s="188"/>
      <c r="K975" s="190" t="s">
        <v>22</v>
      </c>
      <c r="L975" s="188"/>
      <c r="M975" s="188"/>
      <c r="N975" s="188"/>
      <c r="O975" s="188"/>
      <c r="P975" s="188"/>
      <c r="Q975" s="188"/>
      <c r="R975" s="191"/>
      <c r="T975" s="192"/>
      <c r="U975" s="188"/>
      <c r="V975" s="188"/>
      <c r="W975" s="188"/>
      <c r="X975" s="188"/>
      <c r="Y975" s="188"/>
      <c r="Z975" s="188"/>
      <c r="AA975" s="193"/>
      <c r="AT975" s="194" t="s">
        <v>199</v>
      </c>
      <c r="AU975" s="194" t="s">
        <v>114</v>
      </c>
      <c r="AV975" s="11" t="s">
        <v>90</v>
      </c>
      <c r="AW975" s="11" t="s">
        <v>39</v>
      </c>
      <c r="AX975" s="11" t="s">
        <v>82</v>
      </c>
      <c r="AY975" s="194" t="s">
        <v>191</v>
      </c>
    </row>
    <row r="976" spans="2:51" s="10" customFormat="1" ht="22.5" customHeight="1">
      <c r="B976" s="179"/>
      <c r="C976" s="180"/>
      <c r="D976" s="180"/>
      <c r="E976" s="181" t="s">
        <v>22</v>
      </c>
      <c r="F976" s="274" t="s">
        <v>1348</v>
      </c>
      <c r="G976" s="275"/>
      <c r="H976" s="275"/>
      <c r="I976" s="275"/>
      <c r="J976" s="180"/>
      <c r="K976" s="182">
        <v>72</v>
      </c>
      <c r="L976" s="180"/>
      <c r="M976" s="180"/>
      <c r="N976" s="180"/>
      <c r="O976" s="180"/>
      <c r="P976" s="180"/>
      <c r="Q976" s="180"/>
      <c r="R976" s="183"/>
      <c r="T976" s="184"/>
      <c r="U976" s="180"/>
      <c r="V976" s="180"/>
      <c r="W976" s="180"/>
      <c r="X976" s="180"/>
      <c r="Y976" s="180"/>
      <c r="Z976" s="180"/>
      <c r="AA976" s="185"/>
      <c r="AT976" s="186" t="s">
        <v>199</v>
      </c>
      <c r="AU976" s="186" t="s">
        <v>114</v>
      </c>
      <c r="AV976" s="10" t="s">
        <v>114</v>
      </c>
      <c r="AW976" s="10" t="s">
        <v>39</v>
      </c>
      <c r="AX976" s="10" t="s">
        <v>82</v>
      </c>
      <c r="AY976" s="186" t="s">
        <v>191</v>
      </c>
    </row>
    <row r="977" spans="2:51" s="10" customFormat="1" ht="22.5" customHeight="1">
      <c r="B977" s="179"/>
      <c r="C977" s="180"/>
      <c r="D977" s="180"/>
      <c r="E977" s="181" t="s">
        <v>22</v>
      </c>
      <c r="F977" s="274" t="s">
        <v>1349</v>
      </c>
      <c r="G977" s="275"/>
      <c r="H977" s="275"/>
      <c r="I977" s="275"/>
      <c r="J977" s="180"/>
      <c r="K977" s="182">
        <v>16.2</v>
      </c>
      <c r="L977" s="180"/>
      <c r="M977" s="180"/>
      <c r="N977" s="180"/>
      <c r="O977" s="180"/>
      <c r="P977" s="180"/>
      <c r="Q977" s="180"/>
      <c r="R977" s="183"/>
      <c r="T977" s="184"/>
      <c r="U977" s="180"/>
      <c r="V977" s="180"/>
      <c r="W977" s="180"/>
      <c r="X977" s="180"/>
      <c r="Y977" s="180"/>
      <c r="Z977" s="180"/>
      <c r="AA977" s="185"/>
      <c r="AT977" s="186" t="s">
        <v>199</v>
      </c>
      <c r="AU977" s="186" t="s">
        <v>114</v>
      </c>
      <c r="AV977" s="10" t="s">
        <v>114</v>
      </c>
      <c r="AW977" s="10" t="s">
        <v>39</v>
      </c>
      <c r="AX977" s="10" t="s">
        <v>82</v>
      </c>
      <c r="AY977" s="186" t="s">
        <v>191</v>
      </c>
    </row>
    <row r="978" spans="2:51" s="10" customFormat="1" ht="22.5" customHeight="1">
      <c r="B978" s="179"/>
      <c r="C978" s="180"/>
      <c r="D978" s="180"/>
      <c r="E978" s="181" t="s">
        <v>22</v>
      </c>
      <c r="F978" s="274" t="s">
        <v>465</v>
      </c>
      <c r="G978" s="275"/>
      <c r="H978" s="275"/>
      <c r="I978" s="275"/>
      <c r="J978" s="180"/>
      <c r="K978" s="182">
        <v>9.9</v>
      </c>
      <c r="L978" s="180"/>
      <c r="M978" s="180"/>
      <c r="N978" s="180"/>
      <c r="O978" s="180"/>
      <c r="P978" s="180"/>
      <c r="Q978" s="180"/>
      <c r="R978" s="183"/>
      <c r="T978" s="184"/>
      <c r="U978" s="180"/>
      <c r="V978" s="180"/>
      <c r="W978" s="180"/>
      <c r="X978" s="180"/>
      <c r="Y978" s="180"/>
      <c r="Z978" s="180"/>
      <c r="AA978" s="185"/>
      <c r="AT978" s="186" t="s">
        <v>199</v>
      </c>
      <c r="AU978" s="186" t="s">
        <v>114</v>
      </c>
      <c r="AV978" s="10" t="s">
        <v>114</v>
      </c>
      <c r="AW978" s="10" t="s">
        <v>39</v>
      </c>
      <c r="AX978" s="10" t="s">
        <v>82</v>
      </c>
      <c r="AY978" s="186" t="s">
        <v>191</v>
      </c>
    </row>
    <row r="979" spans="2:51" s="12" customFormat="1" ht="22.5" customHeight="1">
      <c r="B979" s="195"/>
      <c r="C979" s="196"/>
      <c r="D979" s="196"/>
      <c r="E979" s="197" t="s">
        <v>22</v>
      </c>
      <c r="F979" s="288" t="s">
        <v>217</v>
      </c>
      <c r="G979" s="289"/>
      <c r="H979" s="289"/>
      <c r="I979" s="289"/>
      <c r="J979" s="196"/>
      <c r="K979" s="198">
        <v>98.1</v>
      </c>
      <c r="L979" s="196"/>
      <c r="M979" s="196"/>
      <c r="N979" s="196"/>
      <c r="O979" s="196"/>
      <c r="P979" s="196"/>
      <c r="Q979" s="196"/>
      <c r="R979" s="199"/>
      <c r="T979" s="200"/>
      <c r="U979" s="196"/>
      <c r="V979" s="196"/>
      <c r="W979" s="196"/>
      <c r="X979" s="196"/>
      <c r="Y979" s="196"/>
      <c r="Z979" s="196"/>
      <c r="AA979" s="201"/>
      <c r="AT979" s="202" t="s">
        <v>199</v>
      </c>
      <c r="AU979" s="202" t="s">
        <v>114</v>
      </c>
      <c r="AV979" s="12" t="s">
        <v>196</v>
      </c>
      <c r="AW979" s="12" t="s">
        <v>39</v>
      </c>
      <c r="AX979" s="12" t="s">
        <v>90</v>
      </c>
      <c r="AY979" s="202" t="s">
        <v>191</v>
      </c>
    </row>
    <row r="980" spans="2:65" s="1" customFormat="1" ht="31.5" customHeight="1">
      <c r="B980" s="38"/>
      <c r="C980" s="172" t="s">
        <v>1350</v>
      </c>
      <c r="D980" s="172" t="s">
        <v>193</v>
      </c>
      <c r="E980" s="173" t="s">
        <v>1351</v>
      </c>
      <c r="F980" s="281" t="s">
        <v>1352</v>
      </c>
      <c r="G980" s="281"/>
      <c r="H980" s="281"/>
      <c r="I980" s="281"/>
      <c r="J980" s="174" t="s">
        <v>406</v>
      </c>
      <c r="K980" s="175">
        <v>131.83</v>
      </c>
      <c r="L980" s="282">
        <v>0</v>
      </c>
      <c r="M980" s="283"/>
      <c r="N980" s="280">
        <f>ROUND(L980*K980,2)</f>
        <v>0</v>
      </c>
      <c r="O980" s="280"/>
      <c r="P980" s="280"/>
      <c r="Q980" s="280"/>
      <c r="R980" s="40"/>
      <c r="T980" s="176" t="s">
        <v>22</v>
      </c>
      <c r="U980" s="47" t="s">
        <v>47</v>
      </c>
      <c r="V980" s="39"/>
      <c r="W980" s="177">
        <f>V980*K980</f>
        <v>0</v>
      </c>
      <c r="X980" s="177">
        <v>0.00429</v>
      </c>
      <c r="Y980" s="177">
        <f>X980*K980</f>
        <v>0.5655507000000001</v>
      </c>
      <c r="Z980" s="177">
        <v>0</v>
      </c>
      <c r="AA980" s="178">
        <f>Z980*K980</f>
        <v>0</v>
      </c>
      <c r="AR980" s="21" t="s">
        <v>344</v>
      </c>
      <c r="AT980" s="21" t="s">
        <v>193</v>
      </c>
      <c r="AU980" s="21" t="s">
        <v>114</v>
      </c>
      <c r="AY980" s="21" t="s">
        <v>191</v>
      </c>
      <c r="BE980" s="113">
        <f>IF(U980="základní",N980,0)</f>
        <v>0</v>
      </c>
      <c r="BF980" s="113">
        <f>IF(U980="snížená",N980,0)</f>
        <v>0</v>
      </c>
      <c r="BG980" s="113">
        <f>IF(U980="zákl. přenesená",N980,0)</f>
        <v>0</v>
      </c>
      <c r="BH980" s="113">
        <f>IF(U980="sníž. přenesená",N980,0)</f>
        <v>0</v>
      </c>
      <c r="BI980" s="113">
        <f>IF(U980="nulová",N980,0)</f>
        <v>0</v>
      </c>
      <c r="BJ980" s="21" t="s">
        <v>90</v>
      </c>
      <c r="BK980" s="113">
        <f>ROUND(L980*K980,2)</f>
        <v>0</v>
      </c>
      <c r="BL980" s="21" t="s">
        <v>344</v>
      </c>
      <c r="BM980" s="21" t="s">
        <v>1353</v>
      </c>
    </row>
    <row r="981" spans="2:51" s="11" customFormat="1" ht="22.5" customHeight="1">
      <c r="B981" s="187"/>
      <c r="C981" s="188"/>
      <c r="D981" s="188"/>
      <c r="E981" s="189" t="s">
        <v>22</v>
      </c>
      <c r="F981" s="286" t="s">
        <v>318</v>
      </c>
      <c r="G981" s="287"/>
      <c r="H981" s="287"/>
      <c r="I981" s="287"/>
      <c r="J981" s="188"/>
      <c r="K981" s="190" t="s">
        <v>22</v>
      </c>
      <c r="L981" s="188"/>
      <c r="M981" s="188"/>
      <c r="N981" s="188"/>
      <c r="O981" s="188"/>
      <c r="P981" s="188"/>
      <c r="Q981" s="188"/>
      <c r="R981" s="191"/>
      <c r="T981" s="192"/>
      <c r="U981" s="188"/>
      <c r="V981" s="188"/>
      <c r="W981" s="188"/>
      <c r="X981" s="188"/>
      <c r="Y981" s="188"/>
      <c r="Z981" s="188"/>
      <c r="AA981" s="193"/>
      <c r="AT981" s="194" t="s">
        <v>199</v>
      </c>
      <c r="AU981" s="194" t="s">
        <v>114</v>
      </c>
      <c r="AV981" s="11" t="s">
        <v>90</v>
      </c>
      <c r="AW981" s="11" t="s">
        <v>39</v>
      </c>
      <c r="AX981" s="11" t="s">
        <v>82</v>
      </c>
      <c r="AY981" s="194" t="s">
        <v>191</v>
      </c>
    </row>
    <row r="982" spans="2:51" s="10" customFormat="1" ht="22.5" customHeight="1">
      <c r="B982" s="179"/>
      <c r="C982" s="180"/>
      <c r="D982" s="180"/>
      <c r="E982" s="181" t="s">
        <v>22</v>
      </c>
      <c r="F982" s="274" t="s">
        <v>1354</v>
      </c>
      <c r="G982" s="275"/>
      <c r="H982" s="275"/>
      <c r="I982" s="275"/>
      <c r="J982" s="180"/>
      <c r="K982" s="182">
        <v>72</v>
      </c>
      <c r="L982" s="180"/>
      <c r="M982" s="180"/>
      <c r="N982" s="180"/>
      <c r="O982" s="180"/>
      <c r="P982" s="180"/>
      <c r="Q982" s="180"/>
      <c r="R982" s="183"/>
      <c r="T982" s="184"/>
      <c r="U982" s="180"/>
      <c r="V982" s="180"/>
      <c r="W982" s="180"/>
      <c r="X982" s="180"/>
      <c r="Y982" s="180"/>
      <c r="Z982" s="180"/>
      <c r="AA982" s="185"/>
      <c r="AT982" s="186" t="s">
        <v>199</v>
      </c>
      <c r="AU982" s="186" t="s">
        <v>114</v>
      </c>
      <c r="AV982" s="10" t="s">
        <v>114</v>
      </c>
      <c r="AW982" s="10" t="s">
        <v>39</v>
      </c>
      <c r="AX982" s="10" t="s">
        <v>82</v>
      </c>
      <c r="AY982" s="186" t="s">
        <v>191</v>
      </c>
    </row>
    <row r="983" spans="2:51" s="10" customFormat="1" ht="22.5" customHeight="1">
      <c r="B983" s="179"/>
      <c r="C983" s="180"/>
      <c r="D983" s="180"/>
      <c r="E983" s="181" t="s">
        <v>22</v>
      </c>
      <c r="F983" s="274" t="s">
        <v>1355</v>
      </c>
      <c r="G983" s="275"/>
      <c r="H983" s="275"/>
      <c r="I983" s="275"/>
      <c r="J983" s="180"/>
      <c r="K983" s="182">
        <v>36</v>
      </c>
      <c r="L983" s="180"/>
      <c r="M983" s="180"/>
      <c r="N983" s="180"/>
      <c r="O983" s="180"/>
      <c r="P983" s="180"/>
      <c r="Q983" s="180"/>
      <c r="R983" s="183"/>
      <c r="T983" s="184"/>
      <c r="U983" s="180"/>
      <c r="V983" s="180"/>
      <c r="W983" s="180"/>
      <c r="X983" s="180"/>
      <c r="Y983" s="180"/>
      <c r="Z983" s="180"/>
      <c r="AA983" s="185"/>
      <c r="AT983" s="186" t="s">
        <v>199</v>
      </c>
      <c r="AU983" s="186" t="s">
        <v>114</v>
      </c>
      <c r="AV983" s="10" t="s">
        <v>114</v>
      </c>
      <c r="AW983" s="10" t="s">
        <v>39</v>
      </c>
      <c r="AX983" s="10" t="s">
        <v>82</v>
      </c>
      <c r="AY983" s="186" t="s">
        <v>191</v>
      </c>
    </row>
    <row r="984" spans="2:51" s="10" customFormat="1" ht="22.5" customHeight="1">
      <c r="B984" s="179"/>
      <c r="C984" s="180"/>
      <c r="D984" s="180"/>
      <c r="E984" s="181" t="s">
        <v>22</v>
      </c>
      <c r="F984" s="274" t="s">
        <v>1356</v>
      </c>
      <c r="G984" s="275"/>
      <c r="H984" s="275"/>
      <c r="I984" s="275"/>
      <c r="J984" s="180"/>
      <c r="K984" s="182">
        <v>5.03</v>
      </c>
      <c r="L984" s="180"/>
      <c r="M984" s="180"/>
      <c r="N984" s="180"/>
      <c r="O984" s="180"/>
      <c r="P984" s="180"/>
      <c r="Q984" s="180"/>
      <c r="R984" s="183"/>
      <c r="T984" s="184"/>
      <c r="U984" s="180"/>
      <c r="V984" s="180"/>
      <c r="W984" s="180"/>
      <c r="X984" s="180"/>
      <c r="Y984" s="180"/>
      <c r="Z984" s="180"/>
      <c r="AA984" s="185"/>
      <c r="AT984" s="186" t="s">
        <v>199</v>
      </c>
      <c r="AU984" s="186" t="s">
        <v>114</v>
      </c>
      <c r="AV984" s="10" t="s">
        <v>114</v>
      </c>
      <c r="AW984" s="10" t="s">
        <v>39</v>
      </c>
      <c r="AX984" s="10" t="s">
        <v>82</v>
      </c>
      <c r="AY984" s="186" t="s">
        <v>191</v>
      </c>
    </row>
    <row r="985" spans="2:51" s="10" customFormat="1" ht="22.5" customHeight="1">
      <c r="B985" s="179"/>
      <c r="C985" s="180"/>
      <c r="D985" s="180"/>
      <c r="E985" s="181" t="s">
        <v>22</v>
      </c>
      <c r="F985" s="274" t="s">
        <v>1357</v>
      </c>
      <c r="G985" s="275"/>
      <c r="H985" s="275"/>
      <c r="I985" s="275"/>
      <c r="J985" s="180"/>
      <c r="K985" s="182">
        <v>16.8</v>
      </c>
      <c r="L985" s="180"/>
      <c r="M985" s="180"/>
      <c r="N985" s="180"/>
      <c r="O985" s="180"/>
      <c r="P985" s="180"/>
      <c r="Q985" s="180"/>
      <c r="R985" s="183"/>
      <c r="T985" s="184"/>
      <c r="U985" s="180"/>
      <c r="V985" s="180"/>
      <c r="W985" s="180"/>
      <c r="X985" s="180"/>
      <c r="Y985" s="180"/>
      <c r="Z985" s="180"/>
      <c r="AA985" s="185"/>
      <c r="AT985" s="186" t="s">
        <v>199</v>
      </c>
      <c r="AU985" s="186" t="s">
        <v>114</v>
      </c>
      <c r="AV985" s="10" t="s">
        <v>114</v>
      </c>
      <c r="AW985" s="10" t="s">
        <v>39</v>
      </c>
      <c r="AX985" s="10" t="s">
        <v>82</v>
      </c>
      <c r="AY985" s="186" t="s">
        <v>191</v>
      </c>
    </row>
    <row r="986" spans="2:51" s="10" customFormat="1" ht="22.5" customHeight="1">
      <c r="B986" s="179"/>
      <c r="C986" s="180"/>
      <c r="D986" s="180"/>
      <c r="E986" s="181" t="s">
        <v>22</v>
      </c>
      <c r="F986" s="274" t="s">
        <v>468</v>
      </c>
      <c r="G986" s="275"/>
      <c r="H986" s="275"/>
      <c r="I986" s="275"/>
      <c r="J986" s="180"/>
      <c r="K986" s="182">
        <v>2</v>
      </c>
      <c r="L986" s="180"/>
      <c r="M986" s="180"/>
      <c r="N986" s="180"/>
      <c r="O986" s="180"/>
      <c r="P986" s="180"/>
      <c r="Q986" s="180"/>
      <c r="R986" s="183"/>
      <c r="T986" s="184"/>
      <c r="U986" s="180"/>
      <c r="V986" s="180"/>
      <c r="W986" s="180"/>
      <c r="X986" s="180"/>
      <c r="Y986" s="180"/>
      <c r="Z986" s="180"/>
      <c r="AA986" s="185"/>
      <c r="AT986" s="186" t="s">
        <v>199</v>
      </c>
      <c r="AU986" s="186" t="s">
        <v>114</v>
      </c>
      <c r="AV986" s="10" t="s">
        <v>114</v>
      </c>
      <c r="AW986" s="10" t="s">
        <v>39</v>
      </c>
      <c r="AX986" s="10" t="s">
        <v>82</v>
      </c>
      <c r="AY986" s="186" t="s">
        <v>191</v>
      </c>
    </row>
    <row r="987" spans="2:51" s="12" customFormat="1" ht="22.5" customHeight="1">
      <c r="B987" s="195"/>
      <c r="C987" s="196"/>
      <c r="D987" s="196"/>
      <c r="E987" s="197" t="s">
        <v>22</v>
      </c>
      <c r="F987" s="288" t="s">
        <v>217</v>
      </c>
      <c r="G987" s="289"/>
      <c r="H987" s="289"/>
      <c r="I987" s="289"/>
      <c r="J987" s="196"/>
      <c r="K987" s="198">
        <v>131.83</v>
      </c>
      <c r="L987" s="196"/>
      <c r="M987" s="196"/>
      <c r="N987" s="196"/>
      <c r="O987" s="196"/>
      <c r="P987" s="196"/>
      <c r="Q987" s="196"/>
      <c r="R987" s="199"/>
      <c r="T987" s="200"/>
      <c r="U987" s="196"/>
      <c r="V987" s="196"/>
      <c r="W987" s="196"/>
      <c r="X987" s="196"/>
      <c r="Y987" s="196"/>
      <c r="Z987" s="196"/>
      <c r="AA987" s="201"/>
      <c r="AT987" s="202" t="s">
        <v>199</v>
      </c>
      <c r="AU987" s="202" t="s">
        <v>114</v>
      </c>
      <c r="AV987" s="12" t="s">
        <v>196</v>
      </c>
      <c r="AW987" s="12" t="s">
        <v>39</v>
      </c>
      <c r="AX987" s="12" t="s">
        <v>90</v>
      </c>
      <c r="AY987" s="202" t="s">
        <v>191</v>
      </c>
    </row>
    <row r="988" spans="2:65" s="1" customFormat="1" ht="31.5" customHeight="1">
      <c r="B988" s="38"/>
      <c r="C988" s="172" t="s">
        <v>1358</v>
      </c>
      <c r="D988" s="172" t="s">
        <v>193</v>
      </c>
      <c r="E988" s="173" t="s">
        <v>1359</v>
      </c>
      <c r="F988" s="281" t="s">
        <v>1360</v>
      </c>
      <c r="G988" s="281"/>
      <c r="H988" s="281"/>
      <c r="I988" s="281"/>
      <c r="J988" s="174" t="s">
        <v>406</v>
      </c>
      <c r="K988" s="175">
        <v>10.1</v>
      </c>
      <c r="L988" s="282">
        <v>0</v>
      </c>
      <c r="M988" s="283"/>
      <c r="N988" s="280">
        <f>ROUND(L988*K988,2)</f>
        <v>0</v>
      </c>
      <c r="O988" s="280"/>
      <c r="P988" s="280"/>
      <c r="Q988" s="280"/>
      <c r="R988" s="40"/>
      <c r="T988" s="176" t="s">
        <v>22</v>
      </c>
      <c r="U988" s="47" t="s">
        <v>47</v>
      </c>
      <c r="V988" s="39"/>
      <c r="W988" s="177">
        <f>V988*K988</f>
        <v>0</v>
      </c>
      <c r="X988" s="177">
        <v>0.00535</v>
      </c>
      <c r="Y988" s="177">
        <f>X988*K988</f>
        <v>0.05403499999999999</v>
      </c>
      <c r="Z988" s="177">
        <v>0</v>
      </c>
      <c r="AA988" s="178">
        <f>Z988*K988</f>
        <v>0</v>
      </c>
      <c r="AR988" s="21" t="s">
        <v>344</v>
      </c>
      <c r="AT988" s="21" t="s">
        <v>193</v>
      </c>
      <c r="AU988" s="21" t="s">
        <v>114</v>
      </c>
      <c r="AY988" s="21" t="s">
        <v>191</v>
      </c>
      <c r="BE988" s="113">
        <f>IF(U988="základní",N988,0)</f>
        <v>0</v>
      </c>
      <c r="BF988" s="113">
        <f>IF(U988="snížená",N988,0)</f>
        <v>0</v>
      </c>
      <c r="BG988" s="113">
        <f>IF(U988="zákl. přenesená",N988,0)</f>
        <v>0</v>
      </c>
      <c r="BH988" s="113">
        <f>IF(U988="sníž. přenesená",N988,0)</f>
        <v>0</v>
      </c>
      <c r="BI988" s="113">
        <f>IF(U988="nulová",N988,0)</f>
        <v>0</v>
      </c>
      <c r="BJ988" s="21" t="s">
        <v>90</v>
      </c>
      <c r="BK988" s="113">
        <f>ROUND(L988*K988,2)</f>
        <v>0</v>
      </c>
      <c r="BL988" s="21" t="s">
        <v>344</v>
      </c>
      <c r="BM988" s="21" t="s">
        <v>1361</v>
      </c>
    </row>
    <row r="989" spans="2:47" s="1" customFormat="1" ht="22.5" customHeight="1">
      <c r="B989" s="38"/>
      <c r="C989" s="39"/>
      <c r="D989" s="39"/>
      <c r="E989" s="39"/>
      <c r="F989" s="270" t="s">
        <v>1362</v>
      </c>
      <c r="G989" s="271"/>
      <c r="H989" s="271"/>
      <c r="I989" s="271"/>
      <c r="J989" s="39"/>
      <c r="K989" s="39"/>
      <c r="L989" s="39"/>
      <c r="M989" s="39"/>
      <c r="N989" s="39"/>
      <c r="O989" s="39"/>
      <c r="P989" s="39"/>
      <c r="Q989" s="39"/>
      <c r="R989" s="40"/>
      <c r="T989" s="147"/>
      <c r="U989" s="39"/>
      <c r="V989" s="39"/>
      <c r="W989" s="39"/>
      <c r="X989" s="39"/>
      <c r="Y989" s="39"/>
      <c r="Z989" s="39"/>
      <c r="AA989" s="81"/>
      <c r="AT989" s="21" t="s">
        <v>210</v>
      </c>
      <c r="AU989" s="21" t="s">
        <v>114</v>
      </c>
    </row>
    <row r="990" spans="2:51" s="11" customFormat="1" ht="22.5" customHeight="1">
      <c r="B990" s="187"/>
      <c r="C990" s="188"/>
      <c r="D990" s="188"/>
      <c r="E990" s="189" t="s">
        <v>22</v>
      </c>
      <c r="F990" s="272" t="s">
        <v>318</v>
      </c>
      <c r="G990" s="273"/>
      <c r="H990" s="273"/>
      <c r="I990" s="273"/>
      <c r="J990" s="188"/>
      <c r="K990" s="190" t="s">
        <v>22</v>
      </c>
      <c r="L990" s="188"/>
      <c r="M990" s="188"/>
      <c r="N990" s="188"/>
      <c r="O990" s="188"/>
      <c r="P990" s="188"/>
      <c r="Q990" s="188"/>
      <c r="R990" s="191"/>
      <c r="T990" s="192"/>
      <c r="U990" s="188"/>
      <c r="V990" s="188"/>
      <c r="W990" s="188"/>
      <c r="X990" s="188"/>
      <c r="Y990" s="188"/>
      <c r="Z990" s="188"/>
      <c r="AA990" s="193"/>
      <c r="AT990" s="194" t="s">
        <v>199</v>
      </c>
      <c r="AU990" s="194" t="s">
        <v>114</v>
      </c>
      <c r="AV990" s="11" t="s">
        <v>90</v>
      </c>
      <c r="AW990" s="11" t="s">
        <v>39</v>
      </c>
      <c r="AX990" s="11" t="s">
        <v>82</v>
      </c>
      <c r="AY990" s="194" t="s">
        <v>191</v>
      </c>
    </row>
    <row r="991" spans="2:51" s="10" customFormat="1" ht="22.5" customHeight="1">
      <c r="B991" s="179"/>
      <c r="C991" s="180"/>
      <c r="D991" s="180"/>
      <c r="E991" s="181" t="s">
        <v>22</v>
      </c>
      <c r="F991" s="274" t="s">
        <v>1363</v>
      </c>
      <c r="G991" s="275"/>
      <c r="H991" s="275"/>
      <c r="I991" s="275"/>
      <c r="J991" s="180"/>
      <c r="K991" s="182">
        <v>10.1</v>
      </c>
      <c r="L991" s="180"/>
      <c r="M991" s="180"/>
      <c r="N991" s="180"/>
      <c r="O991" s="180"/>
      <c r="P991" s="180"/>
      <c r="Q991" s="180"/>
      <c r="R991" s="183"/>
      <c r="T991" s="184"/>
      <c r="U991" s="180"/>
      <c r="V991" s="180"/>
      <c r="W991" s="180"/>
      <c r="X991" s="180"/>
      <c r="Y991" s="180"/>
      <c r="Z991" s="180"/>
      <c r="AA991" s="185"/>
      <c r="AT991" s="186" t="s">
        <v>199</v>
      </c>
      <c r="AU991" s="186" t="s">
        <v>114</v>
      </c>
      <c r="AV991" s="10" t="s">
        <v>114</v>
      </c>
      <c r="AW991" s="10" t="s">
        <v>39</v>
      </c>
      <c r="AX991" s="10" t="s">
        <v>82</v>
      </c>
      <c r="AY991" s="186" t="s">
        <v>191</v>
      </c>
    </row>
    <row r="992" spans="2:51" s="12" customFormat="1" ht="22.5" customHeight="1">
      <c r="B992" s="195"/>
      <c r="C992" s="196"/>
      <c r="D992" s="196"/>
      <c r="E992" s="197" t="s">
        <v>22</v>
      </c>
      <c r="F992" s="288" t="s">
        <v>217</v>
      </c>
      <c r="G992" s="289"/>
      <c r="H992" s="289"/>
      <c r="I992" s="289"/>
      <c r="J992" s="196"/>
      <c r="K992" s="198">
        <v>10.1</v>
      </c>
      <c r="L992" s="196"/>
      <c r="M992" s="196"/>
      <c r="N992" s="196"/>
      <c r="O992" s="196"/>
      <c r="P992" s="196"/>
      <c r="Q992" s="196"/>
      <c r="R992" s="199"/>
      <c r="T992" s="200"/>
      <c r="U992" s="196"/>
      <c r="V992" s="196"/>
      <c r="W992" s="196"/>
      <c r="X992" s="196"/>
      <c r="Y992" s="196"/>
      <c r="Z992" s="196"/>
      <c r="AA992" s="201"/>
      <c r="AT992" s="202" t="s">
        <v>199</v>
      </c>
      <c r="AU992" s="202" t="s">
        <v>114</v>
      </c>
      <c r="AV992" s="12" t="s">
        <v>196</v>
      </c>
      <c r="AW992" s="12" t="s">
        <v>39</v>
      </c>
      <c r="AX992" s="12" t="s">
        <v>90</v>
      </c>
      <c r="AY992" s="202" t="s">
        <v>191</v>
      </c>
    </row>
    <row r="993" spans="2:65" s="1" customFormat="1" ht="31.5" customHeight="1">
      <c r="B993" s="38"/>
      <c r="C993" s="172" t="s">
        <v>1364</v>
      </c>
      <c r="D993" s="172" t="s">
        <v>193</v>
      </c>
      <c r="E993" s="173" t="s">
        <v>1365</v>
      </c>
      <c r="F993" s="281" t="s">
        <v>1366</v>
      </c>
      <c r="G993" s="281"/>
      <c r="H993" s="281"/>
      <c r="I993" s="281"/>
      <c r="J993" s="174" t="s">
        <v>406</v>
      </c>
      <c r="K993" s="175">
        <v>23.2</v>
      </c>
      <c r="L993" s="282">
        <v>0</v>
      </c>
      <c r="M993" s="283"/>
      <c r="N993" s="280">
        <f>ROUND(L993*K993,2)</f>
        <v>0</v>
      </c>
      <c r="O993" s="280"/>
      <c r="P993" s="280"/>
      <c r="Q993" s="280"/>
      <c r="R993" s="40"/>
      <c r="T993" s="176" t="s">
        <v>22</v>
      </c>
      <c r="U993" s="47" t="s">
        <v>47</v>
      </c>
      <c r="V993" s="39"/>
      <c r="W993" s="177">
        <f>V993*K993</f>
        <v>0</v>
      </c>
      <c r="X993" s="177">
        <v>0.0022</v>
      </c>
      <c r="Y993" s="177">
        <f>X993*K993</f>
        <v>0.05104</v>
      </c>
      <c r="Z993" s="177">
        <v>0</v>
      </c>
      <c r="AA993" s="178">
        <f>Z993*K993</f>
        <v>0</v>
      </c>
      <c r="AR993" s="21" t="s">
        <v>344</v>
      </c>
      <c r="AT993" s="21" t="s">
        <v>193</v>
      </c>
      <c r="AU993" s="21" t="s">
        <v>114</v>
      </c>
      <c r="AY993" s="21" t="s">
        <v>191</v>
      </c>
      <c r="BE993" s="113">
        <f>IF(U993="základní",N993,0)</f>
        <v>0</v>
      </c>
      <c r="BF993" s="113">
        <f>IF(U993="snížená",N993,0)</f>
        <v>0</v>
      </c>
      <c r="BG993" s="113">
        <f>IF(U993="zákl. přenesená",N993,0)</f>
        <v>0</v>
      </c>
      <c r="BH993" s="113">
        <f>IF(U993="sníž. přenesená",N993,0)</f>
        <v>0</v>
      </c>
      <c r="BI993" s="113">
        <f>IF(U993="nulová",N993,0)</f>
        <v>0</v>
      </c>
      <c r="BJ993" s="21" t="s">
        <v>90</v>
      </c>
      <c r="BK993" s="113">
        <f>ROUND(L993*K993,2)</f>
        <v>0</v>
      </c>
      <c r="BL993" s="21" t="s">
        <v>344</v>
      </c>
      <c r="BM993" s="21" t="s">
        <v>1367</v>
      </c>
    </row>
    <row r="994" spans="2:51" s="11" customFormat="1" ht="22.5" customHeight="1">
      <c r="B994" s="187"/>
      <c r="C994" s="188"/>
      <c r="D994" s="188"/>
      <c r="E994" s="189" t="s">
        <v>22</v>
      </c>
      <c r="F994" s="286" t="s">
        <v>1293</v>
      </c>
      <c r="G994" s="287"/>
      <c r="H994" s="287"/>
      <c r="I994" s="287"/>
      <c r="J994" s="188"/>
      <c r="K994" s="190" t="s">
        <v>22</v>
      </c>
      <c r="L994" s="188"/>
      <c r="M994" s="188"/>
      <c r="N994" s="188"/>
      <c r="O994" s="188"/>
      <c r="P994" s="188"/>
      <c r="Q994" s="188"/>
      <c r="R994" s="191"/>
      <c r="T994" s="192"/>
      <c r="U994" s="188"/>
      <c r="V994" s="188"/>
      <c r="W994" s="188"/>
      <c r="X994" s="188"/>
      <c r="Y994" s="188"/>
      <c r="Z994" s="188"/>
      <c r="AA994" s="193"/>
      <c r="AT994" s="194" t="s">
        <v>199</v>
      </c>
      <c r="AU994" s="194" t="s">
        <v>114</v>
      </c>
      <c r="AV994" s="11" t="s">
        <v>90</v>
      </c>
      <c r="AW994" s="11" t="s">
        <v>39</v>
      </c>
      <c r="AX994" s="11" t="s">
        <v>82</v>
      </c>
      <c r="AY994" s="194" t="s">
        <v>191</v>
      </c>
    </row>
    <row r="995" spans="2:51" s="10" customFormat="1" ht="22.5" customHeight="1">
      <c r="B995" s="179"/>
      <c r="C995" s="180"/>
      <c r="D995" s="180"/>
      <c r="E995" s="181" t="s">
        <v>22</v>
      </c>
      <c r="F995" s="274" t="s">
        <v>1301</v>
      </c>
      <c r="G995" s="275"/>
      <c r="H995" s="275"/>
      <c r="I995" s="275"/>
      <c r="J995" s="180"/>
      <c r="K995" s="182">
        <v>23.2</v>
      </c>
      <c r="L995" s="180"/>
      <c r="M995" s="180"/>
      <c r="N995" s="180"/>
      <c r="O995" s="180"/>
      <c r="P995" s="180"/>
      <c r="Q995" s="180"/>
      <c r="R995" s="183"/>
      <c r="T995" s="184"/>
      <c r="U995" s="180"/>
      <c r="V995" s="180"/>
      <c r="W995" s="180"/>
      <c r="X995" s="180"/>
      <c r="Y995" s="180"/>
      <c r="Z995" s="180"/>
      <c r="AA995" s="185"/>
      <c r="AT995" s="186" t="s">
        <v>199</v>
      </c>
      <c r="AU995" s="186" t="s">
        <v>114</v>
      </c>
      <c r="AV995" s="10" t="s">
        <v>114</v>
      </c>
      <c r="AW995" s="10" t="s">
        <v>39</v>
      </c>
      <c r="AX995" s="10" t="s">
        <v>90</v>
      </c>
      <c r="AY995" s="186" t="s">
        <v>191</v>
      </c>
    </row>
    <row r="996" spans="2:65" s="1" customFormat="1" ht="31.5" customHeight="1">
      <c r="B996" s="38"/>
      <c r="C996" s="172" t="s">
        <v>1368</v>
      </c>
      <c r="D996" s="172" t="s">
        <v>193</v>
      </c>
      <c r="E996" s="173" t="s">
        <v>1369</v>
      </c>
      <c r="F996" s="281" t="s">
        <v>1370</v>
      </c>
      <c r="G996" s="281"/>
      <c r="H996" s="281"/>
      <c r="I996" s="281"/>
      <c r="J996" s="174" t="s">
        <v>203</v>
      </c>
      <c r="K996" s="175">
        <v>1</v>
      </c>
      <c r="L996" s="282">
        <v>0</v>
      </c>
      <c r="M996" s="283"/>
      <c r="N996" s="280">
        <f>ROUND(L996*K996,2)</f>
        <v>0</v>
      </c>
      <c r="O996" s="280"/>
      <c r="P996" s="280"/>
      <c r="Q996" s="280"/>
      <c r="R996" s="40"/>
      <c r="T996" s="176" t="s">
        <v>22</v>
      </c>
      <c r="U996" s="47" t="s">
        <v>47</v>
      </c>
      <c r="V996" s="39"/>
      <c r="W996" s="177">
        <f>V996*K996</f>
        <v>0</v>
      </c>
      <c r="X996" s="177">
        <v>0.00723</v>
      </c>
      <c r="Y996" s="177">
        <f>X996*K996</f>
        <v>0.00723</v>
      </c>
      <c r="Z996" s="177">
        <v>0</v>
      </c>
      <c r="AA996" s="178">
        <f>Z996*K996</f>
        <v>0</v>
      </c>
      <c r="AR996" s="21" t="s">
        <v>344</v>
      </c>
      <c r="AT996" s="21" t="s">
        <v>193</v>
      </c>
      <c r="AU996" s="21" t="s">
        <v>114</v>
      </c>
      <c r="AY996" s="21" t="s">
        <v>191</v>
      </c>
      <c r="BE996" s="113">
        <f>IF(U996="základní",N996,0)</f>
        <v>0</v>
      </c>
      <c r="BF996" s="113">
        <f>IF(U996="snížená",N996,0)</f>
        <v>0</v>
      </c>
      <c r="BG996" s="113">
        <f>IF(U996="zákl. přenesená",N996,0)</f>
        <v>0</v>
      </c>
      <c r="BH996" s="113">
        <f>IF(U996="sníž. přenesená",N996,0)</f>
        <v>0</v>
      </c>
      <c r="BI996" s="113">
        <f>IF(U996="nulová",N996,0)</f>
        <v>0</v>
      </c>
      <c r="BJ996" s="21" t="s">
        <v>90</v>
      </c>
      <c r="BK996" s="113">
        <f>ROUND(L996*K996,2)</f>
        <v>0</v>
      </c>
      <c r="BL996" s="21" t="s">
        <v>344</v>
      </c>
      <c r="BM996" s="21" t="s">
        <v>1371</v>
      </c>
    </row>
    <row r="997" spans="2:51" s="11" customFormat="1" ht="22.5" customHeight="1">
      <c r="B997" s="187"/>
      <c r="C997" s="188"/>
      <c r="D997" s="188"/>
      <c r="E997" s="189" t="s">
        <v>22</v>
      </c>
      <c r="F997" s="286" t="s">
        <v>1293</v>
      </c>
      <c r="G997" s="287"/>
      <c r="H997" s="287"/>
      <c r="I997" s="287"/>
      <c r="J997" s="188"/>
      <c r="K997" s="190" t="s">
        <v>22</v>
      </c>
      <c r="L997" s="188"/>
      <c r="M997" s="188"/>
      <c r="N997" s="188"/>
      <c r="O997" s="188"/>
      <c r="P997" s="188"/>
      <c r="Q997" s="188"/>
      <c r="R997" s="191"/>
      <c r="T997" s="192"/>
      <c r="U997" s="188"/>
      <c r="V997" s="188"/>
      <c r="W997" s="188"/>
      <c r="X997" s="188"/>
      <c r="Y997" s="188"/>
      <c r="Z997" s="188"/>
      <c r="AA997" s="193"/>
      <c r="AT997" s="194" t="s">
        <v>199</v>
      </c>
      <c r="AU997" s="194" t="s">
        <v>114</v>
      </c>
      <c r="AV997" s="11" t="s">
        <v>90</v>
      </c>
      <c r="AW997" s="11" t="s">
        <v>39</v>
      </c>
      <c r="AX997" s="11" t="s">
        <v>82</v>
      </c>
      <c r="AY997" s="194" t="s">
        <v>191</v>
      </c>
    </row>
    <row r="998" spans="2:51" s="10" customFormat="1" ht="22.5" customHeight="1">
      <c r="B998" s="179"/>
      <c r="C998" s="180"/>
      <c r="D998" s="180"/>
      <c r="E998" s="181" t="s">
        <v>22</v>
      </c>
      <c r="F998" s="274" t="s">
        <v>1315</v>
      </c>
      <c r="G998" s="275"/>
      <c r="H998" s="275"/>
      <c r="I998" s="275"/>
      <c r="J998" s="180"/>
      <c r="K998" s="182">
        <v>1</v>
      </c>
      <c r="L998" s="180"/>
      <c r="M998" s="180"/>
      <c r="N998" s="180"/>
      <c r="O998" s="180"/>
      <c r="P998" s="180"/>
      <c r="Q998" s="180"/>
      <c r="R998" s="183"/>
      <c r="T998" s="184"/>
      <c r="U998" s="180"/>
      <c r="V998" s="180"/>
      <c r="W998" s="180"/>
      <c r="X998" s="180"/>
      <c r="Y998" s="180"/>
      <c r="Z998" s="180"/>
      <c r="AA998" s="185"/>
      <c r="AT998" s="186" t="s">
        <v>199</v>
      </c>
      <c r="AU998" s="186" t="s">
        <v>114</v>
      </c>
      <c r="AV998" s="10" t="s">
        <v>114</v>
      </c>
      <c r="AW998" s="10" t="s">
        <v>39</v>
      </c>
      <c r="AX998" s="10" t="s">
        <v>90</v>
      </c>
      <c r="AY998" s="186" t="s">
        <v>191</v>
      </c>
    </row>
    <row r="999" spans="2:65" s="1" customFormat="1" ht="31.5" customHeight="1">
      <c r="B999" s="38"/>
      <c r="C999" s="172" t="s">
        <v>1372</v>
      </c>
      <c r="D999" s="172" t="s">
        <v>193</v>
      </c>
      <c r="E999" s="173" t="s">
        <v>1373</v>
      </c>
      <c r="F999" s="281" t="s">
        <v>1374</v>
      </c>
      <c r="G999" s="281"/>
      <c r="H999" s="281"/>
      <c r="I999" s="281"/>
      <c r="J999" s="174" t="s">
        <v>406</v>
      </c>
      <c r="K999" s="175">
        <v>66.8</v>
      </c>
      <c r="L999" s="282">
        <v>0</v>
      </c>
      <c r="M999" s="283"/>
      <c r="N999" s="280">
        <f>ROUND(L999*K999,2)</f>
        <v>0</v>
      </c>
      <c r="O999" s="280"/>
      <c r="P999" s="280"/>
      <c r="Q999" s="280"/>
      <c r="R999" s="40"/>
      <c r="T999" s="176" t="s">
        <v>22</v>
      </c>
      <c r="U999" s="47" t="s">
        <v>47</v>
      </c>
      <c r="V999" s="39"/>
      <c r="W999" s="177">
        <f>V999*K999</f>
        <v>0</v>
      </c>
      <c r="X999" s="177">
        <v>0.00174</v>
      </c>
      <c r="Y999" s="177">
        <f>X999*K999</f>
        <v>0.116232</v>
      </c>
      <c r="Z999" s="177">
        <v>0</v>
      </c>
      <c r="AA999" s="178">
        <f>Z999*K999</f>
        <v>0</v>
      </c>
      <c r="AR999" s="21" t="s">
        <v>344</v>
      </c>
      <c r="AT999" s="21" t="s">
        <v>193</v>
      </c>
      <c r="AU999" s="21" t="s">
        <v>114</v>
      </c>
      <c r="AY999" s="21" t="s">
        <v>191</v>
      </c>
      <c r="BE999" s="113">
        <f>IF(U999="základní",N999,0)</f>
        <v>0</v>
      </c>
      <c r="BF999" s="113">
        <f>IF(U999="snížená",N999,0)</f>
        <v>0</v>
      </c>
      <c r="BG999" s="113">
        <f>IF(U999="zákl. přenesená",N999,0)</f>
        <v>0</v>
      </c>
      <c r="BH999" s="113">
        <f>IF(U999="sníž. přenesená",N999,0)</f>
        <v>0</v>
      </c>
      <c r="BI999" s="113">
        <f>IF(U999="nulová",N999,0)</f>
        <v>0</v>
      </c>
      <c r="BJ999" s="21" t="s">
        <v>90</v>
      </c>
      <c r="BK999" s="113">
        <f>ROUND(L999*K999,2)</f>
        <v>0</v>
      </c>
      <c r="BL999" s="21" t="s">
        <v>344</v>
      </c>
      <c r="BM999" s="21" t="s">
        <v>1375</v>
      </c>
    </row>
    <row r="1000" spans="2:47" s="1" customFormat="1" ht="22.5" customHeight="1">
      <c r="B1000" s="38"/>
      <c r="C1000" s="39"/>
      <c r="D1000" s="39"/>
      <c r="E1000" s="39"/>
      <c r="F1000" s="270" t="s">
        <v>1376</v>
      </c>
      <c r="G1000" s="271"/>
      <c r="H1000" s="271"/>
      <c r="I1000" s="271"/>
      <c r="J1000" s="39"/>
      <c r="K1000" s="39"/>
      <c r="L1000" s="39"/>
      <c r="M1000" s="39"/>
      <c r="N1000" s="39"/>
      <c r="O1000" s="39"/>
      <c r="P1000" s="39"/>
      <c r="Q1000" s="39"/>
      <c r="R1000" s="40"/>
      <c r="T1000" s="147"/>
      <c r="U1000" s="39"/>
      <c r="V1000" s="39"/>
      <c r="W1000" s="39"/>
      <c r="X1000" s="39"/>
      <c r="Y1000" s="39"/>
      <c r="Z1000" s="39"/>
      <c r="AA1000" s="81"/>
      <c r="AT1000" s="21" t="s">
        <v>210</v>
      </c>
      <c r="AU1000" s="21" t="s">
        <v>114</v>
      </c>
    </row>
    <row r="1001" spans="2:51" s="11" customFormat="1" ht="22.5" customHeight="1">
      <c r="B1001" s="187"/>
      <c r="C1001" s="188"/>
      <c r="D1001" s="188"/>
      <c r="E1001" s="189" t="s">
        <v>22</v>
      </c>
      <c r="F1001" s="272" t="s">
        <v>953</v>
      </c>
      <c r="G1001" s="273"/>
      <c r="H1001" s="273"/>
      <c r="I1001" s="273"/>
      <c r="J1001" s="188"/>
      <c r="K1001" s="190" t="s">
        <v>22</v>
      </c>
      <c r="L1001" s="188"/>
      <c r="M1001" s="188"/>
      <c r="N1001" s="188"/>
      <c r="O1001" s="188"/>
      <c r="P1001" s="188"/>
      <c r="Q1001" s="188"/>
      <c r="R1001" s="191"/>
      <c r="T1001" s="192"/>
      <c r="U1001" s="188"/>
      <c r="V1001" s="188"/>
      <c r="W1001" s="188"/>
      <c r="X1001" s="188"/>
      <c r="Y1001" s="188"/>
      <c r="Z1001" s="188"/>
      <c r="AA1001" s="193"/>
      <c r="AT1001" s="194" t="s">
        <v>199</v>
      </c>
      <c r="AU1001" s="194" t="s">
        <v>114</v>
      </c>
      <c r="AV1001" s="11" t="s">
        <v>90</v>
      </c>
      <c r="AW1001" s="11" t="s">
        <v>39</v>
      </c>
      <c r="AX1001" s="11" t="s">
        <v>82</v>
      </c>
      <c r="AY1001" s="194" t="s">
        <v>191</v>
      </c>
    </row>
    <row r="1002" spans="2:51" s="10" customFormat="1" ht="22.5" customHeight="1">
      <c r="B1002" s="179"/>
      <c r="C1002" s="180"/>
      <c r="D1002" s="180"/>
      <c r="E1002" s="181" t="s">
        <v>22</v>
      </c>
      <c r="F1002" s="274" t="s">
        <v>1306</v>
      </c>
      <c r="G1002" s="275"/>
      <c r="H1002" s="275"/>
      <c r="I1002" s="275"/>
      <c r="J1002" s="180"/>
      <c r="K1002" s="182">
        <v>66.8</v>
      </c>
      <c r="L1002" s="180"/>
      <c r="M1002" s="180"/>
      <c r="N1002" s="180"/>
      <c r="O1002" s="180"/>
      <c r="P1002" s="180"/>
      <c r="Q1002" s="180"/>
      <c r="R1002" s="183"/>
      <c r="T1002" s="184"/>
      <c r="U1002" s="180"/>
      <c r="V1002" s="180"/>
      <c r="W1002" s="180"/>
      <c r="X1002" s="180"/>
      <c r="Y1002" s="180"/>
      <c r="Z1002" s="180"/>
      <c r="AA1002" s="185"/>
      <c r="AT1002" s="186" t="s">
        <v>199</v>
      </c>
      <c r="AU1002" s="186" t="s">
        <v>114</v>
      </c>
      <c r="AV1002" s="10" t="s">
        <v>114</v>
      </c>
      <c r="AW1002" s="10" t="s">
        <v>39</v>
      </c>
      <c r="AX1002" s="10" t="s">
        <v>90</v>
      </c>
      <c r="AY1002" s="186" t="s">
        <v>191</v>
      </c>
    </row>
    <row r="1003" spans="2:65" s="1" customFormat="1" ht="31.5" customHeight="1">
      <c r="B1003" s="38"/>
      <c r="C1003" s="172" t="s">
        <v>1377</v>
      </c>
      <c r="D1003" s="172" t="s">
        <v>193</v>
      </c>
      <c r="E1003" s="173" t="s">
        <v>1378</v>
      </c>
      <c r="F1003" s="281" t="s">
        <v>1379</v>
      </c>
      <c r="G1003" s="281"/>
      <c r="H1003" s="281"/>
      <c r="I1003" s="281"/>
      <c r="J1003" s="174" t="s">
        <v>406</v>
      </c>
      <c r="K1003" s="175">
        <v>33.9</v>
      </c>
      <c r="L1003" s="282">
        <v>0</v>
      </c>
      <c r="M1003" s="283"/>
      <c r="N1003" s="280">
        <f>ROUND(L1003*K1003,2)</f>
        <v>0</v>
      </c>
      <c r="O1003" s="280"/>
      <c r="P1003" s="280"/>
      <c r="Q1003" s="280"/>
      <c r="R1003" s="40"/>
      <c r="T1003" s="176" t="s">
        <v>22</v>
      </c>
      <c r="U1003" s="47" t="s">
        <v>47</v>
      </c>
      <c r="V1003" s="39"/>
      <c r="W1003" s="177">
        <f>V1003*K1003</f>
        <v>0</v>
      </c>
      <c r="X1003" s="177">
        <v>0.00212</v>
      </c>
      <c r="Y1003" s="177">
        <f>X1003*K1003</f>
        <v>0.07186799999999999</v>
      </c>
      <c r="Z1003" s="177">
        <v>0</v>
      </c>
      <c r="AA1003" s="178">
        <f>Z1003*K1003</f>
        <v>0</v>
      </c>
      <c r="AR1003" s="21" t="s">
        <v>344</v>
      </c>
      <c r="AT1003" s="21" t="s">
        <v>193</v>
      </c>
      <c r="AU1003" s="21" t="s">
        <v>114</v>
      </c>
      <c r="AY1003" s="21" t="s">
        <v>191</v>
      </c>
      <c r="BE1003" s="113">
        <f>IF(U1003="základní",N1003,0)</f>
        <v>0</v>
      </c>
      <c r="BF1003" s="113">
        <f>IF(U1003="snížená",N1003,0)</f>
        <v>0</v>
      </c>
      <c r="BG1003" s="113">
        <f>IF(U1003="zákl. přenesená",N1003,0)</f>
        <v>0</v>
      </c>
      <c r="BH1003" s="113">
        <f>IF(U1003="sníž. přenesená",N1003,0)</f>
        <v>0</v>
      </c>
      <c r="BI1003" s="113">
        <f>IF(U1003="nulová",N1003,0)</f>
        <v>0</v>
      </c>
      <c r="BJ1003" s="21" t="s">
        <v>90</v>
      </c>
      <c r="BK1003" s="113">
        <f>ROUND(L1003*K1003,2)</f>
        <v>0</v>
      </c>
      <c r="BL1003" s="21" t="s">
        <v>344</v>
      </c>
      <c r="BM1003" s="21" t="s">
        <v>1380</v>
      </c>
    </row>
    <row r="1004" spans="2:47" s="1" customFormat="1" ht="22.5" customHeight="1">
      <c r="B1004" s="38"/>
      <c r="C1004" s="39"/>
      <c r="D1004" s="39"/>
      <c r="E1004" s="39"/>
      <c r="F1004" s="270" t="s">
        <v>1381</v>
      </c>
      <c r="G1004" s="271"/>
      <c r="H1004" s="271"/>
      <c r="I1004" s="271"/>
      <c r="J1004" s="39"/>
      <c r="K1004" s="39"/>
      <c r="L1004" s="39"/>
      <c r="M1004" s="39"/>
      <c r="N1004" s="39"/>
      <c r="O1004" s="39"/>
      <c r="P1004" s="39"/>
      <c r="Q1004" s="39"/>
      <c r="R1004" s="40"/>
      <c r="T1004" s="147"/>
      <c r="U1004" s="39"/>
      <c r="V1004" s="39"/>
      <c r="W1004" s="39"/>
      <c r="X1004" s="39"/>
      <c r="Y1004" s="39"/>
      <c r="Z1004" s="39"/>
      <c r="AA1004" s="81"/>
      <c r="AT1004" s="21" t="s">
        <v>210</v>
      </c>
      <c r="AU1004" s="21" t="s">
        <v>114</v>
      </c>
    </row>
    <row r="1005" spans="2:51" s="11" customFormat="1" ht="22.5" customHeight="1">
      <c r="B1005" s="187"/>
      <c r="C1005" s="188"/>
      <c r="D1005" s="188"/>
      <c r="E1005" s="189" t="s">
        <v>22</v>
      </c>
      <c r="F1005" s="272" t="s">
        <v>953</v>
      </c>
      <c r="G1005" s="273"/>
      <c r="H1005" s="273"/>
      <c r="I1005" s="273"/>
      <c r="J1005" s="188"/>
      <c r="K1005" s="190" t="s">
        <v>22</v>
      </c>
      <c r="L1005" s="188"/>
      <c r="M1005" s="188"/>
      <c r="N1005" s="188"/>
      <c r="O1005" s="188"/>
      <c r="P1005" s="188"/>
      <c r="Q1005" s="188"/>
      <c r="R1005" s="191"/>
      <c r="T1005" s="192"/>
      <c r="U1005" s="188"/>
      <c r="V1005" s="188"/>
      <c r="W1005" s="188"/>
      <c r="X1005" s="188"/>
      <c r="Y1005" s="188"/>
      <c r="Z1005" s="188"/>
      <c r="AA1005" s="193"/>
      <c r="AT1005" s="194" t="s">
        <v>199</v>
      </c>
      <c r="AU1005" s="194" t="s">
        <v>114</v>
      </c>
      <c r="AV1005" s="11" t="s">
        <v>90</v>
      </c>
      <c r="AW1005" s="11" t="s">
        <v>39</v>
      </c>
      <c r="AX1005" s="11" t="s">
        <v>82</v>
      </c>
      <c r="AY1005" s="194" t="s">
        <v>191</v>
      </c>
    </row>
    <row r="1006" spans="2:51" s="10" customFormat="1" ht="22.5" customHeight="1">
      <c r="B1006" s="179"/>
      <c r="C1006" s="180"/>
      <c r="D1006" s="180"/>
      <c r="E1006" s="181" t="s">
        <v>22</v>
      </c>
      <c r="F1006" s="274" t="s">
        <v>1324</v>
      </c>
      <c r="G1006" s="275"/>
      <c r="H1006" s="275"/>
      <c r="I1006" s="275"/>
      <c r="J1006" s="180"/>
      <c r="K1006" s="182">
        <v>33.9</v>
      </c>
      <c r="L1006" s="180"/>
      <c r="M1006" s="180"/>
      <c r="N1006" s="180"/>
      <c r="O1006" s="180"/>
      <c r="P1006" s="180"/>
      <c r="Q1006" s="180"/>
      <c r="R1006" s="183"/>
      <c r="T1006" s="184"/>
      <c r="U1006" s="180"/>
      <c r="V1006" s="180"/>
      <c r="W1006" s="180"/>
      <c r="X1006" s="180"/>
      <c r="Y1006" s="180"/>
      <c r="Z1006" s="180"/>
      <c r="AA1006" s="185"/>
      <c r="AT1006" s="186" t="s">
        <v>199</v>
      </c>
      <c r="AU1006" s="186" t="s">
        <v>114</v>
      </c>
      <c r="AV1006" s="10" t="s">
        <v>114</v>
      </c>
      <c r="AW1006" s="10" t="s">
        <v>39</v>
      </c>
      <c r="AX1006" s="10" t="s">
        <v>90</v>
      </c>
      <c r="AY1006" s="186" t="s">
        <v>191</v>
      </c>
    </row>
    <row r="1007" spans="2:65" s="1" customFormat="1" ht="31.5" customHeight="1">
      <c r="B1007" s="38"/>
      <c r="C1007" s="172" t="s">
        <v>1382</v>
      </c>
      <c r="D1007" s="172" t="s">
        <v>193</v>
      </c>
      <c r="E1007" s="173" t="s">
        <v>1383</v>
      </c>
      <c r="F1007" s="281" t="s">
        <v>1384</v>
      </c>
      <c r="G1007" s="281"/>
      <c r="H1007" s="281"/>
      <c r="I1007" s="281"/>
      <c r="J1007" s="174" t="s">
        <v>831</v>
      </c>
      <c r="K1007" s="215">
        <v>0</v>
      </c>
      <c r="L1007" s="282">
        <v>0</v>
      </c>
      <c r="M1007" s="283"/>
      <c r="N1007" s="280">
        <f>ROUND(L1007*K1007,2)</f>
        <v>0</v>
      </c>
      <c r="O1007" s="280"/>
      <c r="P1007" s="280"/>
      <c r="Q1007" s="280"/>
      <c r="R1007" s="40"/>
      <c r="T1007" s="176" t="s">
        <v>22</v>
      </c>
      <c r="U1007" s="47" t="s">
        <v>47</v>
      </c>
      <c r="V1007" s="39"/>
      <c r="W1007" s="177">
        <f>V1007*K1007</f>
        <v>0</v>
      </c>
      <c r="X1007" s="177">
        <v>0</v>
      </c>
      <c r="Y1007" s="177">
        <f>X1007*K1007</f>
        <v>0</v>
      </c>
      <c r="Z1007" s="177">
        <v>0</v>
      </c>
      <c r="AA1007" s="178">
        <f>Z1007*K1007</f>
        <v>0</v>
      </c>
      <c r="AR1007" s="21" t="s">
        <v>344</v>
      </c>
      <c r="AT1007" s="21" t="s">
        <v>193</v>
      </c>
      <c r="AU1007" s="21" t="s">
        <v>114</v>
      </c>
      <c r="AY1007" s="21" t="s">
        <v>191</v>
      </c>
      <c r="BE1007" s="113">
        <f>IF(U1007="základní",N1007,0)</f>
        <v>0</v>
      </c>
      <c r="BF1007" s="113">
        <f>IF(U1007="snížená",N1007,0)</f>
        <v>0</v>
      </c>
      <c r="BG1007" s="113">
        <f>IF(U1007="zákl. přenesená",N1007,0)</f>
        <v>0</v>
      </c>
      <c r="BH1007" s="113">
        <f>IF(U1007="sníž. přenesená",N1007,0)</f>
        <v>0</v>
      </c>
      <c r="BI1007" s="113">
        <f>IF(U1007="nulová",N1007,0)</f>
        <v>0</v>
      </c>
      <c r="BJ1007" s="21" t="s">
        <v>90</v>
      </c>
      <c r="BK1007" s="113">
        <f>ROUND(L1007*K1007,2)</f>
        <v>0</v>
      </c>
      <c r="BL1007" s="21" t="s">
        <v>344</v>
      </c>
      <c r="BM1007" s="21" t="s">
        <v>1385</v>
      </c>
    </row>
    <row r="1008" spans="2:63" s="9" customFormat="1" ht="29.85" customHeight="1">
      <c r="B1008" s="161"/>
      <c r="C1008" s="162"/>
      <c r="D1008" s="171" t="s">
        <v>160</v>
      </c>
      <c r="E1008" s="171"/>
      <c r="F1008" s="171"/>
      <c r="G1008" s="171"/>
      <c r="H1008" s="171"/>
      <c r="I1008" s="171"/>
      <c r="J1008" s="171"/>
      <c r="K1008" s="171"/>
      <c r="L1008" s="171"/>
      <c r="M1008" s="171"/>
      <c r="N1008" s="268">
        <f>BK1008</f>
        <v>0</v>
      </c>
      <c r="O1008" s="269"/>
      <c r="P1008" s="269"/>
      <c r="Q1008" s="269"/>
      <c r="R1008" s="164"/>
      <c r="T1008" s="165"/>
      <c r="U1008" s="162"/>
      <c r="V1008" s="162"/>
      <c r="W1008" s="166">
        <f>SUM(W1009:W1059)</f>
        <v>0</v>
      </c>
      <c r="X1008" s="162"/>
      <c r="Y1008" s="166">
        <f>SUM(Y1009:Y1059)</f>
        <v>0.173319</v>
      </c>
      <c r="Z1008" s="162"/>
      <c r="AA1008" s="167">
        <f>SUM(AA1009:AA1059)</f>
        <v>0.63610732</v>
      </c>
      <c r="AR1008" s="168" t="s">
        <v>114</v>
      </c>
      <c r="AT1008" s="169" t="s">
        <v>81</v>
      </c>
      <c r="AU1008" s="169" t="s">
        <v>90</v>
      </c>
      <c r="AY1008" s="168" t="s">
        <v>191</v>
      </c>
      <c r="BK1008" s="170">
        <f>SUM(BK1009:BK1059)</f>
        <v>0</v>
      </c>
    </row>
    <row r="1009" spans="2:65" s="1" customFormat="1" ht="22.5" customHeight="1">
      <c r="B1009" s="38"/>
      <c r="C1009" s="172" t="s">
        <v>1386</v>
      </c>
      <c r="D1009" s="172" t="s">
        <v>193</v>
      </c>
      <c r="E1009" s="173" t="s">
        <v>1387</v>
      </c>
      <c r="F1009" s="281" t="s">
        <v>1388</v>
      </c>
      <c r="G1009" s="281"/>
      <c r="H1009" s="281"/>
      <c r="I1009" s="281"/>
      <c r="J1009" s="174" t="s">
        <v>111</v>
      </c>
      <c r="K1009" s="175">
        <v>31.934</v>
      </c>
      <c r="L1009" s="282">
        <v>0</v>
      </c>
      <c r="M1009" s="283"/>
      <c r="N1009" s="280">
        <f>ROUND(L1009*K1009,2)</f>
        <v>0</v>
      </c>
      <c r="O1009" s="280"/>
      <c r="P1009" s="280"/>
      <c r="Q1009" s="280"/>
      <c r="R1009" s="40"/>
      <c r="T1009" s="176" t="s">
        <v>22</v>
      </c>
      <c r="U1009" s="47" t="s">
        <v>47</v>
      </c>
      <c r="V1009" s="39"/>
      <c r="W1009" s="177">
        <f>V1009*K1009</f>
        <v>0</v>
      </c>
      <c r="X1009" s="177">
        <v>0</v>
      </c>
      <c r="Y1009" s="177">
        <f>X1009*K1009</f>
        <v>0</v>
      </c>
      <c r="Z1009" s="177">
        <v>0.01098</v>
      </c>
      <c r="AA1009" s="178">
        <f>Z1009*K1009</f>
        <v>0.35063532000000003</v>
      </c>
      <c r="AR1009" s="21" t="s">
        <v>344</v>
      </c>
      <c r="AT1009" s="21" t="s">
        <v>193</v>
      </c>
      <c r="AU1009" s="21" t="s">
        <v>114</v>
      </c>
      <c r="AY1009" s="21" t="s">
        <v>191</v>
      </c>
      <c r="BE1009" s="113">
        <f>IF(U1009="základní",N1009,0)</f>
        <v>0</v>
      </c>
      <c r="BF1009" s="113">
        <f>IF(U1009="snížená",N1009,0)</f>
        <v>0</v>
      </c>
      <c r="BG1009" s="113">
        <f>IF(U1009="zákl. přenesená",N1009,0)</f>
        <v>0</v>
      </c>
      <c r="BH1009" s="113">
        <f>IF(U1009="sníž. přenesená",N1009,0)</f>
        <v>0</v>
      </c>
      <c r="BI1009" s="113">
        <f>IF(U1009="nulová",N1009,0)</f>
        <v>0</v>
      </c>
      <c r="BJ1009" s="21" t="s">
        <v>90</v>
      </c>
      <c r="BK1009" s="113">
        <f>ROUND(L1009*K1009,2)</f>
        <v>0</v>
      </c>
      <c r="BL1009" s="21" t="s">
        <v>344</v>
      </c>
      <c r="BM1009" s="21" t="s">
        <v>1389</v>
      </c>
    </row>
    <row r="1010" spans="2:51" s="11" customFormat="1" ht="22.5" customHeight="1">
      <c r="B1010" s="187"/>
      <c r="C1010" s="188"/>
      <c r="D1010" s="188"/>
      <c r="E1010" s="189" t="s">
        <v>22</v>
      </c>
      <c r="F1010" s="286" t="s">
        <v>1390</v>
      </c>
      <c r="G1010" s="287"/>
      <c r="H1010" s="287"/>
      <c r="I1010" s="287"/>
      <c r="J1010" s="188"/>
      <c r="K1010" s="190" t="s">
        <v>22</v>
      </c>
      <c r="L1010" s="188"/>
      <c r="M1010" s="188"/>
      <c r="N1010" s="188"/>
      <c r="O1010" s="188"/>
      <c r="P1010" s="188"/>
      <c r="Q1010" s="188"/>
      <c r="R1010" s="191"/>
      <c r="T1010" s="192"/>
      <c r="U1010" s="188"/>
      <c r="V1010" s="188"/>
      <c r="W1010" s="188"/>
      <c r="X1010" s="188"/>
      <c r="Y1010" s="188"/>
      <c r="Z1010" s="188"/>
      <c r="AA1010" s="193"/>
      <c r="AT1010" s="194" t="s">
        <v>199</v>
      </c>
      <c r="AU1010" s="194" t="s">
        <v>114</v>
      </c>
      <c r="AV1010" s="11" t="s">
        <v>90</v>
      </c>
      <c r="AW1010" s="11" t="s">
        <v>39</v>
      </c>
      <c r="AX1010" s="11" t="s">
        <v>82</v>
      </c>
      <c r="AY1010" s="194" t="s">
        <v>191</v>
      </c>
    </row>
    <row r="1011" spans="2:51" s="11" customFormat="1" ht="22.5" customHeight="1">
      <c r="B1011" s="187"/>
      <c r="C1011" s="188"/>
      <c r="D1011" s="188"/>
      <c r="E1011" s="189" t="s">
        <v>22</v>
      </c>
      <c r="F1011" s="272" t="s">
        <v>1391</v>
      </c>
      <c r="G1011" s="273"/>
      <c r="H1011" s="273"/>
      <c r="I1011" s="273"/>
      <c r="J1011" s="188"/>
      <c r="K1011" s="190" t="s">
        <v>22</v>
      </c>
      <c r="L1011" s="188"/>
      <c r="M1011" s="188"/>
      <c r="N1011" s="188"/>
      <c r="O1011" s="188"/>
      <c r="P1011" s="188"/>
      <c r="Q1011" s="188"/>
      <c r="R1011" s="191"/>
      <c r="T1011" s="192"/>
      <c r="U1011" s="188"/>
      <c r="V1011" s="188"/>
      <c r="W1011" s="188"/>
      <c r="X1011" s="188"/>
      <c r="Y1011" s="188"/>
      <c r="Z1011" s="188"/>
      <c r="AA1011" s="193"/>
      <c r="AT1011" s="194" t="s">
        <v>199</v>
      </c>
      <c r="AU1011" s="194" t="s">
        <v>114</v>
      </c>
      <c r="AV1011" s="11" t="s">
        <v>90</v>
      </c>
      <c r="AW1011" s="11" t="s">
        <v>39</v>
      </c>
      <c r="AX1011" s="11" t="s">
        <v>82</v>
      </c>
      <c r="AY1011" s="194" t="s">
        <v>191</v>
      </c>
    </row>
    <row r="1012" spans="2:51" s="10" customFormat="1" ht="31.5" customHeight="1">
      <c r="B1012" s="179"/>
      <c r="C1012" s="180"/>
      <c r="D1012" s="180"/>
      <c r="E1012" s="181" t="s">
        <v>22</v>
      </c>
      <c r="F1012" s="274" t="s">
        <v>1392</v>
      </c>
      <c r="G1012" s="275"/>
      <c r="H1012" s="275"/>
      <c r="I1012" s="275"/>
      <c r="J1012" s="180"/>
      <c r="K1012" s="182">
        <v>14.207</v>
      </c>
      <c r="L1012" s="180"/>
      <c r="M1012" s="180"/>
      <c r="N1012" s="180"/>
      <c r="O1012" s="180"/>
      <c r="P1012" s="180"/>
      <c r="Q1012" s="180"/>
      <c r="R1012" s="183"/>
      <c r="T1012" s="184"/>
      <c r="U1012" s="180"/>
      <c r="V1012" s="180"/>
      <c r="W1012" s="180"/>
      <c r="X1012" s="180"/>
      <c r="Y1012" s="180"/>
      <c r="Z1012" s="180"/>
      <c r="AA1012" s="185"/>
      <c r="AT1012" s="186" t="s">
        <v>199</v>
      </c>
      <c r="AU1012" s="186" t="s">
        <v>114</v>
      </c>
      <c r="AV1012" s="10" t="s">
        <v>114</v>
      </c>
      <c r="AW1012" s="10" t="s">
        <v>39</v>
      </c>
      <c r="AX1012" s="10" t="s">
        <v>82</v>
      </c>
      <c r="AY1012" s="186" t="s">
        <v>191</v>
      </c>
    </row>
    <row r="1013" spans="2:51" s="10" customFormat="1" ht="22.5" customHeight="1">
      <c r="B1013" s="179"/>
      <c r="C1013" s="180"/>
      <c r="D1013" s="180"/>
      <c r="E1013" s="181" t="s">
        <v>22</v>
      </c>
      <c r="F1013" s="274" t="s">
        <v>1393</v>
      </c>
      <c r="G1013" s="275"/>
      <c r="H1013" s="275"/>
      <c r="I1013" s="275"/>
      <c r="J1013" s="180"/>
      <c r="K1013" s="182">
        <v>17.727</v>
      </c>
      <c r="L1013" s="180"/>
      <c r="M1013" s="180"/>
      <c r="N1013" s="180"/>
      <c r="O1013" s="180"/>
      <c r="P1013" s="180"/>
      <c r="Q1013" s="180"/>
      <c r="R1013" s="183"/>
      <c r="T1013" s="184"/>
      <c r="U1013" s="180"/>
      <c r="V1013" s="180"/>
      <c r="W1013" s="180"/>
      <c r="X1013" s="180"/>
      <c r="Y1013" s="180"/>
      <c r="Z1013" s="180"/>
      <c r="AA1013" s="185"/>
      <c r="AT1013" s="186" t="s">
        <v>199</v>
      </c>
      <c r="AU1013" s="186" t="s">
        <v>114</v>
      </c>
      <c r="AV1013" s="10" t="s">
        <v>114</v>
      </c>
      <c r="AW1013" s="10" t="s">
        <v>39</v>
      </c>
      <c r="AX1013" s="10" t="s">
        <v>82</v>
      </c>
      <c r="AY1013" s="186" t="s">
        <v>191</v>
      </c>
    </row>
    <row r="1014" spans="2:51" s="12" customFormat="1" ht="22.5" customHeight="1">
      <c r="B1014" s="195"/>
      <c r="C1014" s="196"/>
      <c r="D1014" s="196"/>
      <c r="E1014" s="197" t="s">
        <v>22</v>
      </c>
      <c r="F1014" s="288" t="s">
        <v>217</v>
      </c>
      <c r="G1014" s="289"/>
      <c r="H1014" s="289"/>
      <c r="I1014" s="289"/>
      <c r="J1014" s="196"/>
      <c r="K1014" s="198">
        <v>31.934</v>
      </c>
      <c r="L1014" s="196"/>
      <c r="M1014" s="196"/>
      <c r="N1014" s="196"/>
      <c r="O1014" s="196"/>
      <c r="P1014" s="196"/>
      <c r="Q1014" s="196"/>
      <c r="R1014" s="199"/>
      <c r="T1014" s="200"/>
      <c r="U1014" s="196"/>
      <c r="V1014" s="196"/>
      <c r="W1014" s="196"/>
      <c r="X1014" s="196"/>
      <c r="Y1014" s="196"/>
      <c r="Z1014" s="196"/>
      <c r="AA1014" s="201"/>
      <c r="AT1014" s="202" t="s">
        <v>199</v>
      </c>
      <c r="AU1014" s="202" t="s">
        <v>114</v>
      </c>
      <c r="AV1014" s="12" t="s">
        <v>196</v>
      </c>
      <c r="AW1014" s="12" t="s">
        <v>39</v>
      </c>
      <c r="AX1014" s="12" t="s">
        <v>90</v>
      </c>
      <c r="AY1014" s="202" t="s">
        <v>191</v>
      </c>
    </row>
    <row r="1015" spans="2:65" s="1" customFormat="1" ht="31.5" customHeight="1">
      <c r="B1015" s="38"/>
      <c r="C1015" s="172" t="s">
        <v>1394</v>
      </c>
      <c r="D1015" s="172" t="s">
        <v>193</v>
      </c>
      <c r="E1015" s="173" t="s">
        <v>1395</v>
      </c>
      <c r="F1015" s="281" t="s">
        <v>1396</v>
      </c>
      <c r="G1015" s="281"/>
      <c r="H1015" s="281"/>
      <c r="I1015" s="281"/>
      <c r="J1015" s="174" t="s">
        <v>111</v>
      </c>
      <c r="K1015" s="175">
        <v>31.934</v>
      </c>
      <c r="L1015" s="282">
        <v>0</v>
      </c>
      <c r="M1015" s="283"/>
      <c r="N1015" s="280">
        <f>ROUND(L1015*K1015,2)</f>
        <v>0</v>
      </c>
      <c r="O1015" s="280"/>
      <c r="P1015" s="280"/>
      <c r="Q1015" s="280"/>
      <c r="R1015" s="40"/>
      <c r="T1015" s="176" t="s">
        <v>22</v>
      </c>
      <c r="U1015" s="47" t="s">
        <v>47</v>
      </c>
      <c r="V1015" s="39"/>
      <c r="W1015" s="177">
        <f>V1015*K1015</f>
        <v>0</v>
      </c>
      <c r="X1015" s="177">
        <v>0</v>
      </c>
      <c r="Y1015" s="177">
        <f>X1015*K1015</f>
        <v>0</v>
      </c>
      <c r="Z1015" s="177">
        <v>0.008</v>
      </c>
      <c r="AA1015" s="178">
        <f>Z1015*K1015</f>
        <v>0.25547200000000003</v>
      </c>
      <c r="AR1015" s="21" t="s">
        <v>344</v>
      </c>
      <c r="AT1015" s="21" t="s">
        <v>193</v>
      </c>
      <c r="AU1015" s="21" t="s">
        <v>114</v>
      </c>
      <c r="AY1015" s="21" t="s">
        <v>191</v>
      </c>
      <c r="BE1015" s="113">
        <f>IF(U1015="základní",N1015,0)</f>
        <v>0</v>
      </c>
      <c r="BF1015" s="113">
        <f>IF(U1015="snížená",N1015,0)</f>
        <v>0</v>
      </c>
      <c r="BG1015" s="113">
        <f>IF(U1015="zákl. přenesená",N1015,0)</f>
        <v>0</v>
      </c>
      <c r="BH1015" s="113">
        <f>IF(U1015="sníž. přenesená",N1015,0)</f>
        <v>0</v>
      </c>
      <c r="BI1015" s="113">
        <f>IF(U1015="nulová",N1015,0)</f>
        <v>0</v>
      </c>
      <c r="BJ1015" s="21" t="s">
        <v>90</v>
      </c>
      <c r="BK1015" s="113">
        <f>ROUND(L1015*K1015,2)</f>
        <v>0</v>
      </c>
      <c r="BL1015" s="21" t="s">
        <v>344</v>
      </c>
      <c r="BM1015" s="21" t="s">
        <v>1397</v>
      </c>
    </row>
    <row r="1016" spans="2:65" s="1" customFormat="1" ht="31.5" customHeight="1">
      <c r="B1016" s="38"/>
      <c r="C1016" s="172" t="s">
        <v>1398</v>
      </c>
      <c r="D1016" s="172" t="s">
        <v>193</v>
      </c>
      <c r="E1016" s="173" t="s">
        <v>1399</v>
      </c>
      <c r="F1016" s="281" t="s">
        <v>1400</v>
      </c>
      <c r="G1016" s="281"/>
      <c r="H1016" s="281"/>
      <c r="I1016" s="281"/>
      <c r="J1016" s="174" t="s">
        <v>203</v>
      </c>
      <c r="K1016" s="175">
        <v>6</v>
      </c>
      <c r="L1016" s="282">
        <v>0</v>
      </c>
      <c r="M1016" s="283"/>
      <c r="N1016" s="280">
        <f>ROUND(L1016*K1016,2)</f>
        <v>0</v>
      </c>
      <c r="O1016" s="280"/>
      <c r="P1016" s="280"/>
      <c r="Q1016" s="280"/>
      <c r="R1016" s="40"/>
      <c r="T1016" s="176" t="s">
        <v>22</v>
      </c>
      <c r="U1016" s="47" t="s">
        <v>47</v>
      </c>
      <c r="V1016" s="39"/>
      <c r="W1016" s="177">
        <f>V1016*K1016</f>
        <v>0</v>
      </c>
      <c r="X1016" s="177">
        <v>0</v>
      </c>
      <c r="Y1016" s="177">
        <f>X1016*K1016</f>
        <v>0</v>
      </c>
      <c r="Z1016" s="177">
        <v>0.005</v>
      </c>
      <c r="AA1016" s="178">
        <f>Z1016*K1016</f>
        <v>0.03</v>
      </c>
      <c r="AR1016" s="21" t="s">
        <v>344</v>
      </c>
      <c r="AT1016" s="21" t="s">
        <v>193</v>
      </c>
      <c r="AU1016" s="21" t="s">
        <v>114</v>
      </c>
      <c r="AY1016" s="21" t="s">
        <v>191</v>
      </c>
      <c r="BE1016" s="113">
        <f>IF(U1016="základní",N1016,0)</f>
        <v>0</v>
      </c>
      <c r="BF1016" s="113">
        <f>IF(U1016="snížená",N1016,0)</f>
        <v>0</v>
      </c>
      <c r="BG1016" s="113">
        <f>IF(U1016="zákl. přenesená",N1016,0)</f>
        <v>0</v>
      </c>
      <c r="BH1016" s="113">
        <f>IF(U1016="sníž. přenesená",N1016,0)</f>
        <v>0</v>
      </c>
      <c r="BI1016" s="113">
        <f>IF(U1016="nulová",N1016,0)</f>
        <v>0</v>
      </c>
      <c r="BJ1016" s="21" t="s">
        <v>90</v>
      </c>
      <c r="BK1016" s="113">
        <f>ROUND(L1016*K1016,2)</f>
        <v>0</v>
      </c>
      <c r="BL1016" s="21" t="s">
        <v>344</v>
      </c>
      <c r="BM1016" s="21" t="s">
        <v>1401</v>
      </c>
    </row>
    <row r="1017" spans="2:51" s="11" customFormat="1" ht="22.5" customHeight="1">
      <c r="B1017" s="187"/>
      <c r="C1017" s="188"/>
      <c r="D1017" s="188"/>
      <c r="E1017" s="189" t="s">
        <v>22</v>
      </c>
      <c r="F1017" s="286" t="s">
        <v>318</v>
      </c>
      <c r="G1017" s="287"/>
      <c r="H1017" s="287"/>
      <c r="I1017" s="287"/>
      <c r="J1017" s="188"/>
      <c r="K1017" s="190" t="s">
        <v>22</v>
      </c>
      <c r="L1017" s="188"/>
      <c r="M1017" s="188"/>
      <c r="N1017" s="188"/>
      <c r="O1017" s="188"/>
      <c r="P1017" s="188"/>
      <c r="Q1017" s="188"/>
      <c r="R1017" s="191"/>
      <c r="T1017" s="192"/>
      <c r="U1017" s="188"/>
      <c r="V1017" s="188"/>
      <c r="W1017" s="188"/>
      <c r="X1017" s="188"/>
      <c r="Y1017" s="188"/>
      <c r="Z1017" s="188"/>
      <c r="AA1017" s="193"/>
      <c r="AT1017" s="194" t="s">
        <v>199</v>
      </c>
      <c r="AU1017" s="194" t="s">
        <v>114</v>
      </c>
      <c r="AV1017" s="11" t="s">
        <v>90</v>
      </c>
      <c r="AW1017" s="11" t="s">
        <v>39</v>
      </c>
      <c r="AX1017" s="11" t="s">
        <v>82</v>
      </c>
      <c r="AY1017" s="194" t="s">
        <v>191</v>
      </c>
    </row>
    <row r="1018" spans="2:51" s="10" customFormat="1" ht="22.5" customHeight="1">
      <c r="B1018" s="179"/>
      <c r="C1018" s="180"/>
      <c r="D1018" s="180"/>
      <c r="E1018" s="181" t="s">
        <v>22</v>
      </c>
      <c r="F1018" s="274" t="s">
        <v>1402</v>
      </c>
      <c r="G1018" s="275"/>
      <c r="H1018" s="275"/>
      <c r="I1018" s="275"/>
      <c r="J1018" s="180"/>
      <c r="K1018" s="182">
        <v>6</v>
      </c>
      <c r="L1018" s="180"/>
      <c r="M1018" s="180"/>
      <c r="N1018" s="180"/>
      <c r="O1018" s="180"/>
      <c r="P1018" s="180"/>
      <c r="Q1018" s="180"/>
      <c r="R1018" s="183"/>
      <c r="T1018" s="184"/>
      <c r="U1018" s="180"/>
      <c r="V1018" s="180"/>
      <c r="W1018" s="180"/>
      <c r="X1018" s="180"/>
      <c r="Y1018" s="180"/>
      <c r="Z1018" s="180"/>
      <c r="AA1018" s="185"/>
      <c r="AT1018" s="186" t="s">
        <v>199</v>
      </c>
      <c r="AU1018" s="186" t="s">
        <v>114</v>
      </c>
      <c r="AV1018" s="10" t="s">
        <v>114</v>
      </c>
      <c r="AW1018" s="10" t="s">
        <v>39</v>
      </c>
      <c r="AX1018" s="10" t="s">
        <v>82</v>
      </c>
      <c r="AY1018" s="186" t="s">
        <v>191</v>
      </c>
    </row>
    <row r="1019" spans="2:51" s="12" customFormat="1" ht="22.5" customHeight="1">
      <c r="B1019" s="195"/>
      <c r="C1019" s="196"/>
      <c r="D1019" s="196"/>
      <c r="E1019" s="197" t="s">
        <v>22</v>
      </c>
      <c r="F1019" s="288" t="s">
        <v>217</v>
      </c>
      <c r="G1019" s="289"/>
      <c r="H1019" s="289"/>
      <c r="I1019" s="289"/>
      <c r="J1019" s="196"/>
      <c r="K1019" s="198">
        <v>6</v>
      </c>
      <c r="L1019" s="196"/>
      <c r="M1019" s="196"/>
      <c r="N1019" s="196"/>
      <c r="O1019" s="196"/>
      <c r="P1019" s="196"/>
      <c r="Q1019" s="196"/>
      <c r="R1019" s="199"/>
      <c r="T1019" s="200"/>
      <c r="U1019" s="196"/>
      <c r="V1019" s="196"/>
      <c r="W1019" s="196"/>
      <c r="X1019" s="196"/>
      <c r="Y1019" s="196"/>
      <c r="Z1019" s="196"/>
      <c r="AA1019" s="201"/>
      <c r="AT1019" s="202" t="s">
        <v>199</v>
      </c>
      <c r="AU1019" s="202" t="s">
        <v>114</v>
      </c>
      <c r="AV1019" s="12" t="s">
        <v>196</v>
      </c>
      <c r="AW1019" s="12" t="s">
        <v>39</v>
      </c>
      <c r="AX1019" s="12" t="s">
        <v>90</v>
      </c>
      <c r="AY1019" s="202" t="s">
        <v>191</v>
      </c>
    </row>
    <row r="1020" spans="2:65" s="1" customFormat="1" ht="31.5" customHeight="1">
      <c r="B1020" s="38"/>
      <c r="C1020" s="172" t="s">
        <v>1403</v>
      </c>
      <c r="D1020" s="172" t="s">
        <v>193</v>
      </c>
      <c r="E1020" s="173" t="s">
        <v>1404</v>
      </c>
      <c r="F1020" s="281" t="s">
        <v>1405</v>
      </c>
      <c r="G1020" s="281"/>
      <c r="H1020" s="281"/>
      <c r="I1020" s="281"/>
      <c r="J1020" s="174" t="s">
        <v>406</v>
      </c>
      <c r="K1020" s="175">
        <v>938.98</v>
      </c>
      <c r="L1020" s="282">
        <v>0</v>
      </c>
      <c r="M1020" s="283"/>
      <c r="N1020" s="280">
        <f>ROUND(L1020*K1020,2)</f>
        <v>0</v>
      </c>
      <c r="O1020" s="280"/>
      <c r="P1020" s="280"/>
      <c r="Q1020" s="280"/>
      <c r="R1020" s="40"/>
      <c r="T1020" s="176" t="s">
        <v>22</v>
      </c>
      <c r="U1020" s="47" t="s">
        <v>47</v>
      </c>
      <c r="V1020" s="39"/>
      <c r="W1020" s="177">
        <f>V1020*K1020</f>
        <v>0</v>
      </c>
      <c r="X1020" s="177">
        <v>0.00015</v>
      </c>
      <c r="Y1020" s="177">
        <f>X1020*K1020</f>
        <v>0.140847</v>
      </c>
      <c r="Z1020" s="177">
        <v>0</v>
      </c>
      <c r="AA1020" s="178">
        <f>Z1020*K1020</f>
        <v>0</v>
      </c>
      <c r="AR1020" s="21" t="s">
        <v>344</v>
      </c>
      <c r="AT1020" s="21" t="s">
        <v>193</v>
      </c>
      <c r="AU1020" s="21" t="s">
        <v>114</v>
      </c>
      <c r="AY1020" s="21" t="s">
        <v>191</v>
      </c>
      <c r="BE1020" s="113">
        <f>IF(U1020="základní",N1020,0)</f>
        <v>0</v>
      </c>
      <c r="BF1020" s="113">
        <f>IF(U1020="snížená",N1020,0)</f>
        <v>0</v>
      </c>
      <c r="BG1020" s="113">
        <f>IF(U1020="zákl. přenesená",N1020,0)</f>
        <v>0</v>
      </c>
      <c r="BH1020" s="113">
        <f>IF(U1020="sníž. přenesená",N1020,0)</f>
        <v>0</v>
      </c>
      <c r="BI1020" s="113">
        <f>IF(U1020="nulová",N1020,0)</f>
        <v>0</v>
      </c>
      <c r="BJ1020" s="21" t="s">
        <v>90</v>
      </c>
      <c r="BK1020" s="113">
        <f>ROUND(L1020*K1020,2)</f>
        <v>0</v>
      </c>
      <c r="BL1020" s="21" t="s">
        <v>344</v>
      </c>
      <c r="BM1020" s="21" t="s">
        <v>1406</v>
      </c>
    </row>
    <row r="1021" spans="2:51" s="11" customFormat="1" ht="22.5" customHeight="1">
      <c r="B1021" s="187"/>
      <c r="C1021" s="188"/>
      <c r="D1021" s="188"/>
      <c r="E1021" s="189" t="s">
        <v>22</v>
      </c>
      <c r="F1021" s="286" t="s">
        <v>1407</v>
      </c>
      <c r="G1021" s="287"/>
      <c r="H1021" s="287"/>
      <c r="I1021" s="287"/>
      <c r="J1021" s="188"/>
      <c r="K1021" s="190" t="s">
        <v>22</v>
      </c>
      <c r="L1021" s="188"/>
      <c r="M1021" s="188"/>
      <c r="N1021" s="188"/>
      <c r="O1021" s="188"/>
      <c r="P1021" s="188"/>
      <c r="Q1021" s="188"/>
      <c r="R1021" s="191"/>
      <c r="T1021" s="192"/>
      <c r="U1021" s="188"/>
      <c r="V1021" s="188"/>
      <c r="W1021" s="188"/>
      <c r="X1021" s="188"/>
      <c r="Y1021" s="188"/>
      <c r="Z1021" s="188"/>
      <c r="AA1021" s="193"/>
      <c r="AT1021" s="194" t="s">
        <v>199</v>
      </c>
      <c r="AU1021" s="194" t="s">
        <v>114</v>
      </c>
      <c r="AV1021" s="11" t="s">
        <v>90</v>
      </c>
      <c r="AW1021" s="11" t="s">
        <v>39</v>
      </c>
      <c r="AX1021" s="11" t="s">
        <v>82</v>
      </c>
      <c r="AY1021" s="194" t="s">
        <v>191</v>
      </c>
    </row>
    <row r="1022" spans="2:51" s="10" customFormat="1" ht="22.5" customHeight="1">
      <c r="B1022" s="179"/>
      <c r="C1022" s="180"/>
      <c r="D1022" s="180"/>
      <c r="E1022" s="181" t="s">
        <v>22</v>
      </c>
      <c r="F1022" s="274" t="s">
        <v>1408</v>
      </c>
      <c r="G1022" s="275"/>
      <c r="H1022" s="275"/>
      <c r="I1022" s="275"/>
      <c r="J1022" s="180"/>
      <c r="K1022" s="182">
        <v>415.5</v>
      </c>
      <c r="L1022" s="180"/>
      <c r="M1022" s="180"/>
      <c r="N1022" s="180"/>
      <c r="O1022" s="180"/>
      <c r="P1022" s="180"/>
      <c r="Q1022" s="180"/>
      <c r="R1022" s="183"/>
      <c r="T1022" s="184"/>
      <c r="U1022" s="180"/>
      <c r="V1022" s="180"/>
      <c r="W1022" s="180"/>
      <c r="X1022" s="180"/>
      <c r="Y1022" s="180"/>
      <c r="Z1022" s="180"/>
      <c r="AA1022" s="185"/>
      <c r="AT1022" s="186" t="s">
        <v>199</v>
      </c>
      <c r="AU1022" s="186" t="s">
        <v>114</v>
      </c>
      <c r="AV1022" s="10" t="s">
        <v>114</v>
      </c>
      <c r="AW1022" s="10" t="s">
        <v>39</v>
      </c>
      <c r="AX1022" s="10" t="s">
        <v>82</v>
      </c>
      <c r="AY1022" s="186" t="s">
        <v>191</v>
      </c>
    </row>
    <row r="1023" spans="2:51" s="10" customFormat="1" ht="22.5" customHeight="1">
      <c r="B1023" s="179"/>
      <c r="C1023" s="180"/>
      <c r="D1023" s="180"/>
      <c r="E1023" s="181" t="s">
        <v>22</v>
      </c>
      <c r="F1023" s="274" t="s">
        <v>1409</v>
      </c>
      <c r="G1023" s="275"/>
      <c r="H1023" s="275"/>
      <c r="I1023" s="275"/>
      <c r="J1023" s="180"/>
      <c r="K1023" s="182">
        <v>272.7</v>
      </c>
      <c r="L1023" s="180"/>
      <c r="M1023" s="180"/>
      <c r="N1023" s="180"/>
      <c r="O1023" s="180"/>
      <c r="P1023" s="180"/>
      <c r="Q1023" s="180"/>
      <c r="R1023" s="183"/>
      <c r="T1023" s="184"/>
      <c r="U1023" s="180"/>
      <c r="V1023" s="180"/>
      <c r="W1023" s="180"/>
      <c r="X1023" s="180"/>
      <c r="Y1023" s="180"/>
      <c r="Z1023" s="180"/>
      <c r="AA1023" s="185"/>
      <c r="AT1023" s="186" t="s">
        <v>199</v>
      </c>
      <c r="AU1023" s="186" t="s">
        <v>114</v>
      </c>
      <c r="AV1023" s="10" t="s">
        <v>114</v>
      </c>
      <c r="AW1023" s="10" t="s">
        <v>39</v>
      </c>
      <c r="AX1023" s="10" t="s">
        <v>82</v>
      </c>
      <c r="AY1023" s="186" t="s">
        <v>191</v>
      </c>
    </row>
    <row r="1024" spans="2:51" s="10" customFormat="1" ht="22.5" customHeight="1">
      <c r="B1024" s="179"/>
      <c r="C1024" s="180"/>
      <c r="D1024" s="180"/>
      <c r="E1024" s="181" t="s">
        <v>22</v>
      </c>
      <c r="F1024" s="274" t="s">
        <v>1410</v>
      </c>
      <c r="G1024" s="275"/>
      <c r="H1024" s="275"/>
      <c r="I1024" s="275"/>
      <c r="J1024" s="180"/>
      <c r="K1024" s="182">
        <v>98.6</v>
      </c>
      <c r="L1024" s="180"/>
      <c r="M1024" s="180"/>
      <c r="N1024" s="180"/>
      <c r="O1024" s="180"/>
      <c r="P1024" s="180"/>
      <c r="Q1024" s="180"/>
      <c r="R1024" s="183"/>
      <c r="T1024" s="184"/>
      <c r="U1024" s="180"/>
      <c r="V1024" s="180"/>
      <c r="W1024" s="180"/>
      <c r="X1024" s="180"/>
      <c r="Y1024" s="180"/>
      <c r="Z1024" s="180"/>
      <c r="AA1024" s="185"/>
      <c r="AT1024" s="186" t="s">
        <v>199</v>
      </c>
      <c r="AU1024" s="186" t="s">
        <v>114</v>
      </c>
      <c r="AV1024" s="10" t="s">
        <v>114</v>
      </c>
      <c r="AW1024" s="10" t="s">
        <v>39</v>
      </c>
      <c r="AX1024" s="10" t="s">
        <v>82</v>
      </c>
      <c r="AY1024" s="186" t="s">
        <v>191</v>
      </c>
    </row>
    <row r="1025" spans="2:51" s="10" customFormat="1" ht="22.5" customHeight="1">
      <c r="B1025" s="179"/>
      <c r="C1025" s="180"/>
      <c r="D1025" s="180"/>
      <c r="E1025" s="181" t="s">
        <v>22</v>
      </c>
      <c r="F1025" s="274" t="s">
        <v>1411</v>
      </c>
      <c r="G1025" s="275"/>
      <c r="H1025" s="275"/>
      <c r="I1025" s="275"/>
      <c r="J1025" s="180"/>
      <c r="K1025" s="182">
        <v>152.18</v>
      </c>
      <c r="L1025" s="180"/>
      <c r="M1025" s="180"/>
      <c r="N1025" s="180"/>
      <c r="O1025" s="180"/>
      <c r="P1025" s="180"/>
      <c r="Q1025" s="180"/>
      <c r="R1025" s="183"/>
      <c r="T1025" s="184"/>
      <c r="U1025" s="180"/>
      <c r="V1025" s="180"/>
      <c r="W1025" s="180"/>
      <c r="X1025" s="180"/>
      <c r="Y1025" s="180"/>
      <c r="Z1025" s="180"/>
      <c r="AA1025" s="185"/>
      <c r="AT1025" s="186" t="s">
        <v>199</v>
      </c>
      <c r="AU1025" s="186" t="s">
        <v>114</v>
      </c>
      <c r="AV1025" s="10" t="s">
        <v>114</v>
      </c>
      <c r="AW1025" s="10" t="s">
        <v>39</v>
      </c>
      <c r="AX1025" s="10" t="s">
        <v>82</v>
      </c>
      <c r="AY1025" s="186" t="s">
        <v>191</v>
      </c>
    </row>
    <row r="1026" spans="2:51" s="12" customFormat="1" ht="22.5" customHeight="1">
      <c r="B1026" s="195"/>
      <c r="C1026" s="196"/>
      <c r="D1026" s="196"/>
      <c r="E1026" s="197" t="s">
        <v>22</v>
      </c>
      <c r="F1026" s="288" t="s">
        <v>217</v>
      </c>
      <c r="G1026" s="289"/>
      <c r="H1026" s="289"/>
      <c r="I1026" s="289"/>
      <c r="J1026" s="196"/>
      <c r="K1026" s="198">
        <v>938.98</v>
      </c>
      <c r="L1026" s="196"/>
      <c r="M1026" s="196"/>
      <c r="N1026" s="196"/>
      <c r="O1026" s="196"/>
      <c r="P1026" s="196"/>
      <c r="Q1026" s="196"/>
      <c r="R1026" s="199"/>
      <c r="T1026" s="200"/>
      <c r="U1026" s="196"/>
      <c r="V1026" s="196"/>
      <c r="W1026" s="196"/>
      <c r="X1026" s="196"/>
      <c r="Y1026" s="196"/>
      <c r="Z1026" s="196"/>
      <c r="AA1026" s="201"/>
      <c r="AT1026" s="202" t="s">
        <v>199</v>
      </c>
      <c r="AU1026" s="202" t="s">
        <v>114</v>
      </c>
      <c r="AV1026" s="12" t="s">
        <v>196</v>
      </c>
      <c r="AW1026" s="12" t="s">
        <v>39</v>
      </c>
      <c r="AX1026" s="12" t="s">
        <v>90</v>
      </c>
      <c r="AY1026" s="202" t="s">
        <v>191</v>
      </c>
    </row>
    <row r="1027" spans="2:65" s="1" customFormat="1" ht="31.5" customHeight="1">
      <c r="B1027" s="38"/>
      <c r="C1027" s="172" t="s">
        <v>1412</v>
      </c>
      <c r="D1027" s="172" t="s">
        <v>193</v>
      </c>
      <c r="E1027" s="173" t="s">
        <v>1413</v>
      </c>
      <c r="F1027" s="281" t="s">
        <v>1414</v>
      </c>
      <c r="G1027" s="281"/>
      <c r="H1027" s="281"/>
      <c r="I1027" s="281"/>
      <c r="J1027" s="174" t="s">
        <v>406</v>
      </c>
      <c r="K1027" s="175">
        <v>45.58</v>
      </c>
      <c r="L1027" s="282">
        <v>0</v>
      </c>
      <c r="M1027" s="283"/>
      <c r="N1027" s="280">
        <f>ROUND(L1027*K1027,2)</f>
        <v>0</v>
      </c>
      <c r="O1027" s="280"/>
      <c r="P1027" s="280"/>
      <c r="Q1027" s="280"/>
      <c r="R1027" s="40"/>
      <c r="T1027" s="176" t="s">
        <v>22</v>
      </c>
      <c r="U1027" s="47" t="s">
        <v>47</v>
      </c>
      <c r="V1027" s="39"/>
      <c r="W1027" s="177">
        <f>V1027*K1027</f>
        <v>0</v>
      </c>
      <c r="X1027" s="177">
        <v>0.00015</v>
      </c>
      <c r="Y1027" s="177">
        <f>X1027*K1027</f>
        <v>0.006836999999999999</v>
      </c>
      <c r="Z1027" s="177">
        <v>0</v>
      </c>
      <c r="AA1027" s="178">
        <f>Z1027*K1027</f>
        <v>0</v>
      </c>
      <c r="AR1027" s="21" t="s">
        <v>344</v>
      </c>
      <c r="AT1027" s="21" t="s">
        <v>193</v>
      </c>
      <c r="AU1027" s="21" t="s">
        <v>114</v>
      </c>
      <c r="AY1027" s="21" t="s">
        <v>191</v>
      </c>
      <c r="BE1027" s="113">
        <f>IF(U1027="základní",N1027,0)</f>
        <v>0</v>
      </c>
      <c r="BF1027" s="113">
        <f>IF(U1027="snížená",N1027,0)</f>
        <v>0</v>
      </c>
      <c r="BG1027" s="113">
        <f>IF(U1027="zákl. přenesená",N1027,0)</f>
        <v>0</v>
      </c>
      <c r="BH1027" s="113">
        <f>IF(U1027="sníž. přenesená",N1027,0)</f>
        <v>0</v>
      </c>
      <c r="BI1027" s="113">
        <f>IF(U1027="nulová",N1027,0)</f>
        <v>0</v>
      </c>
      <c r="BJ1027" s="21" t="s">
        <v>90</v>
      </c>
      <c r="BK1027" s="113">
        <f>ROUND(L1027*K1027,2)</f>
        <v>0</v>
      </c>
      <c r="BL1027" s="21" t="s">
        <v>344</v>
      </c>
      <c r="BM1027" s="21" t="s">
        <v>1415</v>
      </c>
    </row>
    <row r="1028" spans="2:51" s="11" customFormat="1" ht="22.5" customHeight="1">
      <c r="B1028" s="187"/>
      <c r="C1028" s="188"/>
      <c r="D1028" s="188"/>
      <c r="E1028" s="189" t="s">
        <v>22</v>
      </c>
      <c r="F1028" s="286" t="s">
        <v>1407</v>
      </c>
      <c r="G1028" s="287"/>
      <c r="H1028" s="287"/>
      <c r="I1028" s="287"/>
      <c r="J1028" s="188"/>
      <c r="K1028" s="190" t="s">
        <v>22</v>
      </c>
      <c r="L1028" s="188"/>
      <c r="M1028" s="188"/>
      <c r="N1028" s="188"/>
      <c r="O1028" s="188"/>
      <c r="P1028" s="188"/>
      <c r="Q1028" s="188"/>
      <c r="R1028" s="191"/>
      <c r="T1028" s="192"/>
      <c r="U1028" s="188"/>
      <c r="V1028" s="188"/>
      <c r="W1028" s="188"/>
      <c r="X1028" s="188"/>
      <c r="Y1028" s="188"/>
      <c r="Z1028" s="188"/>
      <c r="AA1028" s="193"/>
      <c r="AT1028" s="194" t="s">
        <v>199</v>
      </c>
      <c r="AU1028" s="194" t="s">
        <v>114</v>
      </c>
      <c r="AV1028" s="11" t="s">
        <v>90</v>
      </c>
      <c r="AW1028" s="11" t="s">
        <v>39</v>
      </c>
      <c r="AX1028" s="11" t="s">
        <v>82</v>
      </c>
      <c r="AY1028" s="194" t="s">
        <v>191</v>
      </c>
    </row>
    <row r="1029" spans="2:51" s="10" customFormat="1" ht="22.5" customHeight="1">
      <c r="B1029" s="179"/>
      <c r="C1029" s="180"/>
      <c r="D1029" s="180"/>
      <c r="E1029" s="181" t="s">
        <v>22</v>
      </c>
      <c r="F1029" s="274" t="s">
        <v>1416</v>
      </c>
      <c r="G1029" s="275"/>
      <c r="H1029" s="275"/>
      <c r="I1029" s="275"/>
      <c r="J1029" s="180"/>
      <c r="K1029" s="182">
        <v>14</v>
      </c>
      <c r="L1029" s="180"/>
      <c r="M1029" s="180"/>
      <c r="N1029" s="180"/>
      <c r="O1029" s="180"/>
      <c r="P1029" s="180"/>
      <c r="Q1029" s="180"/>
      <c r="R1029" s="183"/>
      <c r="T1029" s="184"/>
      <c r="U1029" s="180"/>
      <c r="V1029" s="180"/>
      <c r="W1029" s="180"/>
      <c r="X1029" s="180"/>
      <c r="Y1029" s="180"/>
      <c r="Z1029" s="180"/>
      <c r="AA1029" s="185"/>
      <c r="AT1029" s="186" t="s">
        <v>199</v>
      </c>
      <c r="AU1029" s="186" t="s">
        <v>114</v>
      </c>
      <c r="AV1029" s="10" t="s">
        <v>114</v>
      </c>
      <c r="AW1029" s="10" t="s">
        <v>39</v>
      </c>
      <c r="AX1029" s="10" t="s">
        <v>82</v>
      </c>
      <c r="AY1029" s="186" t="s">
        <v>191</v>
      </c>
    </row>
    <row r="1030" spans="2:51" s="10" customFormat="1" ht="22.5" customHeight="1">
      <c r="B1030" s="179"/>
      <c r="C1030" s="180"/>
      <c r="D1030" s="180"/>
      <c r="E1030" s="181" t="s">
        <v>22</v>
      </c>
      <c r="F1030" s="274" t="s">
        <v>1417</v>
      </c>
      <c r="G1030" s="275"/>
      <c r="H1030" s="275"/>
      <c r="I1030" s="275"/>
      <c r="J1030" s="180"/>
      <c r="K1030" s="182">
        <v>31.58</v>
      </c>
      <c r="L1030" s="180"/>
      <c r="M1030" s="180"/>
      <c r="N1030" s="180"/>
      <c r="O1030" s="180"/>
      <c r="P1030" s="180"/>
      <c r="Q1030" s="180"/>
      <c r="R1030" s="183"/>
      <c r="T1030" s="184"/>
      <c r="U1030" s="180"/>
      <c r="V1030" s="180"/>
      <c r="W1030" s="180"/>
      <c r="X1030" s="180"/>
      <c r="Y1030" s="180"/>
      <c r="Z1030" s="180"/>
      <c r="AA1030" s="185"/>
      <c r="AT1030" s="186" t="s">
        <v>199</v>
      </c>
      <c r="AU1030" s="186" t="s">
        <v>114</v>
      </c>
      <c r="AV1030" s="10" t="s">
        <v>114</v>
      </c>
      <c r="AW1030" s="10" t="s">
        <v>39</v>
      </c>
      <c r="AX1030" s="10" t="s">
        <v>82</v>
      </c>
      <c r="AY1030" s="186" t="s">
        <v>191</v>
      </c>
    </row>
    <row r="1031" spans="2:51" s="12" customFormat="1" ht="22.5" customHeight="1">
      <c r="B1031" s="195"/>
      <c r="C1031" s="196"/>
      <c r="D1031" s="196"/>
      <c r="E1031" s="197" t="s">
        <v>22</v>
      </c>
      <c r="F1031" s="288" t="s">
        <v>217</v>
      </c>
      <c r="G1031" s="289"/>
      <c r="H1031" s="289"/>
      <c r="I1031" s="289"/>
      <c r="J1031" s="196"/>
      <c r="K1031" s="198">
        <v>45.58</v>
      </c>
      <c r="L1031" s="196"/>
      <c r="M1031" s="196"/>
      <c r="N1031" s="196"/>
      <c r="O1031" s="196"/>
      <c r="P1031" s="196"/>
      <c r="Q1031" s="196"/>
      <c r="R1031" s="199"/>
      <c r="T1031" s="200"/>
      <c r="U1031" s="196"/>
      <c r="V1031" s="196"/>
      <c r="W1031" s="196"/>
      <c r="X1031" s="196"/>
      <c r="Y1031" s="196"/>
      <c r="Z1031" s="196"/>
      <c r="AA1031" s="201"/>
      <c r="AT1031" s="202" t="s">
        <v>199</v>
      </c>
      <c r="AU1031" s="202" t="s">
        <v>114</v>
      </c>
      <c r="AV1031" s="12" t="s">
        <v>196</v>
      </c>
      <c r="AW1031" s="12" t="s">
        <v>39</v>
      </c>
      <c r="AX1031" s="12" t="s">
        <v>90</v>
      </c>
      <c r="AY1031" s="202" t="s">
        <v>191</v>
      </c>
    </row>
    <row r="1032" spans="2:65" s="1" customFormat="1" ht="31.5" customHeight="1">
      <c r="B1032" s="38"/>
      <c r="C1032" s="172" t="s">
        <v>1418</v>
      </c>
      <c r="D1032" s="172" t="s">
        <v>193</v>
      </c>
      <c r="E1032" s="173" t="s">
        <v>1419</v>
      </c>
      <c r="F1032" s="281" t="s">
        <v>1420</v>
      </c>
      <c r="G1032" s="281"/>
      <c r="H1032" s="281"/>
      <c r="I1032" s="281"/>
      <c r="J1032" s="174" t="s">
        <v>203</v>
      </c>
      <c r="K1032" s="175">
        <v>7</v>
      </c>
      <c r="L1032" s="282">
        <v>0</v>
      </c>
      <c r="M1032" s="283"/>
      <c r="N1032" s="280">
        <f>ROUND(L1032*K1032,2)</f>
        <v>0</v>
      </c>
      <c r="O1032" s="280"/>
      <c r="P1032" s="280"/>
      <c r="Q1032" s="280"/>
      <c r="R1032" s="40"/>
      <c r="T1032" s="176" t="s">
        <v>22</v>
      </c>
      <c r="U1032" s="47" t="s">
        <v>47</v>
      </c>
      <c r="V1032" s="39"/>
      <c r="W1032" s="177">
        <f>V1032*K1032</f>
        <v>0</v>
      </c>
      <c r="X1032" s="177">
        <v>0</v>
      </c>
      <c r="Y1032" s="177">
        <f>X1032*K1032</f>
        <v>0</v>
      </c>
      <c r="Z1032" s="177">
        <v>0</v>
      </c>
      <c r="AA1032" s="178">
        <f>Z1032*K1032</f>
        <v>0</v>
      </c>
      <c r="AR1032" s="21" t="s">
        <v>344</v>
      </c>
      <c r="AT1032" s="21" t="s">
        <v>193</v>
      </c>
      <c r="AU1032" s="21" t="s">
        <v>114</v>
      </c>
      <c r="AY1032" s="21" t="s">
        <v>191</v>
      </c>
      <c r="BE1032" s="113">
        <f>IF(U1032="základní",N1032,0)</f>
        <v>0</v>
      </c>
      <c r="BF1032" s="113">
        <f>IF(U1032="snížená",N1032,0)</f>
        <v>0</v>
      </c>
      <c r="BG1032" s="113">
        <f>IF(U1032="zákl. přenesená",N1032,0)</f>
        <v>0</v>
      </c>
      <c r="BH1032" s="113">
        <f>IF(U1032="sníž. přenesená",N1032,0)</f>
        <v>0</v>
      </c>
      <c r="BI1032" s="113">
        <f>IF(U1032="nulová",N1032,0)</f>
        <v>0</v>
      </c>
      <c r="BJ1032" s="21" t="s">
        <v>90</v>
      </c>
      <c r="BK1032" s="113">
        <f>ROUND(L1032*K1032,2)</f>
        <v>0</v>
      </c>
      <c r="BL1032" s="21" t="s">
        <v>344</v>
      </c>
      <c r="BM1032" s="21" t="s">
        <v>1421</v>
      </c>
    </row>
    <row r="1033" spans="2:51" s="11" customFormat="1" ht="22.5" customHeight="1">
      <c r="B1033" s="187"/>
      <c r="C1033" s="188"/>
      <c r="D1033" s="188"/>
      <c r="E1033" s="189" t="s">
        <v>22</v>
      </c>
      <c r="F1033" s="286" t="s">
        <v>318</v>
      </c>
      <c r="G1033" s="287"/>
      <c r="H1033" s="287"/>
      <c r="I1033" s="287"/>
      <c r="J1033" s="188"/>
      <c r="K1033" s="190" t="s">
        <v>22</v>
      </c>
      <c r="L1033" s="188"/>
      <c r="M1033" s="188"/>
      <c r="N1033" s="188"/>
      <c r="O1033" s="188"/>
      <c r="P1033" s="188"/>
      <c r="Q1033" s="188"/>
      <c r="R1033" s="191"/>
      <c r="T1033" s="192"/>
      <c r="U1033" s="188"/>
      <c r="V1033" s="188"/>
      <c r="W1033" s="188"/>
      <c r="X1033" s="188"/>
      <c r="Y1033" s="188"/>
      <c r="Z1033" s="188"/>
      <c r="AA1033" s="193"/>
      <c r="AT1033" s="194" t="s">
        <v>199</v>
      </c>
      <c r="AU1033" s="194" t="s">
        <v>114</v>
      </c>
      <c r="AV1033" s="11" t="s">
        <v>90</v>
      </c>
      <c r="AW1033" s="11" t="s">
        <v>39</v>
      </c>
      <c r="AX1033" s="11" t="s">
        <v>82</v>
      </c>
      <c r="AY1033" s="194" t="s">
        <v>191</v>
      </c>
    </row>
    <row r="1034" spans="2:51" s="10" customFormat="1" ht="22.5" customHeight="1">
      <c r="B1034" s="179"/>
      <c r="C1034" s="180"/>
      <c r="D1034" s="180"/>
      <c r="E1034" s="181" t="s">
        <v>22</v>
      </c>
      <c r="F1034" s="274" t="s">
        <v>1402</v>
      </c>
      <c r="G1034" s="275"/>
      <c r="H1034" s="275"/>
      <c r="I1034" s="275"/>
      <c r="J1034" s="180"/>
      <c r="K1034" s="182">
        <v>6</v>
      </c>
      <c r="L1034" s="180"/>
      <c r="M1034" s="180"/>
      <c r="N1034" s="180"/>
      <c r="O1034" s="180"/>
      <c r="P1034" s="180"/>
      <c r="Q1034" s="180"/>
      <c r="R1034" s="183"/>
      <c r="T1034" s="184"/>
      <c r="U1034" s="180"/>
      <c r="V1034" s="180"/>
      <c r="W1034" s="180"/>
      <c r="X1034" s="180"/>
      <c r="Y1034" s="180"/>
      <c r="Z1034" s="180"/>
      <c r="AA1034" s="185"/>
      <c r="AT1034" s="186" t="s">
        <v>199</v>
      </c>
      <c r="AU1034" s="186" t="s">
        <v>114</v>
      </c>
      <c r="AV1034" s="10" t="s">
        <v>114</v>
      </c>
      <c r="AW1034" s="10" t="s">
        <v>39</v>
      </c>
      <c r="AX1034" s="10" t="s">
        <v>82</v>
      </c>
      <c r="AY1034" s="186" t="s">
        <v>191</v>
      </c>
    </row>
    <row r="1035" spans="2:51" s="10" customFormat="1" ht="22.5" customHeight="1">
      <c r="B1035" s="179"/>
      <c r="C1035" s="180"/>
      <c r="D1035" s="180"/>
      <c r="E1035" s="181" t="s">
        <v>22</v>
      </c>
      <c r="F1035" s="274" t="s">
        <v>1422</v>
      </c>
      <c r="G1035" s="275"/>
      <c r="H1035" s="275"/>
      <c r="I1035" s="275"/>
      <c r="J1035" s="180"/>
      <c r="K1035" s="182">
        <v>1</v>
      </c>
      <c r="L1035" s="180"/>
      <c r="M1035" s="180"/>
      <c r="N1035" s="180"/>
      <c r="O1035" s="180"/>
      <c r="P1035" s="180"/>
      <c r="Q1035" s="180"/>
      <c r="R1035" s="183"/>
      <c r="T1035" s="184"/>
      <c r="U1035" s="180"/>
      <c r="V1035" s="180"/>
      <c r="W1035" s="180"/>
      <c r="X1035" s="180"/>
      <c r="Y1035" s="180"/>
      <c r="Z1035" s="180"/>
      <c r="AA1035" s="185"/>
      <c r="AT1035" s="186" t="s">
        <v>199</v>
      </c>
      <c r="AU1035" s="186" t="s">
        <v>114</v>
      </c>
      <c r="AV1035" s="10" t="s">
        <v>114</v>
      </c>
      <c r="AW1035" s="10" t="s">
        <v>39</v>
      </c>
      <c r="AX1035" s="10" t="s">
        <v>82</v>
      </c>
      <c r="AY1035" s="186" t="s">
        <v>191</v>
      </c>
    </row>
    <row r="1036" spans="2:51" s="12" customFormat="1" ht="22.5" customHeight="1">
      <c r="B1036" s="195"/>
      <c r="C1036" s="196"/>
      <c r="D1036" s="196"/>
      <c r="E1036" s="197" t="s">
        <v>22</v>
      </c>
      <c r="F1036" s="288" t="s">
        <v>217</v>
      </c>
      <c r="G1036" s="289"/>
      <c r="H1036" s="289"/>
      <c r="I1036" s="289"/>
      <c r="J1036" s="196"/>
      <c r="K1036" s="198">
        <v>7</v>
      </c>
      <c r="L1036" s="196"/>
      <c r="M1036" s="196"/>
      <c r="N1036" s="196"/>
      <c r="O1036" s="196"/>
      <c r="P1036" s="196"/>
      <c r="Q1036" s="196"/>
      <c r="R1036" s="199"/>
      <c r="T1036" s="200"/>
      <c r="U1036" s="196"/>
      <c r="V1036" s="196"/>
      <c r="W1036" s="196"/>
      <c r="X1036" s="196"/>
      <c r="Y1036" s="196"/>
      <c r="Z1036" s="196"/>
      <c r="AA1036" s="201"/>
      <c r="AT1036" s="202" t="s">
        <v>199</v>
      </c>
      <c r="AU1036" s="202" t="s">
        <v>114</v>
      </c>
      <c r="AV1036" s="12" t="s">
        <v>196</v>
      </c>
      <c r="AW1036" s="12" t="s">
        <v>39</v>
      </c>
      <c r="AX1036" s="12" t="s">
        <v>90</v>
      </c>
      <c r="AY1036" s="202" t="s">
        <v>191</v>
      </c>
    </row>
    <row r="1037" spans="2:65" s="1" customFormat="1" ht="31.5" customHeight="1">
      <c r="B1037" s="38"/>
      <c r="C1037" s="203" t="s">
        <v>1423</v>
      </c>
      <c r="D1037" s="203" t="s">
        <v>292</v>
      </c>
      <c r="E1037" s="204" t="s">
        <v>1424</v>
      </c>
      <c r="F1037" s="276" t="s">
        <v>1425</v>
      </c>
      <c r="G1037" s="276"/>
      <c r="H1037" s="276"/>
      <c r="I1037" s="276"/>
      <c r="J1037" s="205" t="s">
        <v>406</v>
      </c>
      <c r="K1037" s="206">
        <v>2</v>
      </c>
      <c r="L1037" s="277">
        <v>0</v>
      </c>
      <c r="M1037" s="278"/>
      <c r="N1037" s="279">
        <f>ROUND(L1037*K1037,2)</f>
        <v>0</v>
      </c>
      <c r="O1037" s="280"/>
      <c r="P1037" s="280"/>
      <c r="Q1037" s="280"/>
      <c r="R1037" s="40"/>
      <c r="T1037" s="176" t="s">
        <v>22</v>
      </c>
      <c r="U1037" s="47" t="s">
        <v>47</v>
      </c>
      <c r="V1037" s="39"/>
      <c r="W1037" s="177">
        <f>V1037*K1037</f>
        <v>0</v>
      </c>
      <c r="X1037" s="177">
        <v>0.0011</v>
      </c>
      <c r="Y1037" s="177">
        <f>X1037*K1037</f>
        <v>0.0022</v>
      </c>
      <c r="Z1037" s="177">
        <v>0</v>
      </c>
      <c r="AA1037" s="178">
        <f>Z1037*K1037</f>
        <v>0</v>
      </c>
      <c r="AR1037" s="21" t="s">
        <v>296</v>
      </c>
      <c r="AT1037" s="21" t="s">
        <v>292</v>
      </c>
      <c r="AU1037" s="21" t="s">
        <v>114</v>
      </c>
      <c r="AY1037" s="21" t="s">
        <v>191</v>
      </c>
      <c r="BE1037" s="113">
        <f>IF(U1037="základní",N1037,0)</f>
        <v>0</v>
      </c>
      <c r="BF1037" s="113">
        <f>IF(U1037="snížená",N1037,0)</f>
        <v>0</v>
      </c>
      <c r="BG1037" s="113">
        <f>IF(U1037="zákl. přenesená",N1037,0)</f>
        <v>0</v>
      </c>
      <c r="BH1037" s="113">
        <f>IF(U1037="sníž. přenesená",N1037,0)</f>
        <v>0</v>
      </c>
      <c r="BI1037" s="113">
        <f>IF(U1037="nulová",N1037,0)</f>
        <v>0</v>
      </c>
      <c r="BJ1037" s="21" t="s">
        <v>90</v>
      </c>
      <c r="BK1037" s="113">
        <f>ROUND(L1037*K1037,2)</f>
        <v>0</v>
      </c>
      <c r="BL1037" s="21" t="s">
        <v>196</v>
      </c>
      <c r="BM1037" s="21" t="s">
        <v>1426</v>
      </c>
    </row>
    <row r="1038" spans="2:51" s="11" customFormat="1" ht="22.5" customHeight="1">
      <c r="B1038" s="187"/>
      <c r="C1038" s="188"/>
      <c r="D1038" s="188"/>
      <c r="E1038" s="189" t="s">
        <v>22</v>
      </c>
      <c r="F1038" s="286" t="s">
        <v>318</v>
      </c>
      <c r="G1038" s="287"/>
      <c r="H1038" s="287"/>
      <c r="I1038" s="287"/>
      <c r="J1038" s="188"/>
      <c r="K1038" s="190" t="s">
        <v>22</v>
      </c>
      <c r="L1038" s="188"/>
      <c r="M1038" s="188"/>
      <c r="N1038" s="188"/>
      <c r="O1038" s="188"/>
      <c r="P1038" s="188"/>
      <c r="Q1038" s="188"/>
      <c r="R1038" s="191"/>
      <c r="T1038" s="192"/>
      <c r="U1038" s="188"/>
      <c r="V1038" s="188"/>
      <c r="W1038" s="188"/>
      <c r="X1038" s="188"/>
      <c r="Y1038" s="188"/>
      <c r="Z1038" s="188"/>
      <c r="AA1038" s="193"/>
      <c r="AT1038" s="194" t="s">
        <v>199</v>
      </c>
      <c r="AU1038" s="194" t="s">
        <v>114</v>
      </c>
      <c r="AV1038" s="11" t="s">
        <v>90</v>
      </c>
      <c r="AW1038" s="11" t="s">
        <v>39</v>
      </c>
      <c r="AX1038" s="11" t="s">
        <v>82</v>
      </c>
      <c r="AY1038" s="194" t="s">
        <v>191</v>
      </c>
    </row>
    <row r="1039" spans="2:51" s="10" customFormat="1" ht="22.5" customHeight="1">
      <c r="B1039" s="179"/>
      <c r="C1039" s="180"/>
      <c r="D1039" s="180"/>
      <c r="E1039" s="181" t="s">
        <v>22</v>
      </c>
      <c r="F1039" s="274" t="s">
        <v>1427</v>
      </c>
      <c r="G1039" s="275"/>
      <c r="H1039" s="275"/>
      <c r="I1039" s="275"/>
      <c r="J1039" s="180"/>
      <c r="K1039" s="182">
        <v>2</v>
      </c>
      <c r="L1039" s="180"/>
      <c r="M1039" s="180"/>
      <c r="N1039" s="180"/>
      <c r="O1039" s="180"/>
      <c r="P1039" s="180"/>
      <c r="Q1039" s="180"/>
      <c r="R1039" s="183"/>
      <c r="T1039" s="184"/>
      <c r="U1039" s="180"/>
      <c r="V1039" s="180"/>
      <c r="W1039" s="180"/>
      <c r="X1039" s="180"/>
      <c r="Y1039" s="180"/>
      <c r="Z1039" s="180"/>
      <c r="AA1039" s="185"/>
      <c r="AT1039" s="186" t="s">
        <v>199</v>
      </c>
      <c r="AU1039" s="186" t="s">
        <v>114</v>
      </c>
      <c r="AV1039" s="10" t="s">
        <v>114</v>
      </c>
      <c r="AW1039" s="10" t="s">
        <v>39</v>
      </c>
      <c r="AX1039" s="10" t="s">
        <v>82</v>
      </c>
      <c r="AY1039" s="186" t="s">
        <v>191</v>
      </c>
    </row>
    <row r="1040" spans="2:51" s="12" customFormat="1" ht="22.5" customHeight="1">
      <c r="B1040" s="195"/>
      <c r="C1040" s="196"/>
      <c r="D1040" s="196"/>
      <c r="E1040" s="197" t="s">
        <v>22</v>
      </c>
      <c r="F1040" s="288" t="s">
        <v>217</v>
      </c>
      <c r="G1040" s="289"/>
      <c r="H1040" s="289"/>
      <c r="I1040" s="289"/>
      <c r="J1040" s="196"/>
      <c r="K1040" s="198">
        <v>2</v>
      </c>
      <c r="L1040" s="196"/>
      <c r="M1040" s="196"/>
      <c r="N1040" s="196"/>
      <c r="O1040" s="196"/>
      <c r="P1040" s="196"/>
      <c r="Q1040" s="196"/>
      <c r="R1040" s="199"/>
      <c r="T1040" s="200"/>
      <c r="U1040" s="196"/>
      <c r="V1040" s="196"/>
      <c r="W1040" s="196"/>
      <c r="X1040" s="196"/>
      <c r="Y1040" s="196"/>
      <c r="Z1040" s="196"/>
      <c r="AA1040" s="201"/>
      <c r="AT1040" s="202" t="s">
        <v>199</v>
      </c>
      <c r="AU1040" s="202" t="s">
        <v>114</v>
      </c>
      <c r="AV1040" s="12" t="s">
        <v>196</v>
      </c>
      <c r="AW1040" s="12" t="s">
        <v>39</v>
      </c>
      <c r="AX1040" s="12" t="s">
        <v>90</v>
      </c>
      <c r="AY1040" s="202" t="s">
        <v>191</v>
      </c>
    </row>
    <row r="1041" spans="2:65" s="1" customFormat="1" ht="31.5" customHeight="1">
      <c r="B1041" s="38"/>
      <c r="C1041" s="203" t="s">
        <v>1428</v>
      </c>
      <c r="D1041" s="203" t="s">
        <v>292</v>
      </c>
      <c r="E1041" s="204" t="s">
        <v>1429</v>
      </c>
      <c r="F1041" s="276" t="s">
        <v>1430</v>
      </c>
      <c r="G1041" s="276"/>
      <c r="H1041" s="276"/>
      <c r="I1041" s="276"/>
      <c r="J1041" s="205" t="s">
        <v>406</v>
      </c>
      <c r="K1041" s="206">
        <v>15.09</v>
      </c>
      <c r="L1041" s="277">
        <v>0</v>
      </c>
      <c r="M1041" s="278"/>
      <c r="N1041" s="279">
        <f>ROUND(L1041*K1041,2)</f>
        <v>0</v>
      </c>
      <c r="O1041" s="280"/>
      <c r="P1041" s="280"/>
      <c r="Q1041" s="280"/>
      <c r="R1041" s="40"/>
      <c r="T1041" s="176" t="s">
        <v>22</v>
      </c>
      <c r="U1041" s="47" t="s">
        <v>47</v>
      </c>
      <c r="V1041" s="39"/>
      <c r="W1041" s="177">
        <f>V1041*K1041</f>
        <v>0</v>
      </c>
      <c r="X1041" s="177">
        <v>0.0015</v>
      </c>
      <c r="Y1041" s="177">
        <f>X1041*K1041</f>
        <v>0.022635</v>
      </c>
      <c r="Z1041" s="177">
        <v>0</v>
      </c>
      <c r="AA1041" s="178">
        <f>Z1041*K1041</f>
        <v>0</v>
      </c>
      <c r="AR1041" s="21" t="s">
        <v>296</v>
      </c>
      <c r="AT1041" s="21" t="s">
        <v>292</v>
      </c>
      <c r="AU1041" s="21" t="s">
        <v>114</v>
      </c>
      <c r="AY1041" s="21" t="s">
        <v>191</v>
      </c>
      <c r="BE1041" s="113">
        <f>IF(U1041="základní",N1041,0)</f>
        <v>0</v>
      </c>
      <c r="BF1041" s="113">
        <f>IF(U1041="snížená",N1041,0)</f>
        <v>0</v>
      </c>
      <c r="BG1041" s="113">
        <f>IF(U1041="zákl. přenesená",N1041,0)</f>
        <v>0</v>
      </c>
      <c r="BH1041" s="113">
        <f>IF(U1041="sníž. přenesená",N1041,0)</f>
        <v>0</v>
      </c>
      <c r="BI1041" s="113">
        <f>IF(U1041="nulová",N1041,0)</f>
        <v>0</v>
      </c>
      <c r="BJ1041" s="21" t="s">
        <v>90</v>
      </c>
      <c r="BK1041" s="113">
        <f>ROUND(L1041*K1041,2)</f>
        <v>0</v>
      </c>
      <c r="BL1041" s="21" t="s">
        <v>196</v>
      </c>
      <c r="BM1041" s="21" t="s">
        <v>1431</v>
      </c>
    </row>
    <row r="1042" spans="2:51" s="11" customFormat="1" ht="22.5" customHeight="1">
      <c r="B1042" s="187"/>
      <c r="C1042" s="188"/>
      <c r="D1042" s="188"/>
      <c r="E1042" s="189" t="s">
        <v>22</v>
      </c>
      <c r="F1042" s="286" t="s">
        <v>318</v>
      </c>
      <c r="G1042" s="287"/>
      <c r="H1042" s="287"/>
      <c r="I1042" s="287"/>
      <c r="J1042" s="188"/>
      <c r="K1042" s="190" t="s">
        <v>22</v>
      </c>
      <c r="L1042" s="188"/>
      <c r="M1042" s="188"/>
      <c r="N1042" s="188"/>
      <c r="O1042" s="188"/>
      <c r="P1042" s="188"/>
      <c r="Q1042" s="188"/>
      <c r="R1042" s="191"/>
      <c r="T1042" s="192"/>
      <c r="U1042" s="188"/>
      <c r="V1042" s="188"/>
      <c r="W1042" s="188"/>
      <c r="X1042" s="188"/>
      <c r="Y1042" s="188"/>
      <c r="Z1042" s="188"/>
      <c r="AA1042" s="193"/>
      <c r="AT1042" s="194" t="s">
        <v>199</v>
      </c>
      <c r="AU1042" s="194" t="s">
        <v>114</v>
      </c>
      <c r="AV1042" s="11" t="s">
        <v>90</v>
      </c>
      <c r="AW1042" s="11" t="s">
        <v>39</v>
      </c>
      <c r="AX1042" s="11" t="s">
        <v>82</v>
      </c>
      <c r="AY1042" s="194" t="s">
        <v>191</v>
      </c>
    </row>
    <row r="1043" spans="2:51" s="10" customFormat="1" ht="22.5" customHeight="1">
      <c r="B1043" s="179"/>
      <c r="C1043" s="180"/>
      <c r="D1043" s="180"/>
      <c r="E1043" s="181" t="s">
        <v>22</v>
      </c>
      <c r="F1043" s="274" t="s">
        <v>1432</v>
      </c>
      <c r="G1043" s="275"/>
      <c r="H1043" s="275"/>
      <c r="I1043" s="275"/>
      <c r="J1043" s="180"/>
      <c r="K1043" s="182">
        <v>15.09</v>
      </c>
      <c r="L1043" s="180"/>
      <c r="M1043" s="180"/>
      <c r="N1043" s="180"/>
      <c r="O1043" s="180"/>
      <c r="P1043" s="180"/>
      <c r="Q1043" s="180"/>
      <c r="R1043" s="183"/>
      <c r="T1043" s="184"/>
      <c r="U1043" s="180"/>
      <c r="V1043" s="180"/>
      <c r="W1043" s="180"/>
      <c r="X1043" s="180"/>
      <c r="Y1043" s="180"/>
      <c r="Z1043" s="180"/>
      <c r="AA1043" s="185"/>
      <c r="AT1043" s="186" t="s">
        <v>199</v>
      </c>
      <c r="AU1043" s="186" t="s">
        <v>114</v>
      </c>
      <c r="AV1043" s="10" t="s">
        <v>114</v>
      </c>
      <c r="AW1043" s="10" t="s">
        <v>39</v>
      </c>
      <c r="AX1043" s="10" t="s">
        <v>82</v>
      </c>
      <c r="AY1043" s="186" t="s">
        <v>191</v>
      </c>
    </row>
    <row r="1044" spans="2:51" s="12" customFormat="1" ht="22.5" customHeight="1">
      <c r="B1044" s="195"/>
      <c r="C1044" s="196"/>
      <c r="D1044" s="196"/>
      <c r="E1044" s="197" t="s">
        <v>22</v>
      </c>
      <c r="F1044" s="288" t="s">
        <v>217</v>
      </c>
      <c r="G1044" s="289"/>
      <c r="H1044" s="289"/>
      <c r="I1044" s="289"/>
      <c r="J1044" s="196"/>
      <c r="K1044" s="198">
        <v>15.09</v>
      </c>
      <c r="L1044" s="196"/>
      <c r="M1044" s="196"/>
      <c r="N1044" s="196"/>
      <c r="O1044" s="196"/>
      <c r="P1044" s="196"/>
      <c r="Q1044" s="196"/>
      <c r="R1044" s="199"/>
      <c r="T1044" s="200"/>
      <c r="U1044" s="196"/>
      <c r="V1044" s="196"/>
      <c r="W1044" s="196"/>
      <c r="X1044" s="196"/>
      <c r="Y1044" s="196"/>
      <c r="Z1044" s="196"/>
      <c r="AA1044" s="201"/>
      <c r="AT1044" s="202" t="s">
        <v>199</v>
      </c>
      <c r="AU1044" s="202" t="s">
        <v>114</v>
      </c>
      <c r="AV1044" s="12" t="s">
        <v>196</v>
      </c>
      <c r="AW1044" s="12" t="s">
        <v>39</v>
      </c>
      <c r="AX1044" s="12" t="s">
        <v>90</v>
      </c>
      <c r="AY1044" s="202" t="s">
        <v>191</v>
      </c>
    </row>
    <row r="1045" spans="2:65" s="1" customFormat="1" ht="22.5" customHeight="1">
      <c r="B1045" s="38"/>
      <c r="C1045" s="203" t="s">
        <v>1433</v>
      </c>
      <c r="D1045" s="203" t="s">
        <v>292</v>
      </c>
      <c r="E1045" s="204" t="s">
        <v>1434</v>
      </c>
      <c r="F1045" s="276" t="s">
        <v>1435</v>
      </c>
      <c r="G1045" s="276"/>
      <c r="H1045" s="276"/>
      <c r="I1045" s="276"/>
      <c r="J1045" s="205" t="s">
        <v>203</v>
      </c>
      <c r="K1045" s="206">
        <v>4</v>
      </c>
      <c r="L1045" s="277">
        <v>0</v>
      </c>
      <c r="M1045" s="278"/>
      <c r="N1045" s="279">
        <f>ROUND(L1045*K1045,2)</f>
        <v>0</v>
      </c>
      <c r="O1045" s="280"/>
      <c r="P1045" s="280"/>
      <c r="Q1045" s="280"/>
      <c r="R1045" s="40"/>
      <c r="T1045" s="176" t="s">
        <v>22</v>
      </c>
      <c r="U1045" s="47" t="s">
        <v>47</v>
      </c>
      <c r="V1045" s="39"/>
      <c r="W1045" s="177">
        <f>V1045*K1045</f>
        <v>0</v>
      </c>
      <c r="X1045" s="177">
        <v>0.0002</v>
      </c>
      <c r="Y1045" s="177">
        <f>X1045*K1045</f>
        <v>0.0008</v>
      </c>
      <c r="Z1045" s="177">
        <v>0</v>
      </c>
      <c r="AA1045" s="178">
        <f>Z1045*K1045</f>
        <v>0</v>
      </c>
      <c r="AR1045" s="21" t="s">
        <v>296</v>
      </c>
      <c r="AT1045" s="21" t="s">
        <v>292</v>
      </c>
      <c r="AU1045" s="21" t="s">
        <v>114</v>
      </c>
      <c r="AY1045" s="21" t="s">
        <v>191</v>
      </c>
      <c r="BE1045" s="113">
        <f>IF(U1045="základní",N1045,0)</f>
        <v>0</v>
      </c>
      <c r="BF1045" s="113">
        <f>IF(U1045="snížená",N1045,0)</f>
        <v>0</v>
      </c>
      <c r="BG1045" s="113">
        <f>IF(U1045="zákl. přenesená",N1045,0)</f>
        <v>0</v>
      </c>
      <c r="BH1045" s="113">
        <f>IF(U1045="sníž. přenesená",N1045,0)</f>
        <v>0</v>
      </c>
      <c r="BI1045" s="113">
        <f>IF(U1045="nulová",N1045,0)</f>
        <v>0</v>
      </c>
      <c r="BJ1045" s="21" t="s">
        <v>90</v>
      </c>
      <c r="BK1045" s="113">
        <f>ROUND(L1045*K1045,2)</f>
        <v>0</v>
      </c>
      <c r="BL1045" s="21" t="s">
        <v>196</v>
      </c>
      <c r="BM1045" s="21" t="s">
        <v>1436</v>
      </c>
    </row>
    <row r="1046" spans="2:51" s="11" customFormat="1" ht="22.5" customHeight="1">
      <c r="B1046" s="187"/>
      <c r="C1046" s="188"/>
      <c r="D1046" s="188"/>
      <c r="E1046" s="189" t="s">
        <v>22</v>
      </c>
      <c r="F1046" s="286" t="s">
        <v>318</v>
      </c>
      <c r="G1046" s="287"/>
      <c r="H1046" s="287"/>
      <c r="I1046" s="287"/>
      <c r="J1046" s="188"/>
      <c r="K1046" s="190" t="s">
        <v>22</v>
      </c>
      <c r="L1046" s="188"/>
      <c r="M1046" s="188"/>
      <c r="N1046" s="188"/>
      <c r="O1046" s="188"/>
      <c r="P1046" s="188"/>
      <c r="Q1046" s="188"/>
      <c r="R1046" s="191"/>
      <c r="T1046" s="192"/>
      <c r="U1046" s="188"/>
      <c r="V1046" s="188"/>
      <c r="W1046" s="188"/>
      <c r="X1046" s="188"/>
      <c r="Y1046" s="188"/>
      <c r="Z1046" s="188"/>
      <c r="AA1046" s="193"/>
      <c r="AT1046" s="194" t="s">
        <v>199</v>
      </c>
      <c r="AU1046" s="194" t="s">
        <v>114</v>
      </c>
      <c r="AV1046" s="11" t="s">
        <v>90</v>
      </c>
      <c r="AW1046" s="11" t="s">
        <v>39</v>
      </c>
      <c r="AX1046" s="11" t="s">
        <v>82</v>
      </c>
      <c r="AY1046" s="194" t="s">
        <v>191</v>
      </c>
    </row>
    <row r="1047" spans="2:51" s="10" customFormat="1" ht="22.5" customHeight="1">
      <c r="B1047" s="179"/>
      <c r="C1047" s="180"/>
      <c r="D1047" s="180"/>
      <c r="E1047" s="181" t="s">
        <v>22</v>
      </c>
      <c r="F1047" s="274" t="s">
        <v>1437</v>
      </c>
      <c r="G1047" s="275"/>
      <c r="H1047" s="275"/>
      <c r="I1047" s="275"/>
      <c r="J1047" s="180"/>
      <c r="K1047" s="182">
        <v>3</v>
      </c>
      <c r="L1047" s="180"/>
      <c r="M1047" s="180"/>
      <c r="N1047" s="180"/>
      <c r="O1047" s="180"/>
      <c r="P1047" s="180"/>
      <c r="Q1047" s="180"/>
      <c r="R1047" s="183"/>
      <c r="T1047" s="184"/>
      <c r="U1047" s="180"/>
      <c r="V1047" s="180"/>
      <c r="W1047" s="180"/>
      <c r="X1047" s="180"/>
      <c r="Y1047" s="180"/>
      <c r="Z1047" s="180"/>
      <c r="AA1047" s="185"/>
      <c r="AT1047" s="186" t="s">
        <v>199</v>
      </c>
      <c r="AU1047" s="186" t="s">
        <v>114</v>
      </c>
      <c r="AV1047" s="10" t="s">
        <v>114</v>
      </c>
      <c r="AW1047" s="10" t="s">
        <v>39</v>
      </c>
      <c r="AX1047" s="10" t="s">
        <v>82</v>
      </c>
      <c r="AY1047" s="186" t="s">
        <v>191</v>
      </c>
    </row>
    <row r="1048" spans="2:51" s="10" customFormat="1" ht="22.5" customHeight="1">
      <c r="B1048" s="179"/>
      <c r="C1048" s="180"/>
      <c r="D1048" s="180"/>
      <c r="E1048" s="181" t="s">
        <v>22</v>
      </c>
      <c r="F1048" s="274" t="s">
        <v>1422</v>
      </c>
      <c r="G1048" s="275"/>
      <c r="H1048" s="275"/>
      <c r="I1048" s="275"/>
      <c r="J1048" s="180"/>
      <c r="K1048" s="182">
        <v>1</v>
      </c>
      <c r="L1048" s="180"/>
      <c r="M1048" s="180"/>
      <c r="N1048" s="180"/>
      <c r="O1048" s="180"/>
      <c r="P1048" s="180"/>
      <c r="Q1048" s="180"/>
      <c r="R1048" s="183"/>
      <c r="T1048" s="184"/>
      <c r="U1048" s="180"/>
      <c r="V1048" s="180"/>
      <c r="W1048" s="180"/>
      <c r="X1048" s="180"/>
      <c r="Y1048" s="180"/>
      <c r="Z1048" s="180"/>
      <c r="AA1048" s="185"/>
      <c r="AT1048" s="186" t="s">
        <v>199</v>
      </c>
      <c r="AU1048" s="186" t="s">
        <v>114</v>
      </c>
      <c r="AV1048" s="10" t="s">
        <v>114</v>
      </c>
      <c r="AW1048" s="10" t="s">
        <v>39</v>
      </c>
      <c r="AX1048" s="10" t="s">
        <v>82</v>
      </c>
      <c r="AY1048" s="186" t="s">
        <v>191</v>
      </c>
    </row>
    <row r="1049" spans="2:51" s="12" customFormat="1" ht="22.5" customHeight="1">
      <c r="B1049" s="195"/>
      <c r="C1049" s="196"/>
      <c r="D1049" s="196"/>
      <c r="E1049" s="197" t="s">
        <v>22</v>
      </c>
      <c r="F1049" s="288" t="s">
        <v>217</v>
      </c>
      <c r="G1049" s="289"/>
      <c r="H1049" s="289"/>
      <c r="I1049" s="289"/>
      <c r="J1049" s="196"/>
      <c r="K1049" s="198">
        <v>4</v>
      </c>
      <c r="L1049" s="196"/>
      <c r="M1049" s="196"/>
      <c r="N1049" s="196"/>
      <c r="O1049" s="196"/>
      <c r="P1049" s="196"/>
      <c r="Q1049" s="196"/>
      <c r="R1049" s="199"/>
      <c r="T1049" s="200"/>
      <c r="U1049" s="196"/>
      <c r="V1049" s="196"/>
      <c r="W1049" s="196"/>
      <c r="X1049" s="196"/>
      <c r="Y1049" s="196"/>
      <c r="Z1049" s="196"/>
      <c r="AA1049" s="201"/>
      <c r="AT1049" s="202" t="s">
        <v>199</v>
      </c>
      <c r="AU1049" s="202" t="s">
        <v>114</v>
      </c>
      <c r="AV1049" s="12" t="s">
        <v>196</v>
      </c>
      <c r="AW1049" s="12" t="s">
        <v>39</v>
      </c>
      <c r="AX1049" s="12" t="s">
        <v>90</v>
      </c>
      <c r="AY1049" s="202" t="s">
        <v>191</v>
      </c>
    </row>
    <row r="1050" spans="2:65" s="1" customFormat="1" ht="22.5" customHeight="1">
      <c r="B1050" s="38"/>
      <c r="C1050" s="172" t="s">
        <v>1438</v>
      </c>
      <c r="D1050" s="172" t="s">
        <v>193</v>
      </c>
      <c r="E1050" s="173" t="s">
        <v>1439</v>
      </c>
      <c r="F1050" s="281" t="s">
        <v>1440</v>
      </c>
      <c r="G1050" s="281"/>
      <c r="H1050" s="281"/>
      <c r="I1050" s="281"/>
      <c r="J1050" s="174" t="s">
        <v>1441</v>
      </c>
      <c r="K1050" s="175">
        <v>10</v>
      </c>
      <c r="L1050" s="282">
        <v>0</v>
      </c>
      <c r="M1050" s="283"/>
      <c r="N1050" s="280">
        <f>ROUND(L1050*K1050,2)</f>
        <v>0</v>
      </c>
      <c r="O1050" s="280"/>
      <c r="P1050" s="280"/>
      <c r="Q1050" s="280"/>
      <c r="R1050" s="40"/>
      <c r="T1050" s="176" t="s">
        <v>22</v>
      </c>
      <c r="U1050" s="47" t="s">
        <v>47</v>
      </c>
      <c r="V1050" s="39"/>
      <c r="W1050" s="177">
        <f>V1050*K1050</f>
        <v>0</v>
      </c>
      <c r="X1050" s="177">
        <v>0</v>
      </c>
      <c r="Y1050" s="177">
        <f>X1050*K1050</f>
        <v>0</v>
      </c>
      <c r="Z1050" s="177">
        <v>0</v>
      </c>
      <c r="AA1050" s="178">
        <f>Z1050*K1050</f>
        <v>0</v>
      </c>
      <c r="AR1050" s="21" t="s">
        <v>196</v>
      </c>
      <c r="AT1050" s="21" t="s">
        <v>193</v>
      </c>
      <c r="AU1050" s="21" t="s">
        <v>114</v>
      </c>
      <c r="AY1050" s="21" t="s">
        <v>191</v>
      </c>
      <c r="BE1050" s="113">
        <f>IF(U1050="základní",N1050,0)</f>
        <v>0</v>
      </c>
      <c r="BF1050" s="113">
        <f>IF(U1050="snížená",N1050,0)</f>
        <v>0</v>
      </c>
      <c r="BG1050" s="113">
        <f>IF(U1050="zákl. přenesená",N1050,0)</f>
        <v>0</v>
      </c>
      <c r="BH1050" s="113">
        <f>IF(U1050="sníž. přenesená",N1050,0)</f>
        <v>0</v>
      </c>
      <c r="BI1050" s="113">
        <f>IF(U1050="nulová",N1050,0)</f>
        <v>0</v>
      </c>
      <c r="BJ1050" s="21" t="s">
        <v>90</v>
      </c>
      <c r="BK1050" s="113">
        <f>ROUND(L1050*K1050,2)</f>
        <v>0</v>
      </c>
      <c r="BL1050" s="21" t="s">
        <v>196</v>
      </c>
      <c r="BM1050" s="21" t="s">
        <v>1442</v>
      </c>
    </row>
    <row r="1051" spans="2:65" s="1" customFormat="1" ht="22.5" customHeight="1">
      <c r="B1051" s="38"/>
      <c r="C1051" s="203" t="s">
        <v>1443</v>
      </c>
      <c r="D1051" s="203" t="s">
        <v>292</v>
      </c>
      <c r="E1051" s="204" t="s">
        <v>1444</v>
      </c>
      <c r="F1051" s="276" t="s">
        <v>1445</v>
      </c>
      <c r="G1051" s="276"/>
      <c r="H1051" s="276"/>
      <c r="I1051" s="276"/>
      <c r="J1051" s="205" t="s">
        <v>203</v>
      </c>
      <c r="K1051" s="206">
        <v>1</v>
      </c>
      <c r="L1051" s="277">
        <v>0</v>
      </c>
      <c r="M1051" s="278"/>
      <c r="N1051" s="279">
        <f>ROUND(L1051*K1051,2)</f>
        <v>0</v>
      </c>
      <c r="O1051" s="280"/>
      <c r="P1051" s="280"/>
      <c r="Q1051" s="280"/>
      <c r="R1051" s="40"/>
      <c r="T1051" s="176" t="s">
        <v>22</v>
      </c>
      <c r="U1051" s="47" t="s">
        <v>47</v>
      </c>
      <c r="V1051" s="39"/>
      <c r="W1051" s="177">
        <f>V1051*K1051</f>
        <v>0</v>
      </c>
      <c r="X1051" s="177">
        <v>0</v>
      </c>
      <c r="Y1051" s="177">
        <f>X1051*K1051</f>
        <v>0</v>
      </c>
      <c r="Z1051" s="177">
        <v>0</v>
      </c>
      <c r="AA1051" s="178">
        <f>Z1051*K1051</f>
        <v>0</v>
      </c>
      <c r="AR1051" s="21" t="s">
        <v>296</v>
      </c>
      <c r="AT1051" s="21" t="s">
        <v>292</v>
      </c>
      <c r="AU1051" s="21" t="s">
        <v>114</v>
      </c>
      <c r="AY1051" s="21" t="s">
        <v>191</v>
      </c>
      <c r="BE1051" s="113">
        <f>IF(U1051="základní",N1051,0)</f>
        <v>0</v>
      </c>
      <c r="BF1051" s="113">
        <f>IF(U1051="snížená",N1051,0)</f>
        <v>0</v>
      </c>
      <c r="BG1051" s="113">
        <f>IF(U1051="zákl. přenesená",N1051,0)</f>
        <v>0</v>
      </c>
      <c r="BH1051" s="113">
        <f>IF(U1051="sníž. přenesená",N1051,0)</f>
        <v>0</v>
      </c>
      <c r="BI1051" s="113">
        <f>IF(U1051="nulová",N1051,0)</f>
        <v>0</v>
      </c>
      <c r="BJ1051" s="21" t="s">
        <v>90</v>
      </c>
      <c r="BK1051" s="113">
        <f>ROUND(L1051*K1051,2)</f>
        <v>0</v>
      </c>
      <c r="BL1051" s="21" t="s">
        <v>196</v>
      </c>
      <c r="BM1051" s="21" t="s">
        <v>1446</v>
      </c>
    </row>
    <row r="1052" spans="2:51" s="10" customFormat="1" ht="22.5" customHeight="1">
      <c r="B1052" s="179"/>
      <c r="C1052" s="180"/>
      <c r="D1052" s="180"/>
      <c r="E1052" s="181" t="s">
        <v>22</v>
      </c>
      <c r="F1052" s="284" t="s">
        <v>1447</v>
      </c>
      <c r="G1052" s="285"/>
      <c r="H1052" s="285"/>
      <c r="I1052" s="285"/>
      <c r="J1052" s="180"/>
      <c r="K1052" s="182">
        <v>1</v>
      </c>
      <c r="L1052" s="180"/>
      <c r="M1052" s="180"/>
      <c r="N1052" s="180"/>
      <c r="O1052" s="180"/>
      <c r="P1052" s="180"/>
      <c r="Q1052" s="180"/>
      <c r="R1052" s="183"/>
      <c r="T1052" s="184"/>
      <c r="U1052" s="180"/>
      <c r="V1052" s="180"/>
      <c r="W1052" s="180"/>
      <c r="X1052" s="180"/>
      <c r="Y1052" s="180"/>
      <c r="Z1052" s="180"/>
      <c r="AA1052" s="185"/>
      <c r="AT1052" s="186" t="s">
        <v>199</v>
      </c>
      <c r="AU1052" s="186" t="s">
        <v>114</v>
      </c>
      <c r="AV1052" s="10" t="s">
        <v>114</v>
      </c>
      <c r="AW1052" s="10" t="s">
        <v>39</v>
      </c>
      <c r="AX1052" s="10" t="s">
        <v>90</v>
      </c>
      <c r="AY1052" s="186" t="s">
        <v>191</v>
      </c>
    </row>
    <row r="1053" spans="2:65" s="1" customFormat="1" ht="22.5" customHeight="1">
      <c r="B1053" s="38"/>
      <c r="C1053" s="203" t="s">
        <v>1448</v>
      </c>
      <c r="D1053" s="203" t="s">
        <v>292</v>
      </c>
      <c r="E1053" s="204" t="s">
        <v>1449</v>
      </c>
      <c r="F1053" s="276" t="s">
        <v>1450</v>
      </c>
      <c r="G1053" s="276"/>
      <c r="H1053" s="276"/>
      <c r="I1053" s="276"/>
      <c r="J1053" s="205" t="s">
        <v>203</v>
      </c>
      <c r="K1053" s="206">
        <v>1</v>
      </c>
      <c r="L1053" s="277">
        <v>0</v>
      </c>
      <c r="M1053" s="278"/>
      <c r="N1053" s="279">
        <f>ROUND(L1053*K1053,2)</f>
        <v>0</v>
      </c>
      <c r="O1053" s="280"/>
      <c r="P1053" s="280"/>
      <c r="Q1053" s="280"/>
      <c r="R1053" s="40"/>
      <c r="T1053" s="176" t="s">
        <v>22</v>
      </c>
      <c r="U1053" s="47" t="s">
        <v>47</v>
      </c>
      <c r="V1053" s="39"/>
      <c r="W1053" s="177">
        <f>V1053*K1053</f>
        <v>0</v>
      </c>
      <c r="X1053" s="177">
        <v>0</v>
      </c>
      <c r="Y1053" s="177">
        <f>X1053*K1053</f>
        <v>0</v>
      </c>
      <c r="Z1053" s="177">
        <v>0</v>
      </c>
      <c r="AA1053" s="178">
        <f>Z1053*K1053</f>
        <v>0</v>
      </c>
      <c r="AR1053" s="21" t="s">
        <v>296</v>
      </c>
      <c r="AT1053" s="21" t="s">
        <v>292</v>
      </c>
      <c r="AU1053" s="21" t="s">
        <v>114</v>
      </c>
      <c r="AY1053" s="21" t="s">
        <v>191</v>
      </c>
      <c r="BE1053" s="113">
        <f>IF(U1053="základní",N1053,0)</f>
        <v>0</v>
      </c>
      <c r="BF1053" s="113">
        <f>IF(U1053="snížená",N1053,0)</f>
        <v>0</v>
      </c>
      <c r="BG1053" s="113">
        <f>IF(U1053="zákl. přenesená",N1053,0)</f>
        <v>0</v>
      </c>
      <c r="BH1053" s="113">
        <f>IF(U1053="sníž. přenesená",N1053,0)</f>
        <v>0</v>
      </c>
      <c r="BI1053" s="113">
        <f>IF(U1053="nulová",N1053,0)</f>
        <v>0</v>
      </c>
      <c r="BJ1053" s="21" t="s">
        <v>90</v>
      </c>
      <c r="BK1053" s="113">
        <f>ROUND(L1053*K1053,2)</f>
        <v>0</v>
      </c>
      <c r="BL1053" s="21" t="s">
        <v>196</v>
      </c>
      <c r="BM1053" s="21" t="s">
        <v>1451</v>
      </c>
    </row>
    <row r="1054" spans="2:51" s="10" customFormat="1" ht="22.5" customHeight="1">
      <c r="B1054" s="179"/>
      <c r="C1054" s="180"/>
      <c r="D1054" s="180"/>
      <c r="E1054" s="181" t="s">
        <v>22</v>
      </c>
      <c r="F1054" s="284" t="s">
        <v>1452</v>
      </c>
      <c r="G1054" s="285"/>
      <c r="H1054" s="285"/>
      <c r="I1054" s="285"/>
      <c r="J1054" s="180"/>
      <c r="K1054" s="182">
        <v>1</v>
      </c>
      <c r="L1054" s="180"/>
      <c r="M1054" s="180"/>
      <c r="N1054" s="180"/>
      <c r="O1054" s="180"/>
      <c r="P1054" s="180"/>
      <c r="Q1054" s="180"/>
      <c r="R1054" s="183"/>
      <c r="T1054" s="184"/>
      <c r="U1054" s="180"/>
      <c r="V1054" s="180"/>
      <c r="W1054" s="180"/>
      <c r="X1054" s="180"/>
      <c r="Y1054" s="180"/>
      <c r="Z1054" s="180"/>
      <c r="AA1054" s="185"/>
      <c r="AT1054" s="186" t="s">
        <v>199</v>
      </c>
      <c r="AU1054" s="186" t="s">
        <v>114</v>
      </c>
      <c r="AV1054" s="10" t="s">
        <v>114</v>
      </c>
      <c r="AW1054" s="10" t="s">
        <v>39</v>
      </c>
      <c r="AX1054" s="10" t="s">
        <v>90</v>
      </c>
      <c r="AY1054" s="186" t="s">
        <v>191</v>
      </c>
    </row>
    <row r="1055" spans="2:65" s="1" customFormat="1" ht="22.5" customHeight="1">
      <c r="B1055" s="38"/>
      <c r="C1055" s="203" t="s">
        <v>1453</v>
      </c>
      <c r="D1055" s="203" t="s">
        <v>292</v>
      </c>
      <c r="E1055" s="204" t="s">
        <v>1454</v>
      </c>
      <c r="F1055" s="276" t="s">
        <v>1455</v>
      </c>
      <c r="G1055" s="276"/>
      <c r="H1055" s="276"/>
      <c r="I1055" s="276"/>
      <c r="J1055" s="205" t="s">
        <v>203</v>
      </c>
      <c r="K1055" s="206">
        <v>1</v>
      </c>
      <c r="L1055" s="277">
        <v>0</v>
      </c>
      <c r="M1055" s="278"/>
      <c r="N1055" s="279">
        <f>ROUND(L1055*K1055,2)</f>
        <v>0</v>
      </c>
      <c r="O1055" s="280"/>
      <c r="P1055" s="280"/>
      <c r="Q1055" s="280"/>
      <c r="R1055" s="40"/>
      <c r="T1055" s="176" t="s">
        <v>22</v>
      </c>
      <c r="U1055" s="47" t="s">
        <v>47</v>
      </c>
      <c r="V1055" s="39"/>
      <c r="W1055" s="177">
        <f>V1055*K1055</f>
        <v>0</v>
      </c>
      <c r="X1055" s="177">
        <v>0</v>
      </c>
      <c r="Y1055" s="177">
        <f>X1055*K1055</f>
        <v>0</v>
      </c>
      <c r="Z1055" s="177">
        <v>0</v>
      </c>
      <c r="AA1055" s="178">
        <f>Z1055*K1055</f>
        <v>0</v>
      </c>
      <c r="AR1055" s="21" t="s">
        <v>296</v>
      </c>
      <c r="AT1055" s="21" t="s">
        <v>292</v>
      </c>
      <c r="AU1055" s="21" t="s">
        <v>114</v>
      </c>
      <c r="AY1055" s="21" t="s">
        <v>191</v>
      </c>
      <c r="BE1055" s="113">
        <f>IF(U1055="základní",N1055,0)</f>
        <v>0</v>
      </c>
      <c r="BF1055" s="113">
        <f>IF(U1055="snížená",N1055,0)</f>
        <v>0</v>
      </c>
      <c r="BG1055" s="113">
        <f>IF(U1055="zákl. přenesená",N1055,0)</f>
        <v>0</v>
      </c>
      <c r="BH1055" s="113">
        <f>IF(U1055="sníž. přenesená",N1055,0)</f>
        <v>0</v>
      </c>
      <c r="BI1055" s="113">
        <f>IF(U1055="nulová",N1055,0)</f>
        <v>0</v>
      </c>
      <c r="BJ1055" s="21" t="s">
        <v>90</v>
      </c>
      <c r="BK1055" s="113">
        <f>ROUND(L1055*K1055,2)</f>
        <v>0</v>
      </c>
      <c r="BL1055" s="21" t="s">
        <v>196</v>
      </c>
      <c r="BM1055" s="21" t="s">
        <v>1456</v>
      </c>
    </row>
    <row r="1056" spans="2:47" s="1" customFormat="1" ht="30" customHeight="1">
      <c r="B1056" s="38"/>
      <c r="C1056" s="39"/>
      <c r="D1056" s="39"/>
      <c r="E1056" s="39"/>
      <c r="F1056" s="270" t="s">
        <v>1457</v>
      </c>
      <c r="G1056" s="271"/>
      <c r="H1056" s="271"/>
      <c r="I1056" s="271"/>
      <c r="J1056" s="39"/>
      <c r="K1056" s="39"/>
      <c r="L1056" s="39"/>
      <c r="M1056" s="39"/>
      <c r="N1056" s="39"/>
      <c r="O1056" s="39"/>
      <c r="P1056" s="39"/>
      <c r="Q1056" s="39"/>
      <c r="R1056" s="40"/>
      <c r="T1056" s="147"/>
      <c r="U1056" s="39"/>
      <c r="V1056" s="39"/>
      <c r="W1056" s="39"/>
      <c r="X1056" s="39"/>
      <c r="Y1056" s="39"/>
      <c r="Z1056" s="39"/>
      <c r="AA1056" s="81"/>
      <c r="AT1056" s="21" t="s">
        <v>210</v>
      </c>
      <c r="AU1056" s="21" t="s">
        <v>114</v>
      </c>
    </row>
    <row r="1057" spans="2:51" s="10" customFormat="1" ht="22.5" customHeight="1">
      <c r="B1057" s="179"/>
      <c r="C1057" s="180"/>
      <c r="D1057" s="180"/>
      <c r="E1057" s="181" t="s">
        <v>22</v>
      </c>
      <c r="F1057" s="274" t="s">
        <v>1458</v>
      </c>
      <c r="G1057" s="275"/>
      <c r="H1057" s="275"/>
      <c r="I1057" s="275"/>
      <c r="J1057" s="180"/>
      <c r="K1057" s="182">
        <v>1</v>
      </c>
      <c r="L1057" s="180"/>
      <c r="M1057" s="180"/>
      <c r="N1057" s="180"/>
      <c r="O1057" s="180"/>
      <c r="P1057" s="180"/>
      <c r="Q1057" s="180"/>
      <c r="R1057" s="183"/>
      <c r="T1057" s="184"/>
      <c r="U1057" s="180"/>
      <c r="V1057" s="180"/>
      <c r="W1057" s="180"/>
      <c r="X1057" s="180"/>
      <c r="Y1057" s="180"/>
      <c r="Z1057" s="180"/>
      <c r="AA1057" s="185"/>
      <c r="AT1057" s="186" t="s">
        <v>199</v>
      </c>
      <c r="AU1057" s="186" t="s">
        <v>114</v>
      </c>
      <c r="AV1057" s="10" t="s">
        <v>114</v>
      </c>
      <c r="AW1057" s="10" t="s">
        <v>39</v>
      </c>
      <c r="AX1057" s="10" t="s">
        <v>90</v>
      </c>
      <c r="AY1057" s="186" t="s">
        <v>191</v>
      </c>
    </row>
    <row r="1058" spans="2:65" s="1" customFormat="1" ht="22.5" customHeight="1">
      <c r="B1058" s="38"/>
      <c r="C1058" s="203" t="s">
        <v>1459</v>
      </c>
      <c r="D1058" s="203" t="s">
        <v>292</v>
      </c>
      <c r="E1058" s="204" t="s">
        <v>1460</v>
      </c>
      <c r="F1058" s="276" t="s">
        <v>1461</v>
      </c>
      <c r="G1058" s="276"/>
      <c r="H1058" s="276"/>
      <c r="I1058" s="276"/>
      <c r="J1058" s="205" t="s">
        <v>1462</v>
      </c>
      <c r="K1058" s="206">
        <v>1</v>
      </c>
      <c r="L1058" s="277">
        <v>0</v>
      </c>
      <c r="M1058" s="278"/>
      <c r="N1058" s="279">
        <f>ROUND(L1058*K1058,2)</f>
        <v>0</v>
      </c>
      <c r="O1058" s="280"/>
      <c r="P1058" s="280"/>
      <c r="Q1058" s="280"/>
      <c r="R1058" s="40"/>
      <c r="T1058" s="176" t="s">
        <v>22</v>
      </c>
      <c r="U1058" s="47" t="s">
        <v>47</v>
      </c>
      <c r="V1058" s="39"/>
      <c r="W1058" s="177">
        <f>V1058*K1058</f>
        <v>0</v>
      </c>
      <c r="X1058" s="177">
        <v>0</v>
      </c>
      <c r="Y1058" s="177">
        <f>X1058*K1058</f>
        <v>0</v>
      </c>
      <c r="Z1058" s="177">
        <v>0</v>
      </c>
      <c r="AA1058" s="178">
        <f>Z1058*K1058</f>
        <v>0</v>
      </c>
      <c r="AR1058" s="21" t="s">
        <v>296</v>
      </c>
      <c r="AT1058" s="21" t="s">
        <v>292</v>
      </c>
      <c r="AU1058" s="21" t="s">
        <v>114</v>
      </c>
      <c r="AY1058" s="21" t="s">
        <v>191</v>
      </c>
      <c r="BE1058" s="113">
        <f>IF(U1058="základní",N1058,0)</f>
        <v>0</v>
      </c>
      <c r="BF1058" s="113">
        <f>IF(U1058="snížená",N1058,0)</f>
        <v>0</v>
      </c>
      <c r="BG1058" s="113">
        <f>IF(U1058="zákl. přenesená",N1058,0)</f>
        <v>0</v>
      </c>
      <c r="BH1058" s="113">
        <f>IF(U1058="sníž. přenesená",N1058,0)</f>
        <v>0</v>
      </c>
      <c r="BI1058" s="113">
        <f>IF(U1058="nulová",N1058,0)</f>
        <v>0</v>
      </c>
      <c r="BJ1058" s="21" t="s">
        <v>90</v>
      </c>
      <c r="BK1058" s="113">
        <f>ROUND(L1058*K1058,2)</f>
        <v>0</v>
      </c>
      <c r="BL1058" s="21" t="s">
        <v>196</v>
      </c>
      <c r="BM1058" s="21" t="s">
        <v>1463</v>
      </c>
    </row>
    <row r="1059" spans="2:65" s="1" customFormat="1" ht="31.5" customHeight="1">
      <c r="B1059" s="38"/>
      <c r="C1059" s="172" t="s">
        <v>1464</v>
      </c>
      <c r="D1059" s="172" t="s">
        <v>193</v>
      </c>
      <c r="E1059" s="173" t="s">
        <v>1465</v>
      </c>
      <c r="F1059" s="281" t="s">
        <v>1466</v>
      </c>
      <c r="G1059" s="281"/>
      <c r="H1059" s="281"/>
      <c r="I1059" s="281"/>
      <c r="J1059" s="174" t="s">
        <v>831</v>
      </c>
      <c r="K1059" s="215">
        <v>0</v>
      </c>
      <c r="L1059" s="282">
        <v>0</v>
      </c>
      <c r="M1059" s="283"/>
      <c r="N1059" s="280">
        <f>ROUND(L1059*K1059,2)</f>
        <v>0</v>
      </c>
      <c r="O1059" s="280"/>
      <c r="P1059" s="280"/>
      <c r="Q1059" s="280"/>
      <c r="R1059" s="40"/>
      <c r="T1059" s="176" t="s">
        <v>22</v>
      </c>
      <c r="U1059" s="47" t="s">
        <v>47</v>
      </c>
      <c r="V1059" s="39"/>
      <c r="W1059" s="177">
        <f>V1059*K1059</f>
        <v>0</v>
      </c>
      <c r="X1059" s="177">
        <v>0</v>
      </c>
      <c r="Y1059" s="177">
        <f>X1059*K1059</f>
        <v>0</v>
      </c>
      <c r="Z1059" s="177">
        <v>0</v>
      </c>
      <c r="AA1059" s="178">
        <f>Z1059*K1059</f>
        <v>0</v>
      </c>
      <c r="AR1059" s="21" t="s">
        <v>344</v>
      </c>
      <c r="AT1059" s="21" t="s">
        <v>193</v>
      </c>
      <c r="AU1059" s="21" t="s">
        <v>114</v>
      </c>
      <c r="AY1059" s="21" t="s">
        <v>191</v>
      </c>
      <c r="BE1059" s="113">
        <f>IF(U1059="základní",N1059,0)</f>
        <v>0</v>
      </c>
      <c r="BF1059" s="113">
        <f>IF(U1059="snížená",N1059,0)</f>
        <v>0</v>
      </c>
      <c r="BG1059" s="113">
        <f>IF(U1059="zákl. přenesená",N1059,0)</f>
        <v>0</v>
      </c>
      <c r="BH1059" s="113">
        <f>IF(U1059="sníž. přenesená",N1059,0)</f>
        <v>0</v>
      </c>
      <c r="BI1059" s="113">
        <f>IF(U1059="nulová",N1059,0)</f>
        <v>0</v>
      </c>
      <c r="BJ1059" s="21" t="s">
        <v>90</v>
      </c>
      <c r="BK1059" s="113">
        <f>ROUND(L1059*K1059,2)</f>
        <v>0</v>
      </c>
      <c r="BL1059" s="21" t="s">
        <v>344</v>
      </c>
      <c r="BM1059" s="21" t="s">
        <v>1467</v>
      </c>
    </row>
    <row r="1060" spans="2:63" s="9" customFormat="1" ht="29.85" customHeight="1">
      <c r="B1060" s="161"/>
      <c r="C1060" s="162"/>
      <c r="D1060" s="171" t="s">
        <v>161</v>
      </c>
      <c r="E1060" s="171"/>
      <c r="F1060" s="171"/>
      <c r="G1060" s="171"/>
      <c r="H1060" s="171"/>
      <c r="I1060" s="171"/>
      <c r="J1060" s="171"/>
      <c r="K1060" s="171"/>
      <c r="L1060" s="171"/>
      <c r="M1060" s="171"/>
      <c r="N1060" s="268">
        <f>BK1060</f>
        <v>0</v>
      </c>
      <c r="O1060" s="269"/>
      <c r="P1060" s="269"/>
      <c r="Q1060" s="269"/>
      <c r="R1060" s="164"/>
      <c r="T1060" s="165"/>
      <c r="U1060" s="162"/>
      <c r="V1060" s="162"/>
      <c r="W1060" s="166">
        <f>SUM(W1061:W1165)</f>
        <v>0</v>
      </c>
      <c r="X1060" s="162"/>
      <c r="Y1060" s="166">
        <f>SUM(Y1061:Y1165)</f>
        <v>0.6659838</v>
      </c>
      <c r="Z1060" s="162"/>
      <c r="AA1060" s="167">
        <f>SUM(AA1061:AA1165)</f>
        <v>0.034</v>
      </c>
      <c r="AR1060" s="168" t="s">
        <v>114</v>
      </c>
      <c r="AT1060" s="169" t="s">
        <v>81</v>
      </c>
      <c r="AU1060" s="169" t="s">
        <v>90</v>
      </c>
      <c r="AY1060" s="168" t="s">
        <v>191</v>
      </c>
      <c r="BK1060" s="170">
        <f>SUM(BK1061:BK1165)</f>
        <v>0</v>
      </c>
    </row>
    <row r="1061" spans="2:65" s="1" customFormat="1" ht="22.5" customHeight="1">
      <c r="B1061" s="38"/>
      <c r="C1061" s="172" t="s">
        <v>1468</v>
      </c>
      <c r="D1061" s="172" t="s">
        <v>193</v>
      </c>
      <c r="E1061" s="173" t="s">
        <v>1469</v>
      </c>
      <c r="F1061" s="281" t="s">
        <v>1470</v>
      </c>
      <c r="G1061" s="281"/>
      <c r="H1061" s="281"/>
      <c r="I1061" s="281"/>
      <c r="J1061" s="174" t="s">
        <v>203</v>
      </c>
      <c r="K1061" s="175">
        <v>8</v>
      </c>
      <c r="L1061" s="282">
        <v>0</v>
      </c>
      <c r="M1061" s="283"/>
      <c r="N1061" s="280">
        <f>ROUND(L1061*K1061,2)</f>
        <v>0</v>
      </c>
      <c r="O1061" s="280"/>
      <c r="P1061" s="280"/>
      <c r="Q1061" s="280"/>
      <c r="R1061" s="40"/>
      <c r="T1061" s="176" t="s">
        <v>22</v>
      </c>
      <c r="U1061" s="47" t="s">
        <v>47</v>
      </c>
      <c r="V1061" s="39"/>
      <c r="W1061" s="177">
        <f>V1061*K1061</f>
        <v>0</v>
      </c>
      <c r="X1061" s="177">
        <v>0</v>
      </c>
      <c r="Y1061" s="177">
        <f>X1061*K1061</f>
        <v>0</v>
      </c>
      <c r="Z1061" s="177">
        <v>0</v>
      </c>
      <c r="AA1061" s="178">
        <f>Z1061*K1061</f>
        <v>0</v>
      </c>
      <c r="AR1061" s="21" t="s">
        <v>344</v>
      </c>
      <c r="AT1061" s="21" t="s">
        <v>193</v>
      </c>
      <c r="AU1061" s="21" t="s">
        <v>114</v>
      </c>
      <c r="AY1061" s="21" t="s">
        <v>191</v>
      </c>
      <c r="BE1061" s="113">
        <f>IF(U1061="základní",N1061,0)</f>
        <v>0</v>
      </c>
      <c r="BF1061" s="113">
        <f>IF(U1061="snížená",N1061,0)</f>
        <v>0</v>
      </c>
      <c r="BG1061" s="113">
        <f>IF(U1061="zákl. přenesená",N1061,0)</f>
        <v>0</v>
      </c>
      <c r="BH1061" s="113">
        <f>IF(U1061="sníž. přenesená",N1061,0)</f>
        <v>0</v>
      </c>
      <c r="BI1061" s="113">
        <f>IF(U1061="nulová",N1061,0)</f>
        <v>0</v>
      </c>
      <c r="BJ1061" s="21" t="s">
        <v>90</v>
      </c>
      <c r="BK1061" s="113">
        <f>ROUND(L1061*K1061,2)</f>
        <v>0</v>
      </c>
      <c r="BL1061" s="21" t="s">
        <v>344</v>
      </c>
      <c r="BM1061" s="21" t="s">
        <v>1471</v>
      </c>
    </row>
    <row r="1062" spans="2:47" s="1" customFormat="1" ht="30" customHeight="1">
      <c r="B1062" s="38"/>
      <c r="C1062" s="39"/>
      <c r="D1062" s="39"/>
      <c r="E1062" s="39"/>
      <c r="F1062" s="270" t="s">
        <v>1472</v>
      </c>
      <c r="G1062" s="271"/>
      <c r="H1062" s="271"/>
      <c r="I1062" s="271"/>
      <c r="J1062" s="39"/>
      <c r="K1062" s="39"/>
      <c r="L1062" s="39"/>
      <c r="M1062" s="39"/>
      <c r="N1062" s="39"/>
      <c r="O1062" s="39"/>
      <c r="P1062" s="39"/>
      <c r="Q1062" s="39"/>
      <c r="R1062" s="40"/>
      <c r="T1062" s="147"/>
      <c r="U1062" s="39"/>
      <c r="V1062" s="39"/>
      <c r="W1062" s="39"/>
      <c r="X1062" s="39"/>
      <c r="Y1062" s="39"/>
      <c r="Z1062" s="39"/>
      <c r="AA1062" s="81"/>
      <c r="AT1062" s="21" t="s">
        <v>210</v>
      </c>
      <c r="AU1062" s="21" t="s">
        <v>114</v>
      </c>
    </row>
    <row r="1063" spans="2:51" s="11" customFormat="1" ht="22.5" customHeight="1">
      <c r="B1063" s="187"/>
      <c r="C1063" s="188"/>
      <c r="D1063" s="188"/>
      <c r="E1063" s="189" t="s">
        <v>22</v>
      </c>
      <c r="F1063" s="272" t="s">
        <v>1293</v>
      </c>
      <c r="G1063" s="273"/>
      <c r="H1063" s="273"/>
      <c r="I1063" s="273"/>
      <c r="J1063" s="188"/>
      <c r="K1063" s="190" t="s">
        <v>22</v>
      </c>
      <c r="L1063" s="188"/>
      <c r="M1063" s="188"/>
      <c r="N1063" s="188"/>
      <c r="O1063" s="188"/>
      <c r="P1063" s="188"/>
      <c r="Q1063" s="188"/>
      <c r="R1063" s="191"/>
      <c r="T1063" s="192"/>
      <c r="U1063" s="188"/>
      <c r="V1063" s="188"/>
      <c r="W1063" s="188"/>
      <c r="X1063" s="188"/>
      <c r="Y1063" s="188"/>
      <c r="Z1063" s="188"/>
      <c r="AA1063" s="193"/>
      <c r="AT1063" s="194" t="s">
        <v>199</v>
      </c>
      <c r="AU1063" s="194" t="s">
        <v>114</v>
      </c>
      <c r="AV1063" s="11" t="s">
        <v>90</v>
      </c>
      <c r="AW1063" s="11" t="s">
        <v>39</v>
      </c>
      <c r="AX1063" s="11" t="s">
        <v>82</v>
      </c>
      <c r="AY1063" s="194" t="s">
        <v>191</v>
      </c>
    </row>
    <row r="1064" spans="2:51" s="10" customFormat="1" ht="22.5" customHeight="1">
      <c r="B1064" s="179"/>
      <c r="C1064" s="180"/>
      <c r="D1064" s="180"/>
      <c r="E1064" s="181" t="s">
        <v>22</v>
      </c>
      <c r="F1064" s="274" t="s">
        <v>1473</v>
      </c>
      <c r="G1064" s="275"/>
      <c r="H1064" s="275"/>
      <c r="I1064" s="275"/>
      <c r="J1064" s="180"/>
      <c r="K1064" s="182">
        <v>1</v>
      </c>
      <c r="L1064" s="180"/>
      <c r="M1064" s="180"/>
      <c r="N1064" s="180"/>
      <c r="O1064" s="180"/>
      <c r="P1064" s="180"/>
      <c r="Q1064" s="180"/>
      <c r="R1064" s="183"/>
      <c r="T1064" s="184"/>
      <c r="U1064" s="180"/>
      <c r="V1064" s="180"/>
      <c r="W1064" s="180"/>
      <c r="X1064" s="180"/>
      <c r="Y1064" s="180"/>
      <c r="Z1064" s="180"/>
      <c r="AA1064" s="185"/>
      <c r="AT1064" s="186" t="s">
        <v>199</v>
      </c>
      <c r="AU1064" s="186" t="s">
        <v>114</v>
      </c>
      <c r="AV1064" s="10" t="s">
        <v>114</v>
      </c>
      <c r="AW1064" s="10" t="s">
        <v>39</v>
      </c>
      <c r="AX1064" s="10" t="s">
        <v>82</v>
      </c>
      <c r="AY1064" s="186" t="s">
        <v>191</v>
      </c>
    </row>
    <row r="1065" spans="2:51" s="10" customFormat="1" ht="22.5" customHeight="1">
      <c r="B1065" s="179"/>
      <c r="C1065" s="180"/>
      <c r="D1065" s="180"/>
      <c r="E1065" s="181" t="s">
        <v>22</v>
      </c>
      <c r="F1065" s="274" t="s">
        <v>1474</v>
      </c>
      <c r="G1065" s="275"/>
      <c r="H1065" s="275"/>
      <c r="I1065" s="275"/>
      <c r="J1065" s="180"/>
      <c r="K1065" s="182">
        <v>7</v>
      </c>
      <c r="L1065" s="180"/>
      <c r="M1065" s="180"/>
      <c r="N1065" s="180"/>
      <c r="O1065" s="180"/>
      <c r="P1065" s="180"/>
      <c r="Q1065" s="180"/>
      <c r="R1065" s="183"/>
      <c r="T1065" s="184"/>
      <c r="U1065" s="180"/>
      <c r="V1065" s="180"/>
      <c r="W1065" s="180"/>
      <c r="X1065" s="180"/>
      <c r="Y1065" s="180"/>
      <c r="Z1065" s="180"/>
      <c r="AA1065" s="185"/>
      <c r="AT1065" s="186" t="s">
        <v>199</v>
      </c>
      <c r="AU1065" s="186" t="s">
        <v>114</v>
      </c>
      <c r="AV1065" s="10" t="s">
        <v>114</v>
      </c>
      <c r="AW1065" s="10" t="s">
        <v>39</v>
      </c>
      <c r="AX1065" s="10" t="s">
        <v>82</v>
      </c>
      <c r="AY1065" s="186" t="s">
        <v>191</v>
      </c>
    </row>
    <row r="1066" spans="2:51" s="12" customFormat="1" ht="22.5" customHeight="1">
      <c r="B1066" s="195"/>
      <c r="C1066" s="196"/>
      <c r="D1066" s="196"/>
      <c r="E1066" s="197" t="s">
        <v>22</v>
      </c>
      <c r="F1066" s="288" t="s">
        <v>217</v>
      </c>
      <c r="G1066" s="289"/>
      <c r="H1066" s="289"/>
      <c r="I1066" s="289"/>
      <c r="J1066" s="196"/>
      <c r="K1066" s="198">
        <v>8</v>
      </c>
      <c r="L1066" s="196"/>
      <c r="M1066" s="196"/>
      <c r="N1066" s="196"/>
      <c r="O1066" s="196"/>
      <c r="P1066" s="196"/>
      <c r="Q1066" s="196"/>
      <c r="R1066" s="199"/>
      <c r="T1066" s="200"/>
      <c r="U1066" s="196"/>
      <c r="V1066" s="196"/>
      <c r="W1066" s="196"/>
      <c r="X1066" s="196"/>
      <c r="Y1066" s="196"/>
      <c r="Z1066" s="196"/>
      <c r="AA1066" s="201"/>
      <c r="AT1066" s="202" t="s">
        <v>199</v>
      </c>
      <c r="AU1066" s="202" t="s">
        <v>114</v>
      </c>
      <c r="AV1066" s="12" t="s">
        <v>196</v>
      </c>
      <c r="AW1066" s="12" t="s">
        <v>39</v>
      </c>
      <c r="AX1066" s="12" t="s">
        <v>90</v>
      </c>
      <c r="AY1066" s="202" t="s">
        <v>191</v>
      </c>
    </row>
    <row r="1067" spans="2:65" s="1" customFormat="1" ht="31.5" customHeight="1">
      <c r="B1067" s="38"/>
      <c r="C1067" s="172" t="s">
        <v>1475</v>
      </c>
      <c r="D1067" s="172" t="s">
        <v>193</v>
      </c>
      <c r="E1067" s="173" t="s">
        <v>1476</v>
      </c>
      <c r="F1067" s="281" t="s">
        <v>1477</v>
      </c>
      <c r="G1067" s="281"/>
      <c r="H1067" s="281"/>
      <c r="I1067" s="281"/>
      <c r="J1067" s="174" t="s">
        <v>203</v>
      </c>
      <c r="K1067" s="175">
        <v>36</v>
      </c>
      <c r="L1067" s="282">
        <v>0</v>
      </c>
      <c r="M1067" s="283"/>
      <c r="N1067" s="280">
        <f>ROUND(L1067*K1067,2)</f>
        <v>0</v>
      </c>
      <c r="O1067" s="280"/>
      <c r="P1067" s="280"/>
      <c r="Q1067" s="280"/>
      <c r="R1067" s="40"/>
      <c r="T1067" s="176" t="s">
        <v>22</v>
      </c>
      <c r="U1067" s="47" t="s">
        <v>47</v>
      </c>
      <c r="V1067" s="39"/>
      <c r="W1067" s="177">
        <f>V1067*K1067</f>
        <v>0</v>
      </c>
      <c r="X1067" s="177">
        <v>0</v>
      </c>
      <c r="Y1067" s="177">
        <f>X1067*K1067</f>
        <v>0</v>
      </c>
      <c r="Z1067" s="177">
        <v>0</v>
      </c>
      <c r="AA1067" s="178">
        <f>Z1067*K1067</f>
        <v>0</v>
      </c>
      <c r="AR1067" s="21" t="s">
        <v>344</v>
      </c>
      <c r="AT1067" s="21" t="s">
        <v>193</v>
      </c>
      <c r="AU1067" s="21" t="s">
        <v>114</v>
      </c>
      <c r="AY1067" s="21" t="s">
        <v>191</v>
      </c>
      <c r="BE1067" s="113">
        <f>IF(U1067="základní",N1067,0)</f>
        <v>0</v>
      </c>
      <c r="BF1067" s="113">
        <f>IF(U1067="snížená",N1067,0)</f>
        <v>0</v>
      </c>
      <c r="BG1067" s="113">
        <f>IF(U1067="zákl. přenesená",N1067,0)</f>
        <v>0</v>
      </c>
      <c r="BH1067" s="113">
        <f>IF(U1067="sníž. přenesená",N1067,0)</f>
        <v>0</v>
      </c>
      <c r="BI1067" s="113">
        <f>IF(U1067="nulová",N1067,0)</f>
        <v>0</v>
      </c>
      <c r="BJ1067" s="21" t="s">
        <v>90</v>
      </c>
      <c r="BK1067" s="113">
        <f>ROUND(L1067*K1067,2)</f>
        <v>0</v>
      </c>
      <c r="BL1067" s="21" t="s">
        <v>344</v>
      </c>
      <c r="BM1067" s="21" t="s">
        <v>1478</v>
      </c>
    </row>
    <row r="1068" spans="2:47" s="1" customFormat="1" ht="66" customHeight="1">
      <c r="B1068" s="38"/>
      <c r="C1068" s="39"/>
      <c r="D1068" s="39"/>
      <c r="E1068" s="39"/>
      <c r="F1068" s="270" t="s">
        <v>1479</v>
      </c>
      <c r="G1068" s="271"/>
      <c r="H1068" s="271"/>
      <c r="I1068" s="271"/>
      <c r="J1068" s="39"/>
      <c r="K1068" s="39"/>
      <c r="L1068" s="39"/>
      <c r="M1068" s="39"/>
      <c r="N1068" s="39"/>
      <c r="O1068" s="39"/>
      <c r="P1068" s="39"/>
      <c r="Q1068" s="39"/>
      <c r="R1068" s="40"/>
      <c r="T1068" s="147"/>
      <c r="U1068" s="39"/>
      <c r="V1068" s="39"/>
      <c r="W1068" s="39"/>
      <c r="X1068" s="39"/>
      <c r="Y1068" s="39"/>
      <c r="Z1068" s="39"/>
      <c r="AA1068" s="81"/>
      <c r="AT1068" s="21" t="s">
        <v>210</v>
      </c>
      <c r="AU1068" s="21" t="s">
        <v>114</v>
      </c>
    </row>
    <row r="1069" spans="2:51" s="11" customFormat="1" ht="22.5" customHeight="1">
      <c r="B1069" s="187"/>
      <c r="C1069" s="188"/>
      <c r="D1069" s="188"/>
      <c r="E1069" s="189" t="s">
        <v>22</v>
      </c>
      <c r="F1069" s="272" t="s">
        <v>1293</v>
      </c>
      <c r="G1069" s="273"/>
      <c r="H1069" s="273"/>
      <c r="I1069" s="273"/>
      <c r="J1069" s="188"/>
      <c r="K1069" s="190" t="s">
        <v>22</v>
      </c>
      <c r="L1069" s="188"/>
      <c r="M1069" s="188"/>
      <c r="N1069" s="188"/>
      <c r="O1069" s="188"/>
      <c r="P1069" s="188"/>
      <c r="Q1069" s="188"/>
      <c r="R1069" s="191"/>
      <c r="T1069" s="192"/>
      <c r="U1069" s="188"/>
      <c r="V1069" s="188"/>
      <c r="W1069" s="188"/>
      <c r="X1069" s="188"/>
      <c r="Y1069" s="188"/>
      <c r="Z1069" s="188"/>
      <c r="AA1069" s="193"/>
      <c r="AT1069" s="194" t="s">
        <v>199</v>
      </c>
      <c r="AU1069" s="194" t="s">
        <v>114</v>
      </c>
      <c r="AV1069" s="11" t="s">
        <v>90</v>
      </c>
      <c r="AW1069" s="11" t="s">
        <v>39</v>
      </c>
      <c r="AX1069" s="11" t="s">
        <v>82</v>
      </c>
      <c r="AY1069" s="194" t="s">
        <v>191</v>
      </c>
    </row>
    <row r="1070" spans="2:51" s="10" customFormat="1" ht="22.5" customHeight="1">
      <c r="B1070" s="179"/>
      <c r="C1070" s="180"/>
      <c r="D1070" s="180"/>
      <c r="E1070" s="181" t="s">
        <v>22</v>
      </c>
      <c r="F1070" s="274" t="s">
        <v>1480</v>
      </c>
      <c r="G1070" s="275"/>
      <c r="H1070" s="275"/>
      <c r="I1070" s="275"/>
      <c r="J1070" s="180"/>
      <c r="K1070" s="182">
        <v>34</v>
      </c>
      <c r="L1070" s="180"/>
      <c r="M1070" s="180"/>
      <c r="N1070" s="180"/>
      <c r="O1070" s="180"/>
      <c r="P1070" s="180"/>
      <c r="Q1070" s="180"/>
      <c r="R1070" s="183"/>
      <c r="T1070" s="184"/>
      <c r="U1070" s="180"/>
      <c r="V1070" s="180"/>
      <c r="W1070" s="180"/>
      <c r="X1070" s="180"/>
      <c r="Y1070" s="180"/>
      <c r="Z1070" s="180"/>
      <c r="AA1070" s="185"/>
      <c r="AT1070" s="186" t="s">
        <v>199</v>
      </c>
      <c r="AU1070" s="186" t="s">
        <v>114</v>
      </c>
      <c r="AV1070" s="10" t="s">
        <v>114</v>
      </c>
      <c r="AW1070" s="10" t="s">
        <v>39</v>
      </c>
      <c r="AX1070" s="10" t="s">
        <v>82</v>
      </c>
      <c r="AY1070" s="186" t="s">
        <v>191</v>
      </c>
    </row>
    <row r="1071" spans="2:51" s="10" customFormat="1" ht="22.5" customHeight="1">
      <c r="B1071" s="179"/>
      <c r="C1071" s="180"/>
      <c r="D1071" s="180"/>
      <c r="E1071" s="181" t="s">
        <v>22</v>
      </c>
      <c r="F1071" s="274" t="s">
        <v>1481</v>
      </c>
      <c r="G1071" s="275"/>
      <c r="H1071" s="275"/>
      <c r="I1071" s="275"/>
      <c r="J1071" s="180"/>
      <c r="K1071" s="182">
        <v>2</v>
      </c>
      <c r="L1071" s="180"/>
      <c r="M1071" s="180"/>
      <c r="N1071" s="180"/>
      <c r="O1071" s="180"/>
      <c r="P1071" s="180"/>
      <c r="Q1071" s="180"/>
      <c r="R1071" s="183"/>
      <c r="T1071" s="184"/>
      <c r="U1071" s="180"/>
      <c r="V1071" s="180"/>
      <c r="W1071" s="180"/>
      <c r="X1071" s="180"/>
      <c r="Y1071" s="180"/>
      <c r="Z1071" s="180"/>
      <c r="AA1071" s="185"/>
      <c r="AT1071" s="186" t="s">
        <v>199</v>
      </c>
      <c r="AU1071" s="186" t="s">
        <v>114</v>
      </c>
      <c r="AV1071" s="10" t="s">
        <v>114</v>
      </c>
      <c r="AW1071" s="10" t="s">
        <v>39</v>
      </c>
      <c r="AX1071" s="10" t="s">
        <v>82</v>
      </c>
      <c r="AY1071" s="186" t="s">
        <v>191</v>
      </c>
    </row>
    <row r="1072" spans="2:51" s="12" customFormat="1" ht="22.5" customHeight="1">
      <c r="B1072" s="195"/>
      <c r="C1072" s="196"/>
      <c r="D1072" s="196"/>
      <c r="E1072" s="197" t="s">
        <v>22</v>
      </c>
      <c r="F1072" s="288" t="s">
        <v>217</v>
      </c>
      <c r="G1072" s="289"/>
      <c r="H1072" s="289"/>
      <c r="I1072" s="289"/>
      <c r="J1072" s="196"/>
      <c r="K1072" s="198">
        <v>36</v>
      </c>
      <c r="L1072" s="196"/>
      <c r="M1072" s="196"/>
      <c r="N1072" s="196"/>
      <c r="O1072" s="196"/>
      <c r="P1072" s="196"/>
      <c r="Q1072" s="196"/>
      <c r="R1072" s="199"/>
      <c r="T1072" s="200"/>
      <c r="U1072" s="196"/>
      <c r="V1072" s="196"/>
      <c r="W1072" s="196"/>
      <c r="X1072" s="196"/>
      <c r="Y1072" s="196"/>
      <c r="Z1072" s="196"/>
      <c r="AA1072" s="201"/>
      <c r="AT1072" s="202" t="s">
        <v>199</v>
      </c>
      <c r="AU1072" s="202" t="s">
        <v>114</v>
      </c>
      <c r="AV1072" s="12" t="s">
        <v>196</v>
      </c>
      <c r="AW1072" s="12" t="s">
        <v>39</v>
      </c>
      <c r="AX1072" s="12" t="s">
        <v>90</v>
      </c>
      <c r="AY1072" s="202" t="s">
        <v>191</v>
      </c>
    </row>
    <row r="1073" spans="2:65" s="1" customFormat="1" ht="22.5" customHeight="1">
      <c r="B1073" s="38"/>
      <c r="C1073" s="203" t="s">
        <v>1482</v>
      </c>
      <c r="D1073" s="203" t="s">
        <v>292</v>
      </c>
      <c r="E1073" s="204" t="s">
        <v>1483</v>
      </c>
      <c r="F1073" s="276" t="s">
        <v>1484</v>
      </c>
      <c r="G1073" s="276"/>
      <c r="H1073" s="276"/>
      <c r="I1073" s="276"/>
      <c r="J1073" s="205" t="s">
        <v>203</v>
      </c>
      <c r="K1073" s="206">
        <v>2</v>
      </c>
      <c r="L1073" s="277">
        <v>0</v>
      </c>
      <c r="M1073" s="278"/>
      <c r="N1073" s="279">
        <f>ROUND(L1073*K1073,2)</f>
        <v>0</v>
      </c>
      <c r="O1073" s="280"/>
      <c r="P1073" s="280"/>
      <c r="Q1073" s="280"/>
      <c r="R1073" s="40"/>
      <c r="T1073" s="176" t="s">
        <v>22</v>
      </c>
      <c r="U1073" s="47" t="s">
        <v>47</v>
      </c>
      <c r="V1073" s="39"/>
      <c r="W1073" s="177">
        <f>V1073*K1073</f>
        <v>0</v>
      </c>
      <c r="X1073" s="177">
        <v>0</v>
      </c>
      <c r="Y1073" s="177">
        <f>X1073*K1073</f>
        <v>0</v>
      </c>
      <c r="Z1073" s="177">
        <v>0</v>
      </c>
      <c r="AA1073" s="178">
        <f>Z1073*K1073</f>
        <v>0</v>
      </c>
      <c r="AR1073" s="21" t="s">
        <v>440</v>
      </c>
      <c r="AT1073" s="21" t="s">
        <v>292</v>
      </c>
      <c r="AU1073" s="21" t="s">
        <v>114</v>
      </c>
      <c r="AY1073" s="21" t="s">
        <v>191</v>
      </c>
      <c r="BE1073" s="113">
        <f>IF(U1073="základní",N1073,0)</f>
        <v>0</v>
      </c>
      <c r="BF1073" s="113">
        <f>IF(U1073="snížená",N1073,0)</f>
        <v>0</v>
      </c>
      <c r="BG1073" s="113">
        <f>IF(U1073="zákl. přenesená",N1073,0)</f>
        <v>0</v>
      </c>
      <c r="BH1073" s="113">
        <f>IF(U1073="sníž. přenesená",N1073,0)</f>
        <v>0</v>
      </c>
      <c r="BI1073" s="113">
        <f>IF(U1073="nulová",N1073,0)</f>
        <v>0</v>
      </c>
      <c r="BJ1073" s="21" t="s">
        <v>90</v>
      </c>
      <c r="BK1073" s="113">
        <f>ROUND(L1073*K1073,2)</f>
        <v>0</v>
      </c>
      <c r="BL1073" s="21" t="s">
        <v>344</v>
      </c>
      <c r="BM1073" s="21" t="s">
        <v>1485</v>
      </c>
    </row>
    <row r="1074" spans="2:51" s="11" customFormat="1" ht="22.5" customHeight="1">
      <c r="B1074" s="187"/>
      <c r="C1074" s="188"/>
      <c r="D1074" s="188"/>
      <c r="E1074" s="189" t="s">
        <v>22</v>
      </c>
      <c r="F1074" s="286" t="s">
        <v>1293</v>
      </c>
      <c r="G1074" s="287"/>
      <c r="H1074" s="287"/>
      <c r="I1074" s="287"/>
      <c r="J1074" s="188"/>
      <c r="K1074" s="190" t="s">
        <v>22</v>
      </c>
      <c r="L1074" s="188"/>
      <c r="M1074" s="188"/>
      <c r="N1074" s="188"/>
      <c r="O1074" s="188"/>
      <c r="P1074" s="188"/>
      <c r="Q1074" s="188"/>
      <c r="R1074" s="191"/>
      <c r="T1074" s="192"/>
      <c r="U1074" s="188"/>
      <c r="V1074" s="188"/>
      <c r="W1074" s="188"/>
      <c r="X1074" s="188"/>
      <c r="Y1074" s="188"/>
      <c r="Z1074" s="188"/>
      <c r="AA1074" s="193"/>
      <c r="AT1074" s="194" t="s">
        <v>199</v>
      </c>
      <c r="AU1074" s="194" t="s">
        <v>114</v>
      </c>
      <c r="AV1074" s="11" t="s">
        <v>90</v>
      </c>
      <c r="AW1074" s="11" t="s">
        <v>39</v>
      </c>
      <c r="AX1074" s="11" t="s">
        <v>82</v>
      </c>
      <c r="AY1074" s="194" t="s">
        <v>191</v>
      </c>
    </row>
    <row r="1075" spans="2:51" s="10" customFormat="1" ht="22.5" customHeight="1">
      <c r="B1075" s="179"/>
      <c r="C1075" s="180"/>
      <c r="D1075" s="180"/>
      <c r="E1075" s="181" t="s">
        <v>22</v>
      </c>
      <c r="F1075" s="274" t="s">
        <v>1481</v>
      </c>
      <c r="G1075" s="275"/>
      <c r="H1075" s="275"/>
      <c r="I1075" s="275"/>
      <c r="J1075" s="180"/>
      <c r="K1075" s="182">
        <v>2</v>
      </c>
      <c r="L1075" s="180"/>
      <c r="M1075" s="180"/>
      <c r="N1075" s="180"/>
      <c r="O1075" s="180"/>
      <c r="P1075" s="180"/>
      <c r="Q1075" s="180"/>
      <c r="R1075" s="183"/>
      <c r="T1075" s="184"/>
      <c r="U1075" s="180"/>
      <c r="V1075" s="180"/>
      <c r="W1075" s="180"/>
      <c r="X1075" s="180"/>
      <c r="Y1075" s="180"/>
      <c r="Z1075" s="180"/>
      <c r="AA1075" s="185"/>
      <c r="AT1075" s="186" t="s">
        <v>199</v>
      </c>
      <c r="AU1075" s="186" t="s">
        <v>114</v>
      </c>
      <c r="AV1075" s="10" t="s">
        <v>114</v>
      </c>
      <c r="AW1075" s="10" t="s">
        <v>39</v>
      </c>
      <c r="AX1075" s="10" t="s">
        <v>90</v>
      </c>
      <c r="AY1075" s="186" t="s">
        <v>191</v>
      </c>
    </row>
    <row r="1076" spans="2:65" s="1" customFormat="1" ht="22.5" customHeight="1">
      <c r="B1076" s="38"/>
      <c r="C1076" s="172" t="s">
        <v>1486</v>
      </c>
      <c r="D1076" s="172" t="s">
        <v>193</v>
      </c>
      <c r="E1076" s="173" t="s">
        <v>1487</v>
      </c>
      <c r="F1076" s="281" t="s">
        <v>1488</v>
      </c>
      <c r="G1076" s="281"/>
      <c r="H1076" s="281"/>
      <c r="I1076" s="281"/>
      <c r="J1076" s="174" t="s">
        <v>203</v>
      </c>
      <c r="K1076" s="175">
        <v>3</v>
      </c>
      <c r="L1076" s="282">
        <v>0</v>
      </c>
      <c r="M1076" s="283"/>
      <c r="N1076" s="280">
        <f>ROUND(L1076*K1076,2)</f>
        <v>0</v>
      </c>
      <c r="O1076" s="280"/>
      <c r="P1076" s="280"/>
      <c r="Q1076" s="280"/>
      <c r="R1076" s="40"/>
      <c r="T1076" s="176" t="s">
        <v>22</v>
      </c>
      <c r="U1076" s="47" t="s">
        <v>47</v>
      </c>
      <c r="V1076" s="39"/>
      <c r="W1076" s="177">
        <f>V1076*K1076</f>
        <v>0</v>
      </c>
      <c r="X1076" s="177">
        <v>0</v>
      </c>
      <c r="Y1076" s="177">
        <f>X1076*K1076</f>
        <v>0</v>
      </c>
      <c r="Z1076" s="177">
        <v>0</v>
      </c>
      <c r="AA1076" s="178">
        <f>Z1076*K1076</f>
        <v>0</v>
      </c>
      <c r="AR1076" s="21" t="s">
        <v>344</v>
      </c>
      <c r="AT1076" s="21" t="s">
        <v>193</v>
      </c>
      <c r="AU1076" s="21" t="s">
        <v>114</v>
      </c>
      <c r="AY1076" s="21" t="s">
        <v>191</v>
      </c>
      <c r="BE1076" s="113">
        <f>IF(U1076="základní",N1076,0)</f>
        <v>0</v>
      </c>
      <c r="BF1076" s="113">
        <f>IF(U1076="snížená",N1076,0)</f>
        <v>0</v>
      </c>
      <c r="BG1076" s="113">
        <f>IF(U1076="zákl. přenesená",N1076,0)</f>
        <v>0</v>
      </c>
      <c r="BH1076" s="113">
        <f>IF(U1076="sníž. přenesená",N1076,0)</f>
        <v>0</v>
      </c>
      <c r="BI1076" s="113">
        <f>IF(U1076="nulová",N1076,0)</f>
        <v>0</v>
      </c>
      <c r="BJ1076" s="21" t="s">
        <v>90</v>
      </c>
      <c r="BK1076" s="113">
        <f>ROUND(L1076*K1076,2)</f>
        <v>0</v>
      </c>
      <c r="BL1076" s="21" t="s">
        <v>344</v>
      </c>
      <c r="BM1076" s="21" t="s">
        <v>1489</v>
      </c>
    </row>
    <row r="1077" spans="2:47" s="1" customFormat="1" ht="22.5" customHeight="1">
      <c r="B1077" s="38"/>
      <c r="C1077" s="39"/>
      <c r="D1077" s="39"/>
      <c r="E1077" s="39"/>
      <c r="F1077" s="270" t="s">
        <v>1490</v>
      </c>
      <c r="G1077" s="271"/>
      <c r="H1077" s="271"/>
      <c r="I1077" s="271"/>
      <c r="J1077" s="39"/>
      <c r="K1077" s="39"/>
      <c r="L1077" s="39"/>
      <c r="M1077" s="39"/>
      <c r="N1077" s="39"/>
      <c r="O1077" s="39"/>
      <c r="P1077" s="39"/>
      <c r="Q1077" s="39"/>
      <c r="R1077" s="40"/>
      <c r="T1077" s="147"/>
      <c r="U1077" s="39"/>
      <c r="V1077" s="39"/>
      <c r="W1077" s="39"/>
      <c r="X1077" s="39"/>
      <c r="Y1077" s="39"/>
      <c r="Z1077" s="39"/>
      <c r="AA1077" s="81"/>
      <c r="AT1077" s="21" t="s">
        <v>210</v>
      </c>
      <c r="AU1077" s="21" t="s">
        <v>114</v>
      </c>
    </row>
    <row r="1078" spans="2:51" s="11" customFormat="1" ht="22.5" customHeight="1">
      <c r="B1078" s="187"/>
      <c r="C1078" s="188"/>
      <c r="D1078" s="188"/>
      <c r="E1078" s="189" t="s">
        <v>22</v>
      </c>
      <c r="F1078" s="272" t="s">
        <v>1293</v>
      </c>
      <c r="G1078" s="273"/>
      <c r="H1078" s="273"/>
      <c r="I1078" s="273"/>
      <c r="J1078" s="188"/>
      <c r="K1078" s="190" t="s">
        <v>22</v>
      </c>
      <c r="L1078" s="188"/>
      <c r="M1078" s="188"/>
      <c r="N1078" s="188"/>
      <c r="O1078" s="188"/>
      <c r="P1078" s="188"/>
      <c r="Q1078" s="188"/>
      <c r="R1078" s="191"/>
      <c r="T1078" s="192"/>
      <c r="U1078" s="188"/>
      <c r="V1078" s="188"/>
      <c r="W1078" s="188"/>
      <c r="X1078" s="188"/>
      <c r="Y1078" s="188"/>
      <c r="Z1078" s="188"/>
      <c r="AA1078" s="193"/>
      <c r="AT1078" s="194" t="s">
        <v>199</v>
      </c>
      <c r="AU1078" s="194" t="s">
        <v>114</v>
      </c>
      <c r="AV1078" s="11" t="s">
        <v>90</v>
      </c>
      <c r="AW1078" s="11" t="s">
        <v>39</v>
      </c>
      <c r="AX1078" s="11" t="s">
        <v>82</v>
      </c>
      <c r="AY1078" s="194" t="s">
        <v>191</v>
      </c>
    </row>
    <row r="1079" spans="2:51" s="10" customFormat="1" ht="22.5" customHeight="1">
      <c r="B1079" s="179"/>
      <c r="C1079" s="180"/>
      <c r="D1079" s="180"/>
      <c r="E1079" s="181" t="s">
        <v>22</v>
      </c>
      <c r="F1079" s="274" t="s">
        <v>1491</v>
      </c>
      <c r="G1079" s="275"/>
      <c r="H1079" s="275"/>
      <c r="I1079" s="275"/>
      <c r="J1079" s="180"/>
      <c r="K1079" s="182">
        <v>3</v>
      </c>
      <c r="L1079" s="180"/>
      <c r="M1079" s="180"/>
      <c r="N1079" s="180"/>
      <c r="O1079" s="180"/>
      <c r="P1079" s="180"/>
      <c r="Q1079" s="180"/>
      <c r="R1079" s="183"/>
      <c r="T1079" s="184"/>
      <c r="U1079" s="180"/>
      <c r="V1079" s="180"/>
      <c r="W1079" s="180"/>
      <c r="X1079" s="180"/>
      <c r="Y1079" s="180"/>
      <c r="Z1079" s="180"/>
      <c r="AA1079" s="185"/>
      <c r="AT1079" s="186" t="s">
        <v>199</v>
      </c>
      <c r="AU1079" s="186" t="s">
        <v>114</v>
      </c>
      <c r="AV1079" s="10" t="s">
        <v>114</v>
      </c>
      <c r="AW1079" s="10" t="s">
        <v>39</v>
      </c>
      <c r="AX1079" s="10" t="s">
        <v>90</v>
      </c>
      <c r="AY1079" s="186" t="s">
        <v>191</v>
      </c>
    </row>
    <row r="1080" spans="2:65" s="1" customFormat="1" ht="22.5" customHeight="1">
      <c r="B1080" s="38"/>
      <c r="C1080" s="172" t="s">
        <v>1492</v>
      </c>
      <c r="D1080" s="172" t="s">
        <v>193</v>
      </c>
      <c r="E1080" s="173" t="s">
        <v>1493</v>
      </c>
      <c r="F1080" s="281" t="s">
        <v>1494</v>
      </c>
      <c r="G1080" s="281"/>
      <c r="H1080" s="281"/>
      <c r="I1080" s="281"/>
      <c r="J1080" s="174" t="s">
        <v>203</v>
      </c>
      <c r="K1080" s="175">
        <v>1</v>
      </c>
      <c r="L1080" s="282">
        <v>0</v>
      </c>
      <c r="M1080" s="283"/>
      <c r="N1080" s="280">
        <f>ROUND(L1080*K1080,2)</f>
        <v>0</v>
      </c>
      <c r="O1080" s="280"/>
      <c r="P1080" s="280"/>
      <c r="Q1080" s="280"/>
      <c r="R1080" s="40"/>
      <c r="T1080" s="176" t="s">
        <v>22</v>
      </c>
      <c r="U1080" s="47" t="s">
        <v>47</v>
      </c>
      <c r="V1080" s="39"/>
      <c r="W1080" s="177">
        <f>V1080*K1080</f>
        <v>0</v>
      </c>
      <c r="X1080" s="177">
        <v>0</v>
      </c>
      <c r="Y1080" s="177">
        <f>X1080*K1080</f>
        <v>0</v>
      </c>
      <c r="Z1080" s="177">
        <v>0</v>
      </c>
      <c r="AA1080" s="178">
        <f>Z1080*K1080</f>
        <v>0</v>
      </c>
      <c r="AR1080" s="21" t="s">
        <v>344</v>
      </c>
      <c r="AT1080" s="21" t="s">
        <v>193</v>
      </c>
      <c r="AU1080" s="21" t="s">
        <v>114</v>
      </c>
      <c r="AY1080" s="21" t="s">
        <v>191</v>
      </c>
      <c r="BE1080" s="113">
        <f>IF(U1080="základní",N1080,0)</f>
        <v>0</v>
      </c>
      <c r="BF1080" s="113">
        <f>IF(U1080="snížená",N1080,0)</f>
        <v>0</v>
      </c>
      <c r="BG1080" s="113">
        <f>IF(U1080="zákl. přenesená",N1080,0)</f>
        <v>0</v>
      </c>
      <c r="BH1080" s="113">
        <f>IF(U1080="sníž. přenesená",N1080,0)</f>
        <v>0</v>
      </c>
      <c r="BI1080" s="113">
        <f>IF(U1080="nulová",N1080,0)</f>
        <v>0</v>
      </c>
      <c r="BJ1080" s="21" t="s">
        <v>90</v>
      </c>
      <c r="BK1080" s="113">
        <f>ROUND(L1080*K1080,2)</f>
        <v>0</v>
      </c>
      <c r="BL1080" s="21" t="s">
        <v>344</v>
      </c>
      <c r="BM1080" s="21" t="s">
        <v>1495</v>
      </c>
    </row>
    <row r="1081" spans="2:47" s="1" customFormat="1" ht="22.5" customHeight="1">
      <c r="B1081" s="38"/>
      <c r="C1081" s="39"/>
      <c r="D1081" s="39"/>
      <c r="E1081" s="39"/>
      <c r="F1081" s="270" t="s">
        <v>1490</v>
      </c>
      <c r="G1081" s="271"/>
      <c r="H1081" s="271"/>
      <c r="I1081" s="271"/>
      <c r="J1081" s="39"/>
      <c r="K1081" s="39"/>
      <c r="L1081" s="39"/>
      <c r="M1081" s="39"/>
      <c r="N1081" s="39"/>
      <c r="O1081" s="39"/>
      <c r="P1081" s="39"/>
      <c r="Q1081" s="39"/>
      <c r="R1081" s="40"/>
      <c r="T1081" s="147"/>
      <c r="U1081" s="39"/>
      <c r="V1081" s="39"/>
      <c r="W1081" s="39"/>
      <c r="X1081" s="39"/>
      <c r="Y1081" s="39"/>
      <c r="Z1081" s="39"/>
      <c r="AA1081" s="81"/>
      <c r="AT1081" s="21" t="s">
        <v>210</v>
      </c>
      <c r="AU1081" s="21" t="s">
        <v>114</v>
      </c>
    </row>
    <row r="1082" spans="2:51" s="11" customFormat="1" ht="22.5" customHeight="1">
      <c r="B1082" s="187"/>
      <c r="C1082" s="188"/>
      <c r="D1082" s="188"/>
      <c r="E1082" s="189" t="s">
        <v>22</v>
      </c>
      <c r="F1082" s="272" t="s">
        <v>1293</v>
      </c>
      <c r="G1082" s="273"/>
      <c r="H1082" s="273"/>
      <c r="I1082" s="273"/>
      <c r="J1082" s="188"/>
      <c r="K1082" s="190" t="s">
        <v>22</v>
      </c>
      <c r="L1082" s="188"/>
      <c r="M1082" s="188"/>
      <c r="N1082" s="188"/>
      <c r="O1082" s="188"/>
      <c r="P1082" s="188"/>
      <c r="Q1082" s="188"/>
      <c r="R1082" s="191"/>
      <c r="T1082" s="192"/>
      <c r="U1082" s="188"/>
      <c r="V1082" s="188"/>
      <c r="W1082" s="188"/>
      <c r="X1082" s="188"/>
      <c r="Y1082" s="188"/>
      <c r="Z1082" s="188"/>
      <c r="AA1082" s="193"/>
      <c r="AT1082" s="194" t="s">
        <v>199</v>
      </c>
      <c r="AU1082" s="194" t="s">
        <v>114</v>
      </c>
      <c r="AV1082" s="11" t="s">
        <v>90</v>
      </c>
      <c r="AW1082" s="11" t="s">
        <v>39</v>
      </c>
      <c r="AX1082" s="11" t="s">
        <v>82</v>
      </c>
      <c r="AY1082" s="194" t="s">
        <v>191</v>
      </c>
    </row>
    <row r="1083" spans="2:51" s="10" customFormat="1" ht="22.5" customHeight="1">
      <c r="B1083" s="179"/>
      <c r="C1083" s="180"/>
      <c r="D1083" s="180"/>
      <c r="E1083" s="181" t="s">
        <v>22</v>
      </c>
      <c r="F1083" s="274" t="s">
        <v>1496</v>
      </c>
      <c r="G1083" s="275"/>
      <c r="H1083" s="275"/>
      <c r="I1083" s="275"/>
      <c r="J1083" s="180"/>
      <c r="K1083" s="182">
        <v>1</v>
      </c>
      <c r="L1083" s="180"/>
      <c r="M1083" s="180"/>
      <c r="N1083" s="180"/>
      <c r="O1083" s="180"/>
      <c r="P1083" s="180"/>
      <c r="Q1083" s="180"/>
      <c r="R1083" s="183"/>
      <c r="T1083" s="184"/>
      <c r="U1083" s="180"/>
      <c r="V1083" s="180"/>
      <c r="W1083" s="180"/>
      <c r="X1083" s="180"/>
      <c r="Y1083" s="180"/>
      <c r="Z1083" s="180"/>
      <c r="AA1083" s="185"/>
      <c r="AT1083" s="186" t="s">
        <v>199</v>
      </c>
      <c r="AU1083" s="186" t="s">
        <v>114</v>
      </c>
      <c r="AV1083" s="10" t="s">
        <v>114</v>
      </c>
      <c r="AW1083" s="10" t="s">
        <v>39</v>
      </c>
      <c r="AX1083" s="10" t="s">
        <v>90</v>
      </c>
      <c r="AY1083" s="186" t="s">
        <v>191</v>
      </c>
    </row>
    <row r="1084" spans="2:65" s="1" customFormat="1" ht="22.5" customHeight="1">
      <c r="B1084" s="38"/>
      <c r="C1084" s="172" t="s">
        <v>1497</v>
      </c>
      <c r="D1084" s="172" t="s">
        <v>193</v>
      </c>
      <c r="E1084" s="173" t="s">
        <v>1498</v>
      </c>
      <c r="F1084" s="281" t="s">
        <v>1499</v>
      </c>
      <c r="G1084" s="281"/>
      <c r="H1084" s="281"/>
      <c r="I1084" s="281"/>
      <c r="J1084" s="174" t="s">
        <v>203</v>
      </c>
      <c r="K1084" s="175">
        <v>1</v>
      </c>
      <c r="L1084" s="282">
        <v>0</v>
      </c>
      <c r="M1084" s="283"/>
      <c r="N1084" s="280">
        <f>ROUND(L1084*K1084,2)</f>
        <v>0</v>
      </c>
      <c r="O1084" s="280"/>
      <c r="P1084" s="280"/>
      <c r="Q1084" s="280"/>
      <c r="R1084" s="40"/>
      <c r="T1084" s="176" t="s">
        <v>22</v>
      </c>
      <c r="U1084" s="47" t="s">
        <v>47</v>
      </c>
      <c r="V1084" s="39"/>
      <c r="W1084" s="177">
        <f>V1084*K1084</f>
        <v>0</v>
      </c>
      <c r="X1084" s="177">
        <v>0</v>
      </c>
      <c r="Y1084" s="177">
        <f>X1084*K1084</f>
        <v>0</v>
      </c>
      <c r="Z1084" s="177">
        <v>0</v>
      </c>
      <c r="AA1084" s="178">
        <f>Z1084*K1084</f>
        <v>0</v>
      </c>
      <c r="AR1084" s="21" t="s">
        <v>344</v>
      </c>
      <c r="AT1084" s="21" t="s">
        <v>193</v>
      </c>
      <c r="AU1084" s="21" t="s">
        <v>114</v>
      </c>
      <c r="AY1084" s="21" t="s">
        <v>191</v>
      </c>
      <c r="BE1084" s="113">
        <f>IF(U1084="základní",N1084,0)</f>
        <v>0</v>
      </c>
      <c r="BF1084" s="113">
        <f>IF(U1084="snížená",N1084,0)</f>
        <v>0</v>
      </c>
      <c r="BG1084" s="113">
        <f>IF(U1084="zákl. přenesená",N1084,0)</f>
        <v>0</v>
      </c>
      <c r="BH1084" s="113">
        <f>IF(U1084="sníž. přenesená",N1084,0)</f>
        <v>0</v>
      </c>
      <c r="BI1084" s="113">
        <f>IF(U1084="nulová",N1084,0)</f>
        <v>0</v>
      </c>
      <c r="BJ1084" s="21" t="s">
        <v>90</v>
      </c>
      <c r="BK1084" s="113">
        <f>ROUND(L1084*K1084,2)</f>
        <v>0</v>
      </c>
      <c r="BL1084" s="21" t="s">
        <v>344</v>
      </c>
      <c r="BM1084" s="21" t="s">
        <v>1500</v>
      </c>
    </row>
    <row r="1085" spans="2:47" s="1" customFormat="1" ht="22.5" customHeight="1">
      <c r="B1085" s="38"/>
      <c r="C1085" s="39"/>
      <c r="D1085" s="39"/>
      <c r="E1085" s="39"/>
      <c r="F1085" s="270" t="s">
        <v>1490</v>
      </c>
      <c r="G1085" s="271"/>
      <c r="H1085" s="271"/>
      <c r="I1085" s="271"/>
      <c r="J1085" s="39"/>
      <c r="K1085" s="39"/>
      <c r="L1085" s="39"/>
      <c r="M1085" s="39"/>
      <c r="N1085" s="39"/>
      <c r="O1085" s="39"/>
      <c r="P1085" s="39"/>
      <c r="Q1085" s="39"/>
      <c r="R1085" s="40"/>
      <c r="T1085" s="147"/>
      <c r="U1085" s="39"/>
      <c r="V1085" s="39"/>
      <c r="W1085" s="39"/>
      <c r="X1085" s="39"/>
      <c r="Y1085" s="39"/>
      <c r="Z1085" s="39"/>
      <c r="AA1085" s="81"/>
      <c r="AT1085" s="21" t="s">
        <v>210</v>
      </c>
      <c r="AU1085" s="21" t="s">
        <v>114</v>
      </c>
    </row>
    <row r="1086" spans="2:51" s="11" customFormat="1" ht="22.5" customHeight="1">
      <c r="B1086" s="187"/>
      <c r="C1086" s="188"/>
      <c r="D1086" s="188"/>
      <c r="E1086" s="189" t="s">
        <v>22</v>
      </c>
      <c r="F1086" s="272" t="s">
        <v>1293</v>
      </c>
      <c r="G1086" s="273"/>
      <c r="H1086" s="273"/>
      <c r="I1086" s="273"/>
      <c r="J1086" s="188"/>
      <c r="K1086" s="190" t="s">
        <v>22</v>
      </c>
      <c r="L1086" s="188"/>
      <c r="M1086" s="188"/>
      <c r="N1086" s="188"/>
      <c r="O1086" s="188"/>
      <c r="P1086" s="188"/>
      <c r="Q1086" s="188"/>
      <c r="R1086" s="191"/>
      <c r="T1086" s="192"/>
      <c r="U1086" s="188"/>
      <c r="V1086" s="188"/>
      <c r="W1086" s="188"/>
      <c r="X1086" s="188"/>
      <c r="Y1086" s="188"/>
      <c r="Z1086" s="188"/>
      <c r="AA1086" s="193"/>
      <c r="AT1086" s="194" t="s">
        <v>199</v>
      </c>
      <c r="AU1086" s="194" t="s">
        <v>114</v>
      </c>
      <c r="AV1086" s="11" t="s">
        <v>90</v>
      </c>
      <c r="AW1086" s="11" t="s">
        <v>39</v>
      </c>
      <c r="AX1086" s="11" t="s">
        <v>82</v>
      </c>
      <c r="AY1086" s="194" t="s">
        <v>191</v>
      </c>
    </row>
    <row r="1087" spans="2:51" s="10" customFormat="1" ht="22.5" customHeight="1">
      <c r="B1087" s="179"/>
      <c r="C1087" s="180"/>
      <c r="D1087" s="180"/>
      <c r="E1087" s="181" t="s">
        <v>22</v>
      </c>
      <c r="F1087" s="274" t="s">
        <v>1501</v>
      </c>
      <c r="G1087" s="275"/>
      <c r="H1087" s="275"/>
      <c r="I1087" s="275"/>
      <c r="J1087" s="180"/>
      <c r="K1087" s="182">
        <v>1</v>
      </c>
      <c r="L1087" s="180"/>
      <c r="M1087" s="180"/>
      <c r="N1087" s="180"/>
      <c r="O1087" s="180"/>
      <c r="P1087" s="180"/>
      <c r="Q1087" s="180"/>
      <c r="R1087" s="183"/>
      <c r="T1087" s="184"/>
      <c r="U1087" s="180"/>
      <c r="V1087" s="180"/>
      <c r="W1087" s="180"/>
      <c r="X1087" s="180"/>
      <c r="Y1087" s="180"/>
      <c r="Z1087" s="180"/>
      <c r="AA1087" s="185"/>
      <c r="AT1087" s="186" t="s">
        <v>199</v>
      </c>
      <c r="AU1087" s="186" t="s">
        <v>114</v>
      </c>
      <c r="AV1087" s="10" t="s">
        <v>114</v>
      </c>
      <c r="AW1087" s="10" t="s">
        <v>39</v>
      </c>
      <c r="AX1087" s="10" t="s">
        <v>90</v>
      </c>
      <c r="AY1087" s="186" t="s">
        <v>191</v>
      </c>
    </row>
    <row r="1088" spans="2:65" s="1" customFormat="1" ht="22.5" customHeight="1">
      <c r="B1088" s="38"/>
      <c r="C1088" s="172" t="s">
        <v>1502</v>
      </c>
      <c r="D1088" s="172" t="s">
        <v>193</v>
      </c>
      <c r="E1088" s="173" t="s">
        <v>1503</v>
      </c>
      <c r="F1088" s="281" t="s">
        <v>1504</v>
      </c>
      <c r="G1088" s="281"/>
      <c r="H1088" s="281"/>
      <c r="I1088" s="281"/>
      <c r="J1088" s="174" t="s">
        <v>203</v>
      </c>
      <c r="K1088" s="175">
        <v>1</v>
      </c>
      <c r="L1088" s="282">
        <v>0</v>
      </c>
      <c r="M1088" s="283"/>
      <c r="N1088" s="280">
        <f>ROUND(L1088*K1088,2)</f>
        <v>0</v>
      </c>
      <c r="O1088" s="280"/>
      <c r="P1088" s="280"/>
      <c r="Q1088" s="280"/>
      <c r="R1088" s="40"/>
      <c r="T1088" s="176" t="s">
        <v>22</v>
      </c>
      <c r="U1088" s="47" t="s">
        <v>47</v>
      </c>
      <c r="V1088" s="39"/>
      <c r="W1088" s="177">
        <f>V1088*K1088</f>
        <v>0</v>
      </c>
      <c r="X1088" s="177">
        <v>0</v>
      </c>
      <c r="Y1088" s="177">
        <f>X1088*K1088</f>
        <v>0</v>
      </c>
      <c r="Z1088" s="177">
        <v>0</v>
      </c>
      <c r="AA1088" s="178">
        <f>Z1088*K1088</f>
        <v>0</v>
      </c>
      <c r="AR1088" s="21" t="s">
        <v>344</v>
      </c>
      <c r="AT1088" s="21" t="s">
        <v>193</v>
      </c>
      <c r="AU1088" s="21" t="s">
        <v>114</v>
      </c>
      <c r="AY1088" s="21" t="s">
        <v>191</v>
      </c>
      <c r="BE1088" s="113">
        <f>IF(U1088="základní",N1088,0)</f>
        <v>0</v>
      </c>
      <c r="BF1088" s="113">
        <f>IF(U1088="snížená",N1088,0)</f>
        <v>0</v>
      </c>
      <c r="BG1088" s="113">
        <f>IF(U1088="zákl. přenesená",N1088,0)</f>
        <v>0</v>
      </c>
      <c r="BH1088" s="113">
        <f>IF(U1088="sníž. přenesená",N1088,0)</f>
        <v>0</v>
      </c>
      <c r="BI1088" s="113">
        <f>IF(U1088="nulová",N1088,0)</f>
        <v>0</v>
      </c>
      <c r="BJ1088" s="21" t="s">
        <v>90</v>
      </c>
      <c r="BK1088" s="113">
        <f>ROUND(L1088*K1088,2)</f>
        <v>0</v>
      </c>
      <c r="BL1088" s="21" t="s">
        <v>344</v>
      </c>
      <c r="BM1088" s="21" t="s">
        <v>1505</v>
      </c>
    </row>
    <row r="1089" spans="2:47" s="1" customFormat="1" ht="114" customHeight="1">
      <c r="B1089" s="38"/>
      <c r="C1089" s="39"/>
      <c r="D1089" s="39"/>
      <c r="E1089" s="39"/>
      <c r="F1089" s="270" t="s">
        <v>1506</v>
      </c>
      <c r="G1089" s="271"/>
      <c r="H1089" s="271"/>
      <c r="I1089" s="271"/>
      <c r="J1089" s="39"/>
      <c r="K1089" s="39"/>
      <c r="L1089" s="39"/>
      <c r="M1089" s="39"/>
      <c r="N1089" s="39"/>
      <c r="O1089" s="39"/>
      <c r="P1089" s="39"/>
      <c r="Q1089" s="39"/>
      <c r="R1089" s="40"/>
      <c r="T1089" s="147"/>
      <c r="U1089" s="39"/>
      <c r="V1089" s="39"/>
      <c r="W1089" s="39"/>
      <c r="X1089" s="39"/>
      <c r="Y1089" s="39"/>
      <c r="Z1089" s="39"/>
      <c r="AA1089" s="81"/>
      <c r="AT1089" s="21" t="s">
        <v>210</v>
      </c>
      <c r="AU1089" s="21" t="s">
        <v>114</v>
      </c>
    </row>
    <row r="1090" spans="2:51" s="11" customFormat="1" ht="22.5" customHeight="1">
      <c r="B1090" s="187"/>
      <c r="C1090" s="188"/>
      <c r="D1090" s="188"/>
      <c r="E1090" s="189" t="s">
        <v>22</v>
      </c>
      <c r="F1090" s="272" t="s">
        <v>1293</v>
      </c>
      <c r="G1090" s="273"/>
      <c r="H1090" s="273"/>
      <c r="I1090" s="273"/>
      <c r="J1090" s="188"/>
      <c r="K1090" s="190" t="s">
        <v>22</v>
      </c>
      <c r="L1090" s="188"/>
      <c r="M1090" s="188"/>
      <c r="N1090" s="188"/>
      <c r="O1090" s="188"/>
      <c r="P1090" s="188"/>
      <c r="Q1090" s="188"/>
      <c r="R1090" s="191"/>
      <c r="T1090" s="192"/>
      <c r="U1090" s="188"/>
      <c r="V1090" s="188"/>
      <c r="W1090" s="188"/>
      <c r="X1090" s="188"/>
      <c r="Y1090" s="188"/>
      <c r="Z1090" s="188"/>
      <c r="AA1090" s="193"/>
      <c r="AT1090" s="194" t="s">
        <v>199</v>
      </c>
      <c r="AU1090" s="194" t="s">
        <v>114</v>
      </c>
      <c r="AV1090" s="11" t="s">
        <v>90</v>
      </c>
      <c r="AW1090" s="11" t="s">
        <v>39</v>
      </c>
      <c r="AX1090" s="11" t="s">
        <v>82</v>
      </c>
      <c r="AY1090" s="194" t="s">
        <v>191</v>
      </c>
    </row>
    <row r="1091" spans="2:51" s="10" customFormat="1" ht="22.5" customHeight="1">
      <c r="B1091" s="179"/>
      <c r="C1091" s="180"/>
      <c r="D1091" s="180"/>
      <c r="E1091" s="181" t="s">
        <v>22</v>
      </c>
      <c r="F1091" s="274" t="s">
        <v>1473</v>
      </c>
      <c r="G1091" s="275"/>
      <c r="H1091" s="275"/>
      <c r="I1091" s="275"/>
      <c r="J1091" s="180"/>
      <c r="K1091" s="182">
        <v>1</v>
      </c>
      <c r="L1091" s="180"/>
      <c r="M1091" s="180"/>
      <c r="N1091" s="180"/>
      <c r="O1091" s="180"/>
      <c r="P1091" s="180"/>
      <c r="Q1091" s="180"/>
      <c r="R1091" s="183"/>
      <c r="T1091" s="184"/>
      <c r="U1091" s="180"/>
      <c r="V1091" s="180"/>
      <c r="W1091" s="180"/>
      <c r="X1091" s="180"/>
      <c r="Y1091" s="180"/>
      <c r="Z1091" s="180"/>
      <c r="AA1091" s="185"/>
      <c r="AT1091" s="186" t="s">
        <v>199</v>
      </c>
      <c r="AU1091" s="186" t="s">
        <v>114</v>
      </c>
      <c r="AV1091" s="10" t="s">
        <v>114</v>
      </c>
      <c r="AW1091" s="10" t="s">
        <v>39</v>
      </c>
      <c r="AX1091" s="10" t="s">
        <v>90</v>
      </c>
      <c r="AY1091" s="186" t="s">
        <v>191</v>
      </c>
    </row>
    <row r="1092" spans="2:65" s="1" customFormat="1" ht="22.5" customHeight="1">
      <c r="B1092" s="38"/>
      <c r="C1092" s="172" t="s">
        <v>1507</v>
      </c>
      <c r="D1092" s="172" t="s">
        <v>193</v>
      </c>
      <c r="E1092" s="173" t="s">
        <v>1508</v>
      </c>
      <c r="F1092" s="281" t="s">
        <v>1509</v>
      </c>
      <c r="G1092" s="281"/>
      <c r="H1092" s="281"/>
      <c r="I1092" s="281"/>
      <c r="J1092" s="174" t="s">
        <v>406</v>
      </c>
      <c r="K1092" s="175">
        <v>6.7</v>
      </c>
      <c r="L1092" s="282">
        <v>0</v>
      </c>
      <c r="M1092" s="283"/>
      <c r="N1092" s="280">
        <f>ROUND(L1092*K1092,2)</f>
        <v>0</v>
      </c>
      <c r="O1092" s="280"/>
      <c r="P1092" s="280"/>
      <c r="Q1092" s="280"/>
      <c r="R1092" s="40"/>
      <c r="T1092" s="176" t="s">
        <v>22</v>
      </c>
      <c r="U1092" s="47" t="s">
        <v>47</v>
      </c>
      <c r="V1092" s="39"/>
      <c r="W1092" s="177">
        <f>V1092*K1092</f>
        <v>0</v>
      </c>
      <c r="X1092" s="177">
        <v>0</v>
      </c>
      <c r="Y1092" s="177">
        <f>X1092*K1092</f>
        <v>0</v>
      </c>
      <c r="Z1092" s="177">
        <v>0</v>
      </c>
      <c r="AA1092" s="178">
        <f>Z1092*K1092</f>
        <v>0</v>
      </c>
      <c r="AR1092" s="21" t="s">
        <v>196</v>
      </c>
      <c r="AT1092" s="21" t="s">
        <v>193</v>
      </c>
      <c r="AU1092" s="21" t="s">
        <v>114</v>
      </c>
      <c r="AY1092" s="21" t="s">
        <v>191</v>
      </c>
      <c r="BE1092" s="113">
        <f>IF(U1092="základní",N1092,0)</f>
        <v>0</v>
      </c>
      <c r="BF1092" s="113">
        <f>IF(U1092="snížená",N1092,0)</f>
        <v>0</v>
      </c>
      <c r="BG1092" s="113">
        <f>IF(U1092="zákl. přenesená",N1092,0)</f>
        <v>0</v>
      </c>
      <c r="BH1092" s="113">
        <f>IF(U1092="sníž. přenesená",N1092,0)</f>
        <v>0</v>
      </c>
      <c r="BI1092" s="113">
        <f>IF(U1092="nulová",N1092,0)</f>
        <v>0</v>
      </c>
      <c r="BJ1092" s="21" t="s">
        <v>90</v>
      </c>
      <c r="BK1092" s="113">
        <f>ROUND(L1092*K1092,2)</f>
        <v>0</v>
      </c>
      <c r="BL1092" s="21" t="s">
        <v>196</v>
      </c>
      <c r="BM1092" s="21" t="s">
        <v>1510</v>
      </c>
    </row>
    <row r="1093" spans="2:51" s="11" customFormat="1" ht="22.5" customHeight="1">
      <c r="B1093" s="187"/>
      <c r="C1093" s="188"/>
      <c r="D1093" s="188"/>
      <c r="E1093" s="189" t="s">
        <v>22</v>
      </c>
      <c r="F1093" s="286" t="s">
        <v>1511</v>
      </c>
      <c r="G1093" s="287"/>
      <c r="H1093" s="287"/>
      <c r="I1093" s="287"/>
      <c r="J1093" s="188"/>
      <c r="K1093" s="190" t="s">
        <v>22</v>
      </c>
      <c r="L1093" s="188"/>
      <c r="M1093" s="188"/>
      <c r="N1093" s="188"/>
      <c r="O1093" s="188"/>
      <c r="P1093" s="188"/>
      <c r="Q1093" s="188"/>
      <c r="R1093" s="191"/>
      <c r="T1093" s="192"/>
      <c r="U1093" s="188"/>
      <c r="V1093" s="188"/>
      <c r="W1093" s="188"/>
      <c r="X1093" s="188"/>
      <c r="Y1093" s="188"/>
      <c r="Z1093" s="188"/>
      <c r="AA1093" s="193"/>
      <c r="AT1093" s="194" t="s">
        <v>199</v>
      </c>
      <c r="AU1093" s="194" t="s">
        <v>114</v>
      </c>
      <c r="AV1093" s="11" t="s">
        <v>90</v>
      </c>
      <c r="AW1093" s="11" t="s">
        <v>39</v>
      </c>
      <c r="AX1093" s="11" t="s">
        <v>82</v>
      </c>
      <c r="AY1093" s="194" t="s">
        <v>191</v>
      </c>
    </row>
    <row r="1094" spans="2:51" s="10" customFormat="1" ht="22.5" customHeight="1">
      <c r="B1094" s="179"/>
      <c r="C1094" s="180"/>
      <c r="D1094" s="180"/>
      <c r="E1094" s="181" t="s">
        <v>22</v>
      </c>
      <c r="F1094" s="274" t="s">
        <v>1512</v>
      </c>
      <c r="G1094" s="275"/>
      <c r="H1094" s="275"/>
      <c r="I1094" s="275"/>
      <c r="J1094" s="180"/>
      <c r="K1094" s="182">
        <v>1.4</v>
      </c>
      <c r="L1094" s="180"/>
      <c r="M1094" s="180"/>
      <c r="N1094" s="180"/>
      <c r="O1094" s="180"/>
      <c r="P1094" s="180"/>
      <c r="Q1094" s="180"/>
      <c r="R1094" s="183"/>
      <c r="T1094" s="184"/>
      <c r="U1094" s="180"/>
      <c r="V1094" s="180"/>
      <c r="W1094" s="180"/>
      <c r="X1094" s="180"/>
      <c r="Y1094" s="180"/>
      <c r="Z1094" s="180"/>
      <c r="AA1094" s="185"/>
      <c r="AT1094" s="186" t="s">
        <v>199</v>
      </c>
      <c r="AU1094" s="186" t="s">
        <v>114</v>
      </c>
      <c r="AV1094" s="10" t="s">
        <v>114</v>
      </c>
      <c r="AW1094" s="10" t="s">
        <v>39</v>
      </c>
      <c r="AX1094" s="10" t="s">
        <v>82</v>
      </c>
      <c r="AY1094" s="186" t="s">
        <v>191</v>
      </c>
    </row>
    <row r="1095" spans="2:51" s="10" customFormat="1" ht="22.5" customHeight="1">
      <c r="B1095" s="179"/>
      <c r="C1095" s="180"/>
      <c r="D1095" s="180"/>
      <c r="E1095" s="181" t="s">
        <v>22</v>
      </c>
      <c r="F1095" s="274" t="s">
        <v>1513</v>
      </c>
      <c r="G1095" s="275"/>
      <c r="H1095" s="275"/>
      <c r="I1095" s="275"/>
      <c r="J1095" s="180"/>
      <c r="K1095" s="182">
        <v>5.3</v>
      </c>
      <c r="L1095" s="180"/>
      <c r="M1095" s="180"/>
      <c r="N1095" s="180"/>
      <c r="O1095" s="180"/>
      <c r="P1095" s="180"/>
      <c r="Q1095" s="180"/>
      <c r="R1095" s="183"/>
      <c r="T1095" s="184"/>
      <c r="U1095" s="180"/>
      <c r="V1095" s="180"/>
      <c r="W1095" s="180"/>
      <c r="X1095" s="180"/>
      <c r="Y1095" s="180"/>
      <c r="Z1095" s="180"/>
      <c r="AA1095" s="185"/>
      <c r="AT1095" s="186" t="s">
        <v>199</v>
      </c>
      <c r="AU1095" s="186" t="s">
        <v>114</v>
      </c>
      <c r="AV1095" s="10" t="s">
        <v>114</v>
      </c>
      <c r="AW1095" s="10" t="s">
        <v>39</v>
      </c>
      <c r="AX1095" s="10" t="s">
        <v>82</v>
      </c>
      <c r="AY1095" s="186" t="s">
        <v>191</v>
      </c>
    </row>
    <row r="1096" spans="2:51" s="12" customFormat="1" ht="22.5" customHeight="1">
      <c r="B1096" s="195"/>
      <c r="C1096" s="196"/>
      <c r="D1096" s="196"/>
      <c r="E1096" s="197" t="s">
        <v>22</v>
      </c>
      <c r="F1096" s="288" t="s">
        <v>217</v>
      </c>
      <c r="G1096" s="289"/>
      <c r="H1096" s="289"/>
      <c r="I1096" s="289"/>
      <c r="J1096" s="196"/>
      <c r="K1096" s="198">
        <v>6.7</v>
      </c>
      <c r="L1096" s="196"/>
      <c r="M1096" s="196"/>
      <c r="N1096" s="196"/>
      <c r="O1096" s="196"/>
      <c r="P1096" s="196"/>
      <c r="Q1096" s="196"/>
      <c r="R1096" s="199"/>
      <c r="T1096" s="200"/>
      <c r="U1096" s="196"/>
      <c r="V1096" s="196"/>
      <c r="W1096" s="196"/>
      <c r="X1096" s="196"/>
      <c r="Y1096" s="196"/>
      <c r="Z1096" s="196"/>
      <c r="AA1096" s="201"/>
      <c r="AT1096" s="202" t="s">
        <v>199</v>
      </c>
      <c r="AU1096" s="202" t="s">
        <v>114</v>
      </c>
      <c r="AV1096" s="12" t="s">
        <v>196</v>
      </c>
      <c r="AW1096" s="12" t="s">
        <v>39</v>
      </c>
      <c r="AX1096" s="12" t="s">
        <v>90</v>
      </c>
      <c r="AY1096" s="202" t="s">
        <v>191</v>
      </c>
    </row>
    <row r="1097" spans="2:65" s="1" customFormat="1" ht="31.5" customHeight="1">
      <c r="B1097" s="38"/>
      <c r="C1097" s="172" t="s">
        <v>1514</v>
      </c>
      <c r="D1097" s="172" t="s">
        <v>193</v>
      </c>
      <c r="E1097" s="173" t="s">
        <v>1515</v>
      </c>
      <c r="F1097" s="281" t="s">
        <v>1516</v>
      </c>
      <c r="G1097" s="281"/>
      <c r="H1097" s="281"/>
      <c r="I1097" s="281"/>
      <c r="J1097" s="174" t="s">
        <v>111</v>
      </c>
      <c r="K1097" s="175">
        <v>3.6</v>
      </c>
      <c r="L1097" s="282">
        <v>0</v>
      </c>
      <c r="M1097" s="283"/>
      <c r="N1097" s="280">
        <f>ROUND(L1097*K1097,2)</f>
        <v>0</v>
      </c>
      <c r="O1097" s="280"/>
      <c r="P1097" s="280"/>
      <c r="Q1097" s="280"/>
      <c r="R1097" s="40"/>
      <c r="T1097" s="176" t="s">
        <v>22</v>
      </c>
      <c r="U1097" s="47" t="s">
        <v>47</v>
      </c>
      <c r="V1097" s="39"/>
      <c r="W1097" s="177">
        <f>V1097*K1097</f>
        <v>0</v>
      </c>
      <c r="X1097" s="177">
        <v>0</v>
      </c>
      <c r="Y1097" s="177">
        <f>X1097*K1097</f>
        <v>0</v>
      </c>
      <c r="Z1097" s="177">
        <v>0</v>
      </c>
      <c r="AA1097" s="178">
        <f>Z1097*K1097</f>
        <v>0</v>
      </c>
      <c r="AR1097" s="21" t="s">
        <v>344</v>
      </c>
      <c r="AT1097" s="21" t="s">
        <v>193</v>
      </c>
      <c r="AU1097" s="21" t="s">
        <v>114</v>
      </c>
      <c r="AY1097" s="21" t="s">
        <v>191</v>
      </c>
      <c r="BE1097" s="113">
        <f>IF(U1097="základní",N1097,0)</f>
        <v>0</v>
      </c>
      <c r="BF1097" s="113">
        <f>IF(U1097="snížená",N1097,0)</f>
        <v>0</v>
      </c>
      <c r="BG1097" s="113">
        <f>IF(U1097="zákl. přenesená",N1097,0)</f>
        <v>0</v>
      </c>
      <c r="BH1097" s="113">
        <f>IF(U1097="sníž. přenesená",N1097,0)</f>
        <v>0</v>
      </c>
      <c r="BI1097" s="113">
        <f>IF(U1097="nulová",N1097,0)</f>
        <v>0</v>
      </c>
      <c r="BJ1097" s="21" t="s">
        <v>90</v>
      </c>
      <c r="BK1097" s="113">
        <f>ROUND(L1097*K1097,2)</f>
        <v>0</v>
      </c>
      <c r="BL1097" s="21" t="s">
        <v>344</v>
      </c>
      <c r="BM1097" s="21" t="s">
        <v>1517</v>
      </c>
    </row>
    <row r="1098" spans="2:51" s="10" customFormat="1" ht="22.5" customHeight="1">
      <c r="B1098" s="179"/>
      <c r="C1098" s="180"/>
      <c r="D1098" s="180"/>
      <c r="E1098" s="181" t="s">
        <v>22</v>
      </c>
      <c r="F1098" s="284" t="s">
        <v>1518</v>
      </c>
      <c r="G1098" s="285"/>
      <c r="H1098" s="285"/>
      <c r="I1098" s="285"/>
      <c r="J1098" s="180"/>
      <c r="K1098" s="182">
        <v>3.6</v>
      </c>
      <c r="L1098" s="180"/>
      <c r="M1098" s="180"/>
      <c r="N1098" s="180"/>
      <c r="O1098" s="180"/>
      <c r="P1098" s="180"/>
      <c r="Q1098" s="180"/>
      <c r="R1098" s="183"/>
      <c r="T1098" s="184"/>
      <c r="U1098" s="180"/>
      <c r="V1098" s="180"/>
      <c r="W1098" s="180"/>
      <c r="X1098" s="180"/>
      <c r="Y1098" s="180"/>
      <c r="Z1098" s="180"/>
      <c r="AA1098" s="185"/>
      <c r="AT1098" s="186" t="s">
        <v>199</v>
      </c>
      <c r="AU1098" s="186" t="s">
        <v>114</v>
      </c>
      <c r="AV1098" s="10" t="s">
        <v>114</v>
      </c>
      <c r="AW1098" s="10" t="s">
        <v>39</v>
      </c>
      <c r="AX1098" s="10" t="s">
        <v>90</v>
      </c>
      <c r="AY1098" s="186" t="s">
        <v>191</v>
      </c>
    </row>
    <row r="1099" spans="2:65" s="1" customFormat="1" ht="22.5" customHeight="1">
      <c r="B1099" s="38"/>
      <c r="C1099" s="203" t="s">
        <v>1519</v>
      </c>
      <c r="D1099" s="203" t="s">
        <v>292</v>
      </c>
      <c r="E1099" s="204" t="s">
        <v>1520</v>
      </c>
      <c r="F1099" s="276" t="s">
        <v>1521</v>
      </c>
      <c r="G1099" s="276"/>
      <c r="H1099" s="276"/>
      <c r="I1099" s="276"/>
      <c r="J1099" s="205" t="s">
        <v>111</v>
      </c>
      <c r="K1099" s="206">
        <v>3.6</v>
      </c>
      <c r="L1099" s="277">
        <v>0</v>
      </c>
      <c r="M1099" s="278"/>
      <c r="N1099" s="279">
        <f>ROUND(L1099*K1099,2)</f>
        <v>0</v>
      </c>
      <c r="O1099" s="280"/>
      <c r="P1099" s="280"/>
      <c r="Q1099" s="280"/>
      <c r="R1099" s="40"/>
      <c r="T1099" s="176" t="s">
        <v>22</v>
      </c>
      <c r="U1099" s="47" t="s">
        <v>47</v>
      </c>
      <c r="V1099" s="39"/>
      <c r="W1099" s="177">
        <f>V1099*K1099</f>
        <v>0</v>
      </c>
      <c r="X1099" s="177">
        <v>0.018</v>
      </c>
      <c r="Y1099" s="177">
        <f>X1099*K1099</f>
        <v>0.0648</v>
      </c>
      <c r="Z1099" s="177">
        <v>0</v>
      </c>
      <c r="AA1099" s="178">
        <f>Z1099*K1099</f>
        <v>0</v>
      </c>
      <c r="AR1099" s="21" t="s">
        <v>440</v>
      </c>
      <c r="AT1099" s="21" t="s">
        <v>292</v>
      </c>
      <c r="AU1099" s="21" t="s">
        <v>114</v>
      </c>
      <c r="AY1099" s="21" t="s">
        <v>191</v>
      </c>
      <c r="BE1099" s="113">
        <f>IF(U1099="základní",N1099,0)</f>
        <v>0</v>
      </c>
      <c r="BF1099" s="113">
        <f>IF(U1099="snížená",N1099,0)</f>
        <v>0</v>
      </c>
      <c r="BG1099" s="113">
        <f>IF(U1099="zákl. přenesená",N1099,0)</f>
        <v>0</v>
      </c>
      <c r="BH1099" s="113">
        <f>IF(U1099="sníž. přenesená",N1099,0)</f>
        <v>0</v>
      </c>
      <c r="BI1099" s="113">
        <f>IF(U1099="nulová",N1099,0)</f>
        <v>0</v>
      </c>
      <c r="BJ1099" s="21" t="s">
        <v>90</v>
      </c>
      <c r="BK1099" s="113">
        <f>ROUND(L1099*K1099,2)</f>
        <v>0</v>
      </c>
      <c r="BL1099" s="21" t="s">
        <v>344</v>
      </c>
      <c r="BM1099" s="21" t="s">
        <v>1522</v>
      </c>
    </row>
    <row r="1100" spans="2:51" s="10" customFormat="1" ht="22.5" customHeight="1">
      <c r="B1100" s="179"/>
      <c r="C1100" s="180"/>
      <c r="D1100" s="180"/>
      <c r="E1100" s="181" t="s">
        <v>22</v>
      </c>
      <c r="F1100" s="284" t="s">
        <v>1518</v>
      </c>
      <c r="G1100" s="285"/>
      <c r="H1100" s="285"/>
      <c r="I1100" s="285"/>
      <c r="J1100" s="180"/>
      <c r="K1100" s="182">
        <v>3.6</v>
      </c>
      <c r="L1100" s="180"/>
      <c r="M1100" s="180"/>
      <c r="N1100" s="180"/>
      <c r="O1100" s="180"/>
      <c r="P1100" s="180"/>
      <c r="Q1100" s="180"/>
      <c r="R1100" s="183"/>
      <c r="T1100" s="184"/>
      <c r="U1100" s="180"/>
      <c r="V1100" s="180"/>
      <c r="W1100" s="180"/>
      <c r="X1100" s="180"/>
      <c r="Y1100" s="180"/>
      <c r="Z1100" s="180"/>
      <c r="AA1100" s="185"/>
      <c r="AT1100" s="186" t="s">
        <v>199</v>
      </c>
      <c r="AU1100" s="186" t="s">
        <v>114</v>
      </c>
      <c r="AV1100" s="10" t="s">
        <v>114</v>
      </c>
      <c r="AW1100" s="10" t="s">
        <v>39</v>
      </c>
      <c r="AX1100" s="10" t="s">
        <v>90</v>
      </c>
      <c r="AY1100" s="186" t="s">
        <v>191</v>
      </c>
    </row>
    <row r="1101" spans="2:65" s="1" customFormat="1" ht="31.5" customHeight="1">
      <c r="B1101" s="38"/>
      <c r="C1101" s="172" t="s">
        <v>1523</v>
      </c>
      <c r="D1101" s="172" t="s">
        <v>193</v>
      </c>
      <c r="E1101" s="173" t="s">
        <v>1524</v>
      </c>
      <c r="F1101" s="281" t="s">
        <v>1525</v>
      </c>
      <c r="G1101" s="281"/>
      <c r="H1101" s="281"/>
      <c r="I1101" s="281"/>
      <c r="J1101" s="174" t="s">
        <v>111</v>
      </c>
      <c r="K1101" s="175">
        <v>45.44</v>
      </c>
      <c r="L1101" s="282">
        <v>0</v>
      </c>
      <c r="M1101" s="283"/>
      <c r="N1101" s="280">
        <f>ROUND(L1101*K1101,2)</f>
        <v>0</v>
      </c>
      <c r="O1101" s="280"/>
      <c r="P1101" s="280"/>
      <c r="Q1101" s="280"/>
      <c r="R1101" s="40"/>
      <c r="T1101" s="176" t="s">
        <v>22</v>
      </c>
      <c r="U1101" s="47" t="s">
        <v>47</v>
      </c>
      <c r="V1101" s="39"/>
      <c r="W1101" s="177">
        <f>V1101*K1101</f>
        <v>0</v>
      </c>
      <c r="X1101" s="177">
        <v>0.00025</v>
      </c>
      <c r="Y1101" s="177">
        <f>X1101*K1101</f>
        <v>0.01136</v>
      </c>
      <c r="Z1101" s="177">
        <v>0</v>
      </c>
      <c r="AA1101" s="178">
        <f>Z1101*K1101</f>
        <v>0</v>
      </c>
      <c r="AR1101" s="21" t="s">
        <v>344</v>
      </c>
      <c r="AT1101" s="21" t="s">
        <v>193</v>
      </c>
      <c r="AU1101" s="21" t="s">
        <v>114</v>
      </c>
      <c r="AY1101" s="21" t="s">
        <v>191</v>
      </c>
      <c r="BE1101" s="113">
        <f>IF(U1101="základní",N1101,0)</f>
        <v>0</v>
      </c>
      <c r="BF1101" s="113">
        <f>IF(U1101="snížená",N1101,0)</f>
        <v>0</v>
      </c>
      <c r="BG1101" s="113">
        <f>IF(U1101="zákl. přenesená",N1101,0)</f>
        <v>0</v>
      </c>
      <c r="BH1101" s="113">
        <f>IF(U1101="sníž. přenesená",N1101,0)</f>
        <v>0</v>
      </c>
      <c r="BI1101" s="113">
        <f>IF(U1101="nulová",N1101,0)</f>
        <v>0</v>
      </c>
      <c r="BJ1101" s="21" t="s">
        <v>90</v>
      </c>
      <c r="BK1101" s="113">
        <f>ROUND(L1101*K1101,2)</f>
        <v>0</v>
      </c>
      <c r="BL1101" s="21" t="s">
        <v>344</v>
      </c>
      <c r="BM1101" s="21" t="s">
        <v>1526</v>
      </c>
    </row>
    <row r="1102" spans="2:51" s="11" customFormat="1" ht="22.5" customHeight="1">
      <c r="B1102" s="187"/>
      <c r="C1102" s="188"/>
      <c r="D1102" s="188"/>
      <c r="E1102" s="189" t="s">
        <v>22</v>
      </c>
      <c r="F1102" s="286" t="s">
        <v>1511</v>
      </c>
      <c r="G1102" s="287"/>
      <c r="H1102" s="287"/>
      <c r="I1102" s="287"/>
      <c r="J1102" s="188"/>
      <c r="K1102" s="190" t="s">
        <v>22</v>
      </c>
      <c r="L1102" s="188"/>
      <c r="M1102" s="188"/>
      <c r="N1102" s="188"/>
      <c r="O1102" s="188"/>
      <c r="P1102" s="188"/>
      <c r="Q1102" s="188"/>
      <c r="R1102" s="191"/>
      <c r="T1102" s="192"/>
      <c r="U1102" s="188"/>
      <c r="V1102" s="188"/>
      <c r="W1102" s="188"/>
      <c r="X1102" s="188"/>
      <c r="Y1102" s="188"/>
      <c r="Z1102" s="188"/>
      <c r="AA1102" s="193"/>
      <c r="AT1102" s="194" t="s">
        <v>199</v>
      </c>
      <c r="AU1102" s="194" t="s">
        <v>114</v>
      </c>
      <c r="AV1102" s="11" t="s">
        <v>90</v>
      </c>
      <c r="AW1102" s="11" t="s">
        <v>39</v>
      </c>
      <c r="AX1102" s="11" t="s">
        <v>82</v>
      </c>
      <c r="AY1102" s="194" t="s">
        <v>191</v>
      </c>
    </row>
    <row r="1103" spans="2:51" s="10" customFormat="1" ht="22.5" customHeight="1">
      <c r="B1103" s="179"/>
      <c r="C1103" s="180"/>
      <c r="D1103" s="180"/>
      <c r="E1103" s="181" t="s">
        <v>22</v>
      </c>
      <c r="F1103" s="274" t="s">
        <v>1527</v>
      </c>
      <c r="G1103" s="275"/>
      <c r="H1103" s="275"/>
      <c r="I1103" s="275"/>
      <c r="J1103" s="180"/>
      <c r="K1103" s="182">
        <v>10.56</v>
      </c>
      <c r="L1103" s="180"/>
      <c r="M1103" s="180"/>
      <c r="N1103" s="180"/>
      <c r="O1103" s="180"/>
      <c r="P1103" s="180"/>
      <c r="Q1103" s="180"/>
      <c r="R1103" s="183"/>
      <c r="T1103" s="184"/>
      <c r="U1103" s="180"/>
      <c r="V1103" s="180"/>
      <c r="W1103" s="180"/>
      <c r="X1103" s="180"/>
      <c r="Y1103" s="180"/>
      <c r="Z1103" s="180"/>
      <c r="AA1103" s="185"/>
      <c r="AT1103" s="186" t="s">
        <v>199</v>
      </c>
      <c r="AU1103" s="186" t="s">
        <v>114</v>
      </c>
      <c r="AV1103" s="10" t="s">
        <v>114</v>
      </c>
      <c r="AW1103" s="10" t="s">
        <v>39</v>
      </c>
      <c r="AX1103" s="10" t="s">
        <v>82</v>
      </c>
      <c r="AY1103" s="186" t="s">
        <v>191</v>
      </c>
    </row>
    <row r="1104" spans="2:51" s="10" customFormat="1" ht="22.5" customHeight="1">
      <c r="B1104" s="179"/>
      <c r="C1104" s="180"/>
      <c r="D1104" s="180"/>
      <c r="E1104" s="181" t="s">
        <v>22</v>
      </c>
      <c r="F1104" s="274" t="s">
        <v>1528</v>
      </c>
      <c r="G1104" s="275"/>
      <c r="H1104" s="275"/>
      <c r="I1104" s="275"/>
      <c r="J1104" s="180"/>
      <c r="K1104" s="182">
        <v>8.05</v>
      </c>
      <c r="L1104" s="180"/>
      <c r="M1104" s="180"/>
      <c r="N1104" s="180"/>
      <c r="O1104" s="180"/>
      <c r="P1104" s="180"/>
      <c r="Q1104" s="180"/>
      <c r="R1104" s="183"/>
      <c r="T1104" s="184"/>
      <c r="U1104" s="180"/>
      <c r="V1104" s="180"/>
      <c r="W1104" s="180"/>
      <c r="X1104" s="180"/>
      <c r="Y1104" s="180"/>
      <c r="Z1104" s="180"/>
      <c r="AA1104" s="185"/>
      <c r="AT1104" s="186" t="s">
        <v>199</v>
      </c>
      <c r="AU1104" s="186" t="s">
        <v>114</v>
      </c>
      <c r="AV1104" s="10" t="s">
        <v>114</v>
      </c>
      <c r="AW1104" s="10" t="s">
        <v>39</v>
      </c>
      <c r="AX1104" s="10" t="s">
        <v>82</v>
      </c>
      <c r="AY1104" s="186" t="s">
        <v>191</v>
      </c>
    </row>
    <row r="1105" spans="2:51" s="10" customFormat="1" ht="22.5" customHeight="1">
      <c r="B1105" s="179"/>
      <c r="C1105" s="180"/>
      <c r="D1105" s="180"/>
      <c r="E1105" s="181" t="s">
        <v>22</v>
      </c>
      <c r="F1105" s="274" t="s">
        <v>1529</v>
      </c>
      <c r="G1105" s="275"/>
      <c r="H1105" s="275"/>
      <c r="I1105" s="275"/>
      <c r="J1105" s="180"/>
      <c r="K1105" s="182">
        <v>22.13</v>
      </c>
      <c r="L1105" s="180"/>
      <c r="M1105" s="180"/>
      <c r="N1105" s="180"/>
      <c r="O1105" s="180"/>
      <c r="P1105" s="180"/>
      <c r="Q1105" s="180"/>
      <c r="R1105" s="183"/>
      <c r="T1105" s="184"/>
      <c r="U1105" s="180"/>
      <c r="V1105" s="180"/>
      <c r="W1105" s="180"/>
      <c r="X1105" s="180"/>
      <c r="Y1105" s="180"/>
      <c r="Z1105" s="180"/>
      <c r="AA1105" s="185"/>
      <c r="AT1105" s="186" t="s">
        <v>199</v>
      </c>
      <c r="AU1105" s="186" t="s">
        <v>114</v>
      </c>
      <c r="AV1105" s="10" t="s">
        <v>114</v>
      </c>
      <c r="AW1105" s="10" t="s">
        <v>39</v>
      </c>
      <c r="AX1105" s="10" t="s">
        <v>82</v>
      </c>
      <c r="AY1105" s="186" t="s">
        <v>191</v>
      </c>
    </row>
    <row r="1106" spans="2:51" s="10" customFormat="1" ht="22.5" customHeight="1">
      <c r="B1106" s="179"/>
      <c r="C1106" s="180"/>
      <c r="D1106" s="180"/>
      <c r="E1106" s="181" t="s">
        <v>22</v>
      </c>
      <c r="F1106" s="274" t="s">
        <v>1530</v>
      </c>
      <c r="G1106" s="275"/>
      <c r="H1106" s="275"/>
      <c r="I1106" s="275"/>
      <c r="J1106" s="180"/>
      <c r="K1106" s="182">
        <v>4.7</v>
      </c>
      <c r="L1106" s="180"/>
      <c r="M1106" s="180"/>
      <c r="N1106" s="180"/>
      <c r="O1106" s="180"/>
      <c r="P1106" s="180"/>
      <c r="Q1106" s="180"/>
      <c r="R1106" s="183"/>
      <c r="T1106" s="184"/>
      <c r="U1106" s="180"/>
      <c r="V1106" s="180"/>
      <c r="W1106" s="180"/>
      <c r="X1106" s="180"/>
      <c r="Y1106" s="180"/>
      <c r="Z1106" s="180"/>
      <c r="AA1106" s="185"/>
      <c r="AT1106" s="186" t="s">
        <v>199</v>
      </c>
      <c r="AU1106" s="186" t="s">
        <v>114</v>
      </c>
      <c r="AV1106" s="10" t="s">
        <v>114</v>
      </c>
      <c r="AW1106" s="10" t="s">
        <v>39</v>
      </c>
      <c r="AX1106" s="10" t="s">
        <v>82</v>
      </c>
      <c r="AY1106" s="186" t="s">
        <v>191</v>
      </c>
    </row>
    <row r="1107" spans="2:51" s="12" customFormat="1" ht="22.5" customHeight="1">
      <c r="B1107" s="195"/>
      <c r="C1107" s="196"/>
      <c r="D1107" s="196"/>
      <c r="E1107" s="197" t="s">
        <v>22</v>
      </c>
      <c r="F1107" s="288" t="s">
        <v>217</v>
      </c>
      <c r="G1107" s="289"/>
      <c r="H1107" s="289"/>
      <c r="I1107" s="289"/>
      <c r="J1107" s="196"/>
      <c r="K1107" s="198">
        <v>45.44</v>
      </c>
      <c r="L1107" s="196"/>
      <c r="M1107" s="196"/>
      <c r="N1107" s="196"/>
      <c r="O1107" s="196"/>
      <c r="P1107" s="196"/>
      <c r="Q1107" s="196"/>
      <c r="R1107" s="199"/>
      <c r="T1107" s="200"/>
      <c r="U1107" s="196"/>
      <c r="V1107" s="196"/>
      <c r="W1107" s="196"/>
      <c r="X1107" s="196"/>
      <c r="Y1107" s="196"/>
      <c r="Z1107" s="196"/>
      <c r="AA1107" s="201"/>
      <c r="AT1107" s="202" t="s">
        <v>199</v>
      </c>
      <c r="AU1107" s="202" t="s">
        <v>114</v>
      </c>
      <c r="AV1107" s="12" t="s">
        <v>196</v>
      </c>
      <c r="AW1107" s="12" t="s">
        <v>39</v>
      </c>
      <c r="AX1107" s="12" t="s">
        <v>90</v>
      </c>
      <c r="AY1107" s="202" t="s">
        <v>191</v>
      </c>
    </row>
    <row r="1108" spans="2:65" s="1" customFormat="1" ht="22.5" customHeight="1">
      <c r="B1108" s="38"/>
      <c r="C1108" s="203" t="s">
        <v>1531</v>
      </c>
      <c r="D1108" s="203" t="s">
        <v>292</v>
      </c>
      <c r="E1108" s="204" t="s">
        <v>1532</v>
      </c>
      <c r="F1108" s="276" t="s">
        <v>1533</v>
      </c>
      <c r="G1108" s="276"/>
      <c r="H1108" s="276"/>
      <c r="I1108" s="276"/>
      <c r="J1108" s="205" t="s">
        <v>203</v>
      </c>
      <c r="K1108" s="206">
        <v>1</v>
      </c>
      <c r="L1108" s="277">
        <v>0</v>
      </c>
      <c r="M1108" s="278"/>
      <c r="N1108" s="279">
        <f>ROUND(L1108*K1108,2)</f>
        <v>0</v>
      </c>
      <c r="O1108" s="280"/>
      <c r="P1108" s="280"/>
      <c r="Q1108" s="280"/>
      <c r="R1108" s="40"/>
      <c r="T1108" s="176" t="s">
        <v>22</v>
      </c>
      <c r="U1108" s="47" t="s">
        <v>47</v>
      </c>
      <c r="V1108" s="39"/>
      <c r="W1108" s="177">
        <f>V1108*K1108</f>
        <v>0</v>
      </c>
      <c r="X1108" s="177">
        <v>0</v>
      </c>
      <c r="Y1108" s="177">
        <f>X1108*K1108</f>
        <v>0</v>
      </c>
      <c r="Z1108" s="177">
        <v>0</v>
      </c>
      <c r="AA1108" s="178">
        <f>Z1108*K1108</f>
        <v>0</v>
      </c>
      <c r="AR1108" s="21" t="s">
        <v>270</v>
      </c>
      <c r="AT1108" s="21" t="s">
        <v>292</v>
      </c>
      <c r="AU1108" s="21" t="s">
        <v>114</v>
      </c>
      <c r="AY1108" s="21" t="s">
        <v>191</v>
      </c>
      <c r="BE1108" s="113">
        <f>IF(U1108="základní",N1108,0)</f>
        <v>0</v>
      </c>
      <c r="BF1108" s="113">
        <f>IF(U1108="snížená",N1108,0)</f>
        <v>0</v>
      </c>
      <c r="BG1108" s="113">
        <f>IF(U1108="zákl. přenesená",N1108,0)</f>
        <v>0</v>
      </c>
      <c r="BH1108" s="113">
        <f>IF(U1108="sníž. přenesená",N1108,0)</f>
        <v>0</v>
      </c>
      <c r="BI1108" s="113">
        <f>IF(U1108="nulová",N1108,0)</f>
        <v>0</v>
      </c>
      <c r="BJ1108" s="21" t="s">
        <v>90</v>
      </c>
      <c r="BK1108" s="113">
        <f>ROUND(L1108*K1108,2)</f>
        <v>0</v>
      </c>
      <c r="BL1108" s="21" t="s">
        <v>641</v>
      </c>
      <c r="BM1108" s="21" t="s">
        <v>1534</v>
      </c>
    </row>
    <row r="1109" spans="2:47" s="1" customFormat="1" ht="90" customHeight="1">
      <c r="B1109" s="38"/>
      <c r="C1109" s="39"/>
      <c r="D1109" s="39"/>
      <c r="E1109" s="39"/>
      <c r="F1109" s="270" t="s">
        <v>1535</v>
      </c>
      <c r="G1109" s="271"/>
      <c r="H1109" s="271"/>
      <c r="I1109" s="271"/>
      <c r="J1109" s="39"/>
      <c r="K1109" s="39"/>
      <c r="L1109" s="39"/>
      <c r="M1109" s="39"/>
      <c r="N1109" s="39"/>
      <c r="O1109" s="39"/>
      <c r="P1109" s="39"/>
      <c r="Q1109" s="39"/>
      <c r="R1109" s="40"/>
      <c r="T1109" s="147"/>
      <c r="U1109" s="39"/>
      <c r="V1109" s="39"/>
      <c r="W1109" s="39"/>
      <c r="X1109" s="39"/>
      <c r="Y1109" s="39"/>
      <c r="Z1109" s="39"/>
      <c r="AA1109" s="81"/>
      <c r="AT1109" s="21" t="s">
        <v>210</v>
      </c>
      <c r="AU1109" s="21" t="s">
        <v>114</v>
      </c>
    </row>
    <row r="1110" spans="2:51" s="10" customFormat="1" ht="22.5" customHeight="1">
      <c r="B1110" s="179"/>
      <c r="C1110" s="180"/>
      <c r="D1110" s="180"/>
      <c r="E1110" s="181" t="s">
        <v>22</v>
      </c>
      <c r="F1110" s="274" t="s">
        <v>1536</v>
      </c>
      <c r="G1110" s="275"/>
      <c r="H1110" s="275"/>
      <c r="I1110" s="275"/>
      <c r="J1110" s="180"/>
      <c r="K1110" s="182">
        <v>1</v>
      </c>
      <c r="L1110" s="180"/>
      <c r="M1110" s="180"/>
      <c r="N1110" s="180"/>
      <c r="O1110" s="180"/>
      <c r="P1110" s="180"/>
      <c r="Q1110" s="180"/>
      <c r="R1110" s="183"/>
      <c r="T1110" s="184"/>
      <c r="U1110" s="180"/>
      <c r="V1110" s="180"/>
      <c r="W1110" s="180"/>
      <c r="X1110" s="180"/>
      <c r="Y1110" s="180"/>
      <c r="Z1110" s="180"/>
      <c r="AA1110" s="185"/>
      <c r="AT1110" s="186" t="s">
        <v>199</v>
      </c>
      <c r="AU1110" s="186" t="s">
        <v>114</v>
      </c>
      <c r="AV1110" s="10" t="s">
        <v>114</v>
      </c>
      <c r="AW1110" s="10" t="s">
        <v>39</v>
      </c>
      <c r="AX1110" s="10" t="s">
        <v>90</v>
      </c>
      <c r="AY1110" s="186" t="s">
        <v>191</v>
      </c>
    </row>
    <row r="1111" spans="2:65" s="1" customFormat="1" ht="22.5" customHeight="1">
      <c r="B1111" s="38"/>
      <c r="C1111" s="203" t="s">
        <v>1537</v>
      </c>
      <c r="D1111" s="203" t="s">
        <v>292</v>
      </c>
      <c r="E1111" s="204" t="s">
        <v>1538</v>
      </c>
      <c r="F1111" s="276" t="s">
        <v>1539</v>
      </c>
      <c r="G1111" s="276"/>
      <c r="H1111" s="276"/>
      <c r="I1111" s="276"/>
      <c r="J1111" s="205" t="s">
        <v>203</v>
      </c>
      <c r="K1111" s="206">
        <v>1</v>
      </c>
      <c r="L1111" s="277">
        <v>0</v>
      </c>
      <c r="M1111" s="278"/>
      <c r="N1111" s="279">
        <f>ROUND(L1111*K1111,2)</f>
        <v>0</v>
      </c>
      <c r="O1111" s="280"/>
      <c r="P1111" s="280"/>
      <c r="Q1111" s="280"/>
      <c r="R1111" s="40"/>
      <c r="T1111" s="176" t="s">
        <v>22</v>
      </c>
      <c r="U1111" s="47" t="s">
        <v>47</v>
      </c>
      <c r="V1111" s="39"/>
      <c r="W1111" s="177">
        <f>V1111*K1111</f>
        <v>0</v>
      </c>
      <c r="X1111" s="177">
        <v>0</v>
      </c>
      <c r="Y1111" s="177">
        <f>X1111*K1111</f>
        <v>0</v>
      </c>
      <c r="Z1111" s="177">
        <v>0</v>
      </c>
      <c r="AA1111" s="178">
        <f>Z1111*K1111</f>
        <v>0</v>
      </c>
      <c r="AR1111" s="21" t="s">
        <v>270</v>
      </c>
      <c r="AT1111" s="21" t="s">
        <v>292</v>
      </c>
      <c r="AU1111" s="21" t="s">
        <v>114</v>
      </c>
      <c r="AY1111" s="21" t="s">
        <v>191</v>
      </c>
      <c r="BE1111" s="113">
        <f>IF(U1111="základní",N1111,0)</f>
        <v>0</v>
      </c>
      <c r="BF1111" s="113">
        <f>IF(U1111="snížená",N1111,0)</f>
        <v>0</v>
      </c>
      <c r="BG1111" s="113">
        <f>IF(U1111="zákl. přenesená",N1111,0)</f>
        <v>0</v>
      </c>
      <c r="BH1111" s="113">
        <f>IF(U1111="sníž. přenesená",N1111,0)</f>
        <v>0</v>
      </c>
      <c r="BI1111" s="113">
        <f>IF(U1111="nulová",N1111,0)</f>
        <v>0</v>
      </c>
      <c r="BJ1111" s="21" t="s">
        <v>90</v>
      </c>
      <c r="BK1111" s="113">
        <f>ROUND(L1111*K1111,2)</f>
        <v>0</v>
      </c>
      <c r="BL1111" s="21" t="s">
        <v>641</v>
      </c>
      <c r="BM1111" s="21" t="s">
        <v>1540</v>
      </c>
    </row>
    <row r="1112" spans="2:47" s="1" customFormat="1" ht="90" customHeight="1">
      <c r="B1112" s="38"/>
      <c r="C1112" s="39"/>
      <c r="D1112" s="39"/>
      <c r="E1112" s="39"/>
      <c r="F1112" s="270" t="s">
        <v>1541</v>
      </c>
      <c r="G1112" s="271"/>
      <c r="H1112" s="271"/>
      <c r="I1112" s="271"/>
      <c r="J1112" s="39"/>
      <c r="K1112" s="39"/>
      <c r="L1112" s="39"/>
      <c r="M1112" s="39"/>
      <c r="N1112" s="39"/>
      <c r="O1112" s="39"/>
      <c r="P1112" s="39"/>
      <c r="Q1112" s="39"/>
      <c r="R1112" s="40"/>
      <c r="T1112" s="147"/>
      <c r="U1112" s="39"/>
      <c r="V1112" s="39"/>
      <c r="W1112" s="39"/>
      <c r="X1112" s="39"/>
      <c r="Y1112" s="39"/>
      <c r="Z1112" s="39"/>
      <c r="AA1112" s="81"/>
      <c r="AT1112" s="21" t="s">
        <v>210</v>
      </c>
      <c r="AU1112" s="21" t="s">
        <v>114</v>
      </c>
    </row>
    <row r="1113" spans="2:51" s="10" customFormat="1" ht="22.5" customHeight="1">
      <c r="B1113" s="179"/>
      <c r="C1113" s="180"/>
      <c r="D1113" s="180"/>
      <c r="E1113" s="181" t="s">
        <v>22</v>
      </c>
      <c r="F1113" s="274" t="s">
        <v>1542</v>
      </c>
      <c r="G1113" s="275"/>
      <c r="H1113" s="275"/>
      <c r="I1113" s="275"/>
      <c r="J1113" s="180"/>
      <c r="K1113" s="182">
        <v>1</v>
      </c>
      <c r="L1113" s="180"/>
      <c r="M1113" s="180"/>
      <c r="N1113" s="180"/>
      <c r="O1113" s="180"/>
      <c r="P1113" s="180"/>
      <c r="Q1113" s="180"/>
      <c r="R1113" s="183"/>
      <c r="T1113" s="184"/>
      <c r="U1113" s="180"/>
      <c r="V1113" s="180"/>
      <c r="W1113" s="180"/>
      <c r="X1113" s="180"/>
      <c r="Y1113" s="180"/>
      <c r="Z1113" s="180"/>
      <c r="AA1113" s="185"/>
      <c r="AT1113" s="186" t="s">
        <v>199</v>
      </c>
      <c r="AU1113" s="186" t="s">
        <v>114</v>
      </c>
      <c r="AV1113" s="10" t="s">
        <v>114</v>
      </c>
      <c r="AW1113" s="10" t="s">
        <v>39</v>
      </c>
      <c r="AX1113" s="10" t="s">
        <v>90</v>
      </c>
      <c r="AY1113" s="186" t="s">
        <v>191</v>
      </c>
    </row>
    <row r="1114" spans="2:65" s="1" customFormat="1" ht="22.5" customHeight="1">
      <c r="B1114" s="38"/>
      <c r="C1114" s="203" t="s">
        <v>1543</v>
      </c>
      <c r="D1114" s="203" t="s">
        <v>292</v>
      </c>
      <c r="E1114" s="204" t="s">
        <v>1544</v>
      </c>
      <c r="F1114" s="276" t="s">
        <v>1545</v>
      </c>
      <c r="G1114" s="276"/>
      <c r="H1114" s="276"/>
      <c r="I1114" s="276"/>
      <c r="J1114" s="205" t="s">
        <v>203</v>
      </c>
      <c r="K1114" s="206">
        <v>1</v>
      </c>
      <c r="L1114" s="277">
        <v>0</v>
      </c>
      <c r="M1114" s="278"/>
      <c r="N1114" s="279">
        <f>ROUND(L1114*K1114,2)</f>
        <v>0</v>
      </c>
      <c r="O1114" s="280"/>
      <c r="P1114" s="280"/>
      <c r="Q1114" s="280"/>
      <c r="R1114" s="40"/>
      <c r="T1114" s="176" t="s">
        <v>22</v>
      </c>
      <c r="U1114" s="47" t="s">
        <v>47</v>
      </c>
      <c r="V1114" s="39"/>
      <c r="W1114" s="177">
        <f>V1114*K1114</f>
        <v>0</v>
      </c>
      <c r="X1114" s="177">
        <v>0</v>
      </c>
      <c r="Y1114" s="177">
        <f>X1114*K1114</f>
        <v>0</v>
      </c>
      <c r="Z1114" s="177">
        <v>0</v>
      </c>
      <c r="AA1114" s="178">
        <f>Z1114*K1114</f>
        <v>0</v>
      </c>
      <c r="AR1114" s="21" t="s">
        <v>270</v>
      </c>
      <c r="AT1114" s="21" t="s">
        <v>292</v>
      </c>
      <c r="AU1114" s="21" t="s">
        <v>114</v>
      </c>
      <c r="AY1114" s="21" t="s">
        <v>191</v>
      </c>
      <c r="BE1114" s="113">
        <f>IF(U1114="základní",N1114,0)</f>
        <v>0</v>
      </c>
      <c r="BF1114" s="113">
        <f>IF(U1114="snížená",N1114,0)</f>
        <v>0</v>
      </c>
      <c r="BG1114" s="113">
        <f>IF(U1114="zákl. přenesená",N1114,0)</f>
        <v>0</v>
      </c>
      <c r="BH1114" s="113">
        <f>IF(U1114="sníž. přenesená",N1114,0)</f>
        <v>0</v>
      </c>
      <c r="BI1114" s="113">
        <f>IF(U1114="nulová",N1114,0)</f>
        <v>0</v>
      </c>
      <c r="BJ1114" s="21" t="s">
        <v>90</v>
      </c>
      <c r="BK1114" s="113">
        <f>ROUND(L1114*K1114,2)</f>
        <v>0</v>
      </c>
      <c r="BL1114" s="21" t="s">
        <v>641</v>
      </c>
      <c r="BM1114" s="21" t="s">
        <v>1546</v>
      </c>
    </row>
    <row r="1115" spans="2:47" s="1" customFormat="1" ht="90" customHeight="1">
      <c r="B1115" s="38"/>
      <c r="C1115" s="39"/>
      <c r="D1115" s="39"/>
      <c r="E1115" s="39"/>
      <c r="F1115" s="270" t="s">
        <v>1547</v>
      </c>
      <c r="G1115" s="271"/>
      <c r="H1115" s="271"/>
      <c r="I1115" s="271"/>
      <c r="J1115" s="39"/>
      <c r="K1115" s="39"/>
      <c r="L1115" s="39"/>
      <c r="M1115" s="39"/>
      <c r="N1115" s="39"/>
      <c r="O1115" s="39"/>
      <c r="P1115" s="39"/>
      <c r="Q1115" s="39"/>
      <c r="R1115" s="40"/>
      <c r="T1115" s="147"/>
      <c r="U1115" s="39"/>
      <c r="V1115" s="39"/>
      <c r="W1115" s="39"/>
      <c r="X1115" s="39"/>
      <c r="Y1115" s="39"/>
      <c r="Z1115" s="39"/>
      <c r="AA1115" s="81"/>
      <c r="AT1115" s="21" t="s">
        <v>210</v>
      </c>
      <c r="AU1115" s="21" t="s">
        <v>114</v>
      </c>
    </row>
    <row r="1116" spans="2:51" s="10" customFormat="1" ht="22.5" customHeight="1">
      <c r="B1116" s="179"/>
      <c r="C1116" s="180"/>
      <c r="D1116" s="180"/>
      <c r="E1116" s="181" t="s">
        <v>22</v>
      </c>
      <c r="F1116" s="274" t="s">
        <v>1548</v>
      </c>
      <c r="G1116" s="275"/>
      <c r="H1116" s="275"/>
      <c r="I1116" s="275"/>
      <c r="J1116" s="180"/>
      <c r="K1116" s="182">
        <v>1</v>
      </c>
      <c r="L1116" s="180"/>
      <c r="M1116" s="180"/>
      <c r="N1116" s="180"/>
      <c r="O1116" s="180"/>
      <c r="P1116" s="180"/>
      <c r="Q1116" s="180"/>
      <c r="R1116" s="183"/>
      <c r="T1116" s="184"/>
      <c r="U1116" s="180"/>
      <c r="V1116" s="180"/>
      <c r="W1116" s="180"/>
      <c r="X1116" s="180"/>
      <c r="Y1116" s="180"/>
      <c r="Z1116" s="180"/>
      <c r="AA1116" s="185"/>
      <c r="AT1116" s="186" t="s">
        <v>199</v>
      </c>
      <c r="AU1116" s="186" t="s">
        <v>114</v>
      </c>
      <c r="AV1116" s="10" t="s">
        <v>114</v>
      </c>
      <c r="AW1116" s="10" t="s">
        <v>39</v>
      </c>
      <c r="AX1116" s="10" t="s">
        <v>90</v>
      </c>
      <c r="AY1116" s="186" t="s">
        <v>191</v>
      </c>
    </row>
    <row r="1117" spans="2:65" s="1" customFormat="1" ht="22.5" customHeight="1">
      <c r="B1117" s="38"/>
      <c r="C1117" s="203" t="s">
        <v>1549</v>
      </c>
      <c r="D1117" s="203" t="s">
        <v>292</v>
      </c>
      <c r="E1117" s="204" t="s">
        <v>1550</v>
      </c>
      <c r="F1117" s="276" t="s">
        <v>1551</v>
      </c>
      <c r="G1117" s="276"/>
      <c r="H1117" s="276"/>
      <c r="I1117" s="276"/>
      <c r="J1117" s="205" t="s">
        <v>203</v>
      </c>
      <c r="K1117" s="206">
        <v>1</v>
      </c>
      <c r="L1117" s="277">
        <v>0</v>
      </c>
      <c r="M1117" s="278"/>
      <c r="N1117" s="279">
        <f>ROUND(L1117*K1117,2)</f>
        <v>0</v>
      </c>
      <c r="O1117" s="280"/>
      <c r="P1117" s="280"/>
      <c r="Q1117" s="280"/>
      <c r="R1117" s="40"/>
      <c r="T1117" s="176" t="s">
        <v>22</v>
      </c>
      <c r="U1117" s="47" t="s">
        <v>47</v>
      </c>
      <c r="V1117" s="39"/>
      <c r="W1117" s="177">
        <f>V1117*K1117</f>
        <v>0</v>
      </c>
      <c r="X1117" s="177">
        <v>0</v>
      </c>
      <c r="Y1117" s="177">
        <f>X1117*K1117</f>
        <v>0</v>
      </c>
      <c r="Z1117" s="177">
        <v>0</v>
      </c>
      <c r="AA1117" s="178">
        <f>Z1117*K1117</f>
        <v>0</v>
      </c>
      <c r="AR1117" s="21" t="s">
        <v>270</v>
      </c>
      <c r="AT1117" s="21" t="s">
        <v>292</v>
      </c>
      <c r="AU1117" s="21" t="s">
        <v>114</v>
      </c>
      <c r="AY1117" s="21" t="s">
        <v>191</v>
      </c>
      <c r="BE1117" s="113">
        <f>IF(U1117="základní",N1117,0)</f>
        <v>0</v>
      </c>
      <c r="BF1117" s="113">
        <f>IF(U1117="snížená",N1117,0)</f>
        <v>0</v>
      </c>
      <c r="BG1117" s="113">
        <f>IF(U1117="zákl. přenesená",N1117,0)</f>
        <v>0</v>
      </c>
      <c r="BH1117" s="113">
        <f>IF(U1117="sníž. přenesená",N1117,0)</f>
        <v>0</v>
      </c>
      <c r="BI1117" s="113">
        <f>IF(U1117="nulová",N1117,0)</f>
        <v>0</v>
      </c>
      <c r="BJ1117" s="21" t="s">
        <v>90</v>
      </c>
      <c r="BK1117" s="113">
        <f>ROUND(L1117*K1117,2)</f>
        <v>0</v>
      </c>
      <c r="BL1117" s="21" t="s">
        <v>641</v>
      </c>
      <c r="BM1117" s="21" t="s">
        <v>1552</v>
      </c>
    </row>
    <row r="1118" spans="2:47" s="1" customFormat="1" ht="90" customHeight="1">
      <c r="B1118" s="38"/>
      <c r="C1118" s="39"/>
      <c r="D1118" s="39"/>
      <c r="E1118" s="39"/>
      <c r="F1118" s="270" t="s">
        <v>1553</v>
      </c>
      <c r="G1118" s="271"/>
      <c r="H1118" s="271"/>
      <c r="I1118" s="271"/>
      <c r="J1118" s="39"/>
      <c r="K1118" s="39"/>
      <c r="L1118" s="39"/>
      <c r="M1118" s="39"/>
      <c r="N1118" s="39"/>
      <c r="O1118" s="39"/>
      <c r="P1118" s="39"/>
      <c r="Q1118" s="39"/>
      <c r="R1118" s="40"/>
      <c r="T1118" s="147"/>
      <c r="U1118" s="39"/>
      <c r="V1118" s="39"/>
      <c r="W1118" s="39"/>
      <c r="X1118" s="39"/>
      <c r="Y1118" s="39"/>
      <c r="Z1118" s="39"/>
      <c r="AA1118" s="81"/>
      <c r="AT1118" s="21" t="s">
        <v>210</v>
      </c>
      <c r="AU1118" s="21" t="s">
        <v>114</v>
      </c>
    </row>
    <row r="1119" spans="2:51" s="10" customFormat="1" ht="22.5" customHeight="1">
      <c r="B1119" s="179"/>
      <c r="C1119" s="180"/>
      <c r="D1119" s="180"/>
      <c r="E1119" s="181" t="s">
        <v>22</v>
      </c>
      <c r="F1119" s="274" t="s">
        <v>1548</v>
      </c>
      <c r="G1119" s="275"/>
      <c r="H1119" s="275"/>
      <c r="I1119" s="275"/>
      <c r="J1119" s="180"/>
      <c r="K1119" s="182">
        <v>1</v>
      </c>
      <c r="L1119" s="180"/>
      <c r="M1119" s="180"/>
      <c r="N1119" s="180"/>
      <c r="O1119" s="180"/>
      <c r="P1119" s="180"/>
      <c r="Q1119" s="180"/>
      <c r="R1119" s="183"/>
      <c r="T1119" s="184"/>
      <c r="U1119" s="180"/>
      <c r="V1119" s="180"/>
      <c r="W1119" s="180"/>
      <c r="X1119" s="180"/>
      <c r="Y1119" s="180"/>
      <c r="Z1119" s="180"/>
      <c r="AA1119" s="185"/>
      <c r="AT1119" s="186" t="s">
        <v>199</v>
      </c>
      <c r="AU1119" s="186" t="s">
        <v>114</v>
      </c>
      <c r="AV1119" s="10" t="s">
        <v>114</v>
      </c>
      <c r="AW1119" s="10" t="s">
        <v>39</v>
      </c>
      <c r="AX1119" s="10" t="s">
        <v>90</v>
      </c>
      <c r="AY1119" s="186" t="s">
        <v>191</v>
      </c>
    </row>
    <row r="1120" spans="2:65" s="1" customFormat="1" ht="31.5" customHeight="1">
      <c r="B1120" s="38"/>
      <c r="C1120" s="172" t="s">
        <v>1554</v>
      </c>
      <c r="D1120" s="172" t="s">
        <v>193</v>
      </c>
      <c r="E1120" s="173" t="s">
        <v>1555</v>
      </c>
      <c r="F1120" s="281" t="s">
        <v>1556</v>
      </c>
      <c r="G1120" s="281"/>
      <c r="H1120" s="281"/>
      <c r="I1120" s="281"/>
      <c r="J1120" s="174" t="s">
        <v>203</v>
      </c>
      <c r="K1120" s="175">
        <v>1</v>
      </c>
      <c r="L1120" s="282">
        <v>0</v>
      </c>
      <c r="M1120" s="283"/>
      <c r="N1120" s="280">
        <f>ROUND(L1120*K1120,2)</f>
        <v>0</v>
      </c>
      <c r="O1120" s="280"/>
      <c r="P1120" s="280"/>
      <c r="Q1120" s="280"/>
      <c r="R1120" s="40"/>
      <c r="T1120" s="176" t="s">
        <v>22</v>
      </c>
      <c r="U1120" s="47" t="s">
        <v>47</v>
      </c>
      <c r="V1120" s="39"/>
      <c r="W1120" s="177">
        <f>V1120*K1120</f>
        <v>0</v>
      </c>
      <c r="X1120" s="177">
        <v>0</v>
      </c>
      <c r="Y1120" s="177">
        <f>X1120*K1120</f>
        <v>0</v>
      </c>
      <c r="Z1120" s="177">
        <v>0</v>
      </c>
      <c r="AA1120" s="178">
        <f>Z1120*K1120</f>
        <v>0</v>
      </c>
      <c r="AR1120" s="21" t="s">
        <v>344</v>
      </c>
      <c r="AT1120" s="21" t="s">
        <v>193</v>
      </c>
      <c r="AU1120" s="21" t="s">
        <v>114</v>
      </c>
      <c r="AY1120" s="21" t="s">
        <v>191</v>
      </c>
      <c r="BE1120" s="113">
        <f>IF(U1120="základní",N1120,0)</f>
        <v>0</v>
      </c>
      <c r="BF1120" s="113">
        <f>IF(U1120="snížená",N1120,0)</f>
        <v>0</v>
      </c>
      <c r="BG1120" s="113">
        <f>IF(U1120="zákl. přenesená",N1120,0)</f>
        <v>0</v>
      </c>
      <c r="BH1120" s="113">
        <f>IF(U1120="sníž. přenesená",N1120,0)</f>
        <v>0</v>
      </c>
      <c r="BI1120" s="113">
        <f>IF(U1120="nulová",N1120,0)</f>
        <v>0</v>
      </c>
      <c r="BJ1120" s="21" t="s">
        <v>90</v>
      </c>
      <c r="BK1120" s="113">
        <f>ROUND(L1120*K1120,2)</f>
        <v>0</v>
      </c>
      <c r="BL1120" s="21" t="s">
        <v>344</v>
      </c>
      <c r="BM1120" s="21" t="s">
        <v>1557</v>
      </c>
    </row>
    <row r="1121" spans="2:51" s="11" customFormat="1" ht="22.5" customHeight="1">
      <c r="B1121" s="187"/>
      <c r="C1121" s="188"/>
      <c r="D1121" s="188"/>
      <c r="E1121" s="189" t="s">
        <v>22</v>
      </c>
      <c r="F1121" s="286" t="s">
        <v>1558</v>
      </c>
      <c r="G1121" s="287"/>
      <c r="H1121" s="287"/>
      <c r="I1121" s="287"/>
      <c r="J1121" s="188"/>
      <c r="K1121" s="190" t="s">
        <v>22</v>
      </c>
      <c r="L1121" s="188"/>
      <c r="M1121" s="188"/>
      <c r="N1121" s="188"/>
      <c r="O1121" s="188"/>
      <c r="P1121" s="188"/>
      <c r="Q1121" s="188"/>
      <c r="R1121" s="191"/>
      <c r="T1121" s="192"/>
      <c r="U1121" s="188"/>
      <c r="V1121" s="188"/>
      <c r="W1121" s="188"/>
      <c r="X1121" s="188"/>
      <c r="Y1121" s="188"/>
      <c r="Z1121" s="188"/>
      <c r="AA1121" s="193"/>
      <c r="AT1121" s="194" t="s">
        <v>199</v>
      </c>
      <c r="AU1121" s="194" t="s">
        <v>114</v>
      </c>
      <c r="AV1121" s="11" t="s">
        <v>90</v>
      </c>
      <c r="AW1121" s="11" t="s">
        <v>39</v>
      </c>
      <c r="AX1121" s="11" t="s">
        <v>82</v>
      </c>
      <c r="AY1121" s="194" t="s">
        <v>191</v>
      </c>
    </row>
    <row r="1122" spans="2:51" s="10" customFormat="1" ht="22.5" customHeight="1">
      <c r="B1122" s="179"/>
      <c r="C1122" s="180"/>
      <c r="D1122" s="180"/>
      <c r="E1122" s="181" t="s">
        <v>22</v>
      </c>
      <c r="F1122" s="274" t="s">
        <v>1559</v>
      </c>
      <c r="G1122" s="275"/>
      <c r="H1122" s="275"/>
      <c r="I1122" s="275"/>
      <c r="J1122" s="180"/>
      <c r="K1122" s="182">
        <v>1</v>
      </c>
      <c r="L1122" s="180"/>
      <c r="M1122" s="180"/>
      <c r="N1122" s="180"/>
      <c r="O1122" s="180"/>
      <c r="P1122" s="180"/>
      <c r="Q1122" s="180"/>
      <c r="R1122" s="183"/>
      <c r="T1122" s="184"/>
      <c r="U1122" s="180"/>
      <c r="V1122" s="180"/>
      <c r="W1122" s="180"/>
      <c r="X1122" s="180"/>
      <c r="Y1122" s="180"/>
      <c r="Z1122" s="180"/>
      <c r="AA1122" s="185"/>
      <c r="AT1122" s="186" t="s">
        <v>199</v>
      </c>
      <c r="AU1122" s="186" t="s">
        <v>114</v>
      </c>
      <c r="AV1122" s="10" t="s">
        <v>114</v>
      </c>
      <c r="AW1122" s="10" t="s">
        <v>39</v>
      </c>
      <c r="AX1122" s="10" t="s">
        <v>90</v>
      </c>
      <c r="AY1122" s="186" t="s">
        <v>191</v>
      </c>
    </row>
    <row r="1123" spans="2:65" s="1" customFormat="1" ht="31.5" customHeight="1">
      <c r="B1123" s="38"/>
      <c r="C1123" s="203" t="s">
        <v>1560</v>
      </c>
      <c r="D1123" s="203" t="s">
        <v>292</v>
      </c>
      <c r="E1123" s="204" t="s">
        <v>1561</v>
      </c>
      <c r="F1123" s="276" t="s">
        <v>1562</v>
      </c>
      <c r="G1123" s="276"/>
      <c r="H1123" s="276"/>
      <c r="I1123" s="276"/>
      <c r="J1123" s="205" t="s">
        <v>203</v>
      </c>
      <c r="K1123" s="206">
        <v>1</v>
      </c>
      <c r="L1123" s="277">
        <v>0</v>
      </c>
      <c r="M1123" s="278"/>
      <c r="N1123" s="279">
        <f>ROUND(L1123*K1123,2)</f>
        <v>0</v>
      </c>
      <c r="O1123" s="280"/>
      <c r="P1123" s="280"/>
      <c r="Q1123" s="280"/>
      <c r="R1123" s="40"/>
      <c r="T1123" s="176" t="s">
        <v>22</v>
      </c>
      <c r="U1123" s="47" t="s">
        <v>47</v>
      </c>
      <c r="V1123" s="39"/>
      <c r="W1123" s="177">
        <f>V1123*K1123</f>
        <v>0</v>
      </c>
      <c r="X1123" s="177">
        <v>0.24</v>
      </c>
      <c r="Y1123" s="177">
        <f>X1123*K1123</f>
        <v>0.24</v>
      </c>
      <c r="Z1123" s="177">
        <v>0</v>
      </c>
      <c r="AA1123" s="178">
        <f>Z1123*K1123</f>
        <v>0</v>
      </c>
      <c r="AR1123" s="21" t="s">
        <v>440</v>
      </c>
      <c r="AT1123" s="21" t="s">
        <v>292</v>
      </c>
      <c r="AU1123" s="21" t="s">
        <v>114</v>
      </c>
      <c r="AY1123" s="21" t="s">
        <v>191</v>
      </c>
      <c r="BE1123" s="113">
        <f>IF(U1123="základní",N1123,0)</f>
        <v>0</v>
      </c>
      <c r="BF1123" s="113">
        <f>IF(U1123="snížená",N1123,0)</f>
        <v>0</v>
      </c>
      <c r="BG1123" s="113">
        <f>IF(U1123="zákl. přenesená",N1123,0)</f>
        <v>0</v>
      </c>
      <c r="BH1123" s="113">
        <f>IF(U1123="sníž. přenesená",N1123,0)</f>
        <v>0</v>
      </c>
      <c r="BI1123" s="113">
        <f>IF(U1123="nulová",N1123,0)</f>
        <v>0</v>
      </c>
      <c r="BJ1123" s="21" t="s">
        <v>90</v>
      </c>
      <c r="BK1123" s="113">
        <f>ROUND(L1123*K1123,2)</f>
        <v>0</v>
      </c>
      <c r="BL1123" s="21" t="s">
        <v>344</v>
      </c>
      <c r="BM1123" s="21" t="s">
        <v>1563</v>
      </c>
    </row>
    <row r="1124" spans="2:47" s="1" customFormat="1" ht="318" customHeight="1">
      <c r="B1124" s="38"/>
      <c r="C1124" s="39"/>
      <c r="D1124" s="39"/>
      <c r="E1124" s="39"/>
      <c r="F1124" s="270" t="s">
        <v>1564</v>
      </c>
      <c r="G1124" s="271"/>
      <c r="H1124" s="271"/>
      <c r="I1124" s="271"/>
      <c r="J1124" s="39"/>
      <c r="K1124" s="39"/>
      <c r="L1124" s="39"/>
      <c r="M1124" s="39"/>
      <c r="N1124" s="39"/>
      <c r="O1124" s="39"/>
      <c r="P1124" s="39"/>
      <c r="Q1124" s="39"/>
      <c r="R1124" s="40"/>
      <c r="T1124" s="147"/>
      <c r="U1124" s="39"/>
      <c r="V1124" s="39"/>
      <c r="W1124" s="39"/>
      <c r="X1124" s="39"/>
      <c r="Y1124" s="39"/>
      <c r="Z1124" s="39"/>
      <c r="AA1124" s="81"/>
      <c r="AT1124" s="21" t="s">
        <v>210</v>
      </c>
      <c r="AU1124" s="21" t="s">
        <v>114</v>
      </c>
    </row>
    <row r="1125" spans="2:51" s="10" customFormat="1" ht="22.5" customHeight="1">
      <c r="B1125" s="179"/>
      <c r="C1125" s="180"/>
      <c r="D1125" s="180"/>
      <c r="E1125" s="181" t="s">
        <v>22</v>
      </c>
      <c r="F1125" s="274" t="s">
        <v>1565</v>
      </c>
      <c r="G1125" s="275"/>
      <c r="H1125" s="275"/>
      <c r="I1125" s="275"/>
      <c r="J1125" s="180"/>
      <c r="K1125" s="182">
        <v>1</v>
      </c>
      <c r="L1125" s="180"/>
      <c r="M1125" s="180"/>
      <c r="N1125" s="180"/>
      <c r="O1125" s="180"/>
      <c r="P1125" s="180"/>
      <c r="Q1125" s="180"/>
      <c r="R1125" s="183"/>
      <c r="T1125" s="184"/>
      <c r="U1125" s="180"/>
      <c r="V1125" s="180"/>
      <c r="W1125" s="180"/>
      <c r="X1125" s="180"/>
      <c r="Y1125" s="180"/>
      <c r="Z1125" s="180"/>
      <c r="AA1125" s="185"/>
      <c r="AT1125" s="186" t="s">
        <v>199</v>
      </c>
      <c r="AU1125" s="186" t="s">
        <v>114</v>
      </c>
      <c r="AV1125" s="10" t="s">
        <v>114</v>
      </c>
      <c r="AW1125" s="10" t="s">
        <v>39</v>
      </c>
      <c r="AX1125" s="10" t="s">
        <v>90</v>
      </c>
      <c r="AY1125" s="186" t="s">
        <v>191</v>
      </c>
    </row>
    <row r="1126" spans="2:65" s="1" customFormat="1" ht="31.5" customHeight="1">
      <c r="B1126" s="38"/>
      <c r="C1126" s="172" t="s">
        <v>1566</v>
      </c>
      <c r="D1126" s="172" t="s">
        <v>193</v>
      </c>
      <c r="E1126" s="173" t="s">
        <v>1567</v>
      </c>
      <c r="F1126" s="281" t="s">
        <v>1568</v>
      </c>
      <c r="G1126" s="281"/>
      <c r="H1126" s="281"/>
      <c r="I1126" s="281"/>
      <c r="J1126" s="174" t="s">
        <v>203</v>
      </c>
      <c r="K1126" s="175">
        <v>1</v>
      </c>
      <c r="L1126" s="282">
        <v>0</v>
      </c>
      <c r="M1126" s="283"/>
      <c r="N1126" s="280">
        <f>ROUND(L1126*K1126,2)</f>
        <v>0</v>
      </c>
      <c r="O1126" s="280"/>
      <c r="P1126" s="280"/>
      <c r="Q1126" s="280"/>
      <c r="R1126" s="40"/>
      <c r="T1126" s="176" t="s">
        <v>22</v>
      </c>
      <c r="U1126" s="47" t="s">
        <v>47</v>
      </c>
      <c r="V1126" s="39"/>
      <c r="W1126" s="177">
        <f>V1126*K1126</f>
        <v>0</v>
      </c>
      <c r="X1126" s="177">
        <v>0.00085</v>
      </c>
      <c r="Y1126" s="177">
        <f>X1126*K1126</f>
        <v>0.00085</v>
      </c>
      <c r="Z1126" s="177">
        <v>0</v>
      </c>
      <c r="AA1126" s="178">
        <f>Z1126*K1126</f>
        <v>0</v>
      </c>
      <c r="AR1126" s="21" t="s">
        <v>344</v>
      </c>
      <c r="AT1126" s="21" t="s">
        <v>193</v>
      </c>
      <c r="AU1126" s="21" t="s">
        <v>114</v>
      </c>
      <c r="AY1126" s="21" t="s">
        <v>191</v>
      </c>
      <c r="BE1126" s="113">
        <f>IF(U1126="základní",N1126,0)</f>
        <v>0</v>
      </c>
      <c r="BF1126" s="113">
        <f>IF(U1126="snížená",N1126,0)</f>
        <v>0</v>
      </c>
      <c r="BG1126" s="113">
        <f>IF(U1126="zákl. přenesená",N1126,0)</f>
        <v>0</v>
      </c>
      <c r="BH1126" s="113">
        <f>IF(U1126="sníž. přenesená",N1126,0)</f>
        <v>0</v>
      </c>
      <c r="BI1126" s="113">
        <f>IF(U1126="nulová",N1126,0)</f>
        <v>0</v>
      </c>
      <c r="BJ1126" s="21" t="s">
        <v>90</v>
      </c>
      <c r="BK1126" s="113">
        <f>ROUND(L1126*K1126,2)</f>
        <v>0</v>
      </c>
      <c r="BL1126" s="21" t="s">
        <v>344</v>
      </c>
      <c r="BM1126" s="21" t="s">
        <v>1569</v>
      </c>
    </row>
    <row r="1127" spans="2:51" s="10" customFormat="1" ht="22.5" customHeight="1">
      <c r="B1127" s="179"/>
      <c r="C1127" s="180"/>
      <c r="D1127" s="180"/>
      <c r="E1127" s="181" t="s">
        <v>22</v>
      </c>
      <c r="F1127" s="284" t="s">
        <v>1570</v>
      </c>
      <c r="G1127" s="285"/>
      <c r="H1127" s="285"/>
      <c r="I1127" s="285"/>
      <c r="J1127" s="180"/>
      <c r="K1127" s="182">
        <v>1</v>
      </c>
      <c r="L1127" s="180"/>
      <c r="M1127" s="180"/>
      <c r="N1127" s="180"/>
      <c r="O1127" s="180"/>
      <c r="P1127" s="180"/>
      <c r="Q1127" s="180"/>
      <c r="R1127" s="183"/>
      <c r="T1127" s="184"/>
      <c r="U1127" s="180"/>
      <c r="V1127" s="180"/>
      <c r="W1127" s="180"/>
      <c r="X1127" s="180"/>
      <c r="Y1127" s="180"/>
      <c r="Z1127" s="180"/>
      <c r="AA1127" s="185"/>
      <c r="AT1127" s="186" t="s">
        <v>199</v>
      </c>
      <c r="AU1127" s="186" t="s">
        <v>114</v>
      </c>
      <c r="AV1127" s="10" t="s">
        <v>114</v>
      </c>
      <c r="AW1127" s="10" t="s">
        <v>39</v>
      </c>
      <c r="AX1127" s="10" t="s">
        <v>90</v>
      </c>
      <c r="AY1127" s="186" t="s">
        <v>191</v>
      </c>
    </row>
    <row r="1128" spans="2:65" s="1" customFormat="1" ht="31.5" customHeight="1">
      <c r="B1128" s="38"/>
      <c r="C1128" s="203" t="s">
        <v>1571</v>
      </c>
      <c r="D1128" s="203" t="s">
        <v>292</v>
      </c>
      <c r="E1128" s="204" t="s">
        <v>1572</v>
      </c>
      <c r="F1128" s="276" t="s">
        <v>1573</v>
      </c>
      <c r="G1128" s="276"/>
      <c r="H1128" s="276"/>
      <c r="I1128" s="276"/>
      <c r="J1128" s="205" t="s">
        <v>203</v>
      </c>
      <c r="K1128" s="206">
        <v>1</v>
      </c>
      <c r="L1128" s="277">
        <v>0</v>
      </c>
      <c r="M1128" s="278"/>
      <c r="N1128" s="279">
        <f>ROUND(L1128*K1128,2)</f>
        <v>0</v>
      </c>
      <c r="O1128" s="280"/>
      <c r="P1128" s="280"/>
      <c r="Q1128" s="280"/>
      <c r="R1128" s="40"/>
      <c r="T1128" s="176" t="s">
        <v>22</v>
      </c>
      <c r="U1128" s="47" t="s">
        <v>47</v>
      </c>
      <c r="V1128" s="39"/>
      <c r="W1128" s="177">
        <f>V1128*K1128</f>
        <v>0</v>
      </c>
      <c r="X1128" s="177">
        <v>0</v>
      </c>
      <c r="Y1128" s="177">
        <f>X1128*K1128</f>
        <v>0</v>
      </c>
      <c r="Z1128" s="177">
        <v>0</v>
      </c>
      <c r="AA1128" s="178">
        <f>Z1128*K1128</f>
        <v>0</v>
      </c>
      <c r="AR1128" s="21" t="s">
        <v>270</v>
      </c>
      <c r="AT1128" s="21" t="s">
        <v>292</v>
      </c>
      <c r="AU1128" s="21" t="s">
        <v>114</v>
      </c>
      <c r="AY1128" s="21" t="s">
        <v>191</v>
      </c>
      <c r="BE1128" s="113">
        <f>IF(U1128="základní",N1128,0)</f>
        <v>0</v>
      </c>
      <c r="BF1128" s="113">
        <f>IF(U1128="snížená",N1128,0)</f>
        <v>0</v>
      </c>
      <c r="BG1128" s="113">
        <f>IF(U1128="zákl. přenesená",N1128,0)</f>
        <v>0</v>
      </c>
      <c r="BH1128" s="113">
        <f>IF(U1128="sníž. přenesená",N1128,0)</f>
        <v>0</v>
      </c>
      <c r="BI1128" s="113">
        <f>IF(U1128="nulová",N1128,0)</f>
        <v>0</v>
      </c>
      <c r="BJ1128" s="21" t="s">
        <v>90</v>
      </c>
      <c r="BK1128" s="113">
        <f>ROUND(L1128*K1128,2)</f>
        <v>0</v>
      </c>
      <c r="BL1128" s="21" t="s">
        <v>641</v>
      </c>
      <c r="BM1128" s="21" t="s">
        <v>1574</v>
      </c>
    </row>
    <row r="1129" spans="2:47" s="1" customFormat="1" ht="78" customHeight="1">
      <c r="B1129" s="38"/>
      <c r="C1129" s="39"/>
      <c r="D1129" s="39"/>
      <c r="E1129" s="39"/>
      <c r="F1129" s="270" t="s">
        <v>1575</v>
      </c>
      <c r="G1129" s="271"/>
      <c r="H1129" s="271"/>
      <c r="I1129" s="271"/>
      <c r="J1129" s="39"/>
      <c r="K1129" s="39"/>
      <c r="L1129" s="39"/>
      <c r="M1129" s="39"/>
      <c r="N1129" s="39"/>
      <c r="O1129" s="39"/>
      <c r="P1129" s="39"/>
      <c r="Q1129" s="39"/>
      <c r="R1129" s="40"/>
      <c r="T1129" s="147"/>
      <c r="U1129" s="39"/>
      <c r="V1129" s="39"/>
      <c r="W1129" s="39"/>
      <c r="X1129" s="39"/>
      <c r="Y1129" s="39"/>
      <c r="Z1129" s="39"/>
      <c r="AA1129" s="81"/>
      <c r="AT1129" s="21" t="s">
        <v>210</v>
      </c>
      <c r="AU1129" s="21" t="s">
        <v>114</v>
      </c>
    </row>
    <row r="1130" spans="2:51" s="10" customFormat="1" ht="22.5" customHeight="1">
      <c r="B1130" s="179"/>
      <c r="C1130" s="180"/>
      <c r="D1130" s="180"/>
      <c r="E1130" s="181" t="s">
        <v>22</v>
      </c>
      <c r="F1130" s="274" t="s">
        <v>90</v>
      </c>
      <c r="G1130" s="275"/>
      <c r="H1130" s="275"/>
      <c r="I1130" s="275"/>
      <c r="J1130" s="180"/>
      <c r="K1130" s="182">
        <v>1</v>
      </c>
      <c r="L1130" s="180"/>
      <c r="M1130" s="180"/>
      <c r="N1130" s="180"/>
      <c r="O1130" s="180"/>
      <c r="P1130" s="180"/>
      <c r="Q1130" s="180"/>
      <c r="R1130" s="183"/>
      <c r="T1130" s="184"/>
      <c r="U1130" s="180"/>
      <c r="V1130" s="180"/>
      <c r="W1130" s="180"/>
      <c r="X1130" s="180"/>
      <c r="Y1130" s="180"/>
      <c r="Z1130" s="180"/>
      <c r="AA1130" s="185"/>
      <c r="AT1130" s="186" t="s">
        <v>199</v>
      </c>
      <c r="AU1130" s="186" t="s">
        <v>114</v>
      </c>
      <c r="AV1130" s="10" t="s">
        <v>114</v>
      </c>
      <c r="AW1130" s="10" t="s">
        <v>39</v>
      </c>
      <c r="AX1130" s="10" t="s">
        <v>90</v>
      </c>
      <c r="AY1130" s="186" t="s">
        <v>191</v>
      </c>
    </row>
    <row r="1131" spans="2:65" s="1" customFormat="1" ht="31.5" customHeight="1">
      <c r="B1131" s="38"/>
      <c r="C1131" s="172" t="s">
        <v>1576</v>
      </c>
      <c r="D1131" s="172" t="s">
        <v>193</v>
      </c>
      <c r="E1131" s="173" t="s">
        <v>1577</v>
      </c>
      <c r="F1131" s="281" t="s">
        <v>1578</v>
      </c>
      <c r="G1131" s="281"/>
      <c r="H1131" s="281"/>
      <c r="I1131" s="281"/>
      <c r="J1131" s="174" t="s">
        <v>406</v>
      </c>
      <c r="K1131" s="175">
        <v>10.17</v>
      </c>
      <c r="L1131" s="282">
        <v>0</v>
      </c>
      <c r="M1131" s="283"/>
      <c r="N1131" s="280">
        <f>ROUND(L1131*K1131,2)</f>
        <v>0</v>
      </c>
      <c r="O1131" s="280"/>
      <c r="P1131" s="280"/>
      <c r="Q1131" s="280"/>
      <c r="R1131" s="40"/>
      <c r="T1131" s="176" t="s">
        <v>22</v>
      </c>
      <c r="U1131" s="47" t="s">
        <v>47</v>
      </c>
      <c r="V1131" s="39"/>
      <c r="W1131" s="177">
        <f>V1131*K1131</f>
        <v>0</v>
      </c>
      <c r="X1131" s="177">
        <v>5E-05</v>
      </c>
      <c r="Y1131" s="177">
        <f>X1131*K1131</f>
        <v>0.0005085000000000001</v>
      </c>
      <c r="Z1131" s="177">
        <v>0</v>
      </c>
      <c r="AA1131" s="178">
        <f>Z1131*K1131</f>
        <v>0</v>
      </c>
      <c r="AR1131" s="21" t="s">
        <v>196</v>
      </c>
      <c r="AT1131" s="21" t="s">
        <v>193</v>
      </c>
      <c r="AU1131" s="21" t="s">
        <v>114</v>
      </c>
      <c r="AY1131" s="21" t="s">
        <v>191</v>
      </c>
      <c r="BE1131" s="113">
        <f>IF(U1131="základní",N1131,0)</f>
        <v>0</v>
      </c>
      <c r="BF1131" s="113">
        <f>IF(U1131="snížená",N1131,0)</f>
        <v>0</v>
      </c>
      <c r="BG1131" s="113">
        <f>IF(U1131="zákl. přenesená",N1131,0)</f>
        <v>0</v>
      </c>
      <c r="BH1131" s="113">
        <f>IF(U1131="sníž. přenesená",N1131,0)</f>
        <v>0</v>
      </c>
      <c r="BI1131" s="113">
        <f>IF(U1131="nulová",N1131,0)</f>
        <v>0</v>
      </c>
      <c r="BJ1131" s="21" t="s">
        <v>90</v>
      </c>
      <c r="BK1131" s="113">
        <f>ROUND(L1131*K1131,2)</f>
        <v>0</v>
      </c>
      <c r="BL1131" s="21" t="s">
        <v>196</v>
      </c>
      <c r="BM1131" s="21" t="s">
        <v>1579</v>
      </c>
    </row>
    <row r="1132" spans="2:47" s="1" customFormat="1" ht="30" customHeight="1">
      <c r="B1132" s="38"/>
      <c r="C1132" s="39"/>
      <c r="D1132" s="39"/>
      <c r="E1132" s="39"/>
      <c r="F1132" s="270" t="s">
        <v>1580</v>
      </c>
      <c r="G1132" s="271"/>
      <c r="H1132" s="271"/>
      <c r="I1132" s="271"/>
      <c r="J1132" s="39"/>
      <c r="K1132" s="39"/>
      <c r="L1132" s="39"/>
      <c r="M1132" s="39"/>
      <c r="N1132" s="39"/>
      <c r="O1132" s="39"/>
      <c r="P1132" s="39"/>
      <c r="Q1132" s="39"/>
      <c r="R1132" s="40"/>
      <c r="T1132" s="147"/>
      <c r="U1132" s="39"/>
      <c r="V1132" s="39"/>
      <c r="W1132" s="39"/>
      <c r="X1132" s="39"/>
      <c r="Y1132" s="39"/>
      <c r="Z1132" s="39"/>
      <c r="AA1132" s="81"/>
      <c r="AT1132" s="21" t="s">
        <v>210</v>
      </c>
      <c r="AU1132" s="21" t="s">
        <v>114</v>
      </c>
    </row>
    <row r="1133" spans="2:51" s="11" customFormat="1" ht="22.5" customHeight="1">
      <c r="B1133" s="187"/>
      <c r="C1133" s="188"/>
      <c r="D1133" s="188"/>
      <c r="E1133" s="189" t="s">
        <v>22</v>
      </c>
      <c r="F1133" s="272" t="s">
        <v>953</v>
      </c>
      <c r="G1133" s="273"/>
      <c r="H1133" s="273"/>
      <c r="I1133" s="273"/>
      <c r="J1133" s="188"/>
      <c r="K1133" s="190" t="s">
        <v>22</v>
      </c>
      <c r="L1133" s="188"/>
      <c r="M1133" s="188"/>
      <c r="N1133" s="188"/>
      <c r="O1133" s="188"/>
      <c r="P1133" s="188"/>
      <c r="Q1133" s="188"/>
      <c r="R1133" s="191"/>
      <c r="T1133" s="192"/>
      <c r="U1133" s="188"/>
      <c r="V1133" s="188"/>
      <c r="W1133" s="188"/>
      <c r="X1133" s="188"/>
      <c r="Y1133" s="188"/>
      <c r="Z1133" s="188"/>
      <c r="AA1133" s="193"/>
      <c r="AT1133" s="194" t="s">
        <v>199</v>
      </c>
      <c r="AU1133" s="194" t="s">
        <v>114</v>
      </c>
      <c r="AV1133" s="11" t="s">
        <v>90</v>
      </c>
      <c r="AW1133" s="11" t="s">
        <v>39</v>
      </c>
      <c r="AX1133" s="11" t="s">
        <v>82</v>
      </c>
      <c r="AY1133" s="194" t="s">
        <v>191</v>
      </c>
    </row>
    <row r="1134" spans="2:51" s="10" customFormat="1" ht="22.5" customHeight="1">
      <c r="B1134" s="179"/>
      <c r="C1134" s="180"/>
      <c r="D1134" s="180"/>
      <c r="E1134" s="181" t="s">
        <v>22</v>
      </c>
      <c r="F1134" s="274" t="s">
        <v>1581</v>
      </c>
      <c r="G1134" s="275"/>
      <c r="H1134" s="275"/>
      <c r="I1134" s="275"/>
      <c r="J1134" s="180"/>
      <c r="K1134" s="182">
        <v>10.17</v>
      </c>
      <c r="L1134" s="180"/>
      <c r="M1134" s="180"/>
      <c r="N1134" s="180"/>
      <c r="O1134" s="180"/>
      <c r="P1134" s="180"/>
      <c r="Q1134" s="180"/>
      <c r="R1134" s="183"/>
      <c r="T1134" s="184"/>
      <c r="U1134" s="180"/>
      <c r="V1134" s="180"/>
      <c r="W1134" s="180"/>
      <c r="X1134" s="180"/>
      <c r="Y1134" s="180"/>
      <c r="Z1134" s="180"/>
      <c r="AA1134" s="185"/>
      <c r="AT1134" s="186" t="s">
        <v>199</v>
      </c>
      <c r="AU1134" s="186" t="s">
        <v>114</v>
      </c>
      <c r="AV1134" s="10" t="s">
        <v>114</v>
      </c>
      <c r="AW1134" s="10" t="s">
        <v>39</v>
      </c>
      <c r="AX1134" s="10" t="s">
        <v>90</v>
      </c>
      <c r="AY1134" s="186" t="s">
        <v>191</v>
      </c>
    </row>
    <row r="1135" spans="2:65" s="1" customFormat="1" ht="31.5" customHeight="1">
      <c r="B1135" s="38"/>
      <c r="C1135" s="172" t="s">
        <v>1582</v>
      </c>
      <c r="D1135" s="172" t="s">
        <v>193</v>
      </c>
      <c r="E1135" s="173" t="s">
        <v>1583</v>
      </c>
      <c r="F1135" s="281" t="s">
        <v>1584</v>
      </c>
      <c r="G1135" s="281"/>
      <c r="H1135" s="281"/>
      <c r="I1135" s="281"/>
      <c r="J1135" s="174" t="s">
        <v>406</v>
      </c>
      <c r="K1135" s="175">
        <v>10.17</v>
      </c>
      <c r="L1135" s="282">
        <v>0</v>
      </c>
      <c r="M1135" s="283"/>
      <c r="N1135" s="280">
        <f>ROUND(L1135*K1135,2)</f>
        <v>0</v>
      </c>
      <c r="O1135" s="280"/>
      <c r="P1135" s="280"/>
      <c r="Q1135" s="280"/>
      <c r="R1135" s="40"/>
      <c r="T1135" s="176" t="s">
        <v>22</v>
      </c>
      <c r="U1135" s="47" t="s">
        <v>47</v>
      </c>
      <c r="V1135" s="39"/>
      <c r="W1135" s="177">
        <f>V1135*K1135</f>
        <v>0</v>
      </c>
      <c r="X1135" s="177">
        <v>9E-05</v>
      </c>
      <c r="Y1135" s="177">
        <f>X1135*K1135</f>
        <v>0.0009153000000000001</v>
      </c>
      <c r="Z1135" s="177">
        <v>0</v>
      </c>
      <c r="AA1135" s="178">
        <f>Z1135*K1135</f>
        <v>0</v>
      </c>
      <c r="AR1135" s="21" t="s">
        <v>344</v>
      </c>
      <c r="AT1135" s="21" t="s">
        <v>193</v>
      </c>
      <c r="AU1135" s="21" t="s">
        <v>114</v>
      </c>
      <c r="AY1135" s="21" t="s">
        <v>191</v>
      </c>
      <c r="BE1135" s="113">
        <f>IF(U1135="základní",N1135,0)</f>
        <v>0</v>
      </c>
      <c r="BF1135" s="113">
        <f>IF(U1135="snížená",N1135,0)</f>
        <v>0</v>
      </c>
      <c r="BG1135" s="113">
        <f>IF(U1135="zákl. přenesená",N1135,0)</f>
        <v>0</v>
      </c>
      <c r="BH1135" s="113">
        <f>IF(U1135="sníž. přenesená",N1135,0)</f>
        <v>0</v>
      </c>
      <c r="BI1135" s="113">
        <f>IF(U1135="nulová",N1135,0)</f>
        <v>0</v>
      </c>
      <c r="BJ1135" s="21" t="s">
        <v>90</v>
      </c>
      <c r="BK1135" s="113">
        <f>ROUND(L1135*K1135,2)</f>
        <v>0</v>
      </c>
      <c r="BL1135" s="21" t="s">
        <v>344</v>
      </c>
      <c r="BM1135" s="21" t="s">
        <v>1585</v>
      </c>
    </row>
    <row r="1136" spans="2:51" s="11" customFormat="1" ht="22.5" customHeight="1">
      <c r="B1136" s="187"/>
      <c r="C1136" s="188"/>
      <c r="D1136" s="188"/>
      <c r="E1136" s="189" t="s">
        <v>22</v>
      </c>
      <c r="F1136" s="286" t="s">
        <v>953</v>
      </c>
      <c r="G1136" s="287"/>
      <c r="H1136" s="287"/>
      <c r="I1136" s="287"/>
      <c r="J1136" s="188"/>
      <c r="K1136" s="190" t="s">
        <v>22</v>
      </c>
      <c r="L1136" s="188"/>
      <c r="M1136" s="188"/>
      <c r="N1136" s="188"/>
      <c r="O1136" s="188"/>
      <c r="P1136" s="188"/>
      <c r="Q1136" s="188"/>
      <c r="R1136" s="191"/>
      <c r="T1136" s="192"/>
      <c r="U1136" s="188"/>
      <c r="V1136" s="188"/>
      <c r="W1136" s="188"/>
      <c r="X1136" s="188"/>
      <c r="Y1136" s="188"/>
      <c r="Z1136" s="188"/>
      <c r="AA1136" s="193"/>
      <c r="AT1136" s="194" t="s">
        <v>199</v>
      </c>
      <c r="AU1136" s="194" t="s">
        <v>114</v>
      </c>
      <c r="AV1136" s="11" t="s">
        <v>90</v>
      </c>
      <c r="AW1136" s="11" t="s">
        <v>39</v>
      </c>
      <c r="AX1136" s="11" t="s">
        <v>82</v>
      </c>
      <c r="AY1136" s="194" t="s">
        <v>191</v>
      </c>
    </row>
    <row r="1137" spans="2:51" s="10" customFormat="1" ht="22.5" customHeight="1">
      <c r="B1137" s="179"/>
      <c r="C1137" s="180"/>
      <c r="D1137" s="180"/>
      <c r="E1137" s="181" t="s">
        <v>22</v>
      </c>
      <c r="F1137" s="274" t="s">
        <v>1581</v>
      </c>
      <c r="G1137" s="275"/>
      <c r="H1137" s="275"/>
      <c r="I1137" s="275"/>
      <c r="J1137" s="180"/>
      <c r="K1137" s="182">
        <v>10.17</v>
      </c>
      <c r="L1137" s="180"/>
      <c r="M1137" s="180"/>
      <c r="N1137" s="180"/>
      <c r="O1137" s="180"/>
      <c r="P1137" s="180"/>
      <c r="Q1137" s="180"/>
      <c r="R1137" s="183"/>
      <c r="T1137" s="184"/>
      <c r="U1137" s="180"/>
      <c r="V1137" s="180"/>
      <c r="W1137" s="180"/>
      <c r="X1137" s="180"/>
      <c r="Y1137" s="180"/>
      <c r="Z1137" s="180"/>
      <c r="AA1137" s="185"/>
      <c r="AT1137" s="186" t="s">
        <v>199</v>
      </c>
      <c r="AU1137" s="186" t="s">
        <v>114</v>
      </c>
      <c r="AV1137" s="10" t="s">
        <v>114</v>
      </c>
      <c r="AW1137" s="10" t="s">
        <v>39</v>
      </c>
      <c r="AX1137" s="10" t="s">
        <v>90</v>
      </c>
      <c r="AY1137" s="186" t="s">
        <v>191</v>
      </c>
    </row>
    <row r="1138" spans="2:65" s="1" customFormat="1" ht="22.5" customHeight="1">
      <c r="B1138" s="38"/>
      <c r="C1138" s="203" t="s">
        <v>1586</v>
      </c>
      <c r="D1138" s="203" t="s">
        <v>292</v>
      </c>
      <c r="E1138" s="204" t="s">
        <v>1587</v>
      </c>
      <c r="F1138" s="276" t="s">
        <v>1588</v>
      </c>
      <c r="G1138" s="276"/>
      <c r="H1138" s="276"/>
      <c r="I1138" s="276"/>
      <c r="J1138" s="205" t="s">
        <v>203</v>
      </c>
      <c r="K1138" s="206">
        <v>1</v>
      </c>
      <c r="L1138" s="277">
        <v>0</v>
      </c>
      <c r="M1138" s="278"/>
      <c r="N1138" s="279">
        <f>ROUND(L1138*K1138,2)</f>
        <v>0</v>
      </c>
      <c r="O1138" s="280"/>
      <c r="P1138" s="280"/>
      <c r="Q1138" s="280"/>
      <c r="R1138" s="40"/>
      <c r="T1138" s="176" t="s">
        <v>22</v>
      </c>
      <c r="U1138" s="47" t="s">
        <v>47</v>
      </c>
      <c r="V1138" s="39"/>
      <c r="W1138" s="177">
        <f>V1138*K1138</f>
        <v>0</v>
      </c>
      <c r="X1138" s="177">
        <v>0</v>
      </c>
      <c r="Y1138" s="177">
        <f>X1138*K1138</f>
        <v>0</v>
      </c>
      <c r="Z1138" s="177">
        <v>0</v>
      </c>
      <c r="AA1138" s="178">
        <f>Z1138*K1138</f>
        <v>0</v>
      </c>
      <c r="AR1138" s="21" t="s">
        <v>296</v>
      </c>
      <c r="AT1138" s="21" t="s">
        <v>292</v>
      </c>
      <c r="AU1138" s="21" t="s">
        <v>114</v>
      </c>
      <c r="AY1138" s="21" t="s">
        <v>191</v>
      </c>
      <c r="BE1138" s="113">
        <f>IF(U1138="základní",N1138,0)</f>
        <v>0</v>
      </c>
      <c r="BF1138" s="113">
        <f>IF(U1138="snížená",N1138,0)</f>
        <v>0</v>
      </c>
      <c r="BG1138" s="113">
        <f>IF(U1138="zákl. přenesená",N1138,0)</f>
        <v>0</v>
      </c>
      <c r="BH1138" s="113">
        <f>IF(U1138="sníž. přenesená",N1138,0)</f>
        <v>0</v>
      </c>
      <c r="BI1138" s="113">
        <f>IF(U1138="nulová",N1138,0)</f>
        <v>0</v>
      </c>
      <c r="BJ1138" s="21" t="s">
        <v>90</v>
      </c>
      <c r="BK1138" s="113">
        <f>ROUND(L1138*K1138,2)</f>
        <v>0</v>
      </c>
      <c r="BL1138" s="21" t="s">
        <v>196</v>
      </c>
      <c r="BM1138" s="21" t="s">
        <v>1589</v>
      </c>
    </row>
    <row r="1139" spans="2:47" s="1" customFormat="1" ht="30" customHeight="1">
      <c r="B1139" s="38"/>
      <c r="C1139" s="39"/>
      <c r="D1139" s="39"/>
      <c r="E1139" s="39"/>
      <c r="F1139" s="270" t="s">
        <v>1590</v>
      </c>
      <c r="G1139" s="271"/>
      <c r="H1139" s="271"/>
      <c r="I1139" s="271"/>
      <c r="J1139" s="39"/>
      <c r="K1139" s="39"/>
      <c r="L1139" s="39"/>
      <c r="M1139" s="39"/>
      <c r="N1139" s="39"/>
      <c r="O1139" s="39"/>
      <c r="P1139" s="39"/>
      <c r="Q1139" s="39"/>
      <c r="R1139" s="40"/>
      <c r="T1139" s="147"/>
      <c r="U1139" s="39"/>
      <c r="V1139" s="39"/>
      <c r="W1139" s="39"/>
      <c r="X1139" s="39"/>
      <c r="Y1139" s="39"/>
      <c r="Z1139" s="39"/>
      <c r="AA1139" s="81"/>
      <c r="AT1139" s="21" t="s">
        <v>210</v>
      </c>
      <c r="AU1139" s="21" t="s">
        <v>114</v>
      </c>
    </row>
    <row r="1140" spans="2:51" s="10" customFormat="1" ht="22.5" customHeight="1">
      <c r="B1140" s="179"/>
      <c r="C1140" s="180"/>
      <c r="D1140" s="180"/>
      <c r="E1140" s="181" t="s">
        <v>22</v>
      </c>
      <c r="F1140" s="274" t="s">
        <v>1591</v>
      </c>
      <c r="G1140" s="275"/>
      <c r="H1140" s="275"/>
      <c r="I1140" s="275"/>
      <c r="J1140" s="180"/>
      <c r="K1140" s="182">
        <v>1</v>
      </c>
      <c r="L1140" s="180"/>
      <c r="M1140" s="180"/>
      <c r="N1140" s="180"/>
      <c r="O1140" s="180"/>
      <c r="P1140" s="180"/>
      <c r="Q1140" s="180"/>
      <c r="R1140" s="183"/>
      <c r="T1140" s="184"/>
      <c r="U1140" s="180"/>
      <c r="V1140" s="180"/>
      <c r="W1140" s="180"/>
      <c r="X1140" s="180"/>
      <c r="Y1140" s="180"/>
      <c r="Z1140" s="180"/>
      <c r="AA1140" s="185"/>
      <c r="AT1140" s="186" t="s">
        <v>199</v>
      </c>
      <c r="AU1140" s="186" t="s">
        <v>114</v>
      </c>
      <c r="AV1140" s="10" t="s">
        <v>114</v>
      </c>
      <c r="AW1140" s="10" t="s">
        <v>39</v>
      </c>
      <c r="AX1140" s="10" t="s">
        <v>90</v>
      </c>
      <c r="AY1140" s="186" t="s">
        <v>191</v>
      </c>
    </row>
    <row r="1141" spans="2:65" s="1" customFormat="1" ht="22.5" customHeight="1">
      <c r="B1141" s="38"/>
      <c r="C1141" s="172" t="s">
        <v>1592</v>
      </c>
      <c r="D1141" s="172" t="s">
        <v>193</v>
      </c>
      <c r="E1141" s="173" t="s">
        <v>1593</v>
      </c>
      <c r="F1141" s="281" t="s">
        <v>1594</v>
      </c>
      <c r="G1141" s="281"/>
      <c r="H1141" s="281"/>
      <c r="I1141" s="281"/>
      <c r="J1141" s="174" t="s">
        <v>1595</v>
      </c>
      <c r="K1141" s="175">
        <v>8</v>
      </c>
      <c r="L1141" s="282">
        <v>0</v>
      </c>
      <c r="M1141" s="283"/>
      <c r="N1141" s="280">
        <f>ROUND(L1141*K1141,2)</f>
        <v>0</v>
      </c>
      <c r="O1141" s="280"/>
      <c r="P1141" s="280"/>
      <c r="Q1141" s="280"/>
      <c r="R1141" s="40"/>
      <c r="T1141" s="176" t="s">
        <v>22</v>
      </c>
      <c r="U1141" s="47" t="s">
        <v>47</v>
      </c>
      <c r="V1141" s="39"/>
      <c r="W1141" s="177">
        <f>V1141*K1141</f>
        <v>0</v>
      </c>
      <c r="X1141" s="177">
        <v>0</v>
      </c>
      <c r="Y1141" s="177">
        <f>X1141*K1141</f>
        <v>0</v>
      </c>
      <c r="Z1141" s="177">
        <v>0</v>
      </c>
      <c r="AA1141" s="178">
        <f>Z1141*K1141</f>
        <v>0</v>
      </c>
      <c r="AR1141" s="21" t="s">
        <v>344</v>
      </c>
      <c r="AT1141" s="21" t="s">
        <v>193</v>
      </c>
      <c r="AU1141" s="21" t="s">
        <v>114</v>
      </c>
      <c r="AY1141" s="21" t="s">
        <v>191</v>
      </c>
      <c r="BE1141" s="113">
        <f>IF(U1141="základní",N1141,0)</f>
        <v>0</v>
      </c>
      <c r="BF1141" s="113">
        <f>IF(U1141="snížená",N1141,0)</f>
        <v>0</v>
      </c>
      <c r="BG1141" s="113">
        <f>IF(U1141="zákl. přenesená",N1141,0)</f>
        <v>0</v>
      </c>
      <c r="BH1141" s="113">
        <f>IF(U1141="sníž. přenesená",N1141,0)</f>
        <v>0</v>
      </c>
      <c r="BI1141" s="113">
        <f>IF(U1141="nulová",N1141,0)</f>
        <v>0</v>
      </c>
      <c r="BJ1141" s="21" t="s">
        <v>90</v>
      </c>
      <c r="BK1141" s="113">
        <f>ROUND(L1141*K1141,2)</f>
        <v>0</v>
      </c>
      <c r="BL1141" s="21" t="s">
        <v>344</v>
      </c>
      <c r="BM1141" s="21" t="s">
        <v>1596</v>
      </c>
    </row>
    <row r="1142" spans="2:51" s="11" customFormat="1" ht="22.5" customHeight="1">
      <c r="B1142" s="187"/>
      <c r="C1142" s="188"/>
      <c r="D1142" s="188"/>
      <c r="E1142" s="189" t="s">
        <v>22</v>
      </c>
      <c r="F1142" s="286" t="s">
        <v>221</v>
      </c>
      <c r="G1142" s="287"/>
      <c r="H1142" s="287"/>
      <c r="I1142" s="287"/>
      <c r="J1142" s="188"/>
      <c r="K1142" s="190" t="s">
        <v>22</v>
      </c>
      <c r="L1142" s="188"/>
      <c r="M1142" s="188"/>
      <c r="N1142" s="188"/>
      <c r="O1142" s="188"/>
      <c r="P1142" s="188"/>
      <c r="Q1142" s="188"/>
      <c r="R1142" s="191"/>
      <c r="T1142" s="192"/>
      <c r="U1142" s="188"/>
      <c r="V1142" s="188"/>
      <c r="W1142" s="188"/>
      <c r="X1142" s="188"/>
      <c r="Y1142" s="188"/>
      <c r="Z1142" s="188"/>
      <c r="AA1142" s="193"/>
      <c r="AT1142" s="194" t="s">
        <v>199</v>
      </c>
      <c r="AU1142" s="194" t="s">
        <v>114</v>
      </c>
      <c r="AV1142" s="11" t="s">
        <v>90</v>
      </c>
      <c r="AW1142" s="11" t="s">
        <v>39</v>
      </c>
      <c r="AX1142" s="11" t="s">
        <v>82</v>
      </c>
      <c r="AY1142" s="194" t="s">
        <v>191</v>
      </c>
    </row>
    <row r="1143" spans="2:51" s="10" customFormat="1" ht="22.5" customHeight="1">
      <c r="B1143" s="179"/>
      <c r="C1143" s="180"/>
      <c r="D1143" s="180"/>
      <c r="E1143" s="181" t="s">
        <v>22</v>
      </c>
      <c r="F1143" s="274" t="s">
        <v>1597</v>
      </c>
      <c r="G1143" s="275"/>
      <c r="H1143" s="275"/>
      <c r="I1143" s="275"/>
      <c r="J1143" s="180"/>
      <c r="K1143" s="182">
        <v>1</v>
      </c>
      <c r="L1143" s="180"/>
      <c r="M1143" s="180"/>
      <c r="N1143" s="180"/>
      <c r="O1143" s="180"/>
      <c r="P1143" s="180"/>
      <c r="Q1143" s="180"/>
      <c r="R1143" s="183"/>
      <c r="T1143" s="184"/>
      <c r="U1143" s="180"/>
      <c r="V1143" s="180"/>
      <c r="W1143" s="180"/>
      <c r="X1143" s="180"/>
      <c r="Y1143" s="180"/>
      <c r="Z1143" s="180"/>
      <c r="AA1143" s="185"/>
      <c r="AT1143" s="186" t="s">
        <v>199</v>
      </c>
      <c r="AU1143" s="186" t="s">
        <v>114</v>
      </c>
      <c r="AV1143" s="10" t="s">
        <v>114</v>
      </c>
      <c r="AW1143" s="10" t="s">
        <v>39</v>
      </c>
      <c r="AX1143" s="10" t="s">
        <v>82</v>
      </c>
      <c r="AY1143" s="186" t="s">
        <v>191</v>
      </c>
    </row>
    <row r="1144" spans="2:51" s="10" customFormat="1" ht="22.5" customHeight="1">
      <c r="B1144" s="179"/>
      <c r="C1144" s="180"/>
      <c r="D1144" s="180"/>
      <c r="E1144" s="181" t="s">
        <v>22</v>
      </c>
      <c r="F1144" s="274" t="s">
        <v>1474</v>
      </c>
      <c r="G1144" s="275"/>
      <c r="H1144" s="275"/>
      <c r="I1144" s="275"/>
      <c r="J1144" s="180"/>
      <c r="K1144" s="182">
        <v>7</v>
      </c>
      <c r="L1144" s="180"/>
      <c r="M1144" s="180"/>
      <c r="N1144" s="180"/>
      <c r="O1144" s="180"/>
      <c r="P1144" s="180"/>
      <c r="Q1144" s="180"/>
      <c r="R1144" s="183"/>
      <c r="T1144" s="184"/>
      <c r="U1144" s="180"/>
      <c r="V1144" s="180"/>
      <c r="W1144" s="180"/>
      <c r="X1144" s="180"/>
      <c r="Y1144" s="180"/>
      <c r="Z1144" s="180"/>
      <c r="AA1144" s="185"/>
      <c r="AT1144" s="186" t="s">
        <v>199</v>
      </c>
      <c r="AU1144" s="186" t="s">
        <v>114</v>
      </c>
      <c r="AV1144" s="10" t="s">
        <v>114</v>
      </c>
      <c r="AW1144" s="10" t="s">
        <v>39</v>
      </c>
      <c r="AX1144" s="10" t="s">
        <v>82</v>
      </c>
      <c r="AY1144" s="186" t="s">
        <v>191</v>
      </c>
    </row>
    <row r="1145" spans="2:51" s="12" customFormat="1" ht="22.5" customHeight="1">
      <c r="B1145" s="195"/>
      <c r="C1145" s="196"/>
      <c r="D1145" s="196"/>
      <c r="E1145" s="197" t="s">
        <v>22</v>
      </c>
      <c r="F1145" s="288" t="s">
        <v>217</v>
      </c>
      <c r="G1145" s="289"/>
      <c r="H1145" s="289"/>
      <c r="I1145" s="289"/>
      <c r="J1145" s="196"/>
      <c r="K1145" s="198">
        <v>8</v>
      </c>
      <c r="L1145" s="196"/>
      <c r="M1145" s="196"/>
      <c r="N1145" s="196"/>
      <c r="O1145" s="196"/>
      <c r="P1145" s="196"/>
      <c r="Q1145" s="196"/>
      <c r="R1145" s="199"/>
      <c r="T1145" s="200"/>
      <c r="U1145" s="196"/>
      <c r="V1145" s="196"/>
      <c r="W1145" s="196"/>
      <c r="X1145" s="196"/>
      <c r="Y1145" s="196"/>
      <c r="Z1145" s="196"/>
      <c r="AA1145" s="201"/>
      <c r="AT1145" s="202" t="s">
        <v>199</v>
      </c>
      <c r="AU1145" s="202" t="s">
        <v>114</v>
      </c>
      <c r="AV1145" s="12" t="s">
        <v>196</v>
      </c>
      <c r="AW1145" s="12" t="s">
        <v>39</v>
      </c>
      <c r="AX1145" s="12" t="s">
        <v>90</v>
      </c>
      <c r="AY1145" s="202" t="s">
        <v>191</v>
      </c>
    </row>
    <row r="1146" spans="2:65" s="1" customFormat="1" ht="22.5" customHeight="1">
      <c r="B1146" s="38"/>
      <c r="C1146" s="172" t="s">
        <v>1598</v>
      </c>
      <c r="D1146" s="172" t="s">
        <v>193</v>
      </c>
      <c r="E1146" s="173" t="s">
        <v>1599</v>
      </c>
      <c r="F1146" s="281" t="s">
        <v>1600</v>
      </c>
      <c r="G1146" s="281"/>
      <c r="H1146" s="281"/>
      <c r="I1146" s="281"/>
      <c r="J1146" s="174" t="s">
        <v>203</v>
      </c>
      <c r="K1146" s="175">
        <v>6</v>
      </c>
      <c r="L1146" s="282">
        <v>0</v>
      </c>
      <c r="M1146" s="283"/>
      <c r="N1146" s="280">
        <f>ROUND(L1146*K1146,2)</f>
        <v>0</v>
      </c>
      <c r="O1146" s="280"/>
      <c r="P1146" s="280"/>
      <c r="Q1146" s="280"/>
      <c r="R1146" s="40"/>
      <c r="T1146" s="176" t="s">
        <v>22</v>
      </c>
      <c r="U1146" s="47" t="s">
        <v>47</v>
      </c>
      <c r="V1146" s="39"/>
      <c r="W1146" s="177">
        <f>V1146*K1146</f>
        <v>0</v>
      </c>
      <c r="X1146" s="177">
        <v>0</v>
      </c>
      <c r="Y1146" s="177">
        <f>X1146*K1146</f>
        <v>0</v>
      </c>
      <c r="Z1146" s="177">
        <v>0</v>
      </c>
      <c r="AA1146" s="178">
        <f>Z1146*K1146</f>
        <v>0</v>
      </c>
      <c r="AR1146" s="21" t="s">
        <v>344</v>
      </c>
      <c r="AT1146" s="21" t="s">
        <v>193</v>
      </c>
      <c r="AU1146" s="21" t="s">
        <v>114</v>
      </c>
      <c r="AY1146" s="21" t="s">
        <v>191</v>
      </c>
      <c r="BE1146" s="113">
        <f>IF(U1146="základní",N1146,0)</f>
        <v>0</v>
      </c>
      <c r="BF1146" s="113">
        <f>IF(U1146="snížená",N1146,0)</f>
        <v>0</v>
      </c>
      <c r="BG1146" s="113">
        <f>IF(U1146="zákl. přenesená",N1146,0)</f>
        <v>0</v>
      </c>
      <c r="BH1146" s="113">
        <f>IF(U1146="sníž. přenesená",N1146,0)</f>
        <v>0</v>
      </c>
      <c r="BI1146" s="113">
        <f>IF(U1146="nulová",N1146,0)</f>
        <v>0</v>
      </c>
      <c r="BJ1146" s="21" t="s">
        <v>90</v>
      </c>
      <c r="BK1146" s="113">
        <f>ROUND(L1146*K1146,2)</f>
        <v>0</v>
      </c>
      <c r="BL1146" s="21" t="s">
        <v>344</v>
      </c>
      <c r="BM1146" s="21" t="s">
        <v>1601</v>
      </c>
    </row>
    <row r="1147" spans="2:51" s="11" customFormat="1" ht="22.5" customHeight="1">
      <c r="B1147" s="187"/>
      <c r="C1147" s="188"/>
      <c r="D1147" s="188"/>
      <c r="E1147" s="189" t="s">
        <v>22</v>
      </c>
      <c r="F1147" s="286" t="s">
        <v>221</v>
      </c>
      <c r="G1147" s="287"/>
      <c r="H1147" s="287"/>
      <c r="I1147" s="287"/>
      <c r="J1147" s="188"/>
      <c r="K1147" s="190" t="s">
        <v>22</v>
      </c>
      <c r="L1147" s="188"/>
      <c r="M1147" s="188"/>
      <c r="N1147" s="188"/>
      <c r="O1147" s="188"/>
      <c r="P1147" s="188"/>
      <c r="Q1147" s="188"/>
      <c r="R1147" s="191"/>
      <c r="T1147" s="192"/>
      <c r="U1147" s="188"/>
      <c r="V1147" s="188"/>
      <c r="W1147" s="188"/>
      <c r="X1147" s="188"/>
      <c r="Y1147" s="188"/>
      <c r="Z1147" s="188"/>
      <c r="AA1147" s="193"/>
      <c r="AT1147" s="194" t="s">
        <v>199</v>
      </c>
      <c r="AU1147" s="194" t="s">
        <v>114</v>
      </c>
      <c r="AV1147" s="11" t="s">
        <v>90</v>
      </c>
      <c r="AW1147" s="11" t="s">
        <v>39</v>
      </c>
      <c r="AX1147" s="11" t="s">
        <v>82</v>
      </c>
      <c r="AY1147" s="194" t="s">
        <v>191</v>
      </c>
    </row>
    <row r="1148" spans="2:51" s="10" customFormat="1" ht="22.5" customHeight="1">
      <c r="B1148" s="179"/>
      <c r="C1148" s="180"/>
      <c r="D1148" s="180"/>
      <c r="E1148" s="181" t="s">
        <v>22</v>
      </c>
      <c r="F1148" s="274" t="s">
        <v>1602</v>
      </c>
      <c r="G1148" s="275"/>
      <c r="H1148" s="275"/>
      <c r="I1148" s="275"/>
      <c r="J1148" s="180"/>
      <c r="K1148" s="182">
        <v>6</v>
      </c>
      <c r="L1148" s="180"/>
      <c r="M1148" s="180"/>
      <c r="N1148" s="180"/>
      <c r="O1148" s="180"/>
      <c r="P1148" s="180"/>
      <c r="Q1148" s="180"/>
      <c r="R1148" s="183"/>
      <c r="T1148" s="184"/>
      <c r="U1148" s="180"/>
      <c r="V1148" s="180"/>
      <c r="W1148" s="180"/>
      <c r="X1148" s="180"/>
      <c r="Y1148" s="180"/>
      <c r="Z1148" s="180"/>
      <c r="AA1148" s="185"/>
      <c r="AT1148" s="186" t="s">
        <v>199</v>
      </c>
      <c r="AU1148" s="186" t="s">
        <v>114</v>
      </c>
      <c r="AV1148" s="10" t="s">
        <v>114</v>
      </c>
      <c r="AW1148" s="10" t="s">
        <v>39</v>
      </c>
      <c r="AX1148" s="10" t="s">
        <v>90</v>
      </c>
      <c r="AY1148" s="186" t="s">
        <v>191</v>
      </c>
    </row>
    <row r="1149" spans="2:65" s="1" customFormat="1" ht="31.5" customHeight="1">
      <c r="B1149" s="38"/>
      <c r="C1149" s="172" t="s">
        <v>1603</v>
      </c>
      <c r="D1149" s="172" t="s">
        <v>193</v>
      </c>
      <c r="E1149" s="173" t="s">
        <v>1604</v>
      </c>
      <c r="F1149" s="281" t="s">
        <v>1605</v>
      </c>
      <c r="G1149" s="281"/>
      <c r="H1149" s="281"/>
      <c r="I1149" s="281"/>
      <c r="J1149" s="174" t="s">
        <v>295</v>
      </c>
      <c r="K1149" s="175">
        <v>331</v>
      </c>
      <c r="L1149" s="282">
        <v>0</v>
      </c>
      <c r="M1149" s="283"/>
      <c r="N1149" s="280">
        <f>ROUND(L1149*K1149,2)</f>
        <v>0</v>
      </c>
      <c r="O1149" s="280"/>
      <c r="P1149" s="280"/>
      <c r="Q1149" s="280"/>
      <c r="R1149" s="40"/>
      <c r="T1149" s="176" t="s">
        <v>22</v>
      </c>
      <c r="U1149" s="47" t="s">
        <v>47</v>
      </c>
      <c r="V1149" s="39"/>
      <c r="W1149" s="177">
        <f>V1149*K1149</f>
        <v>0</v>
      </c>
      <c r="X1149" s="177">
        <v>5E-05</v>
      </c>
      <c r="Y1149" s="177">
        <f>X1149*K1149</f>
        <v>0.016550000000000002</v>
      </c>
      <c r="Z1149" s="177">
        <v>0</v>
      </c>
      <c r="AA1149" s="178">
        <f>Z1149*K1149</f>
        <v>0</v>
      </c>
      <c r="AR1149" s="21" t="s">
        <v>344</v>
      </c>
      <c r="AT1149" s="21" t="s">
        <v>193</v>
      </c>
      <c r="AU1149" s="21" t="s">
        <v>114</v>
      </c>
      <c r="AY1149" s="21" t="s">
        <v>191</v>
      </c>
      <c r="BE1149" s="113">
        <f>IF(U1149="základní",N1149,0)</f>
        <v>0</v>
      </c>
      <c r="BF1149" s="113">
        <f>IF(U1149="snížená",N1149,0)</f>
        <v>0</v>
      </c>
      <c r="BG1149" s="113">
        <f>IF(U1149="zákl. přenesená",N1149,0)</f>
        <v>0</v>
      </c>
      <c r="BH1149" s="113">
        <f>IF(U1149="sníž. přenesená",N1149,0)</f>
        <v>0</v>
      </c>
      <c r="BI1149" s="113">
        <f>IF(U1149="nulová",N1149,0)</f>
        <v>0</v>
      </c>
      <c r="BJ1149" s="21" t="s">
        <v>90</v>
      </c>
      <c r="BK1149" s="113">
        <f>ROUND(L1149*K1149,2)</f>
        <v>0</v>
      </c>
      <c r="BL1149" s="21" t="s">
        <v>344</v>
      </c>
      <c r="BM1149" s="21" t="s">
        <v>1606</v>
      </c>
    </row>
    <row r="1150" spans="2:51" s="10" customFormat="1" ht="22.5" customHeight="1">
      <c r="B1150" s="179"/>
      <c r="C1150" s="180"/>
      <c r="D1150" s="180"/>
      <c r="E1150" s="181" t="s">
        <v>22</v>
      </c>
      <c r="F1150" s="284" t="s">
        <v>1607</v>
      </c>
      <c r="G1150" s="285"/>
      <c r="H1150" s="285"/>
      <c r="I1150" s="285"/>
      <c r="J1150" s="180"/>
      <c r="K1150" s="182">
        <v>331</v>
      </c>
      <c r="L1150" s="180"/>
      <c r="M1150" s="180"/>
      <c r="N1150" s="180"/>
      <c r="O1150" s="180"/>
      <c r="P1150" s="180"/>
      <c r="Q1150" s="180"/>
      <c r="R1150" s="183"/>
      <c r="T1150" s="184"/>
      <c r="U1150" s="180"/>
      <c r="V1150" s="180"/>
      <c r="W1150" s="180"/>
      <c r="X1150" s="180"/>
      <c r="Y1150" s="180"/>
      <c r="Z1150" s="180"/>
      <c r="AA1150" s="185"/>
      <c r="AT1150" s="186" t="s">
        <v>199</v>
      </c>
      <c r="AU1150" s="186" t="s">
        <v>114</v>
      </c>
      <c r="AV1150" s="10" t="s">
        <v>114</v>
      </c>
      <c r="AW1150" s="10" t="s">
        <v>39</v>
      </c>
      <c r="AX1150" s="10" t="s">
        <v>90</v>
      </c>
      <c r="AY1150" s="186" t="s">
        <v>191</v>
      </c>
    </row>
    <row r="1151" spans="2:65" s="1" customFormat="1" ht="31.5" customHeight="1">
      <c r="B1151" s="38"/>
      <c r="C1151" s="203" t="s">
        <v>1608</v>
      </c>
      <c r="D1151" s="203" t="s">
        <v>292</v>
      </c>
      <c r="E1151" s="204" t="s">
        <v>1609</v>
      </c>
      <c r="F1151" s="276" t="s">
        <v>1610</v>
      </c>
      <c r="G1151" s="276"/>
      <c r="H1151" s="276"/>
      <c r="I1151" s="276"/>
      <c r="J1151" s="205" t="s">
        <v>273</v>
      </c>
      <c r="K1151" s="206">
        <v>0.331</v>
      </c>
      <c r="L1151" s="277">
        <v>0</v>
      </c>
      <c r="M1151" s="278"/>
      <c r="N1151" s="279">
        <f>ROUND(L1151*K1151,2)</f>
        <v>0</v>
      </c>
      <c r="O1151" s="280"/>
      <c r="P1151" s="280"/>
      <c r="Q1151" s="280"/>
      <c r="R1151" s="40"/>
      <c r="T1151" s="176" t="s">
        <v>22</v>
      </c>
      <c r="U1151" s="47" t="s">
        <v>47</v>
      </c>
      <c r="V1151" s="39"/>
      <c r="W1151" s="177">
        <f>V1151*K1151</f>
        <v>0</v>
      </c>
      <c r="X1151" s="177">
        <v>1</v>
      </c>
      <c r="Y1151" s="177">
        <f>X1151*K1151</f>
        <v>0.331</v>
      </c>
      <c r="Z1151" s="177">
        <v>0</v>
      </c>
      <c r="AA1151" s="178">
        <f>Z1151*K1151</f>
        <v>0</v>
      </c>
      <c r="AR1151" s="21" t="s">
        <v>440</v>
      </c>
      <c r="AT1151" s="21" t="s">
        <v>292</v>
      </c>
      <c r="AU1151" s="21" t="s">
        <v>114</v>
      </c>
      <c r="AY1151" s="21" t="s">
        <v>191</v>
      </c>
      <c r="BE1151" s="113">
        <f>IF(U1151="základní",N1151,0)</f>
        <v>0</v>
      </c>
      <c r="BF1151" s="113">
        <f>IF(U1151="snížená",N1151,0)</f>
        <v>0</v>
      </c>
      <c r="BG1151" s="113">
        <f>IF(U1151="zákl. přenesená",N1151,0)</f>
        <v>0</v>
      </c>
      <c r="BH1151" s="113">
        <f>IF(U1151="sníž. přenesená",N1151,0)</f>
        <v>0</v>
      </c>
      <c r="BI1151" s="113">
        <f>IF(U1151="nulová",N1151,0)</f>
        <v>0</v>
      </c>
      <c r="BJ1151" s="21" t="s">
        <v>90</v>
      </c>
      <c r="BK1151" s="113">
        <f>ROUND(L1151*K1151,2)</f>
        <v>0</v>
      </c>
      <c r="BL1151" s="21" t="s">
        <v>344</v>
      </c>
      <c r="BM1151" s="21" t="s">
        <v>1611</v>
      </c>
    </row>
    <row r="1152" spans="2:47" s="1" customFormat="1" ht="54" customHeight="1">
      <c r="B1152" s="38"/>
      <c r="C1152" s="39"/>
      <c r="D1152" s="39"/>
      <c r="E1152" s="39"/>
      <c r="F1152" s="270" t="s">
        <v>1612</v>
      </c>
      <c r="G1152" s="271"/>
      <c r="H1152" s="271"/>
      <c r="I1152" s="271"/>
      <c r="J1152" s="39"/>
      <c r="K1152" s="39"/>
      <c r="L1152" s="39"/>
      <c r="M1152" s="39"/>
      <c r="N1152" s="39"/>
      <c r="O1152" s="39"/>
      <c r="P1152" s="39"/>
      <c r="Q1152" s="39"/>
      <c r="R1152" s="40"/>
      <c r="T1152" s="147"/>
      <c r="U1152" s="39"/>
      <c r="V1152" s="39"/>
      <c r="W1152" s="39"/>
      <c r="X1152" s="39"/>
      <c r="Y1152" s="39"/>
      <c r="Z1152" s="39"/>
      <c r="AA1152" s="81"/>
      <c r="AT1152" s="21" t="s">
        <v>210</v>
      </c>
      <c r="AU1152" s="21" t="s">
        <v>114</v>
      </c>
    </row>
    <row r="1153" spans="2:51" s="11" customFormat="1" ht="22.5" customHeight="1">
      <c r="B1153" s="187"/>
      <c r="C1153" s="188"/>
      <c r="D1153" s="188"/>
      <c r="E1153" s="189" t="s">
        <v>22</v>
      </c>
      <c r="F1153" s="272" t="s">
        <v>1613</v>
      </c>
      <c r="G1153" s="273"/>
      <c r="H1153" s="273"/>
      <c r="I1153" s="273"/>
      <c r="J1153" s="188"/>
      <c r="K1153" s="190" t="s">
        <v>22</v>
      </c>
      <c r="L1153" s="188"/>
      <c r="M1153" s="188"/>
      <c r="N1153" s="188"/>
      <c r="O1153" s="188"/>
      <c r="P1153" s="188"/>
      <c r="Q1153" s="188"/>
      <c r="R1153" s="191"/>
      <c r="T1153" s="192"/>
      <c r="U1153" s="188"/>
      <c r="V1153" s="188"/>
      <c r="W1153" s="188"/>
      <c r="X1153" s="188"/>
      <c r="Y1153" s="188"/>
      <c r="Z1153" s="188"/>
      <c r="AA1153" s="193"/>
      <c r="AT1153" s="194" t="s">
        <v>199</v>
      </c>
      <c r="AU1153" s="194" t="s">
        <v>114</v>
      </c>
      <c r="AV1153" s="11" t="s">
        <v>90</v>
      </c>
      <c r="AW1153" s="11" t="s">
        <v>39</v>
      </c>
      <c r="AX1153" s="11" t="s">
        <v>82</v>
      </c>
      <c r="AY1153" s="194" t="s">
        <v>191</v>
      </c>
    </row>
    <row r="1154" spans="2:51" s="10" customFormat="1" ht="22.5" customHeight="1">
      <c r="B1154" s="179"/>
      <c r="C1154" s="180"/>
      <c r="D1154" s="180"/>
      <c r="E1154" s="181" t="s">
        <v>22</v>
      </c>
      <c r="F1154" s="274" t="s">
        <v>1614</v>
      </c>
      <c r="G1154" s="275"/>
      <c r="H1154" s="275"/>
      <c r="I1154" s="275"/>
      <c r="J1154" s="180"/>
      <c r="K1154" s="182">
        <v>0.038</v>
      </c>
      <c r="L1154" s="180"/>
      <c r="M1154" s="180"/>
      <c r="N1154" s="180"/>
      <c r="O1154" s="180"/>
      <c r="P1154" s="180"/>
      <c r="Q1154" s="180"/>
      <c r="R1154" s="183"/>
      <c r="T1154" s="184"/>
      <c r="U1154" s="180"/>
      <c r="V1154" s="180"/>
      <c r="W1154" s="180"/>
      <c r="X1154" s="180"/>
      <c r="Y1154" s="180"/>
      <c r="Z1154" s="180"/>
      <c r="AA1154" s="185"/>
      <c r="AT1154" s="186" t="s">
        <v>199</v>
      </c>
      <c r="AU1154" s="186" t="s">
        <v>114</v>
      </c>
      <c r="AV1154" s="10" t="s">
        <v>114</v>
      </c>
      <c r="AW1154" s="10" t="s">
        <v>39</v>
      </c>
      <c r="AX1154" s="10" t="s">
        <v>82</v>
      </c>
      <c r="AY1154" s="186" t="s">
        <v>191</v>
      </c>
    </row>
    <row r="1155" spans="2:51" s="10" customFormat="1" ht="22.5" customHeight="1">
      <c r="B1155" s="179"/>
      <c r="C1155" s="180"/>
      <c r="D1155" s="180"/>
      <c r="E1155" s="181" t="s">
        <v>22</v>
      </c>
      <c r="F1155" s="274" t="s">
        <v>1615</v>
      </c>
      <c r="G1155" s="275"/>
      <c r="H1155" s="275"/>
      <c r="I1155" s="275"/>
      <c r="J1155" s="180"/>
      <c r="K1155" s="182">
        <v>0.194</v>
      </c>
      <c r="L1155" s="180"/>
      <c r="M1155" s="180"/>
      <c r="N1155" s="180"/>
      <c r="O1155" s="180"/>
      <c r="P1155" s="180"/>
      <c r="Q1155" s="180"/>
      <c r="R1155" s="183"/>
      <c r="T1155" s="184"/>
      <c r="U1155" s="180"/>
      <c r="V1155" s="180"/>
      <c r="W1155" s="180"/>
      <c r="X1155" s="180"/>
      <c r="Y1155" s="180"/>
      <c r="Z1155" s="180"/>
      <c r="AA1155" s="185"/>
      <c r="AT1155" s="186" t="s">
        <v>199</v>
      </c>
      <c r="AU1155" s="186" t="s">
        <v>114</v>
      </c>
      <c r="AV1155" s="10" t="s">
        <v>114</v>
      </c>
      <c r="AW1155" s="10" t="s">
        <v>39</v>
      </c>
      <c r="AX1155" s="10" t="s">
        <v>82</v>
      </c>
      <c r="AY1155" s="186" t="s">
        <v>191</v>
      </c>
    </row>
    <row r="1156" spans="2:51" s="10" customFormat="1" ht="22.5" customHeight="1">
      <c r="B1156" s="179"/>
      <c r="C1156" s="180"/>
      <c r="D1156" s="180"/>
      <c r="E1156" s="181" t="s">
        <v>22</v>
      </c>
      <c r="F1156" s="274" t="s">
        <v>1616</v>
      </c>
      <c r="G1156" s="275"/>
      <c r="H1156" s="275"/>
      <c r="I1156" s="275"/>
      <c r="J1156" s="180"/>
      <c r="K1156" s="182">
        <v>0.069</v>
      </c>
      <c r="L1156" s="180"/>
      <c r="M1156" s="180"/>
      <c r="N1156" s="180"/>
      <c r="O1156" s="180"/>
      <c r="P1156" s="180"/>
      <c r="Q1156" s="180"/>
      <c r="R1156" s="183"/>
      <c r="T1156" s="184"/>
      <c r="U1156" s="180"/>
      <c r="V1156" s="180"/>
      <c r="W1156" s="180"/>
      <c r="X1156" s="180"/>
      <c r="Y1156" s="180"/>
      <c r="Z1156" s="180"/>
      <c r="AA1156" s="185"/>
      <c r="AT1156" s="186" t="s">
        <v>199</v>
      </c>
      <c r="AU1156" s="186" t="s">
        <v>114</v>
      </c>
      <c r="AV1156" s="10" t="s">
        <v>114</v>
      </c>
      <c r="AW1156" s="10" t="s">
        <v>39</v>
      </c>
      <c r="AX1156" s="10" t="s">
        <v>82</v>
      </c>
      <c r="AY1156" s="186" t="s">
        <v>191</v>
      </c>
    </row>
    <row r="1157" spans="2:51" s="13" customFormat="1" ht="22.5" customHeight="1">
      <c r="B1157" s="207"/>
      <c r="C1157" s="208"/>
      <c r="D1157" s="208"/>
      <c r="E1157" s="209" t="s">
        <v>22</v>
      </c>
      <c r="F1157" s="290" t="s">
        <v>461</v>
      </c>
      <c r="G1157" s="291"/>
      <c r="H1157" s="291"/>
      <c r="I1157" s="291"/>
      <c r="J1157" s="208"/>
      <c r="K1157" s="210">
        <v>0.301</v>
      </c>
      <c r="L1157" s="208"/>
      <c r="M1157" s="208"/>
      <c r="N1157" s="208"/>
      <c r="O1157" s="208"/>
      <c r="P1157" s="208"/>
      <c r="Q1157" s="208"/>
      <c r="R1157" s="211"/>
      <c r="T1157" s="212"/>
      <c r="U1157" s="208"/>
      <c r="V1157" s="208"/>
      <c r="W1157" s="208"/>
      <c r="X1157" s="208"/>
      <c r="Y1157" s="208"/>
      <c r="Z1157" s="208"/>
      <c r="AA1157" s="213"/>
      <c r="AT1157" s="214" t="s">
        <v>199</v>
      </c>
      <c r="AU1157" s="214" t="s">
        <v>114</v>
      </c>
      <c r="AV1157" s="13" t="s">
        <v>113</v>
      </c>
      <c r="AW1157" s="13" t="s">
        <v>39</v>
      </c>
      <c r="AX1157" s="13" t="s">
        <v>82</v>
      </c>
      <c r="AY1157" s="214" t="s">
        <v>191</v>
      </c>
    </row>
    <row r="1158" spans="2:51" s="10" customFormat="1" ht="22.5" customHeight="1">
      <c r="B1158" s="179"/>
      <c r="C1158" s="180"/>
      <c r="D1158" s="180"/>
      <c r="E1158" s="181" t="s">
        <v>22</v>
      </c>
      <c r="F1158" s="274" t="s">
        <v>1617</v>
      </c>
      <c r="G1158" s="275"/>
      <c r="H1158" s="275"/>
      <c r="I1158" s="275"/>
      <c r="J1158" s="180"/>
      <c r="K1158" s="182">
        <v>0.03</v>
      </c>
      <c r="L1158" s="180"/>
      <c r="M1158" s="180"/>
      <c r="N1158" s="180"/>
      <c r="O1158" s="180"/>
      <c r="P1158" s="180"/>
      <c r="Q1158" s="180"/>
      <c r="R1158" s="183"/>
      <c r="T1158" s="184"/>
      <c r="U1158" s="180"/>
      <c r="V1158" s="180"/>
      <c r="W1158" s="180"/>
      <c r="X1158" s="180"/>
      <c r="Y1158" s="180"/>
      <c r="Z1158" s="180"/>
      <c r="AA1158" s="185"/>
      <c r="AT1158" s="186" t="s">
        <v>199</v>
      </c>
      <c r="AU1158" s="186" t="s">
        <v>114</v>
      </c>
      <c r="AV1158" s="10" t="s">
        <v>114</v>
      </c>
      <c r="AW1158" s="10" t="s">
        <v>39</v>
      </c>
      <c r="AX1158" s="10" t="s">
        <v>82</v>
      </c>
      <c r="AY1158" s="186" t="s">
        <v>191</v>
      </c>
    </row>
    <row r="1159" spans="2:51" s="12" customFormat="1" ht="22.5" customHeight="1">
      <c r="B1159" s="195"/>
      <c r="C1159" s="196"/>
      <c r="D1159" s="196"/>
      <c r="E1159" s="197" t="s">
        <v>22</v>
      </c>
      <c r="F1159" s="288" t="s">
        <v>217</v>
      </c>
      <c r="G1159" s="289"/>
      <c r="H1159" s="289"/>
      <c r="I1159" s="289"/>
      <c r="J1159" s="196"/>
      <c r="K1159" s="198">
        <v>0.331</v>
      </c>
      <c r="L1159" s="196"/>
      <c r="M1159" s="196"/>
      <c r="N1159" s="196"/>
      <c r="O1159" s="196"/>
      <c r="P1159" s="196"/>
      <c r="Q1159" s="196"/>
      <c r="R1159" s="199"/>
      <c r="T1159" s="200"/>
      <c r="U1159" s="196"/>
      <c r="V1159" s="196"/>
      <c r="W1159" s="196"/>
      <c r="X1159" s="196"/>
      <c r="Y1159" s="196"/>
      <c r="Z1159" s="196"/>
      <c r="AA1159" s="201"/>
      <c r="AT1159" s="202" t="s">
        <v>199</v>
      </c>
      <c r="AU1159" s="202" t="s">
        <v>114</v>
      </c>
      <c r="AV1159" s="12" t="s">
        <v>196</v>
      </c>
      <c r="AW1159" s="12" t="s">
        <v>39</v>
      </c>
      <c r="AX1159" s="12" t="s">
        <v>90</v>
      </c>
      <c r="AY1159" s="202" t="s">
        <v>191</v>
      </c>
    </row>
    <row r="1160" spans="2:65" s="1" customFormat="1" ht="31.5" customHeight="1">
      <c r="B1160" s="38"/>
      <c r="C1160" s="172" t="s">
        <v>1618</v>
      </c>
      <c r="D1160" s="172" t="s">
        <v>193</v>
      </c>
      <c r="E1160" s="173" t="s">
        <v>1619</v>
      </c>
      <c r="F1160" s="281" t="s">
        <v>1620</v>
      </c>
      <c r="G1160" s="281"/>
      <c r="H1160" s="281"/>
      <c r="I1160" s="281"/>
      <c r="J1160" s="174" t="s">
        <v>295</v>
      </c>
      <c r="K1160" s="175">
        <v>34</v>
      </c>
      <c r="L1160" s="282">
        <v>0</v>
      </c>
      <c r="M1160" s="283"/>
      <c r="N1160" s="280">
        <f>ROUND(L1160*K1160,2)</f>
        <v>0</v>
      </c>
      <c r="O1160" s="280"/>
      <c r="P1160" s="280"/>
      <c r="Q1160" s="280"/>
      <c r="R1160" s="40"/>
      <c r="T1160" s="176" t="s">
        <v>22</v>
      </c>
      <c r="U1160" s="47" t="s">
        <v>47</v>
      </c>
      <c r="V1160" s="39"/>
      <c r="W1160" s="177">
        <f>V1160*K1160</f>
        <v>0</v>
      </c>
      <c r="X1160" s="177">
        <v>0</v>
      </c>
      <c r="Y1160" s="177">
        <f>X1160*K1160</f>
        <v>0</v>
      </c>
      <c r="Z1160" s="177">
        <v>0.001</v>
      </c>
      <c r="AA1160" s="178">
        <f>Z1160*K1160</f>
        <v>0.034</v>
      </c>
      <c r="AR1160" s="21" t="s">
        <v>344</v>
      </c>
      <c r="AT1160" s="21" t="s">
        <v>193</v>
      </c>
      <c r="AU1160" s="21" t="s">
        <v>114</v>
      </c>
      <c r="AY1160" s="21" t="s">
        <v>191</v>
      </c>
      <c r="BE1160" s="113">
        <f>IF(U1160="základní",N1160,0)</f>
        <v>0</v>
      </c>
      <c r="BF1160" s="113">
        <f>IF(U1160="snížená",N1160,0)</f>
        <v>0</v>
      </c>
      <c r="BG1160" s="113">
        <f>IF(U1160="zákl. přenesená",N1160,0)</f>
        <v>0</v>
      </c>
      <c r="BH1160" s="113">
        <f>IF(U1160="sníž. přenesená",N1160,0)</f>
        <v>0</v>
      </c>
      <c r="BI1160" s="113">
        <f>IF(U1160="nulová",N1160,0)</f>
        <v>0</v>
      </c>
      <c r="BJ1160" s="21" t="s">
        <v>90</v>
      </c>
      <c r="BK1160" s="113">
        <f>ROUND(L1160*K1160,2)</f>
        <v>0</v>
      </c>
      <c r="BL1160" s="21" t="s">
        <v>344</v>
      </c>
      <c r="BM1160" s="21" t="s">
        <v>1621</v>
      </c>
    </row>
    <row r="1161" spans="2:51" s="11" customFormat="1" ht="22.5" customHeight="1">
      <c r="B1161" s="187"/>
      <c r="C1161" s="188"/>
      <c r="D1161" s="188"/>
      <c r="E1161" s="189" t="s">
        <v>22</v>
      </c>
      <c r="F1161" s="286" t="s">
        <v>953</v>
      </c>
      <c r="G1161" s="287"/>
      <c r="H1161" s="287"/>
      <c r="I1161" s="287"/>
      <c r="J1161" s="188"/>
      <c r="K1161" s="190" t="s">
        <v>22</v>
      </c>
      <c r="L1161" s="188"/>
      <c r="M1161" s="188"/>
      <c r="N1161" s="188"/>
      <c r="O1161" s="188"/>
      <c r="P1161" s="188"/>
      <c r="Q1161" s="188"/>
      <c r="R1161" s="191"/>
      <c r="T1161" s="192"/>
      <c r="U1161" s="188"/>
      <c r="V1161" s="188"/>
      <c r="W1161" s="188"/>
      <c r="X1161" s="188"/>
      <c r="Y1161" s="188"/>
      <c r="Z1161" s="188"/>
      <c r="AA1161" s="193"/>
      <c r="AT1161" s="194" t="s">
        <v>199</v>
      </c>
      <c r="AU1161" s="194" t="s">
        <v>114</v>
      </c>
      <c r="AV1161" s="11" t="s">
        <v>90</v>
      </c>
      <c r="AW1161" s="11" t="s">
        <v>39</v>
      </c>
      <c r="AX1161" s="11" t="s">
        <v>82</v>
      </c>
      <c r="AY1161" s="194" t="s">
        <v>191</v>
      </c>
    </row>
    <row r="1162" spans="2:51" s="10" customFormat="1" ht="22.5" customHeight="1">
      <c r="B1162" s="179"/>
      <c r="C1162" s="180"/>
      <c r="D1162" s="180"/>
      <c r="E1162" s="181" t="s">
        <v>22</v>
      </c>
      <c r="F1162" s="274" t="s">
        <v>1622</v>
      </c>
      <c r="G1162" s="275"/>
      <c r="H1162" s="275"/>
      <c r="I1162" s="275"/>
      <c r="J1162" s="180"/>
      <c r="K1162" s="182">
        <v>10</v>
      </c>
      <c r="L1162" s="180"/>
      <c r="M1162" s="180"/>
      <c r="N1162" s="180"/>
      <c r="O1162" s="180"/>
      <c r="P1162" s="180"/>
      <c r="Q1162" s="180"/>
      <c r="R1162" s="183"/>
      <c r="T1162" s="184"/>
      <c r="U1162" s="180"/>
      <c r="V1162" s="180"/>
      <c r="W1162" s="180"/>
      <c r="X1162" s="180"/>
      <c r="Y1162" s="180"/>
      <c r="Z1162" s="180"/>
      <c r="AA1162" s="185"/>
      <c r="AT1162" s="186" t="s">
        <v>199</v>
      </c>
      <c r="AU1162" s="186" t="s">
        <v>114</v>
      </c>
      <c r="AV1162" s="10" t="s">
        <v>114</v>
      </c>
      <c r="AW1162" s="10" t="s">
        <v>39</v>
      </c>
      <c r="AX1162" s="10" t="s">
        <v>82</v>
      </c>
      <c r="AY1162" s="186" t="s">
        <v>191</v>
      </c>
    </row>
    <row r="1163" spans="2:51" s="10" customFormat="1" ht="22.5" customHeight="1">
      <c r="B1163" s="179"/>
      <c r="C1163" s="180"/>
      <c r="D1163" s="180"/>
      <c r="E1163" s="181" t="s">
        <v>22</v>
      </c>
      <c r="F1163" s="274" t="s">
        <v>1623</v>
      </c>
      <c r="G1163" s="275"/>
      <c r="H1163" s="275"/>
      <c r="I1163" s="275"/>
      <c r="J1163" s="180"/>
      <c r="K1163" s="182">
        <v>24</v>
      </c>
      <c r="L1163" s="180"/>
      <c r="M1163" s="180"/>
      <c r="N1163" s="180"/>
      <c r="O1163" s="180"/>
      <c r="P1163" s="180"/>
      <c r="Q1163" s="180"/>
      <c r="R1163" s="183"/>
      <c r="T1163" s="184"/>
      <c r="U1163" s="180"/>
      <c r="V1163" s="180"/>
      <c r="W1163" s="180"/>
      <c r="X1163" s="180"/>
      <c r="Y1163" s="180"/>
      <c r="Z1163" s="180"/>
      <c r="AA1163" s="185"/>
      <c r="AT1163" s="186" t="s">
        <v>199</v>
      </c>
      <c r="AU1163" s="186" t="s">
        <v>114</v>
      </c>
      <c r="AV1163" s="10" t="s">
        <v>114</v>
      </c>
      <c r="AW1163" s="10" t="s">
        <v>39</v>
      </c>
      <c r="AX1163" s="10" t="s">
        <v>82</v>
      </c>
      <c r="AY1163" s="186" t="s">
        <v>191</v>
      </c>
    </row>
    <row r="1164" spans="2:51" s="12" customFormat="1" ht="22.5" customHeight="1">
      <c r="B1164" s="195"/>
      <c r="C1164" s="196"/>
      <c r="D1164" s="196"/>
      <c r="E1164" s="197" t="s">
        <v>22</v>
      </c>
      <c r="F1164" s="288" t="s">
        <v>217</v>
      </c>
      <c r="G1164" s="289"/>
      <c r="H1164" s="289"/>
      <c r="I1164" s="289"/>
      <c r="J1164" s="196"/>
      <c r="K1164" s="198">
        <v>34</v>
      </c>
      <c r="L1164" s="196"/>
      <c r="M1164" s="196"/>
      <c r="N1164" s="196"/>
      <c r="O1164" s="196"/>
      <c r="P1164" s="196"/>
      <c r="Q1164" s="196"/>
      <c r="R1164" s="199"/>
      <c r="T1164" s="200"/>
      <c r="U1164" s="196"/>
      <c r="V1164" s="196"/>
      <c r="W1164" s="196"/>
      <c r="X1164" s="196"/>
      <c r="Y1164" s="196"/>
      <c r="Z1164" s="196"/>
      <c r="AA1164" s="201"/>
      <c r="AT1164" s="202" t="s">
        <v>199</v>
      </c>
      <c r="AU1164" s="202" t="s">
        <v>114</v>
      </c>
      <c r="AV1164" s="12" t="s">
        <v>196</v>
      </c>
      <c r="AW1164" s="12" t="s">
        <v>39</v>
      </c>
      <c r="AX1164" s="12" t="s">
        <v>90</v>
      </c>
      <c r="AY1164" s="202" t="s">
        <v>191</v>
      </c>
    </row>
    <row r="1165" spans="2:65" s="1" customFormat="1" ht="31.5" customHeight="1">
      <c r="B1165" s="38"/>
      <c r="C1165" s="172" t="s">
        <v>1624</v>
      </c>
      <c r="D1165" s="172" t="s">
        <v>193</v>
      </c>
      <c r="E1165" s="173" t="s">
        <v>1625</v>
      </c>
      <c r="F1165" s="281" t="s">
        <v>1626</v>
      </c>
      <c r="G1165" s="281"/>
      <c r="H1165" s="281"/>
      <c r="I1165" s="281"/>
      <c r="J1165" s="174" t="s">
        <v>831</v>
      </c>
      <c r="K1165" s="215">
        <v>0</v>
      </c>
      <c r="L1165" s="282">
        <v>0</v>
      </c>
      <c r="M1165" s="283"/>
      <c r="N1165" s="280">
        <f>ROUND(L1165*K1165,2)</f>
        <v>0</v>
      </c>
      <c r="O1165" s="280"/>
      <c r="P1165" s="280"/>
      <c r="Q1165" s="280"/>
      <c r="R1165" s="40"/>
      <c r="T1165" s="176" t="s">
        <v>22</v>
      </c>
      <c r="U1165" s="47" t="s">
        <v>47</v>
      </c>
      <c r="V1165" s="39"/>
      <c r="W1165" s="177">
        <f>V1165*K1165</f>
        <v>0</v>
      </c>
      <c r="X1165" s="177">
        <v>0</v>
      </c>
      <c r="Y1165" s="177">
        <f>X1165*K1165</f>
        <v>0</v>
      </c>
      <c r="Z1165" s="177">
        <v>0</v>
      </c>
      <c r="AA1165" s="178">
        <f>Z1165*K1165</f>
        <v>0</v>
      </c>
      <c r="AR1165" s="21" t="s">
        <v>344</v>
      </c>
      <c r="AT1165" s="21" t="s">
        <v>193</v>
      </c>
      <c r="AU1165" s="21" t="s">
        <v>114</v>
      </c>
      <c r="AY1165" s="21" t="s">
        <v>191</v>
      </c>
      <c r="BE1165" s="113">
        <f>IF(U1165="základní",N1165,0)</f>
        <v>0</v>
      </c>
      <c r="BF1165" s="113">
        <f>IF(U1165="snížená",N1165,0)</f>
        <v>0</v>
      </c>
      <c r="BG1165" s="113">
        <f>IF(U1165="zákl. přenesená",N1165,0)</f>
        <v>0</v>
      </c>
      <c r="BH1165" s="113">
        <f>IF(U1165="sníž. přenesená",N1165,0)</f>
        <v>0</v>
      </c>
      <c r="BI1165" s="113">
        <f>IF(U1165="nulová",N1165,0)</f>
        <v>0</v>
      </c>
      <c r="BJ1165" s="21" t="s">
        <v>90</v>
      </c>
      <c r="BK1165" s="113">
        <f>ROUND(L1165*K1165,2)</f>
        <v>0</v>
      </c>
      <c r="BL1165" s="21" t="s">
        <v>344</v>
      </c>
      <c r="BM1165" s="21" t="s">
        <v>1627</v>
      </c>
    </row>
    <row r="1166" spans="2:63" s="9" customFormat="1" ht="29.85" customHeight="1">
      <c r="B1166" s="161"/>
      <c r="C1166" s="162"/>
      <c r="D1166" s="171" t="s">
        <v>162</v>
      </c>
      <c r="E1166" s="171"/>
      <c r="F1166" s="171"/>
      <c r="G1166" s="171"/>
      <c r="H1166" s="171"/>
      <c r="I1166" s="171"/>
      <c r="J1166" s="171"/>
      <c r="K1166" s="171"/>
      <c r="L1166" s="171"/>
      <c r="M1166" s="171"/>
      <c r="N1166" s="268">
        <f>BK1166</f>
        <v>0</v>
      </c>
      <c r="O1166" s="269"/>
      <c r="P1166" s="269"/>
      <c r="Q1166" s="269"/>
      <c r="R1166" s="164"/>
      <c r="T1166" s="165"/>
      <c r="U1166" s="162"/>
      <c r="V1166" s="162"/>
      <c r="W1166" s="166">
        <f>SUM(W1167:W1177)</f>
        <v>0</v>
      </c>
      <c r="X1166" s="162"/>
      <c r="Y1166" s="166">
        <f>SUM(Y1167:Y1177)</f>
        <v>0.032894</v>
      </c>
      <c r="Z1166" s="162"/>
      <c r="AA1166" s="167">
        <f>SUM(AA1167:AA1177)</f>
        <v>0</v>
      </c>
      <c r="AR1166" s="168" t="s">
        <v>114</v>
      </c>
      <c r="AT1166" s="169" t="s">
        <v>81</v>
      </c>
      <c r="AU1166" s="169" t="s">
        <v>90</v>
      </c>
      <c r="AY1166" s="168" t="s">
        <v>191</v>
      </c>
      <c r="BK1166" s="170">
        <f>SUM(BK1167:BK1177)</f>
        <v>0</v>
      </c>
    </row>
    <row r="1167" spans="2:65" s="1" customFormat="1" ht="31.5" customHeight="1">
      <c r="B1167" s="38"/>
      <c r="C1167" s="172" t="s">
        <v>1628</v>
      </c>
      <c r="D1167" s="172" t="s">
        <v>193</v>
      </c>
      <c r="E1167" s="173" t="s">
        <v>1629</v>
      </c>
      <c r="F1167" s="281" t="s">
        <v>1630</v>
      </c>
      <c r="G1167" s="281"/>
      <c r="H1167" s="281"/>
      <c r="I1167" s="281"/>
      <c r="J1167" s="174" t="s">
        <v>406</v>
      </c>
      <c r="K1167" s="175">
        <v>15.8</v>
      </c>
      <c r="L1167" s="282">
        <v>0</v>
      </c>
      <c r="M1167" s="283"/>
      <c r="N1167" s="280">
        <f>ROUND(L1167*K1167,2)</f>
        <v>0</v>
      </c>
      <c r="O1167" s="280"/>
      <c r="P1167" s="280"/>
      <c r="Q1167" s="280"/>
      <c r="R1167" s="40"/>
      <c r="T1167" s="176" t="s">
        <v>22</v>
      </c>
      <c r="U1167" s="47" t="s">
        <v>47</v>
      </c>
      <c r="V1167" s="39"/>
      <c r="W1167" s="177">
        <f>V1167*K1167</f>
        <v>0</v>
      </c>
      <c r="X1167" s="177">
        <v>0.00043</v>
      </c>
      <c r="Y1167" s="177">
        <f>X1167*K1167</f>
        <v>0.0067940000000000006</v>
      </c>
      <c r="Z1167" s="177">
        <v>0</v>
      </c>
      <c r="AA1167" s="178">
        <f>Z1167*K1167</f>
        <v>0</v>
      </c>
      <c r="AR1167" s="21" t="s">
        <v>344</v>
      </c>
      <c r="AT1167" s="21" t="s">
        <v>193</v>
      </c>
      <c r="AU1167" s="21" t="s">
        <v>114</v>
      </c>
      <c r="AY1167" s="21" t="s">
        <v>191</v>
      </c>
      <c r="BE1167" s="113">
        <f>IF(U1167="základní",N1167,0)</f>
        <v>0</v>
      </c>
      <c r="BF1167" s="113">
        <f>IF(U1167="snížená",N1167,0)</f>
        <v>0</v>
      </c>
      <c r="BG1167" s="113">
        <f>IF(U1167="zákl. přenesená",N1167,0)</f>
        <v>0</v>
      </c>
      <c r="BH1167" s="113">
        <f>IF(U1167="sníž. přenesená",N1167,0)</f>
        <v>0</v>
      </c>
      <c r="BI1167" s="113">
        <f>IF(U1167="nulová",N1167,0)</f>
        <v>0</v>
      </c>
      <c r="BJ1167" s="21" t="s">
        <v>90</v>
      </c>
      <c r="BK1167" s="113">
        <f>ROUND(L1167*K1167,2)</f>
        <v>0</v>
      </c>
      <c r="BL1167" s="21" t="s">
        <v>344</v>
      </c>
      <c r="BM1167" s="21" t="s">
        <v>1631</v>
      </c>
    </row>
    <row r="1168" spans="2:51" s="11" customFormat="1" ht="22.5" customHeight="1">
      <c r="B1168" s="187"/>
      <c r="C1168" s="188"/>
      <c r="D1168" s="188"/>
      <c r="E1168" s="189" t="s">
        <v>22</v>
      </c>
      <c r="F1168" s="286" t="s">
        <v>1632</v>
      </c>
      <c r="G1168" s="287"/>
      <c r="H1168" s="287"/>
      <c r="I1168" s="287"/>
      <c r="J1168" s="188"/>
      <c r="K1168" s="190" t="s">
        <v>22</v>
      </c>
      <c r="L1168" s="188"/>
      <c r="M1168" s="188"/>
      <c r="N1168" s="188"/>
      <c r="O1168" s="188"/>
      <c r="P1168" s="188"/>
      <c r="Q1168" s="188"/>
      <c r="R1168" s="191"/>
      <c r="T1168" s="192"/>
      <c r="U1168" s="188"/>
      <c r="V1168" s="188"/>
      <c r="W1168" s="188"/>
      <c r="X1168" s="188"/>
      <c r="Y1168" s="188"/>
      <c r="Z1168" s="188"/>
      <c r="AA1168" s="193"/>
      <c r="AT1168" s="194" t="s">
        <v>199</v>
      </c>
      <c r="AU1168" s="194" t="s">
        <v>114</v>
      </c>
      <c r="AV1168" s="11" t="s">
        <v>90</v>
      </c>
      <c r="AW1168" s="11" t="s">
        <v>39</v>
      </c>
      <c r="AX1168" s="11" t="s">
        <v>82</v>
      </c>
      <c r="AY1168" s="194" t="s">
        <v>191</v>
      </c>
    </row>
    <row r="1169" spans="2:51" s="10" customFormat="1" ht="22.5" customHeight="1">
      <c r="B1169" s="179"/>
      <c r="C1169" s="180"/>
      <c r="D1169" s="180"/>
      <c r="E1169" s="181" t="s">
        <v>22</v>
      </c>
      <c r="F1169" s="274" t="s">
        <v>1633</v>
      </c>
      <c r="G1169" s="275"/>
      <c r="H1169" s="275"/>
      <c r="I1169" s="275"/>
      <c r="J1169" s="180"/>
      <c r="K1169" s="182">
        <v>15.8</v>
      </c>
      <c r="L1169" s="180"/>
      <c r="M1169" s="180"/>
      <c r="N1169" s="180"/>
      <c r="O1169" s="180"/>
      <c r="P1169" s="180"/>
      <c r="Q1169" s="180"/>
      <c r="R1169" s="183"/>
      <c r="T1169" s="184"/>
      <c r="U1169" s="180"/>
      <c r="V1169" s="180"/>
      <c r="W1169" s="180"/>
      <c r="X1169" s="180"/>
      <c r="Y1169" s="180"/>
      <c r="Z1169" s="180"/>
      <c r="AA1169" s="185"/>
      <c r="AT1169" s="186" t="s">
        <v>199</v>
      </c>
      <c r="AU1169" s="186" t="s">
        <v>114</v>
      </c>
      <c r="AV1169" s="10" t="s">
        <v>114</v>
      </c>
      <c r="AW1169" s="10" t="s">
        <v>39</v>
      </c>
      <c r="AX1169" s="10" t="s">
        <v>90</v>
      </c>
      <c r="AY1169" s="186" t="s">
        <v>191</v>
      </c>
    </row>
    <row r="1170" spans="2:65" s="1" customFormat="1" ht="31.5" customHeight="1">
      <c r="B1170" s="38"/>
      <c r="C1170" s="203" t="s">
        <v>1634</v>
      </c>
      <c r="D1170" s="203" t="s">
        <v>292</v>
      </c>
      <c r="E1170" s="204" t="s">
        <v>1635</v>
      </c>
      <c r="F1170" s="276" t="s">
        <v>1636</v>
      </c>
      <c r="G1170" s="276"/>
      <c r="H1170" s="276"/>
      <c r="I1170" s="276"/>
      <c r="J1170" s="205" t="s">
        <v>203</v>
      </c>
      <c r="K1170" s="206">
        <v>58</v>
      </c>
      <c r="L1170" s="277">
        <v>0</v>
      </c>
      <c r="M1170" s="278"/>
      <c r="N1170" s="279">
        <f>ROUND(L1170*K1170,2)</f>
        <v>0</v>
      </c>
      <c r="O1170" s="280"/>
      <c r="P1170" s="280"/>
      <c r="Q1170" s="280"/>
      <c r="R1170" s="40"/>
      <c r="T1170" s="176" t="s">
        <v>22</v>
      </c>
      <c r="U1170" s="47" t="s">
        <v>47</v>
      </c>
      <c r="V1170" s="39"/>
      <c r="W1170" s="177">
        <f>V1170*K1170</f>
        <v>0</v>
      </c>
      <c r="X1170" s="177">
        <v>0.00045</v>
      </c>
      <c r="Y1170" s="177">
        <f>X1170*K1170</f>
        <v>0.026099999999999998</v>
      </c>
      <c r="Z1170" s="177">
        <v>0</v>
      </c>
      <c r="AA1170" s="178">
        <f>Z1170*K1170</f>
        <v>0</v>
      </c>
      <c r="AR1170" s="21" t="s">
        <v>440</v>
      </c>
      <c r="AT1170" s="21" t="s">
        <v>292</v>
      </c>
      <c r="AU1170" s="21" t="s">
        <v>114</v>
      </c>
      <c r="AY1170" s="21" t="s">
        <v>191</v>
      </c>
      <c r="BE1170" s="113">
        <f>IF(U1170="základní",N1170,0)</f>
        <v>0</v>
      </c>
      <c r="BF1170" s="113">
        <f>IF(U1170="snížená",N1170,0)</f>
        <v>0</v>
      </c>
      <c r="BG1170" s="113">
        <f>IF(U1170="zákl. přenesená",N1170,0)</f>
        <v>0</v>
      </c>
      <c r="BH1170" s="113">
        <f>IF(U1170="sníž. přenesená",N1170,0)</f>
        <v>0</v>
      </c>
      <c r="BI1170" s="113">
        <f>IF(U1170="nulová",N1170,0)</f>
        <v>0</v>
      </c>
      <c r="BJ1170" s="21" t="s">
        <v>90</v>
      </c>
      <c r="BK1170" s="113">
        <f>ROUND(L1170*K1170,2)</f>
        <v>0</v>
      </c>
      <c r="BL1170" s="21" t="s">
        <v>344</v>
      </c>
      <c r="BM1170" s="21" t="s">
        <v>1637</v>
      </c>
    </row>
    <row r="1171" spans="2:51" s="11" customFormat="1" ht="22.5" customHeight="1">
      <c r="B1171" s="187"/>
      <c r="C1171" s="188"/>
      <c r="D1171" s="188"/>
      <c r="E1171" s="189" t="s">
        <v>22</v>
      </c>
      <c r="F1171" s="286" t="s">
        <v>1632</v>
      </c>
      <c r="G1171" s="287"/>
      <c r="H1171" s="287"/>
      <c r="I1171" s="287"/>
      <c r="J1171" s="188"/>
      <c r="K1171" s="190" t="s">
        <v>22</v>
      </c>
      <c r="L1171" s="188"/>
      <c r="M1171" s="188"/>
      <c r="N1171" s="188"/>
      <c r="O1171" s="188"/>
      <c r="P1171" s="188"/>
      <c r="Q1171" s="188"/>
      <c r="R1171" s="191"/>
      <c r="T1171" s="192"/>
      <c r="U1171" s="188"/>
      <c r="V1171" s="188"/>
      <c r="W1171" s="188"/>
      <c r="X1171" s="188"/>
      <c r="Y1171" s="188"/>
      <c r="Z1171" s="188"/>
      <c r="AA1171" s="193"/>
      <c r="AT1171" s="194" t="s">
        <v>199</v>
      </c>
      <c r="AU1171" s="194" t="s">
        <v>114</v>
      </c>
      <c r="AV1171" s="11" t="s">
        <v>90</v>
      </c>
      <c r="AW1171" s="11" t="s">
        <v>39</v>
      </c>
      <c r="AX1171" s="11" t="s">
        <v>82</v>
      </c>
      <c r="AY1171" s="194" t="s">
        <v>191</v>
      </c>
    </row>
    <row r="1172" spans="2:51" s="10" customFormat="1" ht="22.5" customHeight="1">
      <c r="B1172" s="179"/>
      <c r="C1172" s="180"/>
      <c r="D1172" s="180"/>
      <c r="E1172" s="181" t="s">
        <v>22</v>
      </c>
      <c r="F1172" s="274" t="s">
        <v>1638</v>
      </c>
      <c r="G1172" s="275"/>
      <c r="H1172" s="275"/>
      <c r="I1172" s="275"/>
      <c r="J1172" s="180"/>
      <c r="K1172" s="182">
        <v>52.667</v>
      </c>
      <c r="L1172" s="180"/>
      <c r="M1172" s="180"/>
      <c r="N1172" s="180"/>
      <c r="O1172" s="180"/>
      <c r="P1172" s="180"/>
      <c r="Q1172" s="180"/>
      <c r="R1172" s="183"/>
      <c r="T1172" s="184"/>
      <c r="U1172" s="180"/>
      <c r="V1172" s="180"/>
      <c r="W1172" s="180"/>
      <c r="X1172" s="180"/>
      <c r="Y1172" s="180"/>
      <c r="Z1172" s="180"/>
      <c r="AA1172" s="185"/>
      <c r="AT1172" s="186" t="s">
        <v>199</v>
      </c>
      <c r="AU1172" s="186" t="s">
        <v>114</v>
      </c>
      <c r="AV1172" s="10" t="s">
        <v>114</v>
      </c>
      <c r="AW1172" s="10" t="s">
        <v>39</v>
      </c>
      <c r="AX1172" s="10" t="s">
        <v>82</v>
      </c>
      <c r="AY1172" s="186" t="s">
        <v>191</v>
      </c>
    </row>
    <row r="1173" spans="2:51" s="10" customFormat="1" ht="22.5" customHeight="1">
      <c r="B1173" s="179"/>
      <c r="C1173" s="180"/>
      <c r="D1173" s="180"/>
      <c r="E1173" s="181" t="s">
        <v>22</v>
      </c>
      <c r="F1173" s="274" t="s">
        <v>1639</v>
      </c>
      <c r="G1173" s="275"/>
      <c r="H1173" s="275"/>
      <c r="I1173" s="275"/>
      <c r="J1173" s="180"/>
      <c r="K1173" s="182">
        <v>5.26</v>
      </c>
      <c r="L1173" s="180"/>
      <c r="M1173" s="180"/>
      <c r="N1173" s="180"/>
      <c r="O1173" s="180"/>
      <c r="P1173" s="180"/>
      <c r="Q1173" s="180"/>
      <c r="R1173" s="183"/>
      <c r="T1173" s="184"/>
      <c r="U1173" s="180"/>
      <c r="V1173" s="180"/>
      <c r="W1173" s="180"/>
      <c r="X1173" s="180"/>
      <c r="Y1173" s="180"/>
      <c r="Z1173" s="180"/>
      <c r="AA1173" s="185"/>
      <c r="AT1173" s="186" t="s">
        <v>199</v>
      </c>
      <c r="AU1173" s="186" t="s">
        <v>114</v>
      </c>
      <c r="AV1173" s="10" t="s">
        <v>114</v>
      </c>
      <c r="AW1173" s="10" t="s">
        <v>39</v>
      </c>
      <c r="AX1173" s="10" t="s">
        <v>82</v>
      </c>
      <c r="AY1173" s="186" t="s">
        <v>191</v>
      </c>
    </row>
    <row r="1174" spans="2:51" s="13" customFormat="1" ht="22.5" customHeight="1">
      <c r="B1174" s="207"/>
      <c r="C1174" s="208"/>
      <c r="D1174" s="208"/>
      <c r="E1174" s="209" t="s">
        <v>22</v>
      </c>
      <c r="F1174" s="290" t="s">
        <v>461</v>
      </c>
      <c r="G1174" s="291"/>
      <c r="H1174" s="291"/>
      <c r="I1174" s="291"/>
      <c r="J1174" s="208"/>
      <c r="K1174" s="210">
        <v>57.927</v>
      </c>
      <c r="L1174" s="208"/>
      <c r="M1174" s="208"/>
      <c r="N1174" s="208"/>
      <c r="O1174" s="208"/>
      <c r="P1174" s="208"/>
      <c r="Q1174" s="208"/>
      <c r="R1174" s="211"/>
      <c r="T1174" s="212"/>
      <c r="U1174" s="208"/>
      <c r="V1174" s="208"/>
      <c r="W1174" s="208"/>
      <c r="X1174" s="208"/>
      <c r="Y1174" s="208"/>
      <c r="Z1174" s="208"/>
      <c r="AA1174" s="213"/>
      <c r="AT1174" s="214" t="s">
        <v>199</v>
      </c>
      <c r="AU1174" s="214" t="s">
        <v>114</v>
      </c>
      <c r="AV1174" s="13" t="s">
        <v>113</v>
      </c>
      <c r="AW1174" s="13" t="s">
        <v>39</v>
      </c>
      <c r="AX1174" s="13" t="s">
        <v>82</v>
      </c>
      <c r="AY1174" s="214" t="s">
        <v>191</v>
      </c>
    </row>
    <row r="1175" spans="2:51" s="10" customFormat="1" ht="22.5" customHeight="1">
      <c r="B1175" s="179"/>
      <c r="C1175" s="180"/>
      <c r="D1175" s="180"/>
      <c r="E1175" s="181" t="s">
        <v>22</v>
      </c>
      <c r="F1175" s="274" t="s">
        <v>1640</v>
      </c>
      <c r="G1175" s="275"/>
      <c r="H1175" s="275"/>
      <c r="I1175" s="275"/>
      <c r="J1175" s="180"/>
      <c r="K1175" s="182">
        <v>0.073</v>
      </c>
      <c r="L1175" s="180"/>
      <c r="M1175" s="180"/>
      <c r="N1175" s="180"/>
      <c r="O1175" s="180"/>
      <c r="P1175" s="180"/>
      <c r="Q1175" s="180"/>
      <c r="R1175" s="183"/>
      <c r="T1175" s="184"/>
      <c r="U1175" s="180"/>
      <c r="V1175" s="180"/>
      <c r="W1175" s="180"/>
      <c r="X1175" s="180"/>
      <c r="Y1175" s="180"/>
      <c r="Z1175" s="180"/>
      <c r="AA1175" s="185"/>
      <c r="AT1175" s="186" t="s">
        <v>199</v>
      </c>
      <c r="AU1175" s="186" t="s">
        <v>114</v>
      </c>
      <c r="AV1175" s="10" t="s">
        <v>114</v>
      </c>
      <c r="AW1175" s="10" t="s">
        <v>39</v>
      </c>
      <c r="AX1175" s="10" t="s">
        <v>82</v>
      </c>
      <c r="AY1175" s="186" t="s">
        <v>191</v>
      </c>
    </row>
    <row r="1176" spans="2:51" s="12" customFormat="1" ht="22.5" customHeight="1">
      <c r="B1176" s="195"/>
      <c r="C1176" s="196"/>
      <c r="D1176" s="196"/>
      <c r="E1176" s="197" t="s">
        <v>22</v>
      </c>
      <c r="F1176" s="288" t="s">
        <v>217</v>
      </c>
      <c r="G1176" s="289"/>
      <c r="H1176" s="289"/>
      <c r="I1176" s="289"/>
      <c r="J1176" s="196"/>
      <c r="K1176" s="198">
        <v>58</v>
      </c>
      <c r="L1176" s="196"/>
      <c r="M1176" s="196"/>
      <c r="N1176" s="196"/>
      <c r="O1176" s="196"/>
      <c r="P1176" s="196"/>
      <c r="Q1176" s="196"/>
      <c r="R1176" s="199"/>
      <c r="T1176" s="200"/>
      <c r="U1176" s="196"/>
      <c r="V1176" s="196"/>
      <c r="W1176" s="196"/>
      <c r="X1176" s="196"/>
      <c r="Y1176" s="196"/>
      <c r="Z1176" s="196"/>
      <c r="AA1176" s="201"/>
      <c r="AT1176" s="202" t="s">
        <v>199</v>
      </c>
      <c r="AU1176" s="202" t="s">
        <v>114</v>
      </c>
      <c r="AV1176" s="12" t="s">
        <v>196</v>
      </c>
      <c r="AW1176" s="12" t="s">
        <v>39</v>
      </c>
      <c r="AX1176" s="12" t="s">
        <v>90</v>
      </c>
      <c r="AY1176" s="202" t="s">
        <v>191</v>
      </c>
    </row>
    <row r="1177" spans="2:65" s="1" customFormat="1" ht="31.5" customHeight="1">
      <c r="B1177" s="38"/>
      <c r="C1177" s="172" t="s">
        <v>1641</v>
      </c>
      <c r="D1177" s="172" t="s">
        <v>193</v>
      </c>
      <c r="E1177" s="173" t="s">
        <v>1642</v>
      </c>
      <c r="F1177" s="281" t="s">
        <v>1643</v>
      </c>
      <c r="G1177" s="281"/>
      <c r="H1177" s="281"/>
      <c r="I1177" s="281"/>
      <c r="J1177" s="174" t="s">
        <v>831</v>
      </c>
      <c r="K1177" s="215">
        <v>0</v>
      </c>
      <c r="L1177" s="282">
        <v>0</v>
      </c>
      <c r="M1177" s="283"/>
      <c r="N1177" s="280">
        <f>ROUND(L1177*K1177,2)</f>
        <v>0</v>
      </c>
      <c r="O1177" s="280"/>
      <c r="P1177" s="280"/>
      <c r="Q1177" s="280"/>
      <c r="R1177" s="40"/>
      <c r="T1177" s="176" t="s">
        <v>22</v>
      </c>
      <c r="U1177" s="47" t="s">
        <v>47</v>
      </c>
      <c r="V1177" s="39"/>
      <c r="W1177" s="177">
        <f>V1177*K1177</f>
        <v>0</v>
      </c>
      <c r="X1177" s="177">
        <v>0</v>
      </c>
      <c r="Y1177" s="177">
        <f>X1177*K1177</f>
        <v>0</v>
      </c>
      <c r="Z1177" s="177">
        <v>0</v>
      </c>
      <c r="AA1177" s="178">
        <f>Z1177*K1177</f>
        <v>0</v>
      </c>
      <c r="AR1177" s="21" t="s">
        <v>344</v>
      </c>
      <c r="AT1177" s="21" t="s">
        <v>193</v>
      </c>
      <c r="AU1177" s="21" t="s">
        <v>114</v>
      </c>
      <c r="AY1177" s="21" t="s">
        <v>191</v>
      </c>
      <c r="BE1177" s="113">
        <f>IF(U1177="základní",N1177,0)</f>
        <v>0</v>
      </c>
      <c r="BF1177" s="113">
        <f>IF(U1177="snížená",N1177,0)</f>
        <v>0</v>
      </c>
      <c r="BG1177" s="113">
        <f>IF(U1177="zákl. přenesená",N1177,0)</f>
        <v>0</v>
      </c>
      <c r="BH1177" s="113">
        <f>IF(U1177="sníž. přenesená",N1177,0)</f>
        <v>0</v>
      </c>
      <c r="BI1177" s="113">
        <f>IF(U1177="nulová",N1177,0)</f>
        <v>0</v>
      </c>
      <c r="BJ1177" s="21" t="s">
        <v>90</v>
      </c>
      <c r="BK1177" s="113">
        <f>ROUND(L1177*K1177,2)</f>
        <v>0</v>
      </c>
      <c r="BL1177" s="21" t="s">
        <v>344</v>
      </c>
      <c r="BM1177" s="21" t="s">
        <v>1644</v>
      </c>
    </row>
    <row r="1178" spans="2:63" s="9" customFormat="1" ht="29.85" customHeight="1">
      <c r="B1178" s="161"/>
      <c r="C1178" s="162"/>
      <c r="D1178" s="171" t="s">
        <v>163</v>
      </c>
      <c r="E1178" s="171"/>
      <c r="F1178" s="171"/>
      <c r="G1178" s="171"/>
      <c r="H1178" s="171"/>
      <c r="I1178" s="171"/>
      <c r="J1178" s="171"/>
      <c r="K1178" s="171"/>
      <c r="L1178" s="171"/>
      <c r="M1178" s="171"/>
      <c r="N1178" s="268">
        <f>BK1178</f>
        <v>0</v>
      </c>
      <c r="O1178" s="269"/>
      <c r="P1178" s="269"/>
      <c r="Q1178" s="269"/>
      <c r="R1178" s="164"/>
      <c r="T1178" s="165"/>
      <c r="U1178" s="162"/>
      <c r="V1178" s="162"/>
      <c r="W1178" s="166">
        <f>SUM(W1179:W1187)</f>
        <v>0</v>
      </c>
      <c r="X1178" s="162"/>
      <c r="Y1178" s="166">
        <f>SUM(Y1179:Y1187)</f>
        <v>0.1768074</v>
      </c>
      <c r="Z1178" s="162"/>
      <c r="AA1178" s="167">
        <f>SUM(AA1179:AA1187)</f>
        <v>0</v>
      </c>
      <c r="AR1178" s="168" t="s">
        <v>114</v>
      </c>
      <c r="AT1178" s="169" t="s">
        <v>81</v>
      </c>
      <c r="AU1178" s="169" t="s">
        <v>90</v>
      </c>
      <c r="AY1178" s="168" t="s">
        <v>191</v>
      </c>
      <c r="BK1178" s="170">
        <f>SUM(BK1179:BK1187)</f>
        <v>0</v>
      </c>
    </row>
    <row r="1179" spans="2:65" s="1" customFormat="1" ht="31.5" customHeight="1">
      <c r="B1179" s="38"/>
      <c r="C1179" s="172" t="s">
        <v>1645</v>
      </c>
      <c r="D1179" s="172" t="s">
        <v>193</v>
      </c>
      <c r="E1179" s="173" t="s">
        <v>1646</v>
      </c>
      <c r="F1179" s="281" t="s">
        <v>1647</v>
      </c>
      <c r="G1179" s="281"/>
      <c r="H1179" s="281"/>
      <c r="I1179" s="281"/>
      <c r="J1179" s="174" t="s">
        <v>111</v>
      </c>
      <c r="K1179" s="175">
        <v>2.31</v>
      </c>
      <c r="L1179" s="282">
        <v>0</v>
      </c>
      <c r="M1179" s="283"/>
      <c r="N1179" s="280">
        <f>ROUND(L1179*K1179,2)</f>
        <v>0</v>
      </c>
      <c r="O1179" s="280"/>
      <c r="P1179" s="280"/>
      <c r="Q1179" s="280"/>
      <c r="R1179" s="40"/>
      <c r="T1179" s="176" t="s">
        <v>22</v>
      </c>
      <c r="U1179" s="47" t="s">
        <v>47</v>
      </c>
      <c r="V1179" s="39"/>
      <c r="W1179" s="177">
        <f>V1179*K1179</f>
        <v>0</v>
      </c>
      <c r="X1179" s="177">
        <v>0.07654</v>
      </c>
      <c r="Y1179" s="177">
        <f>X1179*K1179</f>
        <v>0.1768074</v>
      </c>
      <c r="Z1179" s="177">
        <v>0</v>
      </c>
      <c r="AA1179" s="178">
        <f>Z1179*K1179</f>
        <v>0</v>
      </c>
      <c r="AR1179" s="21" t="s">
        <v>344</v>
      </c>
      <c r="AT1179" s="21" t="s">
        <v>193</v>
      </c>
      <c r="AU1179" s="21" t="s">
        <v>114</v>
      </c>
      <c r="AY1179" s="21" t="s">
        <v>191</v>
      </c>
      <c r="BE1179" s="113">
        <f>IF(U1179="základní",N1179,0)</f>
        <v>0</v>
      </c>
      <c r="BF1179" s="113">
        <f>IF(U1179="snížená",N1179,0)</f>
        <v>0</v>
      </c>
      <c r="BG1179" s="113">
        <f>IF(U1179="zákl. přenesená",N1179,0)</f>
        <v>0</v>
      </c>
      <c r="BH1179" s="113">
        <f>IF(U1179="sníž. přenesená",N1179,0)</f>
        <v>0</v>
      </c>
      <c r="BI1179" s="113">
        <f>IF(U1179="nulová",N1179,0)</f>
        <v>0</v>
      </c>
      <c r="BJ1179" s="21" t="s">
        <v>90</v>
      </c>
      <c r="BK1179" s="113">
        <f>ROUND(L1179*K1179,2)</f>
        <v>0</v>
      </c>
      <c r="BL1179" s="21" t="s">
        <v>344</v>
      </c>
      <c r="BM1179" s="21" t="s">
        <v>1648</v>
      </c>
    </row>
    <row r="1180" spans="2:51" s="11" customFormat="1" ht="22.5" customHeight="1">
      <c r="B1180" s="187"/>
      <c r="C1180" s="188"/>
      <c r="D1180" s="188"/>
      <c r="E1180" s="189" t="s">
        <v>22</v>
      </c>
      <c r="F1180" s="286" t="s">
        <v>1649</v>
      </c>
      <c r="G1180" s="287"/>
      <c r="H1180" s="287"/>
      <c r="I1180" s="287"/>
      <c r="J1180" s="188"/>
      <c r="K1180" s="190" t="s">
        <v>22</v>
      </c>
      <c r="L1180" s="188"/>
      <c r="M1180" s="188"/>
      <c r="N1180" s="188"/>
      <c r="O1180" s="188"/>
      <c r="P1180" s="188"/>
      <c r="Q1180" s="188"/>
      <c r="R1180" s="191"/>
      <c r="T1180" s="192"/>
      <c r="U1180" s="188"/>
      <c r="V1180" s="188"/>
      <c r="W1180" s="188"/>
      <c r="X1180" s="188"/>
      <c r="Y1180" s="188"/>
      <c r="Z1180" s="188"/>
      <c r="AA1180" s="193"/>
      <c r="AT1180" s="194" t="s">
        <v>199</v>
      </c>
      <c r="AU1180" s="194" t="s">
        <v>114</v>
      </c>
      <c r="AV1180" s="11" t="s">
        <v>90</v>
      </c>
      <c r="AW1180" s="11" t="s">
        <v>39</v>
      </c>
      <c r="AX1180" s="11" t="s">
        <v>82</v>
      </c>
      <c r="AY1180" s="194" t="s">
        <v>191</v>
      </c>
    </row>
    <row r="1181" spans="2:51" s="10" customFormat="1" ht="31.5" customHeight="1">
      <c r="B1181" s="179"/>
      <c r="C1181" s="180"/>
      <c r="D1181" s="180"/>
      <c r="E1181" s="181" t="s">
        <v>22</v>
      </c>
      <c r="F1181" s="274" t="s">
        <v>1650</v>
      </c>
      <c r="G1181" s="275"/>
      <c r="H1181" s="275"/>
      <c r="I1181" s="275"/>
      <c r="J1181" s="180"/>
      <c r="K1181" s="182">
        <v>1.71</v>
      </c>
      <c r="L1181" s="180"/>
      <c r="M1181" s="180"/>
      <c r="N1181" s="180"/>
      <c r="O1181" s="180"/>
      <c r="P1181" s="180"/>
      <c r="Q1181" s="180"/>
      <c r="R1181" s="183"/>
      <c r="T1181" s="184"/>
      <c r="U1181" s="180"/>
      <c r="V1181" s="180"/>
      <c r="W1181" s="180"/>
      <c r="X1181" s="180"/>
      <c r="Y1181" s="180"/>
      <c r="Z1181" s="180"/>
      <c r="AA1181" s="185"/>
      <c r="AT1181" s="186" t="s">
        <v>199</v>
      </c>
      <c r="AU1181" s="186" t="s">
        <v>114</v>
      </c>
      <c r="AV1181" s="10" t="s">
        <v>114</v>
      </c>
      <c r="AW1181" s="10" t="s">
        <v>39</v>
      </c>
      <c r="AX1181" s="10" t="s">
        <v>82</v>
      </c>
      <c r="AY1181" s="186" t="s">
        <v>191</v>
      </c>
    </row>
    <row r="1182" spans="2:51" s="10" customFormat="1" ht="22.5" customHeight="1">
      <c r="B1182" s="179"/>
      <c r="C1182" s="180"/>
      <c r="D1182" s="180"/>
      <c r="E1182" s="181" t="s">
        <v>22</v>
      </c>
      <c r="F1182" s="274" t="s">
        <v>1651</v>
      </c>
      <c r="G1182" s="275"/>
      <c r="H1182" s="275"/>
      <c r="I1182" s="275"/>
      <c r="J1182" s="180"/>
      <c r="K1182" s="182">
        <v>0.6</v>
      </c>
      <c r="L1182" s="180"/>
      <c r="M1182" s="180"/>
      <c r="N1182" s="180"/>
      <c r="O1182" s="180"/>
      <c r="P1182" s="180"/>
      <c r="Q1182" s="180"/>
      <c r="R1182" s="183"/>
      <c r="T1182" s="184"/>
      <c r="U1182" s="180"/>
      <c r="V1182" s="180"/>
      <c r="W1182" s="180"/>
      <c r="X1182" s="180"/>
      <c r="Y1182" s="180"/>
      <c r="Z1182" s="180"/>
      <c r="AA1182" s="185"/>
      <c r="AT1182" s="186" t="s">
        <v>199</v>
      </c>
      <c r="AU1182" s="186" t="s">
        <v>114</v>
      </c>
      <c r="AV1182" s="10" t="s">
        <v>114</v>
      </c>
      <c r="AW1182" s="10" t="s">
        <v>39</v>
      </c>
      <c r="AX1182" s="10" t="s">
        <v>82</v>
      </c>
      <c r="AY1182" s="186" t="s">
        <v>191</v>
      </c>
    </row>
    <row r="1183" spans="2:51" s="12" customFormat="1" ht="22.5" customHeight="1">
      <c r="B1183" s="195"/>
      <c r="C1183" s="196"/>
      <c r="D1183" s="196"/>
      <c r="E1183" s="197" t="s">
        <v>22</v>
      </c>
      <c r="F1183" s="288" t="s">
        <v>217</v>
      </c>
      <c r="G1183" s="289"/>
      <c r="H1183" s="289"/>
      <c r="I1183" s="289"/>
      <c r="J1183" s="196"/>
      <c r="K1183" s="198">
        <v>2.31</v>
      </c>
      <c r="L1183" s="196"/>
      <c r="M1183" s="196"/>
      <c r="N1183" s="196"/>
      <c r="O1183" s="196"/>
      <c r="P1183" s="196"/>
      <c r="Q1183" s="196"/>
      <c r="R1183" s="199"/>
      <c r="T1183" s="200"/>
      <c r="U1183" s="196"/>
      <c r="V1183" s="196"/>
      <c r="W1183" s="196"/>
      <c r="X1183" s="196"/>
      <c r="Y1183" s="196"/>
      <c r="Z1183" s="196"/>
      <c r="AA1183" s="201"/>
      <c r="AT1183" s="202" t="s">
        <v>199</v>
      </c>
      <c r="AU1183" s="202" t="s">
        <v>114</v>
      </c>
      <c r="AV1183" s="12" t="s">
        <v>196</v>
      </c>
      <c r="AW1183" s="12" t="s">
        <v>39</v>
      </c>
      <c r="AX1183" s="12" t="s">
        <v>90</v>
      </c>
      <c r="AY1183" s="202" t="s">
        <v>191</v>
      </c>
    </row>
    <row r="1184" spans="2:65" s="1" customFormat="1" ht="22.5" customHeight="1">
      <c r="B1184" s="38"/>
      <c r="C1184" s="172" t="s">
        <v>1652</v>
      </c>
      <c r="D1184" s="172" t="s">
        <v>193</v>
      </c>
      <c r="E1184" s="173" t="s">
        <v>1653</v>
      </c>
      <c r="F1184" s="281" t="s">
        <v>1654</v>
      </c>
      <c r="G1184" s="281"/>
      <c r="H1184" s="281"/>
      <c r="I1184" s="281"/>
      <c r="J1184" s="174" t="s">
        <v>111</v>
      </c>
      <c r="K1184" s="175">
        <v>44.6</v>
      </c>
      <c r="L1184" s="282">
        <v>0</v>
      </c>
      <c r="M1184" s="283"/>
      <c r="N1184" s="280">
        <f>ROUND(L1184*K1184,2)</f>
        <v>0</v>
      </c>
      <c r="O1184" s="280"/>
      <c r="P1184" s="280"/>
      <c r="Q1184" s="280"/>
      <c r="R1184" s="40"/>
      <c r="T1184" s="176" t="s">
        <v>22</v>
      </c>
      <c r="U1184" s="47" t="s">
        <v>47</v>
      </c>
      <c r="V1184" s="39"/>
      <c r="W1184" s="177">
        <f>V1184*K1184</f>
        <v>0</v>
      </c>
      <c r="X1184" s="177">
        <v>0</v>
      </c>
      <c r="Y1184" s="177">
        <f>X1184*K1184</f>
        <v>0</v>
      </c>
      <c r="Z1184" s="177">
        <v>0</v>
      </c>
      <c r="AA1184" s="178">
        <f>Z1184*K1184</f>
        <v>0</v>
      </c>
      <c r="AR1184" s="21" t="s">
        <v>344</v>
      </c>
      <c r="AT1184" s="21" t="s">
        <v>193</v>
      </c>
      <c r="AU1184" s="21" t="s">
        <v>114</v>
      </c>
      <c r="AY1184" s="21" t="s">
        <v>191</v>
      </c>
      <c r="BE1184" s="113">
        <f>IF(U1184="základní",N1184,0)</f>
        <v>0</v>
      </c>
      <c r="BF1184" s="113">
        <f>IF(U1184="snížená",N1184,0)</f>
        <v>0</v>
      </c>
      <c r="BG1184" s="113">
        <f>IF(U1184="zákl. přenesená",N1184,0)</f>
        <v>0</v>
      </c>
      <c r="BH1184" s="113">
        <f>IF(U1184="sníž. přenesená",N1184,0)</f>
        <v>0</v>
      </c>
      <c r="BI1184" s="113">
        <f>IF(U1184="nulová",N1184,0)</f>
        <v>0</v>
      </c>
      <c r="BJ1184" s="21" t="s">
        <v>90</v>
      </c>
      <c r="BK1184" s="113">
        <f>ROUND(L1184*K1184,2)</f>
        <v>0</v>
      </c>
      <c r="BL1184" s="21" t="s">
        <v>344</v>
      </c>
      <c r="BM1184" s="21" t="s">
        <v>1655</v>
      </c>
    </row>
    <row r="1185" spans="2:51" s="11" customFormat="1" ht="22.5" customHeight="1">
      <c r="B1185" s="187"/>
      <c r="C1185" s="188"/>
      <c r="D1185" s="188"/>
      <c r="E1185" s="189" t="s">
        <v>22</v>
      </c>
      <c r="F1185" s="286" t="s">
        <v>1649</v>
      </c>
      <c r="G1185" s="287"/>
      <c r="H1185" s="287"/>
      <c r="I1185" s="287"/>
      <c r="J1185" s="188"/>
      <c r="K1185" s="190" t="s">
        <v>22</v>
      </c>
      <c r="L1185" s="188"/>
      <c r="M1185" s="188"/>
      <c r="N1185" s="188"/>
      <c r="O1185" s="188"/>
      <c r="P1185" s="188"/>
      <c r="Q1185" s="188"/>
      <c r="R1185" s="191"/>
      <c r="T1185" s="192"/>
      <c r="U1185" s="188"/>
      <c r="V1185" s="188"/>
      <c r="W1185" s="188"/>
      <c r="X1185" s="188"/>
      <c r="Y1185" s="188"/>
      <c r="Z1185" s="188"/>
      <c r="AA1185" s="193"/>
      <c r="AT1185" s="194" t="s">
        <v>199</v>
      </c>
      <c r="AU1185" s="194" t="s">
        <v>114</v>
      </c>
      <c r="AV1185" s="11" t="s">
        <v>90</v>
      </c>
      <c r="AW1185" s="11" t="s">
        <v>39</v>
      </c>
      <c r="AX1185" s="11" t="s">
        <v>82</v>
      </c>
      <c r="AY1185" s="194" t="s">
        <v>191</v>
      </c>
    </row>
    <row r="1186" spans="2:51" s="10" customFormat="1" ht="22.5" customHeight="1">
      <c r="B1186" s="179"/>
      <c r="C1186" s="180"/>
      <c r="D1186" s="180"/>
      <c r="E1186" s="181" t="s">
        <v>22</v>
      </c>
      <c r="F1186" s="274" t="s">
        <v>1656</v>
      </c>
      <c r="G1186" s="275"/>
      <c r="H1186" s="275"/>
      <c r="I1186" s="275"/>
      <c r="J1186" s="180"/>
      <c r="K1186" s="182">
        <v>44.6</v>
      </c>
      <c r="L1186" s="180"/>
      <c r="M1186" s="180"/>
      <c r="N1186" s="180"/>
      <c r="O1186" s="180"/>
      <c r="P1186" s="180"/>
      <c r="Q1186" s="180"/>
      <c r="R1186" s="183"/>
      <c r="T1186" s="184"/>
      <c r="U1186" s="180"/>
      <c r="V1186" s="180"/>
      <c r="W1186" s="180"/>
      <c r="X1186" s="180"/>
      <c r="Y1186" s="180"/>
      <c r="Z1186" s="180"/>
      <c r="AA1186" s="185"/>
      <c r="AT1186" s="186" t="s">
        <v>199</v>
      </c>
      <c r="AU1186" s="186" t="s">
        <v>114</v>
      </c>
      <c r="AV1186" s="10" t="s">
        <v>114</v>
      </c>
      <c r="AW1186" s="10" t="s">
        <v>39</v>
      </c>
      <c r="AX1186" s="10" t="s">
        <v>90</v>
      </c>
      <c r="AY1186" s="186" t="s">
        <v>191</v>
      </c>
    </row>
    <row r="1187" spans="2:65" s="1" customFormat="1" ht="31.5" customHeight="1">
      <c r="B1187" s="38"/>
      <c r="C1187" s="172" t="s">
        <v>1657</v>
      </c>
      <c r="D1187" s="172" t="s">
        <v>193</v>
      </c>
      <c r="E1187" s="173" t="s">
        <v>1658</v>
      </c>
      <c r="F1187" s="281" t="s">
        <v>1659</v>
      </c>
      <c r="G1187" s="281"/>
      <c r="H1187" s="281"/>
      <c r="I1187" s="281"/>
      <c r="J1187" s="174" t="s">
        <v>831</v>
      </c>
      <c r="K1187" s="215">
        <v>0</v>
      </c>
      <c r="L1187" s="282">
        <v>0</v>
      </c>
      <c r="M1187" s="283"/>
      <c r="N1187" s="280">
        <f>ROUND(L1187*K1187,2)</f>
        <v>0</v>
      </c>
      <c r="O1187" s="280"/>
      <c r="P1187" s="280"/>
      <c r="Q1187" s="280"/>
      <c r="R1187" s="40"/>
      <c r="T1187" s="176" t="s">
        <v>22</v>
      </c>
      <c r="U1187" s="47" t="s">
        <v>47</v>
      </c>
      <c r="V1187" s="39"/>
      <c r="W1187" s="177">
        <f>V1187*K1187</f>
        <v>0</v>
      </c>
      <c r="X1187" s="177">
        <v>0</v>
      </c>
      <c r="Y1187" s="177">
        <f>X1187*K1187</f>
        <v>0</v>
      </c>
      <c r="Z1187" s="177">
        <v>0</v>
      </c>
      <c r="AA1187" s="178">
        <f>Z1187*K1187</f>
        <v>0</v>
      </c>
      <c r="AR1187" s="21" t="s">
        <v>344</v>
      </c>
      <c r="AT1187" s="21" t="s">
        <v>193</v>
      </c>
      <c r="AU1187" s="21" t="s">
        <v>114</v>
      </c>
      <c r="AY1187" s="21" t="s">
        <v>191</v>
      </c>
      <c r="BE1187" s="113">
        <f>IF(U1187="základní",N1187,0)</f>
        <v>0</v>
      </c>
      <c r="BF1187" s="113">
        <f>IF(U1187="snížená",N1187,0)</f>
        <v>0</v>
      </c>
      <c r="BG1187" s="113">
        <f>IF(U1187="zákl. přenesená",N1187,0)</f>
        <v>0</v>
      </c>
      <c r="BH1187" s="113">
        <f>IF(U1187="sníž. přenesená",N1187,0)</f>
        <v>0</v>
      </c>
      <c r="BI1187" s="113">
        <f>IF(U1187="nulová",N1187,0)</f>
        <v>0</v>
      </c>
      <c r="BJ1187" s="21" t="s">
        <v>90</v>
      </c>
      <c r="BK1187" s="113">
        <f>ROUND(L1187*K1187,2)</f>
        <v>0</v>
      </c>
      <c r="BL1187" s="21" t="s">
        <v>344</v>
      </c>
      <c r="BM1187" s="21" t="s">
        <v>1660</v>
      </c>
    </row>
    <row r="1188" spans="2:63" s="9" customFormat="1" ht="29.85" customHeight="1">
      <c r="B1188" s="161"/>
      <c r="C1188" s="162"/>
      <c r="D1188" s="171" t="s">
        <v>164</v>
      </c>
      <c r="E1188" s="171"/>
      <c r="F1188" s="171"/>
      <c r="G1188" s="171"/>
      <c r="H1188" s="171"/>
      <c r="I1188" s="171"/>
      <c r="J1188" s="171"/>
      <c r="K1188" s="171"/>
      <c r="L1188" s="171"/>
      <c r="M1188" s="171"/>
      <c r="N1188" s="268">
        <f>BK1188</f>
        <v>0</v>
      </c>
      <c r="O1188" s="269"/>
      <c r="P1188" s="269"/>
      <c r="Q1188" s="269"/>
      <c r="R1188" s="164"/>
      <c r="T1188" s="165"/>
      <c r="U1188" s="162"/>
      <c r="V1188" s="162"/>
      <c r="W1188" s="166">
        <f>SUM(W1189:W1198)</f>
        <v>0</v>
      </c>
      <c r="X1188" s="162"/>
      <c r="Y1188" s="166">
        <f>SUM(Y1189:Y1198)</f>
        <v>10.4238645</v>
      </c>
      <c r="Z1188" s="162"/>
      <c r="AA1188" s="167">
        <f>SUM(AA1189:AA1198)</f>
        <v>0</v>
      </c>
      <c r="AR1188" s="168" t="s">
        <v>114</v>
      </c>
      <c r="AT1188" s="169" t="s">
        <v>81</v>
      </c>
      <c r="AU1188" s="169" t="s">
        <v>90</v>
      </c>
      <c r="AY1188" s="168" t="s">
        <v>191</v>
      </c>
      <c r="BK1188" s="170">
        <f>SUM(BK1189:BK1198)</f>
        <v>0</v>
      </c>
    </row>
    <row r="1189" spans="2:65" s="1" customFormat="1" ht="31.5" customHeight="1">
      <c r="B1189" s="38"/>
      <c r="C1189" s="172" t="s">
        <v>1661</v>
      </c>
      <c r="D1189" s="172" t="s">
        <v>193</v>
      </c>
      <c r="E1189" s="173" t="s">
        <v>1662</v>
      </c>
      <c r="F1189" s="281" t="s">
        <v>1663</v>
      </c>
      <c r="G1189" s="281"/>
      <c r="H1189" s="281"/>
      <c r="I1189" s="281"/>
      <c r="J1189" s="174" t="s">
        <v>111</v>
      </c>
      <c r="K1189" s="175">
        <v>277.23</v>
      </c>
      <c r="L1189" s="282">
        <v>0</v>
      </c>
      <c r="M1189" s="283"/>
      <c r="N1189" s="280">
        <f>ROUND(L1189*K1189,2)</f>
        <v>0</v>
      </c>
      <c r="O1189" s="280"/>
      <c r="P1189" s="280"/>
      <c r="Q1189" s="280"/>
      <c r="R1189" s="40"/>
      <c r="T1189" s="176" t="s">
        <v>22</v>
      </c>
      <c r="U1189" s="47" t="s">
        <v>47</v>
      </c>
      <c r="V1189" s="39"/>
      <c r="W1189" s="177">
        <f>V1189*K1189</f>
        <v>0</v>
      </c>
      <c r="X1189" s="177">
        <v>0.00295</v>
      </c>
      <c r="Y1189" s="177">
        <f>X1189*K1189</f>
        <v>0.8178285000000001</v>
      </c>
      <c r="Z1189" s="177">
        <v>0</v>
      </c>
      <c r="AA1189" s="178">
        <f>Z1189*K1189</f>
        <v>0</v>
      </c>
      <c r="AR1189" s="21" t="s">
        <v>344</v>
      </c>
      <c r="AT1189" s="21" t="s">
        <v>193</v>
      </c>
      <c r="AU1189" s="21" t="s">
        <v>114</v>
      </c>
      <c r="AY1189" s="21" t="s">
        <v>191</v>
      </c>
      <c r="BE1189" s="113">
        <f>IF(U1189="základní",N1189,0)</f>
        <v>0</v>
      </c>
      <c r="BF1189" s="113">
        <f>IF(U1189="snížená",N1189,0)</f>
        <v>0</v>
      </c>
      <c r="BG1189" s="113">
        <f>IF(U1189="zákl. přenesená",N1189,0)</f>
        <v>0</v>
      </c>
      <c r="BH1189" s="113">
        <f>IF(U1189="sníž. přenesená",N1189,0)</f>
        <v>0</v>
      </c>
      <c r="BI1189" s="113">
        <f>IF(U1189="nulová",N1189,0)</f>
        <v>0</v>
      </c>
      <c r="BJ1189" s="21" t="s">
        <v>90</v>
      </c>
      <c r="BK1189" s="113">
        <f>ROUND(L1189*K1189,2)</f>
        <v>0</v>
      </c>
      <c r="BL1189" s="21" t="s">
        <v>344</v>
      </c>
      <c r="BM1189" s="21" t="s">
        <v>1664</v>
      </c>
    </row>
    <row r="1190" spans="2:51" s="11" customFormat="1" ht="22.5" customHeight="1">
      <c r="B1190" s="187"/>
      <c r="C1190" s="188"/>
      <c r="D1190" s="188"/>
      <c r="E1190" s="189" t="s">
        <v>22</v>
      </c>
      <c r="F1190" s="286" t="s">
        <v>1665</v>
      </c>
      <c r="G1190" s="287"/>
      <c r="H1190" s="287"/>
      <c r="I1190" s="287"/>
      <c r="J1190" s="188"/>
      <c r="K1190" s="190" t="s">
        <v>22</v>
      </c>
      <c r="L1190" s="188"/>
      <c r="M1190" s="188"/>
      <c r="N1190" s="188"/>
      <c r="O1190" s="188"/>
      <c r="P1190" s="188"/>
      <c r="Q1190" s="188"/>
      <c r="R1190" s="191"/>
      <c r="T1190" s="192"/>
      <c r="U1190" s="188"/>
      <c r="V1190" s="188"/>
      <c r="W1190" s="188"/>
      <c r="X1190" s="188"/>
      <c r="Y1190" s="188"/>
      <c r="Z1190" s="188"/>
      <c r="AA1190" s="193"/>
      <c r="AT1190" s="194" t="s">
        <v>199</v>
      </c>
      <c r="AU1190" s="194" t="s">
        <v>114</v>
      </c>
      <c r="AV1190" s="11" t="s">
        <v>90</v>
      </c>
      <c r="AW1190" s="11" t="s">
        <v>39</v>
      </c>
      <c r="AX1190" s="11" t="s">
        <v>82</v>
      </c>
      <c r="AY1190" s="194" t="s">
        <v>191</v>
      </c>
    </row>
    <row r="1191" spans="2:51" s="10" customFormat="1" ht="22.5" customHeight="1">
      <c r="B1191" s="179"/>
      <c r="C1191" s="180"/>
      <c r="D1191" s="180"/>
      <c r="E1191" s="181" t="s">
        <v>22</v>
      </c>
      <c r="F1191" s="274" t="s">
        <v>1666</v>
      </c>
      <c r="G1191" s="275"/>
      <c r="H1191" s="275"/>
      <c r="I1191" s="275"/>
      <c r="J1191" s="180"/>
      <c r="K1191" s="182">
        <v>77.31</v>
      </c>
      <c r="L1191" s="180"/>
      <c r="M1191" s="180"/>
      <c r="N1191" s="180"/>
      <c r="O1191" s="180"/>
      <c r="P1191" s="180"/>
      <c r="Q1191" s="180"/>
      <c r="R1191" s="183"/>
      <c r="T1191" s="184"/>
      <c r="U1191" s="180"/>
      <c r="V1191" s="180"/>
      <c r="W1191" s="180"/>
      <c r="X1191" s="180"/>
      <c r="Y1191" s="180"/>
      <c r="Z1191" s="180"/>
      <c r="AA1191" s="185"/>
      <c r="AT1191" s="186" t="s">
        <v>199</v>
      </c>
      <c r="AU1191" s="186" t="s">
        <v>114</v>
      </c>
      <c r="AV1191" s="10" t="s">
        <v>114</v>
      </c>
      <c r="AW1191" s="10" t="s">
        <v>39</v>
      </c>
      <c r="AX1191" s="10" t="s">
        <v>82</v>
      </c>
      <c r="AY1191" s="186" t="s">
        <v>191</v>
      </c>
    </row>
    <row r="1192" spans="2:51" s="10" customFormat="1" ht="22.5" customHeight="1">
      <c r="B1192" s="179"/>
      <c r="C1192" s="180"/>
      <c r="D1192" s="180"/>
      <c r="E1192" s="181" t="s">
        <v>22</v>
      </c>
      <c r="F1192" s="274" t="s">
        <v>1667</v>
      </c>
      <c r="G1192" s="275"/>
      <c r="H1192" s="275"/>
      <c r="I1192" s="275"/>
      <c r="J1192" s="180"/>
      <c r="K1192" s="182">
        <v>71.2</v>
      </c>
      <c r="L1192" s="180"/>
      <c r="M1192" s="180"/>
      <c r="N1192" s="180"/>
      <c r="O1192" s="180"/>
      <c r="P1192" s="180"/>
      <c r="Q1192" s="180"/>
      <c r="R1192" s="183"/>
      <c r="T1192" s="184"/>
      <c r="U1192" s="180"/>
      <c r="V1192" s="180"/>
      <c r="W1192" s="180"/>
      <c r="X1192" s="180"/>
      <c r="Y1192" s="180"/>
      <c r="Z1192" s="180"/>
      <c r="AA1192" s="185"/>
      <c r="AT1192" s="186" t="s">
        <v>199</v>
      </c>
      <c r="AU1192" s="186" t="s">
        <v>114</v>
      </c>
      <c r="AV1192" s="10" t="s">
        <v>114</v>
      </c>
      <c r="AW1192" s="10" t="s">
        <v>39</v>
      </c>
      <c r="AX1192" s="10" t="s">
        <v>82</v>
      </c>
      <c r="AY1192" s="186" t="s">
        <v>191</v>
      </c>
    </row>
    <row r="1193" spans="2:51" s="10" customFormat="1" ht="22.5" customHeight="1">
      <c r="B1193" s="179"/>
      <c r="C1193" s="180"/>
      <c r="D1193" s="180"/>
      <c r="E1193" s="181" t="s">
        <v>22</v>
      </c>
      <c r="F1193" s="274" t="s">
        <v>1668</v>
      </c>
      <c r="G1193" s="275"/>
      <c r="H1193" s="275"/>
      <c r="I1193" s="275"/>
      <c r="J1193" s="180"/>
      <c r="K1193" s="182">
        <v>55.34</v>
      </c>
      <c r="L1193" s="180"/>
      <c r="M1193" s="180"/>
      <c r="N1193" s="180"/>
      <c r="O1193" s="180"/>
      <c r="P1193" s="180"/>
      <c r="Q1193" s="180"/>
      <c r="R1193" s="183"/>
      <c r="T1193" s="184"/>
      <c r="U1193" s="180"/>
      <c r="V1193" s="180"/>
      <c r="W1193" s="180"/>
      <c r="X1193" s="180"/>
      <c r="Y1193" s="180"/>
      <c r="Z1193" s="180"/>
      <c r="AA1193" s="185"/>
      <c r="AT1193" s="186" t="s">
        <v>199</v>
      </c>
      <c r="AU1193" s="186" t="s">
        <v>114</v>
      </c>
      <c r="AV1193" s="10" t="s">
        <v>114</v>
      </c>
      <c r="AW1193" s="10" t="s">
        <v>39</v>
      </c>
      <c r="AX1193" s="10" t="s">
        <v>82</v>
      </c>
      <c r="AY1193" s="186" t="s">
        <v>191</v>
      </c>
    </row>
    <row r="1194" spans="2:51" s="10" customFormat="1" ht="22.5" customHeight="1">
      <c r="B1194" s="179"/>
      <c r="C1194" s="180"/>
      <c r="D1194" s="180"/>
      <c r="E1194" s="181" t="s">
        <v>22</v>
      </c>
      <c r="F1194" s="274" t="s">
        <v>1669</v>
      </c>
      <c r="G1194" s="275"/>
      <c r="H1194" s="275"/>
      <c r="I1194" s="275"/>
      <c r="J1194" s="180"/>
      <c r="K1194" s="182">
        <v>73.38</v>
      </c>
      <c r="L1194" s="180"/>
      <c r="M1194" s="180"/>
      <c r="N1194" s="180"/>
      <c r="O1194" s="180"/>
      <c r="P1194" s="180"/>
      <c r="Q1194" s="180"/>
      <c r="R1194" s="183"/>
      <c r="T1194" s="184"/>
      <c r="U1194" s="180"/>
      <c r="V1194" s="180"/>
      <c r="W1194" s="180"/>
      <c r="X1194" s="180"/>
      <c r="Y1194" s="180"/>
      <c r="Z1194" s="180"/>
      <c r="AA1194" s="185"/>
      <c r="AT1194" s="186" t="s">
        <v>199</v>
      </c>
      <c r="AU1194" s="186" t="s">
        <v>114</v>
      </c>
      <c r="AV1194" s="10" t="s">
        <v>114</v>
      </c>
      <c r="AW1194" s="10" t="s">
        <v>39</v>
      </c>
      <c r="AX1194" s="10" t="s">
        <v>82</v>
      </c>
      <c r="AY1194" s="186" t="s">
        <v>191</v>
      </c>
    </row>
    <row r="1195" spans="2:51" s="12" customFormat="1" ht="22.5" customHeight="1">
      <c r="B1195" s="195"/>
      <c r="C1195" s="196"/>
      <c r="D1195" s="196"/>
      <c r="E1195" s="197" t="s">
        <v>22</v>
      </c>
      <c r="F1195" s="288" t="s">
        <v>217</v>
      </c>
      <c r="G1195" s="289"/>
      <c r="H1195" s="289"/>
      <c r="I1195" s="289"/>
      <c r="J1195" s="196"/>
      <c r="K1195" s="198">
        <v>277.23</v>
      </c>
      <c r="L1195" s="196"/>
      <c r="M1195" s="196"/>
      <c r="N1195" s="196"/>
      <c r="O1195" s="196"/>
      <c r="P1195" s="196"/>
      <c r="Q1195" s="196"/>
      <c r="R1195" s="199"/>
      <c r="T1195" s="200"/>
      <c r="U1195" s="196"/>
      <c r="V1195" s="196"/>
      <c r="W1195" s="196"/>
      <c r="X1195" s="196"/>
      <c r="Y1195" s="196"/>
      <c r="Z1195" s="196"/>
      <c r="AA1195" s="201"/>
      <c r="AT1195" s="202" t="s">
        <v>199</v>
      </c>
      <c r="AU1195" s="202" t="s">
        <v>114</v>
      </c>
      <c r="AV1195" s="12" t="s">
        <v>196</v>
      </c>
      <c r="AW1195" s="12" t="s">
        <v>39</v>
      </c>
      <c r="AX1195" s="12" t="s">
        <v>90</v>
      </c>
      <c r="AY1195" s="202" t="s">
        <v>191</v>
      </c>
    </row>
    <row r="1196" spans="2:65" s="1" customFormat="1" ht="22.5" customHeight="1">
      <c r="B1196" s="38"/>
      <c r="C1196" s="203" t="s">
        <v>1670</v>
      </c>
      <c r="D1196" s="203" t="s">
        <v>292</v>
      </c>
      <c r="E1196" s="204" t="s">
        <v>1671</v>
      </c>
      <c r="F1196" s="276" t="s">
        <v>1672</v>
      </c>
      <c r="G1196" s="276"/>
      <c r="H1196" s="276"/>
      <c r="I1196" s="276"/>
      <c r="J1196" s="205" t="s">
        <v>111</v>
      </c>
      <c r="K1196" s="206">
        <v>291.092</v>
      </c>
      <c r="L1196" s="277">
        <v>0</v>
      </c>
      <c r="M1196" s="278"/>
      <c r="N1196" s="279">
        <f>ROUND(L1196*K1196,2)</f>
        <v>0</v>
      </c>
      <c r="O1196" s="280"/>
      <c r="P1196" s="280"/>
      <c r="Q1196" s="280"/>
      <c r="R1196" s="40"/>
      <c r="T1196" s="176" t="s">
        <v>22</v>
      </c>
      <c r="U1196" s="47" t="s">
        <v>47</v>
      </c>
      <c r="V1196" s="39"/>
      <c r="W1196" s="177">
        <f>V1196*K1196</f>
        <v>0</v>
      </c>
      <c r="X1196" s="177">
        <v>0.033</v>
      </c>
      <c r="Y1196" s="177">
        <f>X1196*K1196</f>
        <v>9.606036</v>
      </c>
      <c r="Z1196" s="177">
        <v>0</v>
      </c>
      <c r="AA1196" s="178">
        <f>Z1196*K1196</f>
        <v>0</v>
      </c>
      <c r="AR1196" s="21" t="s">
        <v>440</v>
      </c>
      <c r="AT1196" s="21" t="s">
        <v>292</v>
      </c>
      <c r="AU1196" s="21" t="s">
        <v>114</v>
      </c>
      <c r="AY1196" s="21" t="s">
        <v>191</v>
      </c>
      <c r="BE1196" s="113">
        <f>IF(U1196="základní",N1196,0)</f>
        <v>0</v>
      </c>
      <c r="BF1196" s="113">
        <f>IF(U1196="snížená",N1196,0)</f>
        <v>0</v>
      </c>
      <c r="BG1196" s="113">
        <f>IF(U1196="zákl. přenesená",N1196,0)</f>
        <v>0</v>
      </c>
      <c r="BH1196" s="113">
        <f>IF(U1196="sníž. přenesená",N1196,0)</f>
        <v>0</v>
      </c>
      <c r="BI1196" s="113">
        <f>IF(U1196="nulová",N1196,0)</f>
        <v>0</v>
      </c>
      <c r="BJ1196" s="21" t="s">
        <v>90</v>
      </c>
      <c r="BK1196" s="113">
        <f>ROUND(L1196*K1196,2)</f>
        <v>0</v>
      </c>
      <c r="BL1196" s="21" t="s">
        <v>344</v>
      </c>
      <c r="BM1196" s="21" t="s">
        <v>1673</v>
      </c>
    </row>
    <row r="1197" spans="2:51" s="10" customFormat="1" ht="22.5" customHeight="1">
      <c r="B1197" s="179"/>
      <c r="C1197" s="180"/>
      <c r="D1197" s="180"/>
      <c r="E1197" s="181" t="s">
        <v>22</v>
      </c>
      <c r="F1197" s="284" t="s">
        <v>1674</v>
      </c>
      <c r="G1197" s="285"/>
      <c r="H1197" s="285"/>
      <c r="I1197" s="285"/>
      <c r="J1197" s="180"/>
      <c r="K1197" s="182">
        <v>277.23</v>
      </c>
      <c r="L1197" s="180"/>
      <c r="M1197" s="180"/>
      <c r="N1197" s="180"/>
      <c r="O1197" s="180"/>
      <c r="P1197" s="180"/>
      <c r="Q1197" s="180"/>
      <c r="R1197" s="183"/>
      <c r="T1197" s="184"/>
      <c r="U1197" s="180"/>
      <c r="V1197" s="180"/>
      <c r="W1197" s="180"/>
      <c r="X1197" s="180"/>
      <c r="Y1197" s="180"/>
      <c r="Z1197" s="180"/>
      <c r="AA1197" s="185"/>
      <c r="AT1197" s="186" t="s">
        <v>199</v>
      </c>
      <c r="AU1197" s="186" t="s">
        <v>114</v>
      </c>
      <c r="AV1197" s="10" t="s">
        <v>114</v>
      </c>
      <c r="AW1197" s="10" t="s">
        <v>39</v>
      </c>
      <c r="AX1197" s="10" t="s">
        <v>90</v>
      </c>
      <c r="AY1197" s="186" t="s">
        <v>191</v>
      </c>
    </row>
    <row r="1198" spans="2:65" s="1" customFormat="1" ht="31.5" customHeight="1">
      <c r="B1198" s="38"/>
      <c r="C1198" s="172" t="s">
        <v>1675</v>
      </c>
      <c r="D1198" s="172" t="s">
        <v>193</v>
      </c>
      <c r="E1198" s="173" t="s">
        <v>1676</v>
      </c>
      <c r="F1198" s="281" t="s">
        <v>1677</v>
      </c>
      <c r="G1198" s="281"/>
      <c r="H1198" s="281"/>
      <c r="I1198" s="281"/>
      <c r="J1198" s="174" t="s">
        <v>831</v>
      </c>
      <c r="K1198" s="215">
        <v>0</v>
      </c>
      <c r="L1198" s="282">
        <v>0</v>
      </c>
      <c r="M1198" s="283"/>
      <c r="N1198" s="280">
        <f>ROUND(L1198*K1198,2)</f>
        <v>0</v>
      </c>
      <c r="O1198" s="280"/>
      <c r="P1198" s="280"/>
      <c r="Q1198" s="280"/>
      <c r="R1198" s="40"/>
      <c r="T1198" s="176" t="s">
        <v>22</v>
      </c>
      <c r="U1198" s="47" t="s">
        <v>47</v>
      </c>
      <c r="V1198" s="39"/>
      <c r="W1198" s="177">
        <f>V1198*K1198</f>
        <v>0</v>
      </c>
      <c r="X1198" s="177">
        <v>0</v>
      </c>
      <c r="Y1198" s="177">
        <f>X1198*K1198</f>
        <v>0</v>
      </c>
      <c r="Z1198" s="177">
        <v>0</v>
      </c>
      <c r="AA1198" s="178">
        <f>Z1198*K1198</f>
        <v>0</v>
      </c>
      <c r="AR1198" s="21" t="s">
        <v>344</v>
      </c>
      <c r="AT1198" s="21" t="s">
        <v>193</v>
      </c>
      <c r="AU1198" s="21" t="s">
        <v>114</v>
      </c>
      <c r="AY1198" s="21" t="s">
        <v>191</v>
      </c>
      <c r="BE1198" s="113">
        <f>IF(U1198="základní",N1198,0)</f>
        <v>0</v>
      </c>
      <c r="BF1198" s="113">
        <f>IF(U1198="snížená",N1198,0)</f>
        <v>0</v>
      </c>
      <c r="BG1198" s="113">
        <f>IF(U1198="zákl. přenesená",N1198,0)</f>
        <v>0</v>
      </c>
      <c r="BH1198" s="113">
        <f>IF(U1198="sníž. přenesená",N1198,0)</f>
        <v>0</v>
      </c>
      <c r="BI1198" s="113">
        <f>IF(U1198="nulová",N1198,0)</f>
        <v>0</v>
      </c>
      <c r="BJ1198" s="21" t="s">
        <v>90</v>
      </c>
      <c r="BK1198" s="113">
        <f>ROUND(L1198*K1198,2)</f>
        <v>0</v>
      </c>
      <c r="BL1198" s="21" t="s">
        <v>344</v>
      </c>
      <c r="BM1198" s="21" t="s">
        <v>1678</v>
      </c>
    </row>
    <row r="1199" spans="2:63" s="9" customFormat="1" ht="29.85" customHeight="1">
      <c r="B1199" s="161"/>
      <c r="C1199" s="162"/>
      <c r="D1199" s="171" t="s">
        <v>165</v>
      </c>
      <c r="E1199" s="171"/>
      <c r="F1199" s="171"/>
      <c r="G1199" s="171"/>
      <c r="H1199" s="171"/>
      <c r="I1199" s="171"/>
      <c r="J1199" s="171"/>
      <c r="K1199" s="171"/>
      <c r="L1199" s="171"/>
      <c r="M1199" s="171"/>
      <c r="N1199" s="268">
        <f>BK1199</f>
        <v>0</v>
      </c>
      <c r="O1199" s="269"/>
      <c r="P1199" s="269"/>
      <c r="Q1199" s="269"/>
      <c r="R1199" s="164"/>
      <c r="T1199" s="165"/>
      <c r="U1199" s="162"/>
      <c r="V1199" s="162"/>
      <c r="W1199" s="166">
        <f>SUM(W1200:W1218)</f>
        <v>0</v>
      </c>
      <c r="X1199" s="162"/>
      <c r="Y1199" s="166">
        <f>SUM(Y1200:Y1218)</f>
        <v>0.033633659999999996</v>
      </c>
      <c r="Z1199" s="162"/>
      <c r="AA1199" s="167">
        <f>SUM(AA1200:AA1218)</f>
        <v>0</v>
      </c>
      <c r="AR1199" s="168" t="s">
        <v>114</v>
      </c>
      <c r="AT1199" s="169" t="s">
        <v>81</v>
      </c>
      <c r="AU1199" s="169" t="s">
        <v>90</v>
      </c>
      <c r="AY1199" s="168" t="s">
        <v>191</v>
      </c>
      <c r="BK1199" s="170">
        <f>SUM(BK1200:BK1218)</f>
        <v>0</v>
      </c>
    </row>
    <row r="1200" spans="2:65" s="1" customFormat="1" ht="31.5" customHeight="1">
      <c r="B1200" s="38"/>
      <c r="C1200" s="172" t="s">
        <v>1679</v>
      </c>
      <c r="D1200" s="172" t="s">
        <v>193</v>
      </c>
      <c r="E1200" s="173" t="s">
        <v>1680</v>
      </c>
      <c r="F1200" s="281" t="s">
        <v>1681</v>
      </c>
      <c r="G1200" s="281"/>
      <c r="H1200" s="281"/>
      <c r="I1200" s="281"/>
      <c r="J1200" s="174" t="s">
        <v>111</v>
      </c>
      <c r="K1200" s="175">
        <v>78.017</v>
      </c>
      <c r="L1200" s="282">
        <v>0</v>
      </c>
      <c r="M1200" s="283"/>
      <c r="N1200" s="280">
        <f>ROUND(L1200*K1200,2)</f>
        <v>0</v>
      </c>
      <c r="O1200" s="280"/>
      <c r="P1200" s="280"/>
      <c r="Q1200" s="280"/>
      <c r="R1200" s="40"/>
      <c r="T1200" s="176" t="s">
        <v>22</v>
      </c>
      <c r="U1200" s="47" t="s">
        <v>47</v>
      </c>
      <c r="V1200" s="39"/>
      <c r="W1200" s="177">
        <f>V1200*K1200</f>
        <v>0</v>
      </c>
      <c r="X1200" s="177">
        <v>7E-05</v>
      </c>
      <c r="Y1200" s="177">
        <f>X1200*K1200</f>
        <v>0.0054611899999999994</v>
      </c>
      <c r="Z1200" s="177">
        <v>0</v>
      </c>
      <c r="AA1200" s="178">
        <f>Z1200*K1200</f>
        <v>0</v>
      </c>
      <c r="AR1200" s="21" t="s">
        <v>344</v>
      </c>
      <c r="AT1200" s="21" t="s">
        <v>193</v>
      </c>
      <c r="AU1200" s="21" t="s">
        <v>114</v>
      </c>
      <c r="AY1200" s="21" t="s">
        <v>191</v>
      </c>
      <c r="BE1200" s="113">
        <f>IF(U1200="základní",N1200,0)</f>
        <v>0</v>
      </c>
      <c r="BF1200" s="113">
        <f>IF(U1200="snížená",N1200,0)</f>
        <v>0</v>
      </c>
      <c r="BG1200" s="113">
        <f>IF(U1200="zákl. přenesená",N1200,0)</f>
        <v>0</v>
      </c>
      <c r="BH1200" s="113">
        <f>IF(U1200="sníž. přenesená",N1200,0)</f>
        <v>0</v>
      </c>
      <c r="BI1200" s="113">
        <f>IF(U1200="nulová",N1200,0)</f>
        <v>0</v>
      </c>
      <c r="BJ1200" s="21" t="s">
        <v>90</v>
      </c>
      <c r="BK1200" s="113">
        <f>ROUND(L1200*K1200,2)</f>
        <v>0</v>
      </c>
      <c r="BL1200" s="21" t="s">
        <v>344</v>
      </c>
      <c r="BM1200" s="21" t="s">
        <v>1682</v>
      </c>
    </row>
    <row r="1201" spans="2:51" s="11" customFormat="1" ht="22.5" customHeight="1">
      <c r="B1201" s="187"/>
      <c r="C1201" s="188"/>
      <c r="D1201" s="188"/>
      <c r="E1201" s="189" t="s">
        <v>22</v>
      </c>
      <c r="F1201" s="286" t="s">
        <v>1683</v>
      </c>
      <c r="G1201" s="287"/>
      <c r="H1201" s="287"/>
      <c r="I1201" s="287"/>
      <c r="J1201" s="188"/>
      <c r="K1201" s="190" t="s">
        <v>22</v>
      </c>
      <c r="L1201" s="188"/>
      <c r="M1201" s="188"/>
      <c r="N1201" s="188"/>
      <c r="O1201" s="188"/>
      <c r="P1201" s="188"/>
      <c r="Q1201" s="188"/>
      <c r="R1201" s="191"/>
      <c r="T1201" s="192"/>
      <c r="U1201" s="188"/>
      <c r="V1201" s="188"/>
      <c r="W1201" s="188"/>
      <c r="X1201" s="188"/>
      <c r="Y1201" s="188"/>
      <c r="Z1201" s="188"/>
      <c r="AA1201" s="193"/>
      <c r="AT1201" s="194" t="s">
        <v>199</v>
      </c>
      <c r="AU1201" s="194" t="s">
        <v>114</v>
      </c>
      <c r="AV1201" s="11" t="s">
        <v>90</v>
      </c>
      <c r="AW1201" s="11" t="s">
        <v>39</v>
      </c>
      <c r="AX1201" s="11" t="s">
        <v>82</v>
      </c>
      <c r="AY1201" s="194" t="s">
        <v>191</v>
      </c>
    </row>
    <row r="1202" spans="2:51" s="10" customFormat="1" ht="22.5" customHeight="1">
      <c r="B1202" s="179"/>
      <c r="C1202" s="180"/>
      <c r="D1202" s="180"/>
      <c r="E1202" s="181" t="s">
        <v>22</v>
      </c>
      <c r="F1202" s="274" t="s">
        <v>1684</v>
      </c>
      <c r="G1202" s="275"/>
      <c r="H1202" s="275"/>
      <c r="I1202" s="275"/>
      <c r="J1202" s="180"/>
      <c r="K1202" s="182">
        <v>8</v>
      </c>
      <c r="L1202" s="180"/>
      <c r="M1202" s="180"/>
      <c r="N1202" s="180"/>
      <c r="O1202" s="180"/>
      <c r="P1202" s="180"/>
      <c r="Q1202" s="180"/>
      <c r="R1202" s="183"/>
      <c r="T1202" s="184"/>
      <c r="U1202" s="180"/>
      <c r="V1202" s="180"/>
      <c r="W1202" s="180"/>
      <c r="X1202" s="180"/>
      <c r="Y1202" s="180"/>
      <c r="Z1202" s="180"/>
      <c r="AA1202" s="185"/>
      <c r="AT1202" s="186" t="s">
        <v>199</v>
      </c>
      <c r="AU1202" s="186" t="s">
        <v>114</v>
      </c>
      <c r="AV1202" s="10" t="s">
        <v>114</v>
      </c>
      <c r="AW1202" s="10" t="s">
        <v>39</v>
      </c>
      <c r="AX1202" s="10" t="s">
        <v>82</v>
      </c>
      <c r="AY1202" s="186" t="s">
        <v>191</v>
      </c>
    </row>
    <row r="1203" spans="2:51" s="10" customFormat="1" ht="22.5" customHeight="1">
      <c r="B1203" s="179"/>
      <c r="C1203" s="180"/>
      <c r="D1203" s="180"/>
      <c r="E1203" s="181" t="s">
        <v>22</v>
      </c>
      <c r="F1203" s="274" t="s">
        <v>1685</v>
      </c>
      <c r="G1203" s="275"/>
      <c r="H1203" s="275"/>
      <c r="I1203" s="275"/>
      <c r="J1203" s="180"/>
      <c r="K1203" s="182">
        <v>2</v>
      </c>
      <c r="L1203" s="180"/>
      <c r="M1203" s="180"/>
      <c r="N1203" s="180"/>
      <c r="O1203" s="180"/>
      <c r="P1203" s="180"/>
      <c r="Q1203" s="180"/>
      <c r="R1203" s="183"/>
      <c r="T1203" s="184"/>
      <c r="U1203" s="180"/>
      <c r="V1203" s="180"/>
      <c r="W1203" s="180"/>
      <c r="X1203" s="180"/>
      <c r="Y1203" s="180"/>
      <c r="Z1203" s="180"/>
      <c r="AA1203" s="185"/>
      <c r="AT1203" s="186" t="s">
        <v>199</v>
      </c>
      <c r="AU1203" s="186" t="s">
        <v>114</v>
      </c>
      <c r="AV1203" s="10" t="s">
        <v>114</v>
      </c>
      <c r="AW1203" s="10" t="s">
        <v>39</v>
      </c>
      <c r="AX1203" s="10" t="s">
        <v>82</v>
      </c>
      <c r="AY1203" s="186" t="s">
        <v>191</v>
      </c>
    </row>
    <row r="1204" spans="2:51" s="10" customFormat="1" ht="22.5" customHeight="1">
      <c r="B1204" s="179"/>
      <c r="C1204" s="180"/>
      <c r="D1204" s="180"/>
      <c r="E1204" s="181" t="s">
        <v>22</v>
      </c>
      <c r="F1204" s="274" t="s">
        <v>1686</v>
      </c>
      <c r="G1204" s="275"/>
      <c r="H1204" s="275"/>
      <c r="I1204" s="275"/>
      <c r="J1204" s="180"/>
      <c r="K1204" s="182">
        <v>56.376</v>
      </c>
      <c r="L1204" s="180"/>
      <c r="M1204" s="180"/>
      <c r="N1204" s="180"/>
      <c r="O1204" s="180"/>
      <c r="P1204" s="180"/>
      <c r="Q1204" s="180"/>
      <c r="R1204" s="183"/>
      <c r="T1204" s="184"/>
      <c r="U1204" s="180"/>
      <c r="V1204" s="180"/>
      <c r="W1204" s="180"/>
      <c r="X1204" s="180"/>
      <c r="Y1204" s="180"/>
      <c r="Z1204" s="180"/>
      <c r="AA1204" s="185"/>
      <c r="AT1204" s="186" t="s">
        <v>199</v>
      </c>
      <c r="AU1204" s="186" t="s">
        <v>114</v>
      </c>
      <c r="AV1204" s="10" t="s">
        <v>114</v>
      </c>
      <c r="AW1204" s="10" t="s">
        <v>39</v>
      </c>
      <c r="AX1204" s="10" t="s">
        <v>82</v>
      </c>
      <c r="AY1204" s="186" t="s">
        <v>191</v>
      </c>
    </row>
    <row r="1205" spans="2:51" s="10" customFormat="1" ht="22.5" customHeight="1">
      <c r="B1205" s="179"/>
      <c r="C1205" s="180"/>
      <c r="D1205" s="180"/>
      <c r="E1205" s="181" t="s">
        <v>22</v>
      </c>
      <c r="F1205" s="274" t="s">
        <v>1687</v>
      </c>
      <c r="G1205" s="275"/>
      <c r="H1205" s="275"/>
      <c r="I1205" s="275"/>
      <c r="J1205" s="180"/>
      <c r="K1205" s="182">
        <v>11.641</v>
      </c>
      <c r="L1205" s="180"/>
      <c r="M1205" s="180"/>
      <c r="N1205" s="180"/>
      <c r="O1205" s="180"/>
      <c r="P1205" s="180"/>
      <c r="Q1205" s="180"/>
      <c r="R1205" s="183"/>
      <c r="T1205" s="184"/>
      <c r="U1205" s="180"/>
      <c r="V1205" s="180"/>
      <c r="W1205" s="180"/>
      <c r="X1205" s="180"/>
      <c r="Y1205" s="180"/>
      <c r="Z1205" s="180"/>
      <c r="AA1205" s="185"/>
      <c r="AT1205" s="186" t="s">
        <v>199</v>
      </c>
      <c r="AU1205" s="186" t="s">
        <v>114</v>
      </c>
      <c r="AV1205" s="10" t="s">
        <v>114</v>
      </c>
      <c r="AW1205" s="10" t="s">
        <v>39</v>
      </c>
      <c r="AX1205" s="10" t="s">
        <v>82</v>
      </c>
      <c r="AY1205" s="186" t="s">
        <v>191</v>
      </c>
    </row>
    <row r="1206" spans="2:51" s="12" customFormat="1" ht="22.5" customHeight="1">
      <c r="B1206" s="195"/>
      <c r="C1206" s="196"/>
      <c r="D1206" s="196"/>
      <c r="E1206" s="197" t="s">
        <v>22</v>
      </c>
      <c r="F1206" s="288" t="s">
        <v>217</v>
      </c>
      <c r="G1206" s="289"/>
      <c r="H1206" s="289"/>
      <c r="I1206" s="289"/>
      <c r="J1206" s="196"/>
      <c r="K1206" s="198">
        <v>78.017</v>
      </c>
      <c r="L1206" s="196"/>
      <c r="M1206" s="196"/>
      <c r="N1206" s="196"/>
      <c r="O1206" s="196"/>
      <c r="P1206" s="196"/>
      <c r="Q1206" s="196"/>
      <c r="R1206" s="199"/>
      <c r="T1206" s="200"/>
      <c r="U1206" s="196"/>
      <c r="V1206" s="196"/>
      <c r="W1206" s="196"/>
      <c r="X1206" s="196"/>
      <c r="Y1206" s="196"/>
      <c r="Z1206" s="196"/>
      <c r="AA1206" s="201"/>
      <c r="AT1206" s="202" t="s">
        <v>199</v>
      </c>
      <c r="AU1206" s="202" t="s">
        <v>114</v>
      </c>
      <c r="AV1206" s="12" t="s">
        <v>196</v>
      </c>
      <c r="AW1206" s="12" t="s">
        <v>39</v>
      </c>
      <c r="AX1206" s="12" t="s">
        <v>90</v>
      </c>
      <c r="AY1206" s="202" t="s">
        <v>191</v>
      </c>
    </row>
    <row r="1207" spans="2:65" s="1" customFormat="1" ht="31.5" customHeight="1">
      <c r="B1207" s="38"/>
      <c r="C1207" s="172" t="s">
        <v>1688</v>
      </c>
      <c r="D1207" s="172" t="s">
        <v>193</v>
      </c>
      <c r="E1207" s="173" t="s">
        <v>1689</v>
      </c>
      <c r="F1207" s="281" t="s">
        <v>1690</v>
      </c>
      <c r="G1207" s="281"/>
      <c r="H1207" s="281"/>
      <c r="I1207" s="281"/>
      <c r="J1207" s="174" t="s">
        <v>111</v>
      </c>
      <c r="K1207" s="175">
        <v>78.017</v>
      </c>
      <c r="L1207" s="282">
        <v>0</v>
      </c>
      <c r="M1207" s="283"/>
      <c r="N1207" s="280">
        <f>ROUND(L1207*K1207,2)</f>
        <v>0</v>
      </c>
      <c r="O1207" s="280"/>
      <c r="P1207" s="280"/>
      <c r="Q1207" s="280"/>
      <c r="R1207" s="40"/>
      <c r="T1207" s="176" t="s">
        <v>22</v>
      </c>
      <c r="U1207" s="47" t="s">
        <v>47</v>
      </c>
      <c r="V1207" s="39"/>
      <c r="W1207" s="177">
        <f>V1207*K1207</f>
        <v>0</v>
      </c>
      <c r="X1207" s="177">
        <v>6E-05</v>
      </c>
      <c r="Y1207" s="177">
        <f>X1207*K1207</f>
        <v>0.00468102</v>
      </c>
      <c r="Z1207" s="177">
        <v>0</v>
      </c>
      <c r="AA1207" s="178">
        <f>Z1207*K1207</f>
        <v>0</v>
      </c>
      <c r="AR1207" s="21" t="s">
        <v>344</v>
      </c>
      <c r="AT1207" s="21" t="s">
        <v>193</v>
      </c>
      <c r="AU1207" s="21" t="s">
        <v>114</v>
      </c>
      <c r="AY1207" s="21" t="s">
        <v>191</v>
      </c>
      <c r="BE1207" s="113">
        <f>IF(U1207="základní",N1207,0)</f>
        <v>0</v>
      </c>
      <c r="BF1207" s="113">
        <f>IF(U1207="snížená",N1207,0)</f>
        <v>0</v>
      </c>
      <c r="BG1207" s="113">
        <f>IF(U1207="zákl. přenesená",N1207,0)</f>
        <v>0</v>
      </c>
      <c r="BH1207" s="113">
        <f>IF(U1207="sníž. přenesená",N1207,0)</f>
        <v>0</v>
      </c>
      <c r="BI1207" s="113">
        <f>IF(U1207="nulová",N1207,0)</f>
        <v>0</v>
      </c>
      <c r="BJ1207" s="21" t="s">
        <v>90</v>
      </c>
      <c r="BK1207" s="113">
        <f>ROUND(L1207*K1207,2)</f>
        <v>0</v>
      </c>
      <c r="BL1207" s="21" t="s">
        <v>344</v>
      </c>
      <c r="BM1207" s="21" t="s">
        <v>1691</v>
      </c>
    </row>
    <row r="1208" spans="2:51" s="10" customFormat="1" ht="22.5" customHeight="1">
      <c r="B1208" s="179"/>
      <c r="C1208" s="180"/>
      <c r="D1208" s="180"/>
      <c r="E1208" s="181" t="s">
        <v>22</v>
      </c>
      <c r="F1208" s="284" t="s">
        <v>1692</v>
      </c>
      <c r="G1208" s="285"/>
      <c r="H1208" s="285"/>
      <c r="I1208" s="285"/>
      <c r="J1208" s="180"/>
      <c r="K1208" s="182">
        <v>78.017</v>
      </c>
      <c r="L1208" s="180"/>
      <c r="M1208" s="180"/>
      <c r="N1208" s="180"/>
      <c r="O1208" s="180"/>
      <c r="P1208" s="180"/>
      <c r="Q1208" s="180"/>
      <c r="R1208" s="183"/>
      <c r="T1208" s="184"/>
      <c r="U1208" s="180"/>
      <c r="V1208" s="180"/>
      <c r="W1208" s="180"/>
      <c r="X1208" s="180"/>
      <c r="Y1208" s="180"/>
      <c r="Z1208" s="180"/>
      <c r="AA1208" s="185"/>
      <c r="AT1208" s="186" t="s">
        <v>199</v>
      </c>
      <c r="AU1208" s="186" t="s">
        <v>114</v>
      </c>
      <c r="AV1208" s="10" t="s">
        <v>114</v>
      </c>
      <c r="AW1208" s="10" t="s">
        <v>39</v>
      </c>
      <c r="AX1208" s="10" t="s">
        <v>90</v>
      </c>
      <c r="AY1208" s="186" t="s">
        <v>191</v>
      </c>
    </row>
    <row r="1209" spans="2:65" s="1" customFormat="1" ht="31.5" customHeight="1">
      <c r="B1209" s="38"/>
      <c r="C1209" s="172" t="s">
        <v>1693</v>
      </c>
      <c r="D1209" s="172" t="s">
        <v>193</v>
      </c>
      <c r="E1209" s="173" t="s">
        <v>1694</v>
      </c>
      <c r="F1209" s="281" t="s">
        <v>1695</v>
      </c>
      <c r="G1209" s="281"/>
      <c r="H1209" s="281"/>
      <c r="I1209" s="281"/>
      <c r="J1209" s="174" t="s">
        <v>111</v>
      </c>
      <c r="K1209" s="175">
        <v>81.005</v>
      </c>
      <c r="L1209" s="282">
        <v>0</v>
      </c>
      <c r="M1209" s="283"/>
      <c r="N1209" s="280">
        <f>ROUND(L1209*K1209,2)</f>
        <v>0</v>
      </c>
      <c r="O1209" s="280"/>
      <c r="P1209" s="280"/>
      <c r="Q1209" s="280"/>
      <c r="R1209" s="40"/>
      <c r="T1209" s="176" t="s">
        <v>22</v>
      </c>
      <c r="U1209" s="47" t="s">
        <v>47</v>
      </c>
      <c r="V1209" s="39"/>
      <c r="W1209" s="177">
        <f>V1209*K1209</f>
        <v>0</v>
      </c>
      <c r="X1209" s="177">
        <v>0.00017</v>
      </c>
      <c r="Y1209" s="177">
        <f>X1209*K1209</f>
        <v>0.01377085</v>
      </c>
      <c r="Z1209" s="177">
        <v>0</v>
      </c>
      <c r="AA1209" s="178">
        <f>Z1209*K1209</f>
        <v>0</v>
      </c>
      <c r="AR1209" s="21" t="s">
        <v>344</v>
      </c>
      <c r="AT1209" s="21" t="s">
        <v>193</v>
      </c>
      <c r="AU1209" s="21" t="s">
        <v>114</v>
      </c>
      <c r="AY1209" s="21" t="s">
        <v>191</v>
      </c>
      <c r="BE1209" s="113">
        <f>IF(U1209="základní",N1209,0)</f>
        <v>0</v>
      </c>
      <c r="BF1209" s="113">
        <f>IF(U1209="snížená",N1209,0)</f>
        <v>0</v>
      </c>
      <c r="BG1209" s="113">
        <f>IF(U1209="zákl. přenesená",N1209,0)</f>
        <v>0</v>
      </c>
      <c r="BH1209" s="113">
        <f>IF(U1209="sníž. přenesená",N1209,0)</f>
        <v>0</v>
      </c>
      <c r="BI1209" s="113">
        <f>IF(U1209="nulová",N1209,0)</f>
        <v>0</v>
      </c>
      <c r="BJ1209" s="21" t="s">
        <v>90</v>
      </c>
      <c r="BK1209" s="113">
        <f>ROUND(L1209*K1209,2)</f>
        <v>0</v>
      </c>
      <c r="BL1209" s="21" t="s">
        <v>344</v>
      </c>
      <c r="BM1209" s="21" t="s">
        <v>1696</v>
      </c>
    </row>
    <row r="1210" spans="2:51" s="11" customFormat="1" ht="22.5" customHeight="1">
      <c r="B1210" s="187"/>
      <c r="C1210" s="188"/>
      <c r="D1210" s="188"/>
      <c r="E1210" s="189" t="s">
        <v>22</v>
      </c>
      <c r="F1210" s="286" t="s">
        <v>1683</v>
      </c>
      <c r="G1210" s="287"/>
      <c r="H1210" s="287"/>
      <c r="I1210" s="287"/>
      <c r="J1210" s="188"/>
      <c r="K1210" s="190" t="s">
        <v>22</v>
      </c>
      <c r="L1210" s="188"/>
      <c r="M1210" s="188"/>
      <c r="N1210" s="188"/>
      <c r="O1210" s="188"/>
      <c r="P1210" s="188"/>
      <c r="Q1210" s="188"/>
      <c r="R1210" s="191"/>
      <c r="T1210" s="192"/>
      <c r="U1210" s="188"/>
      <c r="V1210" s="188"/>
      <c r="W1210" s="188"/>
      <c r="X1210" s="188"/>
      <c r="Y1210" s="188"/>
      <c r="Z1210" s="188"/>
      <c r="AA1210" s="193"/>
      <c r="AT1210" s="194" t="s">
        <v>199</v>
      </c>
      <c r="AU1210" s="194" t="s">
        <v>114</v>
      </c>
      <c r="AV1210" s="11" t="s">
        <v>90</v>
      </c>
      <c r="AW1210" s="11" t="s">
        <v>39</v>
      </c>
      <c r="AX1210" s="11" t="s">
        <v>82</v>
      </c>
      <c r="AY1210" s="194" t="s">
        <v>191</v>
      </c>
    </row>
    <row r="1211" spans="2:51" s="10" customFormat="1" ht="22.5" customHeight="1">
      <c r="B1211" s="179"/>
      <c r="C1211" s="180"/>
      <c r="D1211" s="180"/>
      <c r="E1211" s="181" t="s">
        <v>22</v>
      </c>
      <c r="F1211" s="274" t="s">
        <v>1684</v>
      </c>
      <c r="G1211" s="275"/>
      <c r="H1211" s="275"/>
      <c r="I1211" s="275"/>
      <c r="J1211" s="180"/>
      <c r="K1211" s="182">
        <v>8</v>
      </c>
      <c r="L1211" s="180"/>
      <c r="M1211" s="180"/>
      <c r="N1211" s="180"/>
      <c r="O1211" s="180"/>
      <c r="P1211" s="180"/>
      <c r="Q1211" s="180"/>
      <c r="R1211" s="183"/>
      <c r="T1211" s="184"/>
      <c r="U1211" s="180"/>
      <c r="V1211" s="180"/>
      <c r="W1211" s="180"/>
      <c r="X1211" s="180"/>
      <c r="Y1211" s="180"/>
      <c r="Z1211" s="180"/>
      <c r="AA1211" s="185"/>
      <c r="AT1211" s="186" t="s">
        <v>199</v>
      </c>
      <c r="AU1211" s="186" t="s">
        <v>114</v>
      </c>
      <c r="AV1211" s="10" t="s">
        <v>114</v>
      </c>
      <c r="AW1211" s="10" t="s">
        <v>39</v>
      </c>
      <c r="AX1211" s="10" t="s">
        <v>82</v>
      </c>
      <c r="AY1211" s="186" t="s">
        <v>191</v>
      </c>
    </row>
    <row r="1212" spans="2:51" s="10" customFormat="1" ht="22.5" customHeight="1">
      <c r="B1212" s="179"/>
      <c r="C1212" s="180"/>
      <c r="D1212" s="180"/>
      <c r="E1212" s="181" t="s">
        <v>22</v>
      </c>
      <c r="F1212" s="274" t="s">
        <v>1685</v>
      </c>
      <c r="G1212" s="275"/>
      <c r="H1212" s="275"/>
      <c r="I1212" s="275"/>
      <c r="J1212" s="180"/>
      <c r="K1212" s="182">
        <v>2</v>
      </c>
      <c r="L1212" s="180"/>
      <c r="M1212" s="180"/>
      <c r="N1212" s="180"/>
      <c r="O1212" s="180"/>
      <c r="P1212" s="180"/>
      <c r="Q1212" s="180"/>
      <c r="R1212" s="183"/>
      <c r="T1212" s="184"/>
      <c r="U1212" s="180"/>
      <c r="V1212" s="180"/>
      <c r="W1212" s="180"/>
      <c r="X1212" s="180"/>
      <c r="Y1212" s="180"/>
      <c r="Z1212" s="180"/>
      <c r="AA1212" s="185"/>
      <c r="AT1212" s="186" t="s">
        <v>199</v>
      </c>
      <c r="AU1212" s="186" t="s">
        <v>114</v>
      </c>
      <c r="AV1212" s="10" t="s">
        <v>114</v>
      </c>
      <c r="AW1212" s="10" t="s">
        <v>39</v>
      </c>
      <c r="AX1212" s="10" t="s">
        <v>82</v>
      </c>
      <c r="AY1212" s="186" t="s">
        <v>191</v>
      </c>
    </row>
    <row r="1213" spans="2:51" s="10" customFormat="1" ht="22.5" customHeight="1">
      <c r="B1213" s="179"/>
      <c r="C1213" s="180"/>
      <c r="D1213" s="180"/>
      <c r="E1213" s="181" t="s">
        <v>22</v>
      </c>
      <c r="F1213" s="274" t="s">
        <v>1686</v>
      </c>
      <c r="G1213" s="275"/>
      <c r="H1213" s="275"/>
      <c r="I1213" s="275"/>
      <c r="J1213" s="180"/>
      <c r="K1213" s="182">
        <v>56.376</v>
      </c>
      <c r="L1213" s="180"/>
      <c r="M1213" s="180"/>
      <c r="N1213" s="180"/>
      <c r="O1213" s="180"/>
      <c r="P1213" s="180"/>
      <c r="Q1213" s="180"/>
      <c r="R1213" s="183"/>
      <c r="T1213" s="184"/>
      <c r="U1213" s="180"/>
      <c r="V1213" s="180"/>
      <c r="W1213" s="180"/>
      <c r="X1213" s="180"/>
      <c r="Y1213" s="180"/>
      <c r="Z1213" s="180"/>
      <c r="AA1213" s="185"/>
      <c r="AT1213" s="186" t="s">
        <v>199</v>
      </c>
      <c r="AU1213" s="186" t="s">
        <v>114</v>
      </c>
      <c r="AV1213" s="10" t="s">
        <v>114</v>
      </c>
      <c r="AW1213" s="10" t="s">
        <v>39</v>
      </c>
      <c r="AX1213" s="10" t="s">
        <v>82</v>
      </c>
      <c r="AY1213" s="186" t="s">
        <v>191</v>
      </c>
    </row>
    <row r="1214" spans="2:51" s="10" customFormat="1" ht="22.5" customHeight="1">
      <c r="B1214" s="179"/>
      <c r="C1214" s="180"/>
      <c r="D1214" s="180"/>
      <c r="E1214" s="181" t="s">
        <v>22</v>
      </c>
      <c r="F1214" s="274" t="s">
        <v>1687</v>
      </c>
      <c r="G1214" s="275"/>
      <c r="H1214" s="275"/>
      <c r="I1214" s="275"/>
      <c r="J1214" s="180"/>
      <c r="K1214" s="182">
        <v>11.641</v>
      </c>
      <c r="L1214" s="180"/>
      <c r="M1214" s="180"/>
      <c r="N1214" s="180"/>
      <c r="O1214" s="180"/>
      <c r="P1214" s="180"/>
      <c r="Q1214" s="180"/>
      <c r="R1214" s="183"/>
      <c r="T1214" s="184"/>
      <c r="U1214" s="180"/>
      <c r="V1214" s="180"/>
      <c r="W1214" s="180"/>
      <c r="X1214" s="180"/>
      <c r="Y1214" s="180"/>
      <c r="Z1214" s="180"/>
      <c r="AA1214" s="185"/>
      <c r="AT1214" s="186" t="s">
        <v>199</v>
      </c>
      <c r="AU1214" s="186" t="s">
        <v>114</v>
      </c>
      <c r="AV1214" s="10" t="s">
        <v>114</v>
      </c>
      <c r="AW1214" s="10" t="s">
        <v>39</v>
      </c>
      <c r="AX1214" s="10" t="s">
        <v>82</v>
      </c>
      <c r="AY1214" s="186" t="s">
        <v>191</v>
      </c>
    </row>
    <row r="1215" spans="2:51" s="10" customFormat="1" ht="22.5" customHeight="1">
      <c r="B1215" s="179"/>
      <c r="C1215" s="180"/>
      <c r="D1215" s="180"/>
      <c r="E1215" s="181" t="s">
        <v>22</v>
      </c>
      <c r="F1215" s="274" t="s">
        <v>1697</v>
      </c>
      <c r="G1215" s="275"/>
      <c r="H1215" s="275"/>
      <c r="I1215" s="275"/>
      <c r="J1215" s="180"/>
      <c r="K1215" s="182">
        <v>2.988</v>
      </c>
      <c r="L1215" s="180"/>
      <c r="M1215" s="180"/>
      <c r="N1215" s="180"/>
      <c r="O1215" s="180"/>
      <c r="P1215" s="180"/>
      <c r="Q1215" s="180"/>
      <c r="R1215" s="183"/>
      <c r="T1215" s="184"/>
      <c r="U1215" s="180"/>
      <c r="V1215" s="180"/>
      <c r="W1215" s="180"/>
      <c r="X1215" s="180"/>
      <c r="Y1215" s="180"/>
      <c r="Z1215" s="180"/>
      <c r="AA1215" s="185"/>
      <c r="AT1215" s="186" t="s">
        <v>199</v>
      </c>
      <c r="AU1215" s="186" t="s">
        <v>114</v>
      </c>
      <c r="AV1215" s="10" t="s">
        <v>114</v>
      </c>
      <c r="AW1215" s="10" t="s">
        <v>39</v>
      </c>
      <c r="AX1215" s="10" t="s">
        <v>82</v>
      </c>
      <c r="AY1215" s="186" t="s">
        <v>191</v>
      </c>
    </row>
    <row r="1216" spans="2:51" s="12" customFormat="1" ht="22.5" customHeight="1">
      <c r="B1216" s="195"/>
      <c r="C1216" s="196"/>
      <c r="D1216" s="196"/>
      <c r="E1216" s="197" t="s">
        <v>22</v>
      </c>
      <c r="F1216" s="288" t="s">
        <v>217</v>
      </c>
      <c r="G1216" s="289"/>
      <c r="H1216" s="289"/>
      <c r="I1216" s="289"/>
      <c r="J1216" s="196"/>
      <c r="K1216" s="198">
        <v>81.005</v>
      </c>
      <c r="L1216" s="196"/>
      <c r="M1216" s="196"/>
      <c r="N1216" s="196"/>
      <c r="O1216" s="196"/>
      <c r="P1216" s="196"/>
      <c r="Q1216" s="196"/>
      <c r="R1216" s="199"/>
      <c r="T1216" s="200"/>
      <c r="U1216" s="196"/>
      <c r="V1216" s="196"/>
      <c r="W1216" s="196"/>
      <c r="X1216" s="196"/>
      <c r="Y1216" s="196"/>
      <c r="Z1216" s="196"/>
      <c r="AA1216" s="201"/>
      <c r="AT1216" s="202" t="s">
        <v>199</v>
      </c>
      <c r="AU1216" s="202" t="s">
        <v>114</v>
      </c>
      <c r="AV1216" s="12" t="s">
        <v>196</v>
      </c>
      <c r="AW1216" s="12" t="s">
        <v>39</v>
      </c>
      <c r="AX1216" s="12" t="s">
        <v>90</v>
      </c>
      <c r="AY1216" s="202" t="s">
        <v>191</v>
      </c>
    </row>
    <row r="1217" spans="2:65" s="1" customFormat="1" ht="31.5" customHeight="1">
      <c r="B1217" s="38"/>
      <c r="C1217" s="172" t="s">
        <v>1698</v>
      </c>
      <c r="D1217" s="172" t="s">
        <v>193</v>
      </c>
      <c r="E1217" s="173" t="s">
        <v>1699</v>
      </c>
      <c r="F1217" s="281" t="s">
        <v>1700</v>
      </c>
      <c r="G1217" s="281"/>
      <c r="H1217" s="281"/>
      <c r="I1217" s="281"/>
      <c r="J1217" s="174" t="s">
        <v>111</v>
      </c>
      <c r="K1217" s="175">
        <v>81.005</v>
      </c>
      <c r="L1217" s="282">
        <v>0</v>
      </c>
      <c r="M1217" s="283"/>
      <c r="N1217" s="280">
        <f>ROUND(L1217*K1217,2)</f>
        <v>0</v>
      </c>
      <c r="O1217" s="280"/>
      <c r="P1217" s="280"/>
      <c r="Q1217" s="280"/>
      <c r="R1217" s="40"/>
      <c r="T1217" s="176" t="s">
        <v>22</v>
      </c>
      <c r="U1217" s="47" t="s">
        <v>47</v>
      </c>
      <c r="V1217" s="39"/>
      <c r="W1217" s="177">
        <f>V1217*K1217</f>
        <v>0</v>
      </c>
      <c r="X1217" s="177">
        <v>0.00012</v>
      </c>
      <c r="Y1217" s="177">
        <f>X1217*K1217</f>
        <v>0.0097206</v>
      </c>
      <c r="Z1217" s="177">
        <v>0</v>
      </c>
      <c r="AA1217" s="178">
        <f>Z1217*K1217</f>
        <v>0</v>
      </c>
      <c r="AR1217" s="21" t="s">
        <v>344</v>
      </c>
      <c r="AT1217" s="21" t="s">
        <v>193</v>
      </c>
      <c r="AU1217" s="21" t="s">
        <v>114</v>
      </c>
      <c r="AY1217" s="21" t="s">
        <v>191</v>
      </c>
      <c r="BE1217" s="113">
        <f>IF(U1217="základní",N1217,0)</f>
        <v>0</v>
      </c>
      <c r="BF1217" s="113">
        <f>IF(U1217="snížená",N1217,0)</f>
        <v>0</v>
      </c>
      <c r="BG1217" s="113">
        <f>IF(U1217="zákl. přenesená",N1217,0)</f>
        <v>0</v>
      </c>
      <c r="BH1217" s="113">
        <f>IF(U1217="sníž. přenesená",N1217,0)</f>
        <v>0</v>
      </c>
      <c r="BI1217" s="113">
        <f>IF(U1217="nulová",N1217,0)</f>
        <v>0</v>
      </c>
      <c r="BJ1217" s="21" t="s">
        <v>90</v>
      </c>
      <c r="BK1217" s="113">
        <f>ROUND(L1217*K1217,2)</f>
        <v>0</v>
      </c>
      <c r="BL1217" s="21" t="s">
        <v>344</v>
      </c>
      <c r="BM1217" s="21" t="s">
        <v>1701</v>
      </c>
    </row>
    <row r="1218" spans="2:51" s="10" customFormat="1" ht="22.5" customHeight="1">
      <c r="B1218" s="179"/>
      <c r="C1218" s="180"/>
      <c r="D1218" s="180"/>
      <c r="E1218" s="181" t="s">
        <v>22</v>
      </c>
      <c r="F1218" s="284" t="s">
        <v>1702</v>
      </c>
      <c r="G1218" s="285"/>
      <c r="H1218" s="285"/>
      <c r="I1218" s="285"/>
      <c r="J1218" s="180"/>
      <c r="K1218" s="182">
        <v>81.005</v>
      </c>
      <c r="L1218" s="180"/>
      <c r="M1218" s="180"/>
      <c r="N1218" s="180"/>
      <c r="O1218" s="180"/>
      <c r="P1218" s="180"/>
      <c r="Q1218" s="180"/>
      <c r="R1218" s="183"/>
      <c r="T1218" s="184"/>
      <c r="U1218" s="180"/>
      <c r="V1218" s="180"/>
      <c r="W1218" s="180"/>
      <c r="X1218" s="180"/>
      <c r="Y1218" s="180"/>
      <c r="Z1218" s="180"/>
      <c r="AA1218" s="185"/>
      <c r="AT1218" s="186" t="s">
        <v>199</v>
      </c>
      <c r="AU1218" s="186" t="s">
        <v>114</v>
      </c>
      <c r="AV1218" s="10" t="s">
        <v>114</v>
      </c>
      <c r="AW1218" s="10" t="s">
        <v>39</v>
      </c>
      <c r="AX1218" s="10" t="s">
        <v>90</v>
      </c>
      <c r="AY1218" s="186" t="s">
        <v>191</v>
      </c>
    </row>
    <row r="1219" spans="2:63" s="9" customFormat="1" ht="29.85" customHeight="1">
      <c r="B1219" s="161"/>
      <c r="C1219" s="162"/>
      <c r="D1219" s="171" t="s">
        <v>166</v>
      </c>
      <c r="E1219" s="171"/>
      <c r="F1219" s="171"/>
      <c r="G1219" s="171"/>
      <c r="H1219" s="171"/>
      <c r="I1219" s="171"/>
      <c r="J1219" s="171"/>
      <c r="K1219" s="171"/>
      <c r="L1219" s="171"/>
      <c r="M1219" s="171"/>
      <c r="N1219" s="266">
        <f>BK1219</f>
        <v>0</v>
      </c>
      <c r="O1219" s="267"/>
      <c r="P1219" s="267"/>
      <c r="Q1219" s="267"/>
      <c r="R1219" s="164"/>
      <c r="T1219" s="165"/>
      <c r="U1219" s="162"/>
      <c r="V1219" s="162"/>
      <c r="W1219" s="166">
        <f>SUM(W1220:W1236)</f>
        <v>0</v>
      </c>
      <c r="X1219" s="162"/>
      <c r="Y1219" s="166">
        <f>SUM(Y1220:Y1236)</f>
        <v>0.55907618</v>
      </c>
      <c r="Z1219" s="162"/>
      <c r="AA1219" s="167">
        <f>SUM(AA1220:AA1236)</f>
        <v>0</v>
      </c>
      <c r="AR1219" s="168" t="s">
        <v>114</v>
      </c>
      <c r="AT1219" s="169" t="s">
        <v>81</v>
      </c>
      <c r="AU1219" s="169" t="s">
        <v>90</v>
      </c>
      <c r="AY1219" s="168" t="s">
        <v>191</v>
      </c>
      <c r="BK1219" s="170">
        <f>SUM(BK1220:BK1236)</f>
        <v>0</v>
      </c>
    </row>
    <row r="1220" spans="2:65" s="1" customFormat="1" ht="31.5" customHeight="1">
      <c r="B1220" s="38"/>
      <c r="C1220" s="172" t="s">
        <v>1703</v>
      </c>
      <c r="D1220" s="172" t="s">
        <v>193</v>
      </c>
      <c r="E1220" s="173" t="s">
        <v>1704</v>
      </c>
      <c r="F1220" s="281" t="s">
        <v>1705</v>
      </c>
      <c r="G1220" s="281"/>
      <c r="H1220" s="281"/>
      <c r="I1220" s="281"/>
      <c r="J1220" s="174" t="s">
        <v>111</v>
      </c>
      <c r="K1220" s="175">
        <v>1215.383</v>
      </c>
      <c r="L1220" s="282">
        <v>0</v>
      </c>
      <c r="M1220" s="283"/>
      <c r="N1220" s="280">
        <f>ROUND(L1220*K1220,2)</f>
        <v>0</v>
      </c>
      <c r="O1220" s="280"/>
      <c r="P1220" s="280"/>
      <c r="Q1220" s="280"/>
      <c r="R1220" s="40"/>
      <c r="T1220" s="176" t="s">
        <v>22</v>
      </c>
      <c r="U1220" s="47" t="s">
        <v>47</v>
      </c>
      <c r="V1220" s="39"/>
      <c r="W1220" s="177">
        <f>V1220*K1220</f>
        <v>0</v>
      </c>
      <c r="X1220" s="177">
        <v>0.0002</v>
      </c>
      <c r="Y1220" s="177">
        <f>X1220*K1220</f>
        <v>0.24307660000000003</v>
      </c>
      <c r="Z1220" s="177">
        <v>0</v>
      </c>
      <c r="AA1220" s="178">
        <f>Z1220*K1220</f>
        <v>0</v>
      </c>
      <c r="AR1220" s="21" t="s">
        <v>344</v>
      </c>
      <c r="AT1220" s="21" t="s">
        <v>193</v>
      </c>
      <c r="AU1220" s="21" t="s">
        <v>114</v>
      </c>
      <c r="AY1220" s="21" t="s">
        <v>191</v>
      </c>
      <c r="BE1220" s="113">
        <f>IF(U1220="základní",N1220,0)</f>
        <v>0</v>
      </c>
      <c r="BF1220" s="113">
        <f>IF(U1220="snížená",N1220,0)</f>
        <v>0</v>
      </c>
      <c r="BG1220" s="113">
        <f>IF(U1220="zákl. přenesená",N1220,0)</f>
        <v>0</v>
      </c>
      <c r="BH1220" s="113">
        <f>IF(U1220="sníž. přenesená",N1220,0)</f>
        <v>0</v>
      </c>
      <c r="BI1220" s="113">
        <f>IF(U1220="nulová",N1220,0)</f>
        <v>0</v>
      </c>
      <c r="BJ1220" s="21" t="s">
        <v>90</v>
      </c>
      <c r="BK1220" s="113">
        <f>ROUND(L1220*K1220,2)</f>
        <v>0</v>
      </c>
      <c r="BL1220" s="21" t="s">
        <v>344</v>
      </c>
      <c r="BM1220" s="21" t="s">
        <v>1706</v>
      </c>
    </row>
    <row r="1221" spans="2:51" s="11" customFormat="1" ht="22.5" customHeight="1">
      <c r="B1221" s="187"/>
      <c r="C1221" s="188"/>
      <c r="D1221" s="188"/>
      <c r="E1221" s="189" t="s">
        <v>22</v>
      </c>
      <c r="F1221" s="286" t="s">
        <v>318</v>
      </c>
      <c r="G1221" s="287"/>
      <c r="H1221" s="287"/>
      <c r="I1221" s="287"/>
      <c r="J1221" s="188"/>
      <c r="K1221" s="190" t="s">
        <v>22</v>
      </c>
      <c r="L1221" s="188"/>
      <c r="M1221" s="188"/>
      <c r="N1221" s="188"/>
      <c r="O1221" s="188"/>
      <c r="P1221" s="188"/>
      <c r="Q1221" s="188"/>
      <c r="R1221" s="191"/>
      <c r="T1221" s="192"/>
      <c r="U1221" s="188"/>
      <c r="V1221" s="188"/>
      <c r="W1221" s="188"/>
      <c r="X1221" s="188"/>
      <c r="Y1221" s="188"/>
      <c r="Z1221" s="188"/>
      <c r="AA1221" s="193"/>
      <c r="AT1221" s="194" t="s">
        <v>199</v>
      </c>
      <c r="AU1221" s="194" t="s">
        <v>114</v>
      </c>
      <c r="AV1221" s="11" t="s">
        <v>90</v>
      </c>
      <c r="AW1221" s="11" t="s">
        <v>39</v>
      </c>
      <c r="AX1221" s="11" t="s">
        <v>82</v>
      </c>
      <c r="AY1221" s="194" t="s">
        <v>191</v>
      </c>
    </row>
    <row r="1222" spans="2:51" s="11" customFormat="1" ht="22.5" customHeight="1">
      <c r="B1222" s="187"/>
      <c r="C1222" s="188"/>
      <c r="D1222" s="188"/>
      <c r="E1222" s="189" t="s">
        <v>22</v>
      </c>
      <c r="F1222" s="272" t="s">
        <v>1707</v>
      </c>
      <c r="G1222" s="273"/>
      <c r="H1222" s="273"/>
      <c r="I1222" s="273"/>
      <c r="J1222" s="188"/>
      <c r="K1222" s="190" t="s">
        <v>22</v>
      </c>
      <c r="L1222" s="188"/>
      <c r="M1222" s="188"/>
      <c r="N1222" s="188"/>
      <c r="O1222" s="188"/>
      <c r="P1222" s="188"/>
      <c r="Q1222" s="188"/>
      <c r="R1222" s="191"/>
      <c r="T1222" s="192"/>
      <c r="U1222" s="188"/>
      <c r="V1222" s="188"/>
      <c r="W1222" s="188"/>
      <c r="X1222" s="188"/>
      <c r="Y1222" s="188"/>
      <c r="Z1222" s="188"/>
      <c r="AA1222" s="193"/>
      <c r="AT1222" s="194" t="s">
        <v>199</v>
      </c>
      <c r="AU1222" s="194" t="s">
        <v>114</v>
      </c>
      <c r="AV1222" s="11" t="s">
        <v>90</v>
      </c>
      <c r="AW1222" s="11" t="s">
        <v>39</v>
      </c>
      <c r="AX1222" s="11" t="s">
        <v>82</v>
      </c>
      <c r="AY1222" s="194" t="s">
        <v>191</v>
      </c>
    </row>
    <row r="1223" spans="2:51" s="10" customFormat="1" ht="22.5" customHeight="1">
      <c r="B1223" s="179"/>
      <c r="C1223" s="180"/>
      <c r="D1223" s="180"/>
      <c r="E1223" s="181" t="s">
        <v>22</v>
      </c>
      <c r="F1223" s="274" t="s">
        <v>1708</v>
      </c>
      <c r="G1223" s="275"/>
      <c r="H1223" s="275"/>
      <c r="I1223" s="275"/>
      <c r="J1223" s="180"/>
      <c r="K1223" s="182">
        <v>13.845</v>
      </c>
      <c r="L1223" s="180"/>
      <c r="M1223" s="180"/>
      <c r="N1223" s="180"/>
      <c r="O1223" s="180"/>
      <c r="P1223" s="180"/>
      <c r="Q1223" s="180"/>
      <c r="R1223" s="183"/>
      <c r="T1223" s="184"/>
      <c r="U1223" s="180"/>
      <c r="V1223" s="180"/>
      <c r="W1223" s="180"/>
      <c r="X1223" s="180"/>
      <c r="Y1223" s="180"/>
      <c r="Z1223" s="180"/>
      <c r="AA1223" s="185"/>
      <c r="AT1223" s="186" t="s">
        <v>199</v>
      </c>
      <c r="AU1223" s="186" t="s">
        <v>114</v>
      </c>
      <c r="AV1223" s="10" t="s">
        <v>114</v>
      </c>
      <c r="AW1223" s="10" t="s">
        <v>39</v>
      </c>
      <c r="AX1223" s="10" t="s">
        <v>82</v>
      </c>
      <c r="AY1223" s="186" t="s">
        <v>191</v>
      </c>
    </row>
    <row r="1224" spans="2:51" s="10" customFormat="1" ht="22.5" customHeight="1">
      <c r="B1224" s="179"/>
      <c r="C1224" s="180"/>
      <c r="D1224" s="180"/>
      <c r="E1224" s="181" t="s">
        <v>22</v>
      </c>
      <c r="F1224" s="274" t="s">
        <v>1709</v>
      </c>
      <c r="G1224" s="275"/>
      <c r="H1224" s="275"/>
      <c r="I1224" s="275"/>
      <c r="J1224" s="180"/>
      <c r="K1224" s="182">
        <v>12.345</v>
      </c>
      <c r="L1224" s="180"/>
      <c r="M1224" s="180"/>
      <c r="N1224" s="180"/>
      <c r="O1224" s="180"/>
      <c r="P1224" s="180"/>
      <c r="Q1224" s="180"/>
      <c r="R1224" s="183"/>
      <c r="T1224" s="184"/>
      <c r="U1224" s="180"/>
      <c r="V1224" s="180"/>
      <c r="W1224" s="180"/>
      <c r="X1224" s="180"/>
      <c r="Y1224" s="180"/>
      <c r="Z1224" s="180"/>
      <c r="AA1224" s="185"/>
      <c r="AT1224" s="186" t="s">
        <v>199</v>
      </c>
      <c r="AU1224" s="186" t="s">
        <v>114</v>
      </c>
      <c r="AV1224" s="10" t="s">
        <v>114</v>
      </c>
      <c r="AW1224" s="10" t="s">
        <v>39</v>
      </c>
      <c r="AX1224" s="10" t="s">
        <v>82</v>
      </c>
      <c r="AY1224" s="186" t="s">
        <v>191</v>
      </c>
    </row>
    <row r="1225" spans="2:51" s="10" customFormat="1" ht="22.5" customHeight="1">
      <c r="B1225" s="179"/>
      <c r="C1225" s="180"/>
      <c r="D1225" s="180"/>
      <c r="E1225" s="181" t="s">
        <v>22</v>
      </c>
      <c r="F1225" s="274" t="s">
        <v>1710</v>
      </c>
      <c r="G1225" s="275"/>
      <c r="H1225" s="275"/>
      <c r="I1225" s="275"/>
      <c r="J1225" s="180"/>
      <c r="K1225" s="182">
        <v>20.745</v>
      </c>
      <c r="L1225" s="180"/>
      <c r="M1225" s="180"/>
      <c r="N1225" s="180"/>
      <c r="O1225" s="180"/>
      <c r="P1225" s="180"/>
      <c r="Q1225" s="180"/>
      <c r="R1225" s="183"/>
      <c r="T1225" s="184"/>
      <c r="U1225" s="180"/>
      <c r="V1225" s="180"/>
      <c r="W1225" s="180"/>
      <c r="X1225" s="180"/>
      <c r="Y1225" s="180"/>
      <c r="Z1225" s="180"/>
      <c r="AA1225" s="185"/>
      <c r="AT1225" s="186" t="s">
        <v>199</v>
      </c>
      <c r="AU1225" s="186" t="s">
        <v>114</v>
      </c>
      <c r="AV1225" s="10" t="s">
        <v>114</v>
      </c>
      <c r="AW1225" s="10" t="s">
        <v>39</v>
      </c>
      <c r="AX1225" s="10" t="s">
        <v>82</v>
      </c>
      <c r="AY1225" s="186" t="s">
        <v>191</v>
      </c>
    </row>
    <row r="1226" spans="2:51" s="10" customFormat="1" ht="22.5" customHeight="1">
      <c r="B1226" s="179"/>
      <c r="C1226" s="180"/>
      <c r="D1226" s="180"/>
      <c r="E1226" s="181" t="s">
        <v>22</v>
      </c>
      <c r="F1226" s="274" t="s">
        <v>1711</v>
      </c>
      <c r="G1226" s="275"/>
      <c r="H1226" s="275"/>
      <c r="I1226" s="275"/>
      <c r="J1226" s="180"/>
      <c r="K1226" s="182">
        <v>6.525</v>
      </c>
      <c r="L1226" s="180"/>
      <c r="M1226" s="180"/>
      <c r="N1226" s="180"/>
      <c r="O1226" s="180"/>
      <c r="P1226" s="180"/>
      <c r="Q1226" s="180"/>
      <c r="R1226" s="183"/>
      <c r="T1226" s="184"/>
      <c r="U1226" s="180"/>
      <c r="V1226" s="180"/>
      <c r="W1226" s="180"/>
      <c r="X1226" s="180"/>
      <c r="Y1226" s="180"/>
      <c r="Z1226" s="180"/>
      <c r="AA1226" s="185"/>
      <c r="AT1226" s="186" t="s">
        <v>199</v>
      </c>
      <c r="AU1226" s="186" t="s">
        <v>114</v>
      </c>
      <c r="AV1226" s="10" t="s">
        <v>114</v>
      </c>
      <c r="AW1226" s="10" t="s">
        <v>39</v>
      </c>
      <c r="AX1226" s="10" t="s">
        <v>82</v>
      </c>
      <c r="AY1226" s="186" t="s">
        <v>191</v>
      </c>
    </row>
    <row r="1227" spans="2:51" s="10" customFormat="1" ht="22.5" customHeight="1">
      <c r="B1227" s="179"/>
      <c r="C1227" s="180"/>
      <c r="D1227" s="180"/>
      <c r="E1227" s="181" t="s">
        <v>22</v>
      </c>
      <c r="F1227" s="274" t="s">
        <v>1712</v>
      </c>
      <c r="G1227" s="275"/>
      <c r="H1227" s="275"/>
      <c r="I1227" s="275"/>
      <c r="J1227" s="180"/>
      <c r="K1227" s="182">
        <v>10.995</v>
      </c>
      <c r="L1227" s="180"/>
      <c r="M1227" s="180"/>
      <c r="N1227" s="180"/>
      <c r="O1227" s="180"/>
      <c r="P1227" s="180"/>
      <c r="Q1227" s="180"/>
      <c r="R1227" s="183"/>
      <c r="T1227" s="184"/>
      <c r="U1227" s="180"/>
      <c r="V1227" s="180"/>
      <c r="W1227" s="180"/>
      <c r="X1227" s="180"/>
      <c r="Y1227" s="180"/>
      <c r="Z1227" s="180"/>
      <c r="AA1227" s="185"/>
      <c r="AT1227" s="186" t="s">
        <v>199</v>
      </c>
      <c r="AU1227" s="186" t="s">
        <v>114</v>
      </c>
      <c r="AV1227" s="10" t="s">
        <v>114</v>
      </c>
      <c r="AW1227" s="10" t="s">
        <v>39</v>
      </c>
      <c r="AX1227" s="10" t="s">
        <v>82</v>
      </c>
      <c r="AY1227" s="186" t="s">
        <v>191</v>
      </c>
    </row>
    <row r="1228" spans="2:51" s="10" customFormat="1" ht="22.5" customHeight="1">
      <c r="B1228" s="179"/>
      <c r="C1228" s="180"/>
      <c r="D1228" s="180"/>
      <c r="E1228" s="181" t="s">
        <v>22</v>
      </c>
      <c r="F1228" s="274" t="s">
        <v>1713</v>
      </c>
      <c r="G1228" s="275"/>
      <c r="H1228" s="275"/>
      <c r="I1228" s="275"/>
      <c r="J1228" s="180"/>
      <c r="K1228" s="182">
        <v>21.9</v>
      </c>
      <c r="L1228" s="180"/>
      <c r="M1228" s="180"/>
      <c r="N1228" s="180"/>
      <c r="O1228" s="180"/>
      <c r="P1228" s="180"/>
      <c r="Q1228" s="180"/>
      <c r="R1228" s="183"/>
      <c r="T1228" s="184"/>
      <c r="U1228" s="180"/>
      <c r="V1228" s="180"/>
      <c r="W1228" s="180"/>
      <c r="X1228" s="180"/>
      <c r="Y1228" s="180"/>
      <c r="Z1228" s="180"/>
      <c r="AA1228" s="185"/>
      <c r="AT1228" s="186" t="s">
        <v>199</v>
      </c>
      <c r="AU1228" s="186" t="s">
        <v>114</v>
      </c>
      <c r="AV1228" s="10" t="s">
        <v>114</v>
      </c>
      <c r="AW1228" s="10" t="s">
        <v>39</v>
      </c>
      <c r="AX1228" s="10" t="s">
        <v>82</v>
      </c>
      <c r="AY1228" s="186" t="s">
        <v>191</v>
      </c>
    </row>
    <row r="1229" spans="2:51" s="10" customFormat="1" ht="22.5" customHeight="1">
      <c r="B1229" s="179"/>
      <c r="C1229" s="180"/>
      <c r="D1229" s="180"/>
      <c r="E1229" s="181" t="s">
        <v>22</v>
      </c>
      <c r="F1229" s="274" t="s">
        <v>1714</v>
      </c>
      <c r="G1229" s="275"/>
      <c r="H1229" s="275"/>
      <c r="I1229" s="275"/>
      <c r="J1229" s="180"/>
      <c r="K1229" s="182">
        <v>2.82</v>
      </c>
      <c r="L1229" s="180"/>
      <c r="M1229" s="180"/>
      <c r="N1229" s="180"/>
      <c r="O1229" s="180"/>
      <c r="P1229" s="180"/>
      <c r="Q1229" s="180"/>
      <c r="R1229" s="183"/>
      <c r="T1229" s="184"/>
      <c r="U1229" s="180"/>
      <c r="V1229" s="180"/>
      <c r="W1229" s="180"/>
      <c r="X1229" s="180"/>
      <c r="Y1229" s="180"/>
      <c r="Z1229" s="180"/>
      <c r="AA1229" s="185"/>
      <c r="AT1229" s="186" t="s">
        <v>199</v>
      </c>
      <c r="AU1229" s="186" t="s">
        <v>114</v>
      </c>
      <c r="AV1229" s="10" t="s">
        <v>114</v>
      </c>
      <c r="AW1229" s="10" t="s">
        <v>39</v>
      </c>
      <c r="AX1229" s="10" t="s">
        <v>82</v>
      </c>
      <c r="AY1229" s="186" t="s">
        <v>191</v>
      </c>
    </row>
    <row r="1230" spans="2:51" s="10" customFormat="1" ht="22.5" customHeight="1">
      <c r="B1230" s="179"/>
      <c r="C1230" s="180"/>
      <c r="D1230" s="180"/>
      <c r="E1230" s="181" t="s">
        <v>22</v>
      </c>
      <c r="F1230" s="274" t="s">
        <v>1715</v>
      </c>
      <c r="G1230" s="275"/>
      <c r="H1230" s="275"/>
      <c r="I1230" s="275"/>
      <c r="J1230" s="180"/>
      <c r="K1230" s="182">
        <v>48.866</v>
      </c>
      <c r="L1230" s="180"/>
      <c r="M1230" s="180"/>
      <c r="N1230" s="180"/>
      <c r="O1230" s="180"/>
      <c r="P1230" s="180"/>
      <c r="Q1230" s="180"/>
      <c r="R1230" s="183"/>
      <c r="T1230" s="184"/>
      <c r="U1230" s="180"/>
      <c r="V1230" s="180"/>
      <c r="W1230" s="180"/>
      <c r="X1230" s="180"/>
      <c r="Y1230" s="180"/>
      <c r="Z1230" s="180"/>
      <c r="AA1230" s="185"/>
      <c r="AT1230" s="186" t="s">
        <v>199</v>
      </c>
      <c r="AU1230" s="186" t="s">
        <v>114</v>
      </c>
      <c r="AV1230" s="10" t="s">
        <v>114</v>
      </c>
      <c r="AW1230" s="10" t="s">
        <v>39</v>
      </c>
      <c r="AX1230" s="10" t="s">
        <v>82</v>
      </c>
      <c r="AY1230" s="186" t="s">
        <v>191</v>
      </c>
    </row>
    <row r="1231" spans="2:51" s="10" customFormat="1" ht="22.5" customHeight="1">
      <c r="B1231" s="179"/>
      <c r="C1231" s="180"/>
      <c r="D1231" s="180"/>
      <c r="E1231" s="181" t="s">
        <v>22</v>
      </c>
      <c r="F1231" s="274" t="s">
        <v>1716</v>
      </c>
      <c r="G1231" s="275"/>
      <c r="H1231" s="275"/>
      <c r="I1231" s="275"/>
      <c r="J1231" s="180"/>
      <c r="K1231" s="182">
        <v>20.592</v>
      </c>
      <c r="L1231" s="180"/>
      <c r="M1231" s="180"/>
      <c r="N1231" s="180"/>
      <c r="O1231" s="180"/>
      <c r="P1231" s="180"/>
      <c r="Q1231" s="180"/>
      <c r="R1231" s="183"/>
      <c r="T1231" s="184"/>
      <c r="U1231" s="180"/>
      <c r="V1231" s="180"/>
      <c r="W1231" s="180"/>
      <c r="X1231" s="180"/>
      <c r="Y1231" s="180"/>
      <c r="Z1231" s="180"/>
      <c r="AA1231" s="185"/>
      <c r="AT1231" s="186" t="s">
        <v>199</v>
      </c>
      <c r="AU1231" s="186" t="s">
        <v>114</v>
      </c>
      <c r="AV1231" s="10" t="s">
        <v>114</v>
      </c>
      <c r="AW1231" s="10" t="s">
        <v>39</v>
      </c>
      <c r="AX1231" s="10" t="s">
        <v>82</v>
      </c>
      <c r="AY1231" s="186" t="s">
        <v>191</v>
      </c>
    </row>
    <row r="1232" spans="2:51" s="10" customFormat="1" ht="22.5" customHeight="1">
      <c r="B1232" s="179"/>
      <c r="C1232" s="180"/>
      <c r="D1232" s="180"/>
      <c r="E1232" s="181" t="s">
        <v>22</v>
      </c>
      <c r="F1232" s="274" t="s">
        <v>1717</v>
      </c>
      <c r="G1232" s="275"/>
      <c r="H1232" s="275"/>
      <c r="I1232" s="275"/>
      <c r="J1232" s="180"/>
      <c r="K1232" s="182">
        <v>430.77</v>
      </c>
      <c r="L1232" s="180"/>
      <c r="M1232" s="180"/>
      <c r="N1232" s="180"/>
      <c r="O1232" s="180"/>
      <c r="P1232" s="180"/>
      <c r="Q1232" s="180"/>
      <c r="R1232" s="183"/>
      <c r="T1232" s="184"/>
      <c r="U1232" s="180"/>
      <c r="V1232" s="180"/>
      <c r="W1232" s="180"/>
      <c r="X1232" s="180"/>
      <c r="Y1232" s="180"/>
      <c r="Z1232" s="180"/>
      <c r="AA1232" s="185"/>
      <c r="AT1232" s="186" t="s">
        <v>199</v>
      </c>
      <c r="AU1232" s="186" t="s">
        <v>114</v>
      </c>
      <c r="AV1232" s="10" t="s">
        <v>114</v>
      </c>
      <c r="AW1232" s="10" t="s">
        <v>39</v>
      </c>
      <c r="AX1232" s="10" t="s">
        <v>82</v>
      </c>
      <c r="AY1232" s="186" t="s">
        <v>191</v>
      </c>
    </row>
    <row r="1233" spans="2:51" s="10" customFormat="1" ht="22.5" customHeight="1">
      <c r="B1233" s="179"/>
      <c r="C1233" s="180"/>
      <c r="D1233" s="180"/>
      <c r="E1233" s="181" t="s">
        <v>22</v>
      </c>
      <c r="F1233" s="274" t="s">
        <v>1718</v>
      </c>
      <c r="G1233" s="275"/>
      <c r="H1233" s="275"/>
      <c r="I1233" s="275"/>
      <c r="J1233" s="180"/>
      <c r="K1233" s="182">
        <v>625.98</v>
      </c>
      <c r="L1233" s="180"/>
      <c r="M1233" s="180"/>
      <c r="N1233" s="180"/>
      <c r="O1233" s="180"/>
      <c r="P1233" s="180"/>
      <c r="Q1233" s="180"/>
      <c r="R1233" s="183"/>
      <c r="T1233" s="184"/>
      <c r="U1233" s="180"/>
      <c r="V1233" s="180"/>
      <c r="W1233" s="180"/>
      <c r="X1233" s="180"/>
      <c r="Y1233" s="180"/>
      <c r="Z1233" s="180"/>
      <c r="AA1233" s="185"/>
      <c r="AT1233" s="186" t="s">
        <v>199</v>
      </c>
      <c r="AU1233" s="186" t="s">
        <v>114</v>
      </c>
      <c r="AV1233" s="10" t="s">
        <v>114</v>
      </c>
      <c r="AW1233" s="10" t="s">
        <v>39</v>
      </c>
      <c r="AX1233" s="10" t="s">
        <v>82</v>
      </c>
      <c r="AY1233" s="186" t="s">
        <v>191</v>
      </c>
    </row>
    <row r="1234" spans="2:51" s="12" customFormat="1" ht="22.5" customHeight="1">
      <c r="B1234" s="195"/>
      <c r="C1234" s="196"/>
      <c r="D1234" s="196"/>
      <c r="E1234" s="197" t="s">
        <v>22</v>
      </c>
      <c r="F1234" s="288" t="s">
        <v>217</v>
      </c>
      <c r="G1234" s="289"/>
      <c r="H1234" s="289"/>
      <c r="I1234" s="289"/>
      <c r="J1234" s="196"/>
      <c r="K1234" s="198">
        <v>1215.383</v>
      </c>
      <c r="L1234" s="196"/>
      <c r="M1234" s="196"/>
      <c r="N1234" s="196"/>
      <c r="O1234" s="196"/>
      <c r="P1234" s="196"/>
      <c r="Q1234" s="196"/>
      <c r="R1234" s="199"/>
      <c r="T1234" s="200"/>
      <c r="U1234" s="196"/>
      <c r="V1234" s="196"/>
      <c r="W1234" s="196"/>
      <c r="X1234" s="196"/>
      <c r="Y1234" s="196"/>
      <c r="Z1234" s="196"/>
      <c r="AA1234" s="201"/>
      <c r="AT1234" s="202" t="s">
        <v>199</v>
      </c>
      <c r="AU1234" s="202" t="s">
        <v>114</v>
      </c>
      <c r="AV1234" s="12" t="s">
        <v>196</v>
      </c>
      <c r="AW1234" s="12" t="s">
        <v>39</v>
      </c>
      <c r="AX1234" s="12" t="s">
        <v>90</v>
      </c>
      <c r="AY1234" s="202" t="s">
        <v>191</v>
      </c>
    </row>
    <row r="1235" spans="2:65" s="1" customFormat="1" ht="44.25" customHeight="1">
      <c r="B1235" s="38"/>
      <c r="C1235" s="172" t="s">
        <v>1719</v>
      </c>
      <c r="D1235" s="172" t="s">
        <v>193</v>
      </c>
      <c r="E1235" s="173" t="s">
        <v>1720</v>
      </c>
      <c r="F1235" s="281" t="s">
        <v>1721</v>
      </c>
      <c r="G1235" s="281"/>
      <c r="H1235" s="281"/>
      <c r="I1235" s="281"/>
      <c r="J1235" s="174" t="s">
        <v>111</v>
      </c>
      <c r="K1235" s="175">
        <v>1215.383</v>
      </c>
      <c r="L1235" s="282">
        <v>0</v>
      </c>
      <c r="M1235" s="283"/>
      <c r="N1235" s="280">
        <f>ROUND(L1235*K1235,2)</f>
        <v>0</v>
      </c>
      <c r="O1235" s="280"/>
      <c r="P1235" s="280"/>
      <c r="Q1235" s="280"/>
      <c r="R1235" s="40"/>
      <c r="T1235" s="176" t="s">
        <v>22</v>
      </c>
      <c r="U1235" s="47" t="s">
        <v>47</v>
      </c>
      <c r="V1235" s="39"/>
      <c r="W1235" s="177">
        <f>V1235*K1235</f>
        <v>0</v>
      </c>
      <c r="X1235" s="177">
        <v>0.00026</v>
      </c>
      <c r="Y1235" s="177">
        <f>X1235*K1235</f>
        <v>0.31599958</v>
      </c>
      <c r="Z1235" s="177">
        <v>0</v>
      </c>
      <c r="AA1235" s="178">
        <f>Z1235*K1235</f>
        <v>0</v>
      </c>
      <c r="AR1235" s="21" t="s">
        <v>344</v>
      </c>
      <c r="AT1235" s="21" t="s">
        <v>193</v>
      </c>
      <c r="AU1235" s="21" t="s">
        <v>114</v>
      </c>
      <c r="AY1235" s="21" t="s">
        <v>191</v>
      </c>
      <c r="BE1235" s="113">
        <f>IF(U1235="základní",N1235,0)</f>
        <v>0</v>
      </c>
      <c r="BF1235" s="113">
        <f>IF(U1235="snížená",N1235,0)</f>
        <v>0</v>
      </c>
      <c r="BG1235" s="113">
        <f>IF(U1235="zákl. přenesená",N1235,0)</f>
        <v>0</v>
      </c>
      <c r="BH1235" s="113">
        <f>IF(U1235="sníž. přenesená",N1235,0)</f>
        <v>0</v>
      </c>
      <c r="BI1235" s="113">
        <f>IF(U1235="nulová",N1235,0)</f>
        <v>0</v>
      </c>
      <c r="BJ1235" s="21" t="s">
        <v>90</v>
      </c>
      <c r="BK1235" s="113">
        <f>ROUND(L1235*K1235,2)</f>
        <v>0</v>
      </c>
      <c r="BL1235" s="21" t="s">
        <v>344</v>
      </c>
      <c r="BM1235" s="21" t="s">
        <v>1722</v>
      </c>
    </row>
    <row r="1236" spans="2:51" s="10" customFormat="1" ht="22.5" customHeight="1">
      <c r="B1236" s="179"/>
      <c r="C1236" s="180"/>
      <c r="D1236" s="180"/>
      <c r="E1236" s="181" t="s">
        <v>22</v>
      </c>
      <c r="F1236" s="284" t="s">
        <v>1723</v>
      </c>
      <c r="G1236" s="285"/>
      <c r="H1236" s="285"/>
      <c r="I1236" s="285"/>
      <c r="J1236" s="180"/>
      <c r="K1236" s="182">
        <v>1215.383</v>
      </c>
      <c r="L1236" s="180"/>
      <c r="M1236" s="180"/>
      <c r="N1236" s="180"/>
      <c r="O1236" s="180"/>
      <c r="P1236" s="180"/>
      <c r="Q1236" s="180"/>
      <c r="R1236" s="183"/>
      <c r="T1236" s="184"/>
      <c r="U1236" s="180"/>
      <c r="V1236" s="180"/>
      <c r="W1236" s="180"/>
      <c r="X1236" s="180"/>
      <c r="Y1236" s="180"/>
      <c r="Z1236" s="180"/>
      <c r="AA1236" s="185"/>
      <c r="AT1236" s="186" t="s">
        <v>199</v>
      </c>
      <c r="AU1236" s="186" t="s">
        <v>114</v>
      </c>
      <c r="AV1236" s="10" t="s">
        <v>114</v>
      </c>
      <c r="AW1236" s="10" t="s">
        <v>39</v>
      </c>
      <c r="AX1236" s="10" t="s">
        <v>90</v>
      </c>
      <c r="AY1236" s="186" t="s">
        <v>191</v>
      </c>
    </row>
    <row r="1237" spans="2:63" s="9" customFormat="1" ht="29.85" customHeight="1">
      <c r="B1237" s="161"/>
      <c r="C1237" s="162"/>
      <c r="D1237" s="171" t="s">
        <v>167</v>
      </c>
      <c r="E1237" s="171"/>
      <c r="F1237" s="171"/>
      <c r="G1237" s="171"/>
      <c r="H1237" s="171"/>
      <c r="I1237" s="171"/>
      <c r="J1237" s="171"/>
      <c r="K1237" s="171"/>
      <c r="L1237" s="171"/>
      <c r="M1237" s="171"/>
      <c r="N1237" s="266">
        <f>BK1237</f>
        <v>0</v>
      </c>
      <c r="O1237" s="267"/>
      <c r="P1237" s="267"/>
      <c r="Q1237" s="267"/>
      <c r="R1237" s="164"/>
      <c r="T1237" s="165"/>
      <c r="U1237" s="162"/>
      <c r="V1237" s="162"/>
      <c r="W1237" s="166">
        <f>SUM(W1238:W1261)</f>
        <v>0</v>
      </c>
      <c r="X1237" s="162"/>
      <c r="Y1237" s="166">
        <f>SUM(Y1238:Y1261)</f>
        <v>0</v>
      </c>
      <c r="Z1237" s="162"/>
      <c r="AA1237" s="167">
        <f>SUM(AA1238:AA1261)</f>
        <v>0</v>
      </c>
      <c r="AR1237" s="168" t="s">
        <v>114</v>
      </c>
      <c r="AT1237" s="169" t="s">
        <v>81</v>
      </c>
      <c r="AU1237" s="169" t="s">
        <v>90</v>
      </c>
      <c r="AY1237" s="168" t="s">
        <v>191</v>
      </c>
      <c r="BK1237" s="170">
        <f>SUM(BK1238:BK1261)</f>
        <v>0</v>
      </c>
    </row>
    <row r="1238" spans="2:65" s="1" customFormat="1" ht="31.5" customHeight="1">
      <c r="B1238" s="38"/>
      <c r="C1238" s="172" t="s">
        <v>1724</v>
      </c>
      <c r="D1238" s="172" t="s">
        <v>193</v>
      </c>
      <c r="E1238" s="173" t="s">
        <v>1725</v>
      </c>
      <c r="F1238" s="281" t="s">
        <v>1726</v>
      </c>
      <c r="G1238" s="281"/>
      <c r="H1238" s="281"/>
      <c r="I1238" s="281"/>
      <c r="J1238" s="174" t="s">
        <v>111</v>
      </c>
      <c r="K1238" s="175">
        <v>155.52</v>
      </c>
      <c r="L1238" s="282">
        <v>0</v>
      </c>
      <c r="M1238" s="283"/>
      <c r="N1238" s="280">
        <f>ROUND(L1238*K1238,2)</f>
        <v>0</v>
      </c>
      <c r="O1238" s="280"/>
      <c r="P1238" s="280"/>
      <c r="Q1238" s="280"/>
      <c r="R1238" s="40"/>
      <c r="T1238" s="176" t="s">
        <v>22</v>
      </c>
      <c r="U1238" s="47" t="s">
        <v>47</v>
      </c>
      <c r="V1238" s="39"/>
      <c r="W1238" s="177">
        <f>V1238*K1238</f>
        <v>0</v>
      </c>
      <c r="X1238" s="177">
        <v>0</v>
      </c>
      <c r="Y1238" s="177">
        <f>X1238*K1238</f>
        <v>0</v>
      </c>
      <c r="Z1238" s="177">
        <v>0</v>
      </c>
      <c r="AA1238" s="178">
        <f>Z1238*K1238</f>
        <v>0</v>
      </c>
      <c r="AR1238" s="21" t="s">
        <v>344</v>
      </c>
      <c r="AT1238" s="21" t="s">
        <v>193</v>
      </c>
      <c r="AU1238" s="21" t="s">
        <v>114</v>
      </c>
      <c r="AY1238" s="21" t="s">
        <v>191</v>
      </c>
      <c r="BE1238" s="113">
        <f>IF(U1238="základní",N1238,0)</f>
        <v>0</v>
      </c>
      <c r="BF1238" s="113">
        <f>IF(U1238="snížená",N1238,0)</f>
        <v>0</v>
      </c>
      <c r="BG1238" s="113">
        <f>IF(U1238="zákl. přenesená",N1238,0)</f>
        <v>0</v>
      </c>
      <c r="BH1238" s="113">
        <f>IF(U1238="sníž. přenesená",N1238,0)</f>
        <v>0</v>
      </c>
      <c r="BI1238" s="113">
        <f>IF(U1238="nulová",N1238,0)</f>
        <v>0</v>
      </c>
      <c r="BJ1238" s="21" t="s">
        <v>90</v>
      </c>
      <c r="BK1238" s="113">
        <f>ROUND(L1238*K1238,2)</f>
        <v>0</v>
      </c>
      <c r="BL1238" s="21" t="s">
        <v>344</v>
      </c>
      <c r="BM1238" s="21" t="s">
        <v>1727</v>
      </c>
    </row>
    <row r="1239" spans="2:51" s="11" customFormat="1" ht="22.5" customHeight="1">
      <c r="B1239" s="187"/>
      <c r="C1239" s="188"/>
      <c r="D1239" s="188"/>
      <c r="E1239" s="189" t="s">
        <v>22</v>
      </c>
      <c r="F1239" s="286" t="s">
        <v>1728</v>
      </c>
      <c r="G1239" s="287"/>
      <c r="H1239" s="287"/>
      <c r="I1239" s="287"/>
      <c r="J1239" s="188"/>
      <c r="K1239" s="190" t="s">
        <v>22</v>
      </c>
      <c r="L1239" s="188"/>
      <c r="M1239" s="188"/>
      <c r="N1239" s="188"/>
      <c r="O1239" s="188"/>
      <c r="P1239" s="188"/>
      <c r="Q1239" s="188"/>
      <c r="R1239" s="191"/>
      <c r="T1239" s="192"/>
      <c r="U1239" s="188"/>
      <c r="V1239" s="188"/>
      <c r="W1239" s="188"/>
      <c r="X1239" s="188"/>
      <c r="Y1239" s="188"/>
      <c r="Z1239" s="188"/>
      <c r="AA1239" s="193"/>
      <c r="AT1239" s="194" t="s">
        <v>199</v>
      </c>
      <c r="AU1239" s="194" t="s">
        <v>114</v>
      </c>
      <c r="AV1239" s="11" t="s">
        <v>90</v>
      </c>
      <c r="AW1239" s="11" t="s">
        <v>39</v>
      </c>
      <c r="AX1239" s="11" t="s">
        <v>82</v>
      </c>
      <c r="AY1239" s="194" t="s">
        <v>191</v>
      </c>
    </row>
    <row r="1240" spans="2:51" s="10" customFormat="1" ht="22.5" customHeight="1">
      <c r="B1240" s="179"/>
      <c r="C1240" s="180"/>
      <c r="D1240" s="180"/>
      <c r="E1240" s="181" t="s">
        <v>22</v>
      </c>
      <c r="F1240" s="274" t="s">
        <v>1729</v>
      </c>
      <c r="G1240" s="275"/>
      <c r="H1240" s="275"/>
      <c r="I1240" s="275"/>
      <c r="J1240" s="180"/>
      <c r="K1240" s="182">
        <v>34.56</v>
      </c>
      <c r="L1240" s="180"/>
      <c r="M1240" s="180"/>
      <c r="N1240" s="180"/>
      <c r="O1240" s="180"/>
      <c r="P1240" s="180"/>
      <c r="Q1240" s="180"/>
      <c r="R1240" s="183"/>
      <c r="T1240" s="184"/>
      <c r="U1240" s="180"/>
      <c r="V1240" s="180"/>
      <c r="W1240" s="180"/>
      <c r="X1240" s="180"/>
      <c r="Y1240" s="180"/>
      <c r="Z1240" s="180"/>
      <c r="AA1240" s="185"/>
      <c r="AT1240" s="186" t="s">
        <v>199</v>
      </c>
      <c r="AU1240" s="186" t="s">
        <v>114</v>
      </c>
      <c r="AV1240" s="10" t="s">
        <v>114</v>
      </c>
      <c r="AW1240" s="10" t="s">
        <v>39</v>
      </c>
      <c r="AX1240" s="10" t="s">
        <v>82</v>
      </c>
      <c r="AY1240" s="186" t="s">
        <v>191</v>
      </c>
    </row>
    <row r="1241" spans="2:51" s="10" customFormat="1" ht="22.5" customHeight="1">
      <c r="B1241" s="179"/>
      <c r="C1241" s="180"/>
      <c r="D1241" s="180"/>
      <c r="E1241" s="181" t="s">
        <v>22</v>
      </c>
      <c r="F1241" s="274" t="s">
        <v>1730</v>
      </c>
      <c r="G1241" s="275"/>
      <c r="H1241" s="275"/>
      <c r="I1241" s="275"/>
      <c r="J1241" s="180"/>
      <c r="K1241" s="182">
        <v>63.36</v>
      </c>
      <c r="L1241" s="180"/>
      <c r="M1241" s="180"/>
      <c r="N1241" s="180"/>
      <c r="O1241" s="180"/>
      <c r="P1241" s="180"/>
      <c r="Q1241" s="180"/>
      <c r="R1241" s="183"/>
      <c r="T1241" s="184"/>
      <c r="U1241" s="180"/>
      <c r="V1241" s="180"/>
      <c r="W1241" s="180"/>
      <c r="X1241" s="180"/>
      <c r="Y1241" s="180"/>
      <c r="Z1241" s="180"/>
      <c r="AA1241" s="185"/>
      <c r="AT1241" s="186" t="s">
        <v>199</v>
      </c>
      <c r="AU1241" s="186" t="s">
        <v>114</v>
      </c>
      <c r="AV1241" s="10" t="s">
        <v>114</v>
      </c>
      <c r="AW1241" s="10" t="s">
        <v>39</v>
      </c>
      <c r="AX1241" s="10" t="s">
        <v>82</v>
      </c>
      <c r="AY1241" s="186" t="s">
        <v>191</v>
      </c>
    </row>
    <row r="1242" spans="2:51" s="10" customFormat="1" ht="22.5" customHeight="1">
      <c r="B1242" s="179"/>
      <c r="C1242" s="180"/>
      <c r="D1242" s="180"/>
      <c r="E1242" s="181" t="s">
        <v>22</v>
      </c>
      <c r="F1242" s="274" t="s">
        <v>1731</v>
      </c>
      <c r="G1242" s="275"/>
      <c r="H1242" s="275"/>
      <c r="I1242" s="275"/>
      <c r="J1242" s="180"/>
      <c r="K1242" s="182">
        <v>25.92</v>
      </c>
      <c r="L1242" s="180"/>
      <c r="M1242" s="180"/>
      <c r="N1242" s="180"/>
      <c r="O1242" s="180"/>
      <c r="P1242" s="180"/>
      <c r="Q1242" s="180"/>
      <c r="R1242" s="183"/>
      <c r="T1242" s="184"/>
      <c r="U1242" s="180"/>
      <c r="V1242" s="180"/>
      <c r="W1242" s="180"/>
      <c r="X1242" s="180"/>
      <c r="Y1242" s="180"/>
      <c r="Z1242" s="180"/>
      <c r="AA1242" s="185"/>
      <c r="AT1242" s="186" t="s">
        <v>199</v>
      </c>
      <c r="AU1242" s="186" t="s">
        <v>114</v>
      </c>
      <c r="AV1242" s="10" t="s">
        <v>114</v>
      </c>
      <c r="AW1242" s="10" t="s">
        <v>39</v>
      </c>
      <c r="AX1242" s="10" t="s">
        <v>82</v>
      </c>
      <c r="AY1242" s="186" t="s">
        <v>191</v>
      </c>
    </row>
    <row r="1243" spans="2:51" s="10" customFormat="1" ht="22.5" customHeight="1">
      <c r="B1243" s="179"/>
      <c r="C1243" s="180"/>
      <c r="D1243" s="180"/>
      <c r="E1243" s="181" t="s">
        <v>22</v>
      </c>
      <c r="F1243" s="274" t="s">
        <v>1732</v>
      </c>
      <c r="G1243" s="275"/>
      <c r="H1243" s="275"/>
      <c r="I1243" s="275"/>
      <c r="J1243" s="180"/>
      <c r="K1243" s="182">
        <v>31.68</v>
      </c>
      <c r="L1243" s="180"/>
      <c r="M1243" s="180"/>
      <c r="N1243" s="180"/>
      <c r="O1243" s="180"/>
      <c r="P1243" s="180"/>
      <c r="Q1243" s="180"/>
      <c r="R1243" s="183"/>
      <c r="T1243" s="184"/>
      <c r="U1243" s="180"/>
      <c r="V1243" s="180"/>
      <c r="W1243" s="180"/>
      <c r="X1243" s="180"/>
      <c r="Y1243" s="180"/>
      <c r="Z1243" s="180"/>
      <c r="AA1243" s="185"/>
      <c r="AT1243" s="186" t="s">
        <v>199</v>
      </c>
      <c r="AU1243" s="186" t="s">
        <v>114</v>
      </c>
      <c r="AV1243" s="10" t="s">
        <v>114</v>
      </c>
      <c r="AW1243" s="10" t="s">
        <v>39</v>
      </c>
      <c r="AX1243" s="10" t="s">
        <v>82</v>
      </c>
      <c r="AY1243" s="186" t="s">
        <v>191</v>
      </c>
    </row>
    <row r="1244" spans="2:51" s="12" customFormat="1" ht="22.5" customHeight="1">
      <c r="B1244" s="195"/>
      <c r="C1244" s="196"/>
      <c r="D1244" s="196"/>
      <c r="E1244" s="197" t="s">
        <v>22</v>
      </c>
      <c r="F1244" s="288" t="s">
        <v>217</v>
      </c>
      <c r="G1244" s="289"/>
      <c r="H1244" s="289"/>
      <c r="I1244" s="289"/>
      <c r="J1244" s="196"/>
      <c r="K1244" s="198">
        <v>155.52</v>
      </c>
      <c r="L1244" s="196"/>
      <c r="M1244" s="196"/>
      <c r="N1244" s="196"/>
      <c r="O1244" s="196"/>
      <c r="P1244" s="196"/>
      <c r="Q1244" s="196"/>
      <c r="R1244" s="199"/>
      <c r="T1244" s="200"/>
      <c r="U1244" s="196"/>
      <c r="V1244" s="196"/>
      <c r="W1244" s="196"/>
      <c r="X1244" s="196"/>
      <c r="Y1244" s="196"/>
      <c r="Z1244" s="196"/>
      <c r="AA1244" s="201"/>
      <c r="AT1244" s="202" t="s">
        <v>199</v>
      </c>
      <c r="AU1244" s="202" t="s">
        <v>114</v>
      </c>
      <c r="AV1244" s="12" t="s">
        <v>196</v>
      </c>
      <c r="AW1244" s="12" t="s">
        <v>39</v>
      </c>
      <c r="AX1244" s="12" t="s">
        <v>90</v>
      </c>
      <c r="AY1244" s="202" t="s">
        <v>191</v>
      </c>
    </row>
    <row r="1245" spans="2:65" s="1" customFormat="1" ht="22.5" customHeight="1">
      <c r="B1245" s="38"/>
      <c r="C1245" s="203" t="s">
        <v>1733</v>
      </c>
      <c r="D1245" s="203" t="s">
        <v>292</v>
      </c>
      <c r="E1245" s="204" t="s">
        <v>1734</v>
      </c>
      <c r="F1245" s="276" t="s">
        <v>1735</v>
      </c>
      <c r="G1245" s="276"/>
      <c r="H1245" s="276"/>
      <c r="I1245" s="276"/>
      <c r="J1245" s="205" t="s">
        <v>1736</v>
      </c>
      <c r="K1245" s="206">
        <v>8</v>
      </c>
      <c r="L1245" s="277">
        <v>0</v>
      </c>
      <c r="M1245" s="278"/>
      <c r="N1245" s="279">
        <f>ROUND(L1245*K1245,2)</f>
        <v>0</v>
      </c>
      <c r="O1245" s="280"/>
      <c r="P1245" s="280"/>
      <c r="Q1245" s="280"/>
      <c r="R1245" s="40"/>
      <c r="T1245" s="176" t="s">
        <v>22</v>
      </c>
      <c r="U1245" s="47" t="s">
        <v>47</v>
      </c>
      <c r="V1245" s="39"/>
      <c r="W1245" s="177">
        <f>V1245*K1245</f>
        <v>0</v>
      </c>
      <c r="X1245" s="177">
        <v>0</v>
      </c>
      <c r="Y1245" s="177">
        <f>X1245*K1245</f>
        <v>0</v>
      </c>
      <c r="Z1245" s="177">
        <v>0</v>
      </c>
      <c r="AA1245" s="178">
        <f>Z1245*K1245</f>
        <v>0</v>
      </c>
      <c r="AR1245" s="21" t="s">
        <v>440</v>
      </c>
      <c r="AT1245" s="21" t="s">
        <v>292</v>
      </c>
      <c r="AU1245" s="21" t="s">
        <v>114</v>
      </c>
      <c r="AY1245" s="21" t="s">
        <v>191</v>
      </c>
      <c r="BE1245" s="113">
        <f>IF(U1245="základní",N1245,0)</f>
        <v>0</v>
      </c>
      <c r="BF1245" s="113">
        <f>IF(U1245="snížená",N1245,0)</f>
        <v>0</v>
      </c>
      <c r="BG1245" s="113">
        <f>IF(U1245="zákl. přenesená",N1245,0)</f>
        <v>0</v>
      </c>
      <c r="BH1245" s="113">
        <f>IF(U1245="sníž. přenesená",N1245,0)</f>
        <v>0</v>
      </c>
      <c r="BI1245" s="113">
        <f>IF(U1245="nulová",N1245,0)</f>
        <v>0</v>
      </c>
      <c r="BJ1245" s="21" t="s">
        <v>90</v>
      </c>
      <c r="BK1245" s="113">
        <f>ROUND(L1245*K1245,2)</f>
        <v>0</v>
      </c>
      <c r="BL1245" s="21" t="s">
        <v>344</v>
      </c>
      <c r="BM1245" s="21" t="s">
        <v>1737</v>
      </c>
    </row>
    <row r="1246" spans="2:47" s="1" customFormat="1" ht="102" customHeight="1">
      <c r="B1246" s="38"/>
      <c r="C1246" s="39"/>
      <c r="D1246" s="39"/>
      <c r="E1246" s="39"/>
      <c r="F1246" s="270" t="s">
        <v>1738</v>
      </c>
      <c r="G1246" s="271"/>
      <c r="H1246" s="271"/>
      <c r="I1246" s="271"/>
      <c r="J1246" s="39"/>
      <c r="K1246" s="39"/>
      <c r="L1246" s="39"/>
      <c r="M1246" s="39"/>
      <c r="N1246" s="39"/>
      <c r="O1246" s="39"/>
      <c r="P1246" s="39"/>
      <c r="Q1246" s="39"/>
      <c r="R1246" s="40"/>
      <c r="T1246" s="147"/>
      <c r="U1246" s="39"/>
      <c r="V1246" s="39"/>
      <c r="W1246" s="39"/>
      <c r="X1246" s="39"/>
      <c r="Y1246" s="39"/>
      <c r="Z1246" s="39"/>
      <c r="AA1246" s="81"/>
      <c r="AT1246" s="21" t="s">
        <v>210</v>
      </c>
      <c r="AU1246" s="21" t="s">
        <v>114</v>
      </c>
    </row>
    <row r="1247" spans="2:51" s="11" customFormat="1" ht="22.5" customHeight="1">
      <c r="B1247" s="187"/>
      <c r="C1247" s="188"/>
      <c r="D1247" s="188"/>
      <c r="E1247" s="189" t="s">
        <v>22</v>
      </c>
      <c r="F1247" s="272" t="s">
        <v>1728</v>
      </c>
      <c r="G1247" s="273"/>
      <c r="H1247" s="273"/>
      <c r="I1247" s="273"/>
      <c r="J1247" s="188"/>
      <c r="K1247" s="190" t="s">
        <v>22</v>
      </c>
      <c r="L1247" s="188"/>
      <c r="M1247" s="188"/>
      <c r="N1247" s="188"/>
      <c r="O1247" s="188"/>
      <c r="P1247" s="188"/>
      <c r="Q1247" s="188"/>
      <c r="R1247" s="191"/>
      <c r="T1247" s="192"/>
      <c r="U1247" s="188"/>
      <c r="V1247" s="188"/>
      <c r="W1247" s="188"/>
      <c r="X1247" s="188"/>
      <c r="Y1247" s="188"/>
      <c r="Z1247" s="188"/>
      <c r="AA1247" s="193"/>
      <c r="AT1247" s="194" t="s">
        <v>199</v>
      </c>
      <c r="AU1247" s="194" t="s">
        <v>114</v>
      </c>
      <c r="AV1247" s="11" t="s">
        <v>90</v>
      </c>
      <c r="AW1247" s="11" t="s">
        <v>39</v>
      </c>
      <c r="AX1247" s="11" t="s">
        <v>82</v>
      </c>
      <c r="AY1247" s="194" t="s">
        <v>191</v>
      </c>
    </row>
    <row r="1248" spans="2:51" s="10" customFormat="1" ht="22.5" customHeight="1">
      <c r="B1248" s="179"/>
      <c r="C1248" s="180"/>
      <c r="D1248" s="180"/>
      <c r="E1248" s="181" t="s">
        <v>22</v>
      </c>
      <c r="F1248" s="274" t="s">
        <v>1739</v>
      </c>
      <c r="G1248" s="275"/>
      <c r="H1248" s="275"/>
      <c r="I1248" s="275"/>
      <c r="J1248" s="180"/>
      <c r="K1248" s="182">
        <v>8</v>
      </c>
      <c r="L1248" s="180"/>
      <c r="M1248" s="180"/>
      <c r="N1248" s="180"/>
      <c r="O1248" s="180"/>
      <c r="P1248" s="180"/>
      <c r="Q1248" s="180"/>
      <c r="R1248" s="183"/>
      <c r="T1248" s="184"/>
      <c r="U1248" s="180"/>
      <c r="V1248" s="180"/>
      <c r="W1248" s="180"/>
      <c r="X1248" s="180"/>
      <c r="Y1248" s="180"/>
      <c r="Z1248" s="180"/>
      <c r="AA1248" s="185"/>
      <c r="AT1248" s="186" t="s">
        <v>199</v>
      </c>
      <c r="AU1248" s="186" t="s">
        <v>114</v>
      </c>
      <c r="AV1248" s="10" t="s">
        <v>114</v>
      </c>
      <c r="AW1248" s="10" t="s">
        <v>39</v>
      </c>
      <c r="AX1248" s="10" t="s">
        <v>90</v>
      </c>
      <c r="AY1248" s="186" t="s">
        <v>191</v>
      </c>
    </row>
    <row r="1249" spans="2:65" s="1" customFormat="1" ht="22.5" customHeight="1">
      <c r="B1249" s="38"/>
      <c r="C1249" s="203" t="s">
        <v>1740</v>
      </c>
      <c r="D1249" s="203" t="s">
        <v>292</v>
      </c>
      <c r="E1249" s="204" t="s">
        <v>1741</v>
      </c>
      <c r="F1249" s="276" t="s">
        <v>1742</v>
      </c>
      <c r="G1249" s="276"/>
      <c r="H1249" s="276"/>
      <c r="I1249" s="276"/>
      <c r="J1249" s="205" t="s">
        <v>1736</v>
      </c>
      <c r="K1249" s="206">
        <v>11</v>
      </c>
      <c r="L1249" s="277">
        <v>0</v>
      </c>
      <c r="M1249" s="278"/>
      <c r="N1249" s="279">
        <f>ROUND(L1249*K1249,2)</f>
        <v>0</v>
      </c>
      <c r="O1249" s="280"/>
      <c r="P1249" s="280"/>
      <c r="Q1249" s="280"/>
      <c r="R1249" s="40"/>
      <c r="T1249" s="176" t="s">
        <v>22</v>
      </c>
      <c r="U1249" s="47" t="s">
        <v>47</v>
      </c>
      <c r="V1249" s="39"/>
      <c r="W1249" s="177">
        <f>V1249*K1249</f>
        <v>0</v>
      </c>
      <c r="X1249" s="177">
        <v>0</v>
      </c>
      <c r="Y1249" s="177">
        <f>X1249*K1249</f>
        <v>0</v>
      </c>
      <c r="Z1249" s="177">
        <v>0</v>
      </c>
      <c r="AA1249" s="178">
        <f>Z1249*K1249</f>
        <v>0</v>
      </c>
      <c r="AR1249" s="21" t="s">
        <v>440</v>
      </c>
      <c r="AT1249" s="21" t="s">
        <v>292</v>
      </c>
      <c r="AU1249" s="21" t="s">
        <v>114</v>
      </c>
      <c r="AY1249" s="21" t="s">
        <v>191</v>
      </c>
      <c r="BE1249" s="113">
        <f>IF(U1249="základní",N1249,0)</f>
        <v>0</v>
      </c>
      <c r="BF1249" s="113">
        <f>IF(U1249="snížená",N1249,0)</f>
        <v>0</v>
      </c>
      <c r="BG1249" s="113">
        <f>IF(U1249="zákl. přenesená",N1249,0)</f>
        <v>0</v>
      </c>
      <c r="BH1249" s="113">
        <f>IF(U1249="sníž. přenesená",N1249,0)</f>
        <v>0</v>
      </c>
      <c r="BI1249" s="113">
        <f>IF(U1249="nulová",N1249,0)</f>
        <v>0</v>
      </c>
      <c r="BJ1249" s="21" t="s">
        <v>90</v>
      </c>
      <c r="BK1249" s="113">
        <f>ROUND(L1249*K1249,2)</f>
        <v>0</v>
      </c>
      <c r="BL1249" s="21" t="s">
        <v>344</v>
      </c>
      <c r="BM1249" s="21" t="s">
        <v>1743</v>
      </c>
    </row>
    <row r="1250" spans="2:47" s="1" customFormat="1" ht="102" customHeight="1">
      <c r="B1250" s="38"/>
      <c r="C1250" s="39"/>
      <c r="D1250" s="39"/>
      <c r="E1250" s="39"/>
      <c r="F1250" s="270" t="s">
        <v>1738</v>
      </c>
      <c r="G1250" s="271"/>
      <c r="H1250" s="271"/>
      <c r="I1250" s="271"/>
      <c r="J1250" s="39"/>
      <c r="K1250" s="39"/>
      <c r="L1250" s="39"/>
      <c r="M1250" s="39"/>
      <c r="N1250" s="39"/>
      <c r="O1250" s="39"/>
      <c r="P1250" s="39"/>
      <c r="Q1250" s="39"/>
      <c r="R1250" s="40"/>
      <c r="T1250" s="147"/>
      <c r="U1250" s="39"/>
      <c r="V1250" s="39"/>
      <c r="W1250" s="39"/>
      <c r="X1250" s="39"/>
      <c r="Y1250" s="39"/>
      <c r="Z1250" s="39"/>
      <c r="AA1250" s="81"/>
      <c r="AT1250" s="21" t="s">
        <v>210</v>
      </c>
      <c r="AU1250" s="21" t="s">
        <v>114</v>
      </c>
    </row>
    <row r="1251" spans="2:51" s="11" customFormat="1" ht="22.5" customHeight="1">
      <c r="B1251" s="187"/>
      <c r="C1251" s="188"/>
      <c r="D1251" s="188"/>
      <c r="E1251" s="189" t="s">
        <v>22</v>
      </c>
      <c r="F1251" s="272" t="s">
        <v>1728</v>
      </c>
      <c r="G1251" s="273"/>
      <c r="H1251" s="273"/>
      <c r="I1251" s="273"/>
      <c r="J1251" s="188"/>
      <c r="K1251" s="190" t="s">
        <v>22</v>
      </c>
      <c r="L1251" s="188"/>
      <c r="M1251" s="188"/>
      <c r="N1251" s="188"/>
      <c r="O1251" s="188"/>
      <c r="P1251" s="188"/>
      <c r="Q1251" s="188"/>
      <c r="R1251" s="191"/>
      <c r="T1251" s="192"/>
      <c r="U1251" s="188"/>
      <c r="V1251" s="188"/>
      <c r="W1251" s="188"/>
      <c r="X1251" s="188"/>
      <c r="Y1251" s="188"/>
      <c r="Z1251" s="188"/>
      <c r="AA1251" s="193"/>
      <c r="AT1251" s="194" t="s">
        <v>199</v>
      </c>
      <c r="AU1251" s="194" t="s">
        <v>114</v>
      </c>
      <c r="AV1251" s="11" t="s">
        <v>90</v>
      </c>
      <c r="AW1251" s="11" t="s">
        <v>39</v>
      </c>
      <c r="AX1251" s="11" t="s">
        <v>82</v>
      </c>
      <c r="AY1251" s="194" t="s">
        <v>191</v>
      </c>
    </row>
    <row r="1252" spans="2:51" s="10" customFormat="1" ht="22.5" customHeight="1">
      <c r="B1252" s="179"/>
      <c r="C1252" s="180"/>
      <c r="D1252" s="180"/>
      <c r="E1252" s="181" t="s">
        <v>22</v>
      </c>
      <c r="F1252" s="274" t="s">
        <v>1744</v>
      </c>
      <c r="G1252" s="275"/>
      <c r="H1252" s="275"/>
      <c r="I1252" s="275"/>
      <c r="J1252" s="180"/>
      <c r="K1252" s="182">
        <v>11</v>
      </c>
      <c r="L1252" s="180"/>
      <c r="M1252" s="180"/>
      <c r="N1252" s="180"/>
      <c r="O1252" s="180"/>
      <c r="P1252" s="180"/>
      <c r="Q1252" s="180"/>
      <c r="R1252" s="183"/>
      <c r="T1252" s="184"/>
      <c r="U1252" s="180"/>
      <c r="V1252" s="180"/>
      <c r="W1252" s="180"/>
      <c r="X1252" s="180"/>
      <c r="Y1252" s="180"/>
      <c r="Z1252" s="180"/>
      <c r="AA1252" s="185"/>
      <c r="AT1252" s="186" t="s">
        <v>199</v>
      </c>
      <c r="AU1252" s="186" t="s">
        <v>114</v>
      </c>
      <c r="AV1252" s="10" t="s">
        <v>114</v>
      </c>
      <c r="AW1252" s="10" t="s">
        <v>39</v>
      </c>
      <c r="AX1252" s="10" t="s">
        <v>90</v>
      </c>
      <c r="AY1252" s="186" t="s">
        <v>191</v>
      </c>
    </row>
    <row r="1253" spans="2:65" s="1" customFormat="1" ht="22.5" customHeight="1">
      <c r="B1253" s="38"/>
      <c r="C1253" s="203" t="s">
        <v>1745</v>
      </c>
      <c r="D1253" s="203" t="s">
        <v>292</v>
      </c>
      <c r="E1253" s="204" t="s">
        <v>1746</v>
      </c>
      <c r="F1253" s="276" t="s">
        <v>1747</v>
      </c>
      <c r="G1253" s="276"/>
      <c r="H1253" s="276"/>
      <c r="I1253" s="276"/>
      <c r="J1253" s="205" t="s">
        <v>1736</v>
      </c>
      <c r="K1253" s="206">
        <v>4</v>
      </c>
      <c r="L1253" s="277">
        <v>0</v>
      </c>
      <c r="M1253" s="278"/>
      <c r="N1253" s="279">
        <f>ROUND(L1253*K1253,2)</f>
        <v>0</v>
      </c>
      <c r="O1253" s="280"/>
      <c r="P1253" s="280"/>
      <c r="Q1253" s="280"/>
      <c r="R1253" s="40"/>
      <c r="T1253" s="176" t="s">
        <v>22</v>
      </c>
      <c r="U1253" s="47" t="s">
        <v>47</v>
      </c>
      <c r="V1253" s="39"/>
      <c r="W1253" s="177">
        <f>V1253*K1253</f>
        <v>0</v>
      </c>
      <c r="X1253" s="177">
        <v>0</v>
      </c>
      <c r="Y1253" s="177">
        <f>X1253*K1253</f>
        <v>0</v>
      </c>
      <c r="Z1253" s="177">
        <v>0</v>
      </c>
      <c r="AA1253" s="178">
        <f>Z1253*K1253</f>
        <v>0</v>
      </c>
      <c r="AR1253" s="21" t="s">
        <v>440</v>
      </c>
      <c r="AT1253" s="21" t="s">
        <v>292</v>
      </c>
      <c r="AU1253" s="21" t="s">
        <v>114</v>
      </c>
      <c r="AY1253" s="21" t="s">
        <v>191</v>
      </c>
      <c r="BE1253" s="113">
        <f>IF(U1253="základní",N1253,0)</f>
        <v>0</v>
      </c>
      <c r="BF1253" s="113">
        <f>IF(U1253="snížená",N1253,0)</f>
        <v>0</v>
      </c>
      <c r="BG1253" s="113">
        <f>IF(U1253="zákl. přenesená",N1253,0)</f>
        <v>0</v>
      </c>
      <c r="BH1253" s="113">
        <f>IF(U1253="sníž. přenesená",N1253,0)</f>
        <v>0</v>
      </c>
      <c r="BI1253" s="113">
        <f>IF(U1253="nulová",N1253,0)</f>
        <v>0</v>
      </c>
      <c r="BJ1253" s="21" t="s">
        <v>90</v>
      </c>
      <c r="BK1253" s="113">
        <f>ROUND(L1253*K1253,2)</f>
        <v>0</v>
      </c>
      <c r="BL1253" s="21" t="s">
        <v>344</v>
      </c>
      <c r="BM1253" s="21" t="s">
        <v>1748</v>
      </c>
    </row>
    <row r="1254" spans="2:47" s="1" customFormat="1" ht="102" customHeight="1">
      <c r="B1254" s="38"/>
      <c r="C1254" s="39"/>
      <c r="D1254" s="39"/>
      <c r="E1254" s="39"/>
      <c r="F1254" s="270" t="s">
        <v>1738</v>
      </c>
      <c r="G1254" s="271"/>
      <c r="H1254" s="271"/>
      <c r="I1254" s="271"/>
      <c r="J1254" s="39"/>
      <c r="K1254" s="39"/>
      <c r="L1254" s="39"/>
      <c r="M1254" s="39"/>
      <c r="N1254" s="39"/>
      <c r="O1254" s="39"/>
      <c r="P1254" s="39"/>
      <c r="Q1254" s="39"/>
      <c r="R1254" s="40"/>
      <c r="T1254" s="147"/>
      <c r="U1254" s="39"/>
      <c r="V1254" s="39"/>
      <c r="W1254" s="39"/>
      <c r="X1254" s="39"/>
      <c r="Y1254" s="39"/>
      <c r="Z1254" s="39"/>
      <c r="AA1254" s="81"/>
      <c r="AT1254" s="21" t="s">
        <v>210</v>
      </c>
      <c r="AU1254" s="21" t="s">
        <v>114</v>
      </c>
    </row>
    <row r="1255" spans="2:51" s="11" customFormat="1" ht="22.5" customHeight="1">
      <c r="B1255" s="187"/>
      <c r="C1255" s="188"/>
      <c r="D1255" s="188"/>
      <c r="E1255" s="189" t="s">
        <v>22</v>
      </c>
      <c r="F1255" s="272" t="s">
        <v>1728</v>
      </c>
      <c r="G1255" s="273"/>
      <c r="H1255" s="273"/>
      <c r="I1255" s="273"/>
      <c r="J1255" s="188"/>
      <c r="K1255" s="190" t="s">
        <v>22</v>
      </c>
      <c r="L1255" s="188"/>
      <c r="M1255" s="188"/>
      <c r="N1255" s="188"/>
      <c r="O1255" s="188"/>
      <c r="P1255" s="188"/>
      <c r="Q1255" s="188"/>
      <c r="R1255" s="191"/>
      <c r="T1255" s="192"/>
      <c r="U1255" s="188"/>
      <c r="V1255" s="188"/>
      <c r="W1255" s="188"/>
      <c r="X1255" s="188"/>
      <c r="Y1255" s="188"/>
      <c r="Z1255" s="188"/>
      <c r="AA1255" s="193"/>
      <c r="AT1255" s="194" t="s">
        <v>199</v>
      </c>
      <c r="AU1255" s="194" t="s">
        <v>114</v>
      </c>
      <c r="AV1255" s="11" t="s">
        <v>90</v>
      </c>
      <c r="AW1255" s="11" t="s">
        <v>39</v>
      </c>
      <c r="AX1255" s="11" t="s">
        <v>82</v>
      </c>
      <c r="AY1255" s="194" t="s">
        <v>191</v>
      </c>
    </row>
    <row r="1256" spans="2:51" s="10" customFormat="1" ht="22.5" customHeight="1">
      <c r="B1256" s="179"/>
      <c r="C1256" s="180"/>
      <c r="D1256" s="180"/>
      <c r="E1256" s="181" t="s">
        <v>22</v>
      </c>
      <c r="F1256" s="274" t="s">
        <v>1749</v>
      </c>
      <c r="G1256" s="275"/>
      <c r="H1256" s="275"/>
      <c r="I1256" s="275"/>
      <c r="J1256" s="180"/>
      <c r="K1256" s="182">
        <v>4</v>
      </c>
      <c r="L1256" s="180"/>
      <c r="M1256" s="180"/>
      <c r="N1256" s="180"/>
      <c r="O1256" s="180"/>
      <c r="P1256" s="180"/>
      <c r="Q1256" s="180"/>
      <c r="R1256" s="183"/>
      <c r="T1256" s="184"/>
      <c r="U1256" s="180"/>
      <c r="V1256" s="180"/>
      <c r="W1256" s="180"/>
      <c r="X1256" s="180"/>
      <c r="Y1256" s="180"/>
      <c r="Z1256" s="180"/>
      <c r="AA1256" s="185"/>
      <c r="AT1256" s="186" t="s">
        <v>199</v>
      </c>
      <c r="AU1256" s="186" t="s">
        <v>114</v>
      </c>
      <c r="AV1256" s="10" t="s">
        <v>114</v>
      </c>
      <c r="AW1256" s="10" t="s">
        <v>39</v>
      </c>
      <c r="AX1256" s="10" t="s">
        <v>90</v>
      </c>
      <c r="AY1256" s="186" t="s">
        <v>191</v>
      </c>
    </row>
    <row r="1257" spans="2:65" s="1" customFormat="1" ht="22.5" customHeight="1">
      <c r="B1257" s="38"/>
      <c r="C1257" s="203" t="s">
        <v>1750</v>
      </c>
      <c r="D1257" s="203" t="s">
        <v>292</v>
      </c>
      <c r="E1257" s="204" t="s">
        <v>1751</v>
      </c>
      <c r="F1257" s="276" t="s">
        <v>1752</v>
      </c>
      <c r="G1257" s="276"/>
      <c r="H1257" s="276"/>
      <c r="I1257" s="276"/>
      <c r="J1257" s="205" t="s">
        <v>1736</v>
      </c>
      <c r="K1257" s="206">
        <v>4</v>
      </c>
      <c r="L1257" s="277">
        <v>0</v>
      </c>
      <c r="M1257" s="278"/>
      <c r="N1257" s="279">
        <f>ROUND(L1257*K1257,2)</f>
        <v>0</v>
      </c>
      <c r="O1257" s="280"/>
      <c r="P1257" s="280"/>
      <c r="Q1257" s="280"/>
      <c r="R1257" s="40"/>
      <c r="T1257" s="176" t="s">
        <v>22</v>
      </c>
      <c r="U1257" s="47" t="s">
        <v>47</v>
      </c>
      <c r="V1257" s="39"/>
      <c r="W1257" s="177">
        <f>V1257*K1257</f>
        <v>0</v>
      </c>
      <c r="X1257" s="177">
        <v>0</v>
      </c>
      <c r="Y1257" s="177">
        <f>X1257*K1257</f>
        <v>0</v>
      </c>
      <c r="Z1257" s="177">
        <v>0</v>
      </c>
      <c r="AA1257" s="178">
        <f>Z1257*K1257</f>
        <v>0</v>
      </c>
      <c r="AR1257" s="21" t="s">
        <v>440</v>
      </c>
      <c r="AT1257" s="21" t="s">
        <v>292</v>
      </c>
      <c r="AU1257" s="21" t="s">
        <v>114</v>
      </c>
      <c r="AY1257" s="21" t="s">
        <v>191</v>
      </c>
      <c r="BE1257" s="113">
        <f>IF(U1257="základní",N1257,0)</f>
        <v>0</v>
      </c>
      <c r="BF1257" s="113">
        <f>IF(U1257="snížená",N1257,0)</f>
        <v>0</v>
      </c>
      <c r="BG1257" s="113">
        <f>IF(U1257="zákl. přenesená",N1257,0)</f>
        <v>0</v>
      </c>
      <c r="BH1257" s="113">
        <f>IF(U1257="sníž. přenesená",N1257,0)</f>
        <v>0</v>
      </c>
      <c r="BI1257" s="113">
        <f>IF(U1257="nulová",N1257,0)</f>
        <v>0</v>
      </c>
      <c r="BJ1257" s="21" t="s">
        <v>90</v>
      </c>
      <c r="BK1257" s="113">
        <f>ROUND(L1257*K1257,2)</f>
        <v>0</v>
      </c>
      <c r="BL1257" s="21" t="s">
        <v>344</v>
      </c>
      <c r="BM1257" s="21" t="s">
        <v>1753</v>
      </c>
    </row>
    <row r="1258" spans="2:47" s="1" customFormat="1" ht="102" customHeight="1">
      <c r="B1258" s="38"/>
      <c r="C1258" s="39"/>
      <c r="D1258" s="39"/>
      <c r="E1258" s="39"/>
      <c r="F1258" s="270" t="s">
        <v>1738</v>
      </c>
      <c r="G1258" s="271"/>
      <c r="H1258" s="271"/>
      <c r="I1258" s="271"/>
      <c r="J1258" s="39"/>
      <c r="K1258" s="39"/>
      <c r="L1258" s="39"/>
      <c r="M1258" s="39"/>
      <c r="N1258" s="39"/>
      <c r="O1258" s="39"/>
      <c r="P1258" s="39"/>
      <c r="Q1258" s="39"/>
      <c r="R1258" s="40"/>
      <c r="T1258" s="147"/>
      <c r="U1258" s="39"/>
      <c r="V1258" s="39"/>
      <c r="W1258" s="39"/>
      <c r="X1258" s="39"/>
      <c r="Y1258" s="39"/>
      <c r="Z1258" s="39"/>
      <c r="AA1258" s="81"/>
      <c r="AT1258" s="21" t="s">
        <v>210</v>
      </c>
      <c r="AU1258" s="21" t="s">
        <v>114</v>
      </c>
    </row>
    <row r="1259" spans="2:51" s="11" customFormat="1" ht="22.5" customHeight="1">
      <c r="B1259" s="187"/>
      <c r="C1259" s="188"/>
      <c r="D1259" s="188"/>
      <c r="E1259" s="189" t="s">
        <v>22</v>
      </c>
      <c r="F1259" s="272" t="s">
        <v>1728</v>
      </c>
      <c r="G1259" s="273"/>
      <c r="H1259" s="273"/>
      <c r="I1259" s="273"/>
      <c r="J1259" s="188"/>
      <c r="K1259" s="190" t="s">
        <v>22</v>
      </c>
      <c r="L1259" s="188"/>
      <c r="M1259" s="188"/>
      <c r="N1259" s="188"/>
      <c r="O1259" s="188"/>
      <c r="P1259" s="188"/>
      <c r="Q1259" s="188"/>
      <c r="R1259" s="191"/>
      <c r="T1259" s="192"/>
      <c r="U1259" s="188"/>
      <c r="V1259" s="188"/>
      <c r="W1259" s="188"/>
      <c r="X1259" s="188"/>
      <c r="Y1259" s="188"/>
      <c r="Z1259" s="188"/>
      <c r="AA1259" s="193"/>
      <c r="AT1259" s="194" t="s">
        <v>199</v>
      </c>
      <c r="AU1259" s="194" t="s">
        <v>114</v>
      </c>
      <c r="AV1259" s="11" t="s">
        <v>90</v>
      </c>
      <c r="AW1259" s="11" t="s">
        <v>39</v>
      </c>
      <c r="AX1259" s="11" t="s">
        <v>82</v>
      </c>
      <c r="AY1259" s="194" t="s">
        <v>191</v>
      </c>
    </row>
    <row r="1260" spans="2:51" s="10" customFormat="1" ht="22.5" customHeight="1">
      <c r="B1260" s="179"/>
      <c r="C1260" s="180"/>
      <c r="D1260" s="180"/>
      <c r="E1260" s="181" t="s">
        <v>22</v>
      </c>
      <c r="F1260" s="274" t="s">
        <v>1754</v>
      </c>
      <c r="G1260" s="275"/>
      <c r="H1260" s="275"/>
      <c r="I1260" s="275"/>
      <c r="J1260" s="180"/>
      <c r="K1260" s="182">
        <v>4</v>
      </c>
      <c r="L1260" s="180"/>
      <c r="M1260" s="180"/>
      <c r="N1260" s="180"/>
      <c r="O1260" s="180"/>
      <c r="P1260" s="180"/>
      <c r="Q1260" s="180"/>
      <c r="R1260" s="183"/>
      <c r="T1260" s="184"/>
      <c r="U1260" s="180"/>
      <c r="V1260" s="180"/>
      <c r="W1260" s="180"/>
      <c r="X1260" s="180"/>
      <c r="Y1260" s="180"/>
      <c r="Z1260" s="180"/>
      <c r="AA1260" s="185"/>
      <c r="AT1260" s="186" t="s">
        <v>199</v>
      </c>
      <c r="AU1260" s="186" t="s">
        <v>114</v>
      </c>
      <c r="AV1260" s="10" t="s">
        <v>114</v>
      </c>
      <c r="AW1260" s="10" t="s">
        <v>39</v>
      </c>
      <c r="AX1260" s="10" t="s">
        <v>90</v>
      </c>
      <c r="AY1260" s="186" t="s">
        <v>191</v>
      </c>
    </row>
    <row r="1261" spans="2:65" s="1" customFormat="1" ht="31.5" customHeight="1">
      <c r="B1261" s="38"/>
      <c r="C1261" s="172" t="s">
        <v>1755</v>
      </c>
      <c r="D1261" s="172" t="s">
        <v>193</v>
      </c>
      <c r="E1261" s="173" t="s">
        <v>1756</v>
      </c>
      <c r="F1261" s="281" t="s">
        <v>1757</v>
      </c>
      <c r="G1261" s="281"/>
      <c r="H1261" s="281"/>
      <c r="I1261" s="281"/>
      <c r="J1261" s="174" t="s">
        <v>831</v>
      </c>
      <c r="K1261" s="215">
        <v>0</v>
      </c>
      <c r="L1261" s="282">
        <v>0</v>
      </c>
      <c r="M1261" s="283"/>
      <c r="N1261" s="280">
        <f>ROUND(L1261*K1261,2)</f>
        <v>0</v>
      </c>
      <c r="O1261" s="280"/>
      <c r="P1261" s="280"/>
      <c r="Q1261" s="280"/>
      <c r="R1261" s="40"/>
      <c r="T1261" s="176" t="s">
        <v>22</v>
      </c>
      <c r="U1261" s="47" t="s">
        <v>47</v>
      </c>
      <c r="V1261" s="39"/>
      <c r="W1261" s="177">
        <f>V1261*K1261</f>
        <v>0</v>
      </c>
      <c r="X1261" s="177">
        <v>0</v>
      </c>
      <c r="Y1261" s="177">
        <f>X1261*K1261</f>
        <v>0</v>
      </c>
      <c r="Z1261" s="177">
        <v>0</v>
      </c>
      <c r="AA1261" s="178">
        <f>Z1261*K1261</f>
        <v>0</v>
      </c>
      <c r="AR1261" s="21" t="s">
        <v>344</v>
      </c>
      <c r="AT1261" s="21" t="s">
        <v>193</v>
      </c>
      <c r="AU1261" s="21" t="s">
        <v>114</v>
      </c>
      <c r="AY1261" s="21" t="s">
        <v>191</v>
      </c>
      <c r="BE1261" s="113">
        <f>IF(U1261="základní",N1261,0)</f>
        <v>0</v>
      </c>
      <c r="BF1261" s="113">
        <f>IF(U1261="snížená",N1261,0)</f>
        <v>0</v>
      </c>
      <c r="BG1261" s="113">
        <f>IF(U1261="zákl. přenesená",N1261,0)</f>
        <v>0</v>
      </c>
      <c r="BH1261" s="113">
        <f>IF(U1261="sníž. přenesená",N1261,0)</f>
        <v>0</v>
      </c>
      <c r="BI1261" s="113">
        <f>IF(U1261="nulová",N1261,0)</f>
        <v>0</v>
      </c>
      <c r="BJ1261" s="21" t="s">
        <v>90</v>
      </c>
      <c r="BK1261" s="113">
        <f>ROUND(L1261*K1261,2)</f>
        <v>0</v>
      </c>
      <c r="BL1261" s="21" t="s">
        <v>344</v>
      </c>
      <c r="BM1261" s="21" t="s">
        <v>1758</v>
      </c>
    </row>
    <row r="1262" spans="2:63" s="1" customFormat="1" ht="49.9" customHeight="1">
      <c r="B1262" s="38"/>
      <c r="C1262" s="39"/>
      <c r="D1262" s="163" t="s">
        <v>1759</v>
      </c>
      <c r="E1262" s="39"/>
      <c r="F1262" s="39"/>
      <c r="G1262" s="39"/>
      <c r="H1262" s="39"/>
      <c r="I1262" s="39"/>
      <c r="J1262" s="39"/>
      <c r="K1262" s="39"/>
      <c r="L1262" s="39"/>
      <c r="M1262" s="39"/>
      <c r="N1262" s="263">
        <f>BK1262</f>
        <v>0</v>
      </c>
      <c r="O1262" s="264"/>
      <c r="P1262" s="264"/>
      <c r="Q1262" s="264"/>
      <c r="R1262" s="40"/>
      <c r="T1262" s="152"/>
      <c r="U1262" s="59"/>
      <c r="V1262" s="59"/>
      <c r="W1262" s="59"/>
      <c r="X1262" s="59"/>
      <c r="Y1262" s="59"/>
      <c r="Z1262" s="59"/>
      <c r="AA1262" s="61"/>
      <c r="AT1262" s="21" t="s">
        <v>81</v>
      </c>
      <c r="AU1262" s="21" t="s">
        <v>82</v>
      </c>
      <c r="AY1262" s="21" t="s">
        <v>1760</v>
      </c>
      <c r="BK1262" s="113">
        <v>0</v>
      </c>
    </row>
    <row r="1263" spans="2:18" s="1" customFormat="1" ht="6.95" customHeight="1">
      <c r="B1263" s="62"/>
      <c r="C1263" s="63"/>
      <c r="D1263" s="63"/>
      <c r="E1263" s="63"/>
      <c r="F1263" s="63"/>
      <c r="G1263" s="63"/>
      <c r="H1263" s="63"/>
      <c r="I1263" s="63"/>
      <c r="J1263" s="63"/>
      <c r="K1263" s="63"/>
      <c r="L1263" s="63"/>
      <c r="M1263" s="63"/>
      <c r="N1263" s="63"/>
      <c r="O1263" s="63"/>
      <c r="P1263" s="63"/>
      <c r="Q1263" s="63"/>
      <c r="R1263" s="64"/>
    </row>
  </sheetData>
  <sheetProtection algorithmName="SHA-512" hashValue="itHEZWpkQcFP0F6qLOf7VCf8uZcn8IJZLs/zqTQwYcdwf8e9GxDrNvQMBxBHe4WwjkEPCSV8Q659MtIsSUGrKw==" saltValue="asjuPdUDPk1gNwXAxHGAJQ==" spinCount="100000" sheet="1" objects="1" scenarios="1" formatCells="0" formatColumns="0" formatRows="0" sort="0" autoFilter="0"/>
  <mergeCells count="1768">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3:Q93"/>
    <mergeCell ref="N94:Q94"/>
    <mergeCell ref="N95:Q95"/>
    <mergeCell ref="N96:Q96"/>
    <mergeCell ref="N97:Q97"/>
    <mergeCell ref="N98:Q98"/>
    <mergeCell ref="N99:Q99"/>
    <mergeCell ref="N100:Q100"/>
    <mergeCell ref="N101:Q101"/>
    <mergeCell ref="N102:Q102"/>
    <mergeCell ref="N103:Q103"/>
    <mergeCell ref="N104:Q104"/>
    <mergeCell ref="N105:Q105"/>
    <mergeCell ref="N106:Q106"/>
    <mergeCell ref="N107:Q107"/>
    <mergeCell ref="N108:Q108"/>
    <mergeCell ref="N109:Q109"/>
    <mergeCell ref="N110:Q110"/>
    <mergeCell ref="N111:Q111"/>
    <mergeCell ref="N112:Q112"/>
    <mergeCell ref="N113:Q113"/>
    <mergeCell ref="N114:Q114"/>
    <mergeCell ref="N115:Q115"/>
    <mergeCell ref="N116:Q116"/>
    <mergeCell ref="N117:Q117"/>
    <mergeCell ref="N119:Q119"/>
    <mergeCell ref="D120:H120"/>
    <mergeCell ref="N120:Q120"/>
    <mergeCell ref="D121:H121"/>
    <mergeCell ref="N121:Q121"/>
    <mergeCell ref="D122:H122"/>
    <mergeCell ref="N122:Q122"/>
    <mergeCell ref="D123:H123"/>
    <mergeCell ref="N123:Q123"/>
    <mergeCell ref="D124:H124"/>
    <mergeCell ref="N124:Q124"/>
    <mergeCell ref="N125:Q125"/>
    <mergeCell ref="L127:Q127"/>
    <mergeCell ref="C133:Q133"/>
    <mergeCell ref="F135:P135"/>
    <mergeCell ref="F136:P136"/>
    <mergeCell ref="M138:P138"/>
    <mergeCell ref="M140:Q140"/>
    <mergeCell ref="M141:Q141"/>
    <mergeCell ref="F143:I143"/>
    <mergeCell ref="L143:M143"/>
    <mergeCell ref="N143:Q143"/>
    <mergeCell ref="F147:I147"/>
    <mergeCell ref="L147:M147"/>
    <mergeCell ref="N147:Q147"/>
    <mergeCell ref="F148:I148"/>
    <mergeCell ref="F149:I149"/>
    <mergeCell ref="L149:M149"/>
    <mergeCell ref="N149:Q149"/>
    <mergeCell ref="F150:I150"/>
    <mergeCell ref="L150:M150"/>
    <mergeCell ref="N150:Q150"/>
    <mergeCell ref="F151:I151"/>
    <mergeCell ref="F152:I152"/>
    <mergeCell ref="F153:I153"/>
    <mergeCell ref="N144:Q144"/>
    <mergeCell ref="N145:Q145"/>
    <mergeCell ref="N146:Q146"/>
    <mergeCell ref="F154:I154"/>
    <mergeCell ref="F155:I155"/>
    <mergeCell ref="F156:I156"/>
    <mergeCell ref="F157:I157"/>
    <mergeCell ref="F158:I158"/>
    <mergeCell ref="F159:I159"/>
    <mergeCell ref="L159:M159"/>
    <mergeCell ref="N159:Q159"/>
    <mergeCell ref="F160:I160"/>
    <mergeCell ref="F161:I161"/>
    <mergeCell ref="F162:I162"/>
    <mergeCell ref="F163:I163"/>
    <mergeCell ref="F164:I164"/>
    <mergeCell ref="F165:I165"/>
    <mergeCell ref="F166:I166"/>
    <mergeCell ref="L166:M166"/>
    <mergeCell ref="N166:Q166"/>
    <mergeCell ref="F167:I167"/>
    <mergeCell ref="F168:I168"/>
    <mergeCell ref="F169:I169"/>
    <mergeCell ref="F170:I170"/>
    <mergeCell ref="F171:I171"/>
    <mergeCell ref="F172:I172"/>
    <mergeCell ref="F173:I173"/>
    <mergeCell ref="L173:M173"/>
    <mergeCell ref="N173:Q173"/>
    <mergeCell ref="F174:I174"/>
    <mergeCell ref="F175:I175"/>
    <mergeCell ref="F176:I176"/>
    <mergeCell ref="F177:I177"/>
    <mergeCell ref="F178:I178"/>
    <mergeCell ref="F179:I179"/>
    <mergeCell ref="F180:I180"/>
    <mergeCell ref="L180:M180"/>
    <mergeCell ref="N180:Q180"/>
    <mergeCell ref="F181:I181"/>
    <mergeCell ref="F182:I182"/>
    <mergeCell ref="L182:M182"/>
    <mergeCell ref="N182:Q182"/>
    <mergeCell ref="F183:I183"/>
    <mergeCell ref="F184:I184"/>
    <mergeCell ref="L184:M184"/>
    <mergeCell ref="N184:Q184"/>
    <mergeCell ref="F185:I185"/>
    <mergeCell ref="F186:I186"/>
    <mergeCell ref="F187:I187"/>
    <mergeCell ref="F188:I188"/>
    <mergeCell ref="F189:I189"/>
    <mergeCell ref="L189:M189"/>
    <mergeCell ref="N189:Q189"/>
    <mergeCell ref="F190:I190"/>
    <mergeCell ref="F191:I191"/>
    <mergeCell ref="L191:M191"/>
    <mergeCell ref="N191:Q191"/>
    <mergeCell ref="F192:I192"/>
    <mergeCell ref="F193:I193"/>
    <mergeCell ref="L193:M193"/>
    <mergeCell ref="N193:Q193"/>
    <mergeCell ref="F194:I194"/>
    <mergeCell ref="F195:I195"/>
    <mergeCell ref="L195:M195"/>
    <mergeCell ref="N195:Q195"/>
    <mergeCell ref="F196:I196"/>
    <mergeCell ref="F197:I197"/>
    <mergeCell ref="L197:M197"/>
    <mergeCell ref="N197:Q197"/>
    <mergeCell ref="F198:I198"/>
    <mergeCell ref="F199:I199"/>
    <mergeCell ref="F200:I200"/>
    <mergeCell ref="F201:I201"/>
    <mergeCell ref="F202:I202"/>
    <mergeCell ref="F203:I203"/>
    <mergeCell ref="F204:I204"/>
    <mergeCell ref="F205:I205"/>
    <mergeCell ref="L205:M205"/>
    <mergeCell ref="N205:Q205"/>
    <mergeCell ref="F206:I206"/>
    <mergeCell ref="F207:I207"/>
    <mergeCell ref="F208:I208"/>
    <mergeCell ref="L208:M208"/>
    <mergeCell ref="N208:Q208"/>
    <mergeCell ref="F209:I209"/>
    <mergeCell ref="L209:M209"/>
    <mergeCell ref="N209:Q209"/>
    <mergeCell ref="F210:I210"/>
    <mergeCell ref="F211:I211"/>
    <mergeCell ref="F212:I212"/>
    <mergeCell ref="L212:M212"/>
    <mergeCell ref="N212:Q212"/>
    <mergeCell ref="F213:I213"/>
    <mergeCell ref="F214:I214"/>
    <mergeCell ref="F216:I216"/>
    <mergeCell ref="L216:M216"/>
    <mergeCell ref="N216:Q216"/>
    <mergeCell ref="F217:I217"/>
    <mergeCell ref="F218:I218"/>
    <mergeCell ref="F219:I219"/>
    <mergeCell ref="F220:I220"/>
    <mergeCell ref="L220:M220"/>
    <mergeCell ref="N220:Q220"/>
    <mergeCell ref="F221:I221"/>
    <mergeCell ref="F222:I222"/>
    <mergeCell ref="F223:I223"/>
    <mergeCell ref="F224:I224"/>
    <mergeCell ref="F225:I225"/>
    <mergeCell ref="F226:I226"/>
    <mergeCell ref="N215:Q215"/>
    <mergeCell ref="F227:I227"/>
    <mergeCell ref="F228:I228"/>
    <mergeCell ref="L228:M228"/>
    <mergeCell ref="N228:Q228"/>
    <mergeCell ref="F229:I229"/>
    <mergeCell ref="F231:I231"/>
    <mergeCell ref="L231:M231"/>
    <mergeCell ref="N231:Q231"/>
    <mergeCell ref="F232:I232"/>
    <mergeCell ref="F233:I233"/>
    <mergeCell ref="F234:I234"/>
    <mergeCell ref="L234:M234"/>
    <mergeCell ref="N234:Q234"/>
    <mergeCell ref="F235:I235"/>
    <mergeCell ref="F236:I236"/>
    <mergeCell ref="F237:I237"/>
    <mergeCell ref="F238:I238"/>
    <mergeCell ref="L238:M238"/>
    <mergeCell ref="N238:Q238"/>
    <mergeCell ref="N230:Q230"/>
    <mergeCell ref="F239:I239"/>
    <mergeCell ref="F240:I240"/>
    <mergeCell ref="F241:I241"/>
    <mergeCell ref="L241:M241"/>
    <mergeCell ref="N241:Q241"/>
    <mergeCell ref="F242:I242"/>
    <mergeCell ref="F243:I243"/>
    <mergeCell ref="F244:I244"/>
    <mergeCell ref="F245:I245"/>
    <mergeCell ref="F246:I246"/>
    <mergeCell ref="F247:I247"/>
    <mergeCell ref="F248:I248"/>
    <mergeCell ref="F249:I249"/>
    <mergeCell ref="L249:M249"/>
    <mergeCell ref="N249:Q249"/>
    <mergeCell ref="F250:I250"/>
    <mergeCell ref="F251:I251"/>
    <mergeCell ref="F252:I252"/>
    <mergeCell ref="L252:M252"/>
    <mergeCell ref="N252:Q252"/>
    <mergeCell ref="F253:I253"/>
    <mergeCell ref="F254:I254"/>
    <mergeCell ref="F255:I255"/>
    <mergeCell ref="F256:I256"/>
    <mergeCell ref="L256:M256"/>
    <mergeCell ref="N256:Q256"/>
    <mergeCell ref="F257:I257"/>
    <mergeCell ref="F258:I258"/>
    <mergeCell ref="F259:I259"/>
    <mergeCell ref="F260:I260"/>
    <mergeCell ref="F261:I261"/>
    <mergeCell ref="L261:M261"/>
    <mergeCell ref="N261:Q261"/>
    <mergeCell ref="F262:I262"/>
    <mergeCell ref="F263:I263"/>
    <mergeCell ref="F264:I264"/>
    <mergeCell ref="L264:M264"/>
    <mergeCell ref="N264:Q264"/>
    <mergeCell ref="F265:I265"/>
    <mergeCell ref="F266:I266"/>
    <mergeCell ref="F267:I267"/>
    <mergeCell ref="L267:M267"/>
    <mergeCell ref="N267:Q267"/>
    <mergeCell ref="F268:I268"/>
    <mergeCell ref="F269:I269"/>
    <mergeCell ref="L269:M269"/>
    <mergeCell ref="N269:Q269"/>
    <mergeCell ref="F270:I270"/>
    <mergeCell ref="F271:I271"/>
    <mergeCell ref="F272:I272"/>
    <mergeCell ref="L272:M272"/>
    <mergeCell ref="N272:Q272"/>
    <mergeCell ref="F273:I273"/>
    <mergeCell ref="F274:I274"/>
    <mergeCell ref="F275:I275"/>
    <mergeCell ref="F276:I276"/>
    <mergeCell ref="F277:I277"/>
    <mergeCell ref="F278:I278"/>
    <mergeCell ref="F279:I279"/>
    <mergeCell ref="F280:I280"/>
    <mergeCell ref="F281:I281"/>
    <mergeCell ref="F282:I282"/>
    <mergeCell ref="L282:M282"/>
    <mergeCell ref="N282:Q282"/>
    <mergeCell ref="F283:I283"/>
    <mergeCell ref="F284:I284"/>
    <mergeCell ref="F285:I285"/>
    <mergeCell ref="L285:M285"/>
    <mergeCell ref="N285:Q285"/>
    <mergeCell ref="F286:I286"/>
    <mergeCell ref="F287:I287"/>
    <mergeCell ref="F288:I288"/>
    <mergeCell ref="L288:M288"/>
    <mergeCell ref="N288:Q288"/>
    <mergeCell ref="F289:I289"/>
    <mergeCell ref="F290:I290"/>
    <mergeCell ref="F291:I291"/>
    <mergeCell ref="L291:M291"/>
    <mergeCell ref="N291:Q291"/>
    <mergeCell ref="F292:I292"/>
    <mergeCell ref="F293:I293"/>
    <mergeCell ref="F294:I294"/>
    <mergeCell ref="L294:M294"/>
    <mergeCell ref="N294:Q294"/>
    <mergeCell ref="F295:I295"/>
    <mergeCell ref="L295:M295"/>
    <mergeCell ref="N295:Q295"/>
    <mergeCell ref="F296:I296"/>
    <mergeCell ref="F297:I297"/>
    <mergeCell ref="F298:I298"/>
    <mergeCell ref="F299:I299"/>
    <mergeCell ref="F300:I300"/>
    <mergeCell ref="F301:I301"/>
    <mergeCell ref="F302:I302"/>
    <mergeCell ref="F303:I303"/>
    <mergeCell ref="L303:M303"/>
    <mergeCell ref="N303:Q303"/>
    <mergeCell ref="F304:I304"/>
    <mergeCell ref="F305:I305"/>
    <mergeCell ref="F306:I306"/>
    <mergeCell ref="F307:I307"/>
    <mergeCell ref="F308:I308"/>
    <mergeCell ref="F309:I309"/>
    <mergeCell ref="L309:M309"/>
    <mergeCell ref="N309:Q309"/>
    <mergeCell ref="F310:I310"/>
    <mergeCell ref="F311:I311"/>
    <mergeCell ref="F312:I312"/>
    <mergeCell ref="F313:I313"/>
    <mergeCell ref="F314:I314"/>
    <mergeCell ref="L314:M314"/>
    <mergeCell ref="N314:Q314"/>
    <mergeCell ref="F315:I315"/>
    <mergeCell ref="F316:I316"/>
    <mergeCell ref="F317:I317"/>
    <mergeCell ref="L317:M317"/>
    <mergeCell ref="N317:Q317"/>
    <mergeCell ref="F318:I318"/>
    <mergeCell ref="F319:I319"/>
    <mergeCell ref="F320:I320"/>
    <mergeCell ref="F321:I321"/>
    <mergeCell ref="F322:I322"/>
    <mergeCell ref="F323:I323"/>
    <mergeCell ref="L323:M323"/>
    <mergeCell ref="N323:Q323"/>
    <mergeCell ref="F324:I324"/>
    <mergeCell ref="F325:I325"/>
    <mergeCell ref="F326:I326"/>
    <mergeCell ref="L326:M326"/>
    <mergeCell ref="N326:Q326"/>
    <mergeCell ref="F327:I327"/>
    <mergeCell ref="F328:I328"/>
    <mergeCell ref="F329:I329"/>
    <mergeCell ref="F330:I330"/>
    <mergeCell ref="F331:I331"/>
    <mergeCell ref="F332:I332"/>
    <mergeCell ref="F333:I333"/>
    <mergeCell ref="F334:I334"/>
    <mergeCell ref="F335:I335"/>
    <mergeCell ref="F336:I336"/>
    <mergeCell ref="F337:I337"/>
    <mergeCell ref="F338:I338"/>
    <mergeCell ref="F339:I339"/>
    <mergeCell ref="F340:I340"/>
    <mergeCell ref="L340:M340"/>
    <mergeCell ref="N340:Q340"/>
    <mergeCell ref="F341:I341"/>
    <mergeCell ref="F342:I342"/>
    <mergeCell ref="F343:I343"/>
    <mergeCell ref="F344:I344"/>
    <mergeCell ref="F345:I345"/>
    <mergeCell ref="F346:I346"/>
    <mergeCell ref="L346:M346"/>
    <mergeCell ref="N346:Q346"/>
    <mergeCell ref="F347:I347"/>
    <mergeCell ref="F348:I348"/>
    <mergeCell ref="F349:I349"/>
    <mergeCell ref="L349:M349"/>
    <mergeCell ref="N349:Q349"/>
    <mergeCell ref="F350:I350"/>
    <mergeCell ref="F351:I351"/>
    <mergeCell ref="L351:M351"/>
    <mergeCell ref="N351:Q351"/>
    <mergeCell ref="F352:I352"/>
    <mergeCell ref="F353:I353"/>
    <mergeCell ref="F354:I354"/>
    <mergeCell ref="L354:M354"/>
    <mergeCell ref="N354:Q354"/>
    <mergeCell ref="F355:I355"/>
    <mergeCell ref="F356:I356"/>
    <mergeCell ref="L356:M356"/>
    <mergeCell ref="N356:Q356"/>
    <mergeCell ref="F357:I357"/>
    <mergeCell ref="F358:I358"/>
    <mergeCell ref="F359:I359"/>
    <mergeCell ref="F360:I360"/>
    <mergeCell ref="L360:M360"/>
    <mergeCell ref="N360:Q360"/>
    <mergeCell ref="F361:I361"/>
    <mergeCell ref="F362:I362"/>
    <mergeCell ref="F363:I363"/>
    <mergeCell ref="F364:I364"/>
    <mergeCell ref="L364:M364"/>
    <mergeCell ref="N364:Q364"/>
    <mergeCell ref="F365:I365"/>
    <mergeCell ref="F366:I366"/>
    <mergeCell ref="F367:I367"/>
    <mergeCell ref="F368:I368"/>
    <mergeCell ref="L368:M368"/>
    <mergeCell ref="N368:Q368"/>
    <mergeCell ref="F369:I369"/>
    <mergeCell ref="F370:I370"/>
    <mergeCell ref="F371:I371"/>
    <mergeCell ref="F372:I372"/>
    <mergeCell ref="L372:M372"/>
    <mergeCell ref="N372:Q372"/>
    <mergeCell ref="F373:I373"/>
    <mergeCell ref="F374:I374"/>
    <mergeCell ref="L374:M374"/>
    <mergeCell ref="N374:Q374"/>
    <mergeCell ref="F375:I375"/>
    <mergeCell ref="F376:I376"/>
    <mergeCell ref="L376:M376"/>
    <mergeCell ref="N376:Q376"/>
    <mergeCell ref="F377:I377"/>
    <mergeCell ref="F378:I378"/>
    <mergeCell ref="F379:I379"/>
    <mergeCell ref="F380:I380"/>
    <mergeCell ref="F381:I381"/>
    <mergeCell ref="F382:I382"/>
    <mergeCell ref="F383:I383"/>
    <mergeCell ref="F384:I384"/>
    <mergeCell ref="F385:I385"/>
    <mergeCell ref="F386:I386"/>
    <mergeCell ref="F387:I387"/>
    <mergeCell ref="F388:I388"/>
    <mergeCell ref="L388:M388"/>
    <mergeCell ref="N388:Q388"/>
    <mergeCell ref="F389:I389"/>
    <mergeCell ref="F390:I390"/>
    <mergeCell ref="F391:I391"/>
    <mergeCell ref="F392:I392"/>
    <mergeCell ref="F393:I393"/>
    <mergeCell ref="F394:I394"/>
    <mergeCell ref="F395:I395"/>
    <mergeCell ref="L395:M395"/>
    <mergeCell ref="N395:Q395"/>
    <mergeCell ref="F396:I396"/>
    <mergeCell ref="F397:I397"/>
    <mergeCell ref="F398:I398"/>
    <mergeCell ref="F399:I399"/>
    <mergeCell ref="F400:I400"/>
    <mergeCell ref="F401:I401"/>
    <mergeCell ref="F402:I402"/>
    <mergeCell ref="F403:I403"/>
    <mergeCell ref="L403:M403"/>
    <mergeCell ref="N403:Q403"/>
    <mergeCell ref="F404:I404"/>
    <mergeCell ref="F405:I405"/>
    <mergeCell ref="F406:I406"/>
    <mergeCell ref="F407:I407"/>
    <mergeCell ref="F408:I408"/>
    <mergeCell ref="L408:M408"/>
    <mergeCell ref="N408:Q408"/>
    <mergeCell ref="F409:I409"/>
    <mergeCell ref="F410:I410"/>
    <mergeCell ref="F411:I411"/>
    <mergeCell ref="F412:I412"/>
    <mergeCell ref="F413:I413"/>
    <mergeCell ref="F414:I414"/>
    <mergeCell ref="F415:I415"/>
    <mergeCell ref="F416:I416"/>
    <mergeCell ref="F417:I417"/>
    <mergeCell ref="F418:I418"/>
    <mergeCell ref="F419:I419"/>
    <mergeCell ref="F420:I420"/>
    <mergeCell ref="F421:I421"/>
    <mergeCell ref="F422:I422"/>
    <mergeCell ref="L422:M422"/>
    <mergeCell ref="N422:Q422"/>
    <mergeCell ref="F423:I423"/>
    <mergeCell ref="F424:I424"/>
    <mergeCell ref="F425:I425"/>
    <mergeCell ref="F426:I426"/>
    <mergeCell ref="F427:I427"/>
    <mergeCell ref="L427:M427"/>
    <mergeCell ref="N427:Q427"/>
    <mergeCell ref="F428:I428"/>
    <mergeCell ref="F429:I429"/>
    <mergeCell ref="F430:I430"/>
    <mergeCell ref="L430:M430"/>
    <mergeCell ref="N430:Q430"/>
    <mergeCell ref="F431:I431"/>
    <mergeCell ref="F432:I432"/>
    <mergeCell ref="F433:I433"/>
    <mergeCell ref="F434:I434"/>
    <mergeCell ref="F435:I435"/>
    <mergeCell ref="F436:I436"/>
    <mergeCell ref="L436:M436"/>
    <mergeCell ref="N436:Q436"/>
    <mergeCell ref="F437:I437"/>
    <mergeCell ref="F438:I438"/>
    <mergeCell ref="F439:I439"/>
    <mergeCell ref="F440:I440"/>
    <mergeCell ref="L440:M440"/>
    <mergeCell ref="N440:Q440"/>
    <mergeCell ref="F441:I441"/>
    <mergeCell ref="F442:I442"/>
    <mergeCell ref="F443:I443"/>
    <mergeCell ref="F444:I444"/>
    <mergeCell ref="F445:I445"/>
    <mergeCell ref="F446:I446"/>
    <mergeCell ref="F447:I447"/>
    <mergeCell ref="L447:M447"/>
    <mergeCell ref="N447:Q447"/>
    <mergeCell ref="F448:I448"/>
    <mergeCell ref="F449:I449"/>
    <mergeCell ref="F450:I450"/>
    <mergeCell ref="F451:I451"/>
    <mergeCell ref="F452:I452"/>
    <mergeCell ref="F453:I453"/>
    <mergeCell ref="F454:I454"/>
    <mergeCell ref="F455:I455"/>
    <mergeCell ref="F456:I456"/>
    <mergeCell ref="F457:I457"/>
    <mergeCell ref="F458:I458"/>
    <mergeCell ref="F459:I459"/>
    <mergeCell ref="F460:I460"/>
    <mergeCell ref="F461:I461"/>
    <mergeCell ref="F462:I462"/>
    <mergeCell ref="F463:I463"/>
    <mergeCell ref="F464:I464"/>
    <mergeCell ref="F465:I465"/>
    <mergeCell ref="F466:I466"/>
    <mergeCell ref="F467:I467"/>
    <mergeCell ref="F468:I468"/>
    <mergeCell ref="F469:I469"/>
    <mergeCell ref="F470:I470"/>
    <mergeCell ref="F471:I471"/>
    <mergeCell ref="F472:I472"/>
    <mergeCell ref="F473:I473"/>
    <mergeCell ref="F474:I474"/>
    <mergeCell ref="F475:I475"/>
    <mergeCell ref="F476:I476"/>
    <mergeCell ref="F477:I477"/>
    <mergeCell ref="F478:I478"/>
    <mergeCell ref="F479:I479"/>
    <mergeCell ref="F480:I480"/>
    <mergeCell ref="F481:I481"/>
    <mergeCell ref="L481:M481"/>
    <mergeCell ref="N481:Q481"/>
    <mergeCell ref="F482:I482"/>
    <mergeCell ref="F483:I483"/>
    <mergeCell ref="F484:I484"/>
    <mergeCell ref="F485:I485"/>
    <mergeCell ref="L485:M485"/>
    <mergeCell ref="N485:Q485"/>
    <mergeCell ref="F486:I486"/>
    <mergeCell ref="F487:I487"/>
    <mergeCell ref="F488:I488"/>
    <mergeCell ref="F489:I489"/>
    <mergeCell ref="F490:I490"/>
    <mergeCell ref="F491:I491"/>
    <mergeCell ref="F492:I492"/>
    <mergeCell ref="F493:I493"/>
    <mergeCell ref="L493:M493"/>
    <mergeCell ref="N493:Q493"/>
    <mergeCell ref="F494:I494"/>
    <mergeCell ref="F495:I495"/>
    <mergeCell ref="F496:I496"/>
    <mergeCell ref="F497:I497"/>
    <mergeCell ref="F498:I498"/>
    <mergeCell ref="L498:M498"/>
    <mergeCell ref="N498:Q498"/>
    <mergeCell ref="F499:I499"/>
    <mergeCell ref="F500:I500"/>
    <mergeCell ref="F502:I502"/>
    <mergeCell ref="L502:M502"/>
    <mergeCell ref="N502:Q502"/>
    <mergeCell ref="F503:I503"/>
    <mergeCell ref="F504:I504"/>
    <mergeCell ref="L504:M504"/>
    <mergeCell ref="N504:Q504"/>
    <mergeCell ref="F505:I505"/>
    <mergeCell ref="N501:Q501"/>
    <mergeCell ref="F506:I506"/>
    <mergeCell ref="L506:M506"/>
    <mergeCell ref="N506:Q506"/>
    <mergeCell ref="F507:I507"/>
    <mergeCell ref="F508:I508"/>
    <mergeCell ref="F509:I509"/>
    <mergeCell ref="L509:M509"/>
    <mergeCell ref="N509:Q509"/>
    <mergeCell ref="F510:I510"/>
    <mergeCell ref="F511:I511"/>
    <mergeCell ref="F512:I512"/>
    <mergeCell ref="F513:I513"/>
    <mergeCell ref="F514:I514"/>
    <mergeCell ref="F515:I515"/>
    <mergeCell ref="F516:I516"/>
    <mergeCell ref="L516:M516"/>
    <mergeCell ref="N516:Q516"/>
    <mergeCell ref="F517:I517"/>
    <mergeCell ref="F518:I518"/>
    <mergeCell ref="L518:M518"/>
    <mergeCell ref="N518:Q518"/>
    <mergeCell ref="F519:I519"/>
    <mergeCell ref="F520:I520"/>
    <mergeCell ref="F521:I521"/>
    <mergeCell ref="L521:M521"/>
    <mergeCell ref="N521:Q521"/>
    <mergeCell ref="F522:I522"/>
    <mergeCell ref="F523:I523"/>
    <mergeCell ref="F524:I524"/>
    <mergeCell ref="L524:M524"/>
    <mergeCell ref="N524:Q524"/>
    <mergeCell ref="F525:I525"/>
    <mergeCell ref="F526:I526"/>
    <mergeCell ref="F527:I527"/>
    <mergeCell ref="L527:M527"/>
    <mergeCell ref="N527:Q527"/>
    <mergeCell ref="F528:I528"/>
    <mergeCell ref="F529:I529"/>
    <mergeCell ref="F530:I530"/>
    <mergeCell ref="L530:M530"/>
    <mergeCell ref="N530:Q530"/>
    <mergeCell ref="F531:I531"/>
    <mergeCell ref="F532:I532"/>
    <mergeCell ref="F533:I533"/>
    <mergeCell ref="F534:I534"/>
    <mergeCell ref="L534:M534"/>
    <mergeCell ref="N534:Q534"/>
    <mergeCell ref="F535:I535"/>
    <mergeCell ref="F536:I536"/>
    <mergeCell ref="F537:I537"/>
    <mergeCell ref="F538:I538"/>
    <mergeCell ref="L538:M538"/>
    <mergeCell ref="N538:Q538"/>
    <mergeCell ref="F539:I539"/>
    <mergeCell ref="F540:I540"/>
    <mergeCell ref="F541:I541"/>
    <mergeCell ref="F542:I542"/>
    <mergeCell ref="L542:M542"/>
    <mergeCell ref="N542:Q542"/>
    <mergeCell ref="F543:I543"/>
    <mergeCell ref="F544:I544"/>
    <mergeCell ref="F545:I545"/>
    <mergeCell ref="F546:I546"/>
    <mergeCell ref="L546:M546"/>
    <mergeCell ref="N546:Q546"/>
    <mergeCell ref="F547:I547"/>
    <mergeCell ref="F548:I548"/>
    <mergeCell ref="F549:I549"/>
    <mergeCell ref="F550:I550"/>
    <mergeCell ref="F551:I551"/>
    <mergeCell ref="F552:I552"/>
    <mergeCell ref="F553:I553"/>
    <mergeCell ref="L553:M553"/>
    <mergeCell ref="N553:Q553"/>
    <mergeCell ref="F554:I554"/>
    <mergeCell ref="F555:I555"/>
    <mergeCell ref="F556:I556"/>
    <mergeCell ref="F557:I557"/>
    <mergeCell ref="F558:I558"/>
    <mergeCell ref="F559:I559"/>
    <mergeCell ref="L559:M559"/>
    <mergeCell ref="N559:Q559"/>
    <mergeCell ref="F560:I560"/>
    <mergeCell ref="F561:I561"/>
    <mergeCell ref="F562:I562"/>
    <mergeCell ref="L562:M562"/>
    <mergeCell ref="N562:Q562"/>
    <mergeCell ref="F563:I563"/>
    <mergeCell ref="F564:I564"/>
    <mergeCell ref="F565:I565"/>
    <mergeCell ref="F566:I566"/>
    <mergeCell ref="F567:I567"/>
    <mergeCell ref="L567:M567"/>
    <mergeCell ref="N567:Q567"/>
    <mergeCell ref="F568:I568"/>
    <mergeCell ref="F569:I569"/>
    <mergeCell ref="F570:I570"/>
    <mergeCell ref="F571:I571"/>
    <mergeCell ref="L571:M571"/>
    <mergeCell ref="N571:Q571"/>
    <mergeCell ref="F572:I572"/>
    <mergeCell ref="F573:I573"/>
    <mergeCell ref="F574:I574"/>
    <mergeCell ref="L574:M574"/>
    <mergeCell ref="N574:Q574"/>
    <mergeCell ref="F575:I575"/>
    <mergeCell ref="F576:I576"/>
    <mergeCell ref="F577:I577"/>
    <mergeCell ref="F578:I578"/>
    <mergeCell ref="F579:I579"/>
    <mergeCell ref="F580:I580"/>
    <mergeCell ref="F581:I581"/>
    <mergeCell ref="F582:I582"/>
    <mergeCell ref="F583:I583"/>
    <mergeCell ref="F584:I584"/>
    <mergeCell ref="L584:M584"/>
    <mergeCell ref="N584:Q584"/>
    <mergeCell ref="F585:I585"/>
    <mergeCell ref="F586:I586"/>
    <mergeCell ref="F587:I587"/>
    <mergeCell ref="F588:I588"/>
    <mergeCell ref="F589:I589"/>
    <mergeCell ref="L589:M589"/>
    <mergeCell ref="N589:Q589"/>
    <mergeCell ref="F590:I590"/>
    <mergeCell ref="F592:I592"/>
    <mergeCell ref="L592:M592"/>
    <mergeCell ref="N592:Q592"/>
    <mergeCell ref="F593:I593"/>
    <mergeCell ref="L593:M593"/>
    <mergeCell ref="N593:Q593"/>
    <mergeCell ref="F594:I594"/>
    <mergeCell ref="L594:M594"/>
    <mergeCell ref="N594:Q594"/>
    <mergeCell ref="F595:I595"/>
    <mergeCell ref="L595:M595"/>
    <mergeCell ref="N595:Q595"/>
    <mergeCell ref="F596:I596"/>
    <mergeCell ref="L596:M596"/>
    <mergeCell ref="N596:Q596"/>
    <mergeCell ref="F598:I598"/>
    <mergeCell ref="L598:M598"/>
    <mergeCell ref="N598:Q598"/>
    <mergeCell ref="N591:Q591"/>
    <mergeCell ref="N597:Q597"/>
    <mergeCell ref="F601:I601"/>
    <mergeCell ref="L601:M601"/>
    <mergeCell ref="N601:Q601"/>
    <mergeCell ref="F602:I602"/>
    <mergeCell ref="F603:I603"/>
    <mergeCell ref="F604:I604"/>
    <mergeCell ref="F605:I605"/>
    <mergeCell ref="F606:I606"/>
    <mergeCell ref="F607:I607"/>
    <mergeCell ref="F608:I608"/>
    <mergeCell ref="F609:I609"/>
    <mergeCell ref="L609:M609"/>
    <mergeCell ref="N609:Q609"/>
    <mergeCell ref="F610:I610"/>
    <mergeCell ref="F611:I611"/>
    <mergeCell ref="F612:I612"/>
    <mergeCell ref="F613:I613"/>
    <mergeCell ref="L613:M613"/>
    <mergeCell ref="N613:Q613"/>
    <mergeCell ref="F614:I614"/>
    <mergeCell ref="F615:I615"/>
    <mergeCell ref="F616:I616"/>
    <mergeCell ref="L616:M616"/>
    <mergeCell ref="N616:Q616"/>
    <mergeCell ref="F617:I617"/>
    <mergeCell ref="F618:I618"/>
    <mergeCell ref="L618:M618"/>
    <mergeCell ref="N618:Q618"/>
    <mergeCell ref="F619:I619"/>
    <mergeCell ref="F620:I620"/>
    <mergeCell ref="L620:M620"/>
    <mergeCell ref="N620:Q620"/>
    <mergeCell ref="F621:I621"/>
    <mergeCell ref="F622:I622"/>
    <mergeCell ref="F623:I623"/>
    <mergeCell ref="F624:I624"/>
    <mergeCell ref="F625:I625"/>
    <mergeCell ref="F626:I626"/>
    <mergeCell ref="F627:I627"/>
    <mergeCell ref="F628:I628"/>
    <mergeCell ref="L628:M628"/>
    <mergeCell ref="N628:Q628"/>
    <mergeCell ref="F629:I629"/>
    <mergeCell ref="F630:I630"/>
    <mergeCell ref="F631:I631"/>
    <mergeCell ref="F632:I632"/>
    <mergeCell ref="F633:I633"/>
    <mergeCell ref="F634:I634"/>
    <mergeCell ref="L634:M634"/>
    <mergeCell ref="N634:Q634"/>
    <mergeCell ref="F636:I636"/>
    <mergeCell ref="L636:M636"/>
    <mergeCell ref="N636:Q636"/>
    <mergeCell ref="F637:I637"/>
    <mergeCell ref="F638:I638"/>
    <mergeCell ref="F639:I639"/>
    <mergeCell ref="F640:I640"/>
    <mergeCell ref="F641:I641"/>
    <mergeCell ref="F642:I642"/>
    <mergeCell ref="L642:M642"/>
    <mergeCell ref="N642:Q642"/>
    <mergeCell ref="F643:I643"/>
    <mergeCell ref="F644:I644"/>
    <mergeCell ref="F645:I645"/>
    <mergeCell ref="L645:M645"/>
    <mergeCell ref="N645:Q645"/>
    <mergeCell ref="F646:I646"/>
    <mergeCell ref="F647:I647"/>
    <mergeCell ref="F648:I648"/>
    <mergeCell ref="F649:I649"/>
    <mergeCell ref="F650:I650"/>
    <mergeCell ref="F651:I651"/>
    <mergeCell ref="F652:I652"/>
    <mergeCell ref="F653:I653"/>
    <mergeCell ref="L653:M653"/>
    <mergeCell ref="N653:Q653"/>
    <mergeCell ref="F654:I654"/>
    <mergeCell ref="F655:I655"/>
    <mergeCell ref="F656:I656"/>
    <mergeCell ref="F657:I657"/>
    <mergeCell ref="L657:M657"/>
    <mergeCell ref="N657:Q657"/>
    <mergeCell ref="F658:I658"/>
    <mergeCell ref="F659:I659"/>
    <mergeCell ref="F660:I660"/>
    <mergeCell ref="F661:I661"/>
    <mergeCell ref="F662:I662"/>
    <mergeCell ref="F663:I663"/>
    <mergeCell ref="F664:I664"/>
    <mergeCell ref="F665:I665"/>
    <mergeCell ref="F666:I666"/>
    <mergeCell ref="F667:I667"/>
    <mergeCell ref="F668:I668"/>
    <mergeCell ref="L668:M668"/>
    <mergeCell ref="N668:Q668"/>
    <mergeCell ref="F669:I669"/>
    <mergeCell ref="F670:I670"/>
    <mergeCell ref="F671:I671"/>
    <mergeCell ref="L671:M671"/>
    <mergeCell ref="N671:Q671"/>
    <mergeCell ref="F672:I672"/>
    <mergeCell ref="F673:I673"/>
    <mergeCell ref="F674:I674"/>
    <mergeCell ref="L674:M674"/>
    <mergeCell ref="N674:Q674"/>
    <mergeCell ref="F675:I675"/>
    <mergeCell ref="F676:I676"/>
    <mergeCell ref="F677:I677"/>
    <mergeCell ref="F678:I678"/>
    <mergeCell ref="L678:M678"/>
    <mergeCell ref="N678:Q678"/>
    <mergeCell ref="F680:I680"/>
    <mergeCell ref="L680:M680"/>
    <mergeCell ref="N680:Q680"/>
    <mergeCell ref="F681:I681"/>
    <mergeCell ref="F682:I682"/>
    <mergeCell ref="F683:I683"/>
    <mergeCell ref="L683:M683"/>
    <mergeCell ref="N683:Q683"/>
    <mergeCell ref="F684:I684"/>
    <mergeCell ref="F685:I685"/>
    <mergeCell ref="F686:I686"/>
    <mergeCell ref="F687:I687"/>
    <mergeCell ref="L687:M687"/>
    <mergeCell ref="N687:Q687"/>
    <mergeCell ref="F688:I688"/>
    <mergeCell ref="F689:I689"/>
    <mergeCell ref="F690:I690"/>
    <mergeCell ref="F691:I691"/>
    <mergeCell ref="F692:I692"/>
    <mergeCell ref="L692:M692"/>
    <mergeCell ref="N692:Q692"/>
    <mergeCell ref="F693:I693"/>
    <mergeCell ref="F694:I694"/>
    <mergeCell ref="F695:I695"/>
    <mergeCell ref="F696:I696"/>
    <mergeCell ref="L696:M696"/>
    <mergeCell ref="N696:Q696"/>
    <mergeCell ref="F697:I697"/>
    <mergeCell ref="F698:I698"/>
    <mergeCell ref="F699:I699"/>
    <mergeCell ref="L699:M699"/>
    <mergeCell ref="N699:Q699"/>
    <mergeCell ref="F700:I700"/>
    <mergeCell ref="F701:I701"/>
    <mergeCell ref="F702:I702"/>
    <mergeCell ref="F703:I703"/>
    <mergeCell ref="L703:M703"/>
    <mergeCell ref="N703:Q703"/>
    <mergeCell ref="F704:I704"/>
    <mergeCell ref="F705:I705"/>
    <mergeCell ref="F706:I706"/>
    <mergeCell ref="F707:I707"/>
    <mergeCell ref="L707:M707"/>
    <mergeCell ref="N707:Q707"/>
    <mergeCell ref="F708:I708"/>
    <mergeCell ref="F709:I709"/>
    <mergeCell ref="F710:I710"/>
    <mergeCell ref="F711:I711"/>
    <mergeCell ref="L711:M711"/>
    <mergeCell ref="N711:Q711"/>
    <mergeCell ref="F712:I712"/>
    <mergeCell ref="F713:I713"/>
    <mergeCell ref="F714:I714"/>
    <mergeCell ref="F715:I715"/>
    <mergeCell ref="L715:M715"/>
    <mergeCell ref="N715:Q715"/>
    <mergeCell ref="F716:I716"/>
    <mergeCell ref="F717:I717"/>
    <mergeCell ref="F718:I718"/>
    <mergeCell ref="F719:I719"/>
    <mergeCell ref="L719:M719"/>
    <mergeCell ref="N719:Q719"/>
    <mergeCell ref="F720:I720"/>
    <mergeCell ref="F721:I721"/>
    <mergeCell ref="F722:I722"/>
    <mergeCell ref="L722:M722"/>
    <mergeCell ref="N722:Q722"/>
    <mergeCell ref="F723:I723"/>
    <mergeCell ref="F724:I724"/>
    <mergeCell ref="F725:I725"/>
    <mergeCell ref="L725:M725"/>
    <mergeCell ref="N725:Q725"/>
    <mergeCell ref="F727:I727"/>
    <mergeCell ref="L727:M727"/>
    <mergeCell ref="N727:Q727"/>
    <mergeCell ref="F728:I728"/>
    <mergeCell ref="F729:I729"/>
    <mergeCell ref="F730:I730"/>
    <mergeCell ref="L730:M730"/>
    <mergeCell ref="N730:Q730"/>
    <mergeCell ref="F731:I731"/>
    <mergeCell ref="F732:I732"/>
    <mergeCell ref="F733:I733"/>
    <mergeCell ref="F734:I734"/>
    <mergeCell ref="L734:M734"/>
    <mergeCell ref="N734:Q734"/>
    <mergeCell ref="F735:I735"/>
    <mergeCell ref="F736:I736"/>
    <mergeCell ref="L736:M736"/>
    <mergeCell ref="N736:Q736"/>
    <mergeCell ref="F737:I737"/>
    <mergeCell ref="L737:M737"/>
    <mergeCell ref="N737:Q737"/>
    <mergeCell ref="F739:I739"/>
    <mergeCell ref="L739:M739"/>
    <mergeCell ref="N739:Q739"/>
    <mergeCell ref="F740:I740"/>
    <mergeCell ref="F741:I741"/>
    <mergeCell ref="F742:I742"/>
    <mergeCell ref="F743:I743"/>
    <mergeCell ref="L743:M743"/>
    <mergeCell ref="N743:Q743"/>
    <mergeCell ref="F744:I744"/>
    <mergeCell ref="L744:M744"/>
    <mergeCell ref="N744:Q744"/>
    <mergeCell ref="F746:I746"/>
    <mergeCell ref="L746:M746"/>
    <mergeCell ref="N746:Q746"/>
    <mergeCell ref="F747:I747"/>
    <mergeCell ref="L747:M747"/>
    <mergeCell ref="N747:Q747"/>
    <mergeCell ref="F748:I748"/>
    <mergeCell ref="L748:M748"/>
    <mergeCell ref="N748:Q748"/>
    <mergeCell ref="F750:I750"/>
    <mergeCell ref="L750:M750"/>
    <mergeCell ref="N750:Q750"/>
    <mergeCell ref="F751:I751"/>
    <mergeCell ref="F752:I752"/>
    <mergeCell ref="L752:M752"/>
    <mergeCell ref="N752:Q752"/>
    <mergeCell ref="F753:I753"/>
    <mergeCell ref="L753:M753"/>
    <mergeCell ref="N753:Q753"/>
    <mergeCell ref="F754:I754"/>
    <mergeCell ref="F755:I755"/>
    <mergeCell ref="L755:M755"/>
    <mergeCell ref="N755:Q755"/>
    <mergeCell ref="F756:I756"/>
    <mergeCell ref="F757:I757"/>
    <mergeCell ref="L757:M757"/>
    <mergeCell ref="N757:Q757"/>
    <mergeCell ref="F758:I758"/>
    <mergeCell ref="F759:I759"/>
    <mergeCell ref="L759:M759"/>
    <mergeCell ref="N759:Q759"/>
    <mergeCell ref="F760:I760"/>
    <mergeCell ref="F761:I761"/>
    <mergeCell ref="L761:M761"/>
    <mergeCell ref="N761:Q761"/>
    <mergeCell ref="F763:I763"/>
    <mergeCell ref="L763:M763"/>
    <mergeCell ref="N763:Q763"/>
    <mergeCell ref="F764:I764"/>
    <mergeCell ref="F765:I765"/>
    <mergeCell ref="L765:M765"/>
    <mergeCell ref="N765:Q765"/>
    <mergeCell ref="F766:I766"/>
    <mergeCell ref="F767:I767"/>
    <mergeCell ref="L767:M767"/>
    <mergeCell ref="N767:Q767"/>
    <mergeCell ref="F768:I768"/>
    <mergeCell ref="F769:I769"/>
    <mergeCell ref="L769:M769"/>
    <mergeCell ref="N769:Q769"/>
    <mergeCell ref="F770:I770"/>
    <mergeCell ref="F771:I771"/>
    <mergeCell ref="L771:M771"/>
    <mergeCell ref="N771:Q771"/>
    <mergeCell ref="F772:I772"/>
    <mergeCell ref="L772:M772"/>
    <mergeCell ref="N772:Q772"/>
    <mergeCell ref="F773:I773"/>
    <mergeCell ref="L773:M773"/>
    <mergeCell ref="N773:Q773"/>
    <mergeCell ref="F774:I774"/>
    <mergeCell ref="L774:M774"/>
    <mergeCell ref="N774:Q774"/>
    <mergeCell ref="F775:I775"/>
    <mergeCell ref="L775:M775"/>
    <mergeCell ref="N775:Q775"/>
    <mergeCell ref="F776:I776"/>
    <mergeCell ref="F777:I777"/>
    <mergeCell ref="F778:I778"/>
    <mergeCell ref="F779:I779"/>
    <mergeCell ref="F780:I780"/>
    <mergeCell ref="L780:M780"/>
    <mergeCell ref="N780:Q780"/>
    <mergeCell ref="F781:I781"/>
    <mergeCell ref="F782:I782"/>
    <mergeCell ref="F783:I783"/>
    <mergeCell ref="F784:I784"/>
    <mergeCell ref="F785:I785"/>
    <mergeCell ref="F786:I786"/>
    <mergeCell ref="L786:M786"/>
    <mergeCell ref="N786:Q786"/>
    <mergeCell ref="F787:I787"/>
    <mergeCell ref="F788:I788"/>
    <mergeCell ref="L788:M788"/>
    <mergeCell ref="N788:Q788"/>
    <mergeCell ref="F789:I789"/>
    <mergeCell ref="F790:I790"/>
    <mergeCell ref="F791:I791"/>
    <mergeCell ref="L791:M791"/>
    <mergeCell ref="N791:Q791"/>
    <mergeCell ref="F792:I792"/>
    <mergeCell ref="F793:I793"/>
    <mergeCell ref="F794:I794"/>
    <mergeCell ref="F795:I795"/>
    <mergeCell ref="L795:M795"/>
    <mergeCell ref="N795:Q795"/>
    <mergeCell ref="F796:I796"/>
    <mergeCell ref="F797:I797"/>
    <mergeCell ref="F798:I798"/>
    <mergeCell ref="F799:I799"/>
    <mergeCell ref="L799:M799"/>
    <mergeCell ref="N799:Q799"/>
    <mergeCell ref="F800:I800"/>
    <mergeCell ref="F801:I801"/>
    <mergeCell ref="F802:I802"/>
    <mergeCell ref="F803:I803"/>
    <mergeCell ref="F804:I804"/>
    <mergeCell ref="F805:I805"/>
    <mergeCell ref="F806:I806"/>
    <mergeCell ref="L806:M806"/>
    <mergeCell ref="N806:Q806"/>
    <mergeCell ref="F807:I807"/>
    <mergeCell ref="F808:I808"/>
    <mergeCell ref="F809:I809"/>
    <mergeCell ref="F810:I810"/>
    <mergeCell ref="L810:M810"/>
    <mergeCell ref="N810:Q810"/>
    <mergeCell ref="F811:I811"/>
    <mergeCell ref="F812:I812"/>
    <mergeCell ref="F813:I813"/>
    <mergeCell ref="F814:I814"/>
    <mergeCell ref="F815:I815"/>
    <mergeCell ref="F816:I816"/>
    <mergeCell ref="F817:I817"/>
    <mergeCell ref="F818:I818"/>
    <mergeCell ref="F819:I819"/>
    <mergeCell ref="F820:I820"/>
    <mergeCell ref="F821:I821"/>
    <mergeCell ref="F822:I822"/>
    <mergeCell ref="L822:M822"/>
    <mergeCell ref="N822:Q822"/>
    <mergeCell ref="F823:I823"/>
    <mergeCell ref="F824:I824"/>
    <mergeCell ref="F825:I825"/>
    <mergeCell ref="L825:M825"/>
    <mergeCell ref="N825:Q825"/>
    <mergeCell ref="F826:I826"/>
    <mergeCell ref="F827:I827"/>
    <mergeCell ref="L827:M827"/>
    <mergeCell ref="N827:Q827"/>
    <mergeCell ref="F828:I828"/>
    <mergeCell ref="F829:I829"/>
    <mergeCell ref="L829:M829"/>
    <mergeCell ref="N829:Q829"/>
    <mergeCell ref="F830:I830"/>
    <mergeCell ref="F831:I831"/>
    <mergeCell ref="L831:M831"/>
    <mergeCell ref="N831:Q831"/>
    <mergeCell ref="F832:I832"/>
    <mergeCell ref="L832:M832"/>
    <mergeCell ref="N832:Q832"/>
    <mergeCell ref="F833:I833"/>
    <mergeCell ref="F834:I834"/>
    <mergeCell ref="F835:I835"/>
    <mergeCell ref="L835:M835"/>
    <mergeCell ref="N835:Q835"/>
    <mergeCell ref="F836:I836"/>
    <mergeCell ref="F837:I837"/>
    <mergeCell ref="L837:M837"/>
    <mergeCell ref="N837:Q837"/>
    <mergeCell ref="F838:I838"/>
    <mergeCell ref="F839:I839"/>
    <mergeCell ref="F840:I840"/>
    <mergeCell ref="F841:I841"/>
    <mergeCell ref="L841:M841"/>
    <mergeCell ref="N841:Q841"/>
    <mergeCell ref="F842:I842"/>
    <mergeCell ref="F843:I843"/>
    <mergeCell ref="L843:M843"/>
    <mergeCell ref="N843:Q843"/>
    <mergeCell ref="F844:I844"/>
    <mergeCell ref="F845:I845"/>
    <mergeCell ref="L845:M845"/>
    <mergeCell ref="N845:Q845"/>
    <mergeCell ref="F846:I846"/>
    <mergeCell ref="F847:I847"/>
    <mergeCell ref="F848:I848"/>
    <mergeCell ref="F849:I849"/>
    <mergeCell ref="F850:I850"/>
    <mergeCell ref="F851:I851"/>
    <mergeCell ref="F852:I852"/>
    <mergeCell ref="F853:I853"/>
    <mergeCell ref="L853:M853"/>
    <mergeCell ref="N853:Q853"/>
    <mergeCell ref="F854:I854"/>
    <mergeCell ref="F855:I855"/>
    <mergeCell ref="F856:I856"/>
    <mergeCell ref="L856:M856"/>
    <mergeCell ref="N856:Q856"/>
    <mergeCell ref="F857:I857"/>
    <mergeCell ref="F858:I858"/>
    <mergeCell ref="F859:I859"/>
    <mergeCell ref="L859:M859"/>
    <mergeCell ref="N859:Q859"/>
    <mergeCell ref="F860:I860"/>
    <mergeCell ref="F861:I861"/>
    <mergeCell ref="L861:M861"/>
    <mergeCell ref="N861:Q861"/>
    <mergeCell ref="F862:I862"/>
    <mergeCell ref="F863:I863"/>
    <mergeCell ref="F864:I864"/>
    <mergeCell ref="F865:I865"/>
    <mergeCell ref="F866:I866"/>
    <mergeCell ref="F867:I867"/>
    <mergeCell ref="F868:I868"/>
    <mergeCell ref="F869:I869"/>
    <mergeCell ref="F870:I870"/>
    <mergeCell ref="F871:I871"/>
    <mergeCell ref="F872:I872"/>
    <mergeCell ref="F873:I873"/>
    <mergeCell ref="F874:I874"/>
    <mergeCell ref="F875:I875"/>
    <mergeCell ref="F876:I876"/>
    <mergeCell ref="L876:M876"/>
    <mergeCell ref="N876:Q876"/>
    <mergeCell ref="F877:I877"/>
    <mergeCell ref="F878:I878"/>
    <mergeCell ref="F879:I879"/>
    <mergeCell ref="L879:M879"/>
    <mergeCell ref="N879:Q879"/>
    <mergeCell ref="F881:I881"/>
    <mergeCell ref="L881:M881"/>
    <mergeCell ref="N881:Q881"/>
    <mergeCell ref="F882:I882"/>
    <mergeCell ref="F883:I883"/>
    <mergeCell ref="F884:I884"/>
    <mergeCell ref="F885:I885"/>
    <mergeCell ref="F886:I886"/>
    <mergeCell ref="F887:I887"/>
    <mergeCell ref="L887:M887"/>
    <mergeCell ref="N887:Q887"/>
    <mergeCell ref="F888:I888"/>
    <mergeCell ref="F889:I889"/>
    <mergeCell ref="L889:M889"/>
    <mergeCell ref="N889:Q889"/>
    <mergeCell ref="F890:I890"/>
    <mergeCell ref="F891:I891"/>
    <mergeCell ref="L891:M891"/>
    <mergeCell ref="N891:Q891"/>
    <mergeCell ref="F893:I893"/>
    <mergeCell ref="L893:M893"/>
    <mergeCell ref="N893:Q893"/>
    <mergeCell ref="F894:I894"/>
    <mergeCell ref="F895:I895"/>
    <mergeCell ref="F897:I897"/>
    <mergeCell ref="L897:M897"/>
    <mergeCell ref="N897:Q897"/>
    <mergeCell ref="F898:I898"/>
    <mergeCell ref="F899:I899"/>
    <mergeCell ref="F900:I900"/>
    <mergeCell ref="F901:I901"/>
    <mergeCell ref="F902:I902"/>
    <mergeCell ref="F903:I903"/>
    <mergeCell ref="L903:M903"/>
    <mergeCell ref="N903:Q903"/>
    <mergeCell ref="F904:I904"/>
    <mergeCell ref="F905:I905"/>
    <mergeCell ref="F906:I906"/>
    <mergeCell ref="F907:I907"/>
    <mergeCell ref="F908:I908"/>
    <mergeCell ref="F909:I909"/>
    <mergeCell ref="L909:M909"/>
    <mergeCell ref="N909:Q909"/>
    <mergeCell ref="F910:I910"/>
    <mergeCell ref="F911:I911"/>
    <mergeCell ref="L911:M911"/>
    <mergeCell ref="N911:Q911"/>
    <mergeCell ref="F912:I912"/>
    <mergeCell ref="F913:I913"/>
    <mergeCell ref="F914:I914"/>
    <mergeCell ref="F915:I915"/>
    <mergeCell ref="L915:M915"/>
    <mergeCell ref="N915:Q915"/>
    <mergeCell ref="F916:I916"/>
    <mergeCell ref="F917:I917"/>
    <mergeCell ref="L917:M917"/>
    <mergeCell ref="N917:Q917"/>
    <mergeCell ref="F919:I919"/>
    <mergeCell ref="L919:M919"/>
    <mergeCell ref="N919:Q919"/>
    <mergeCell ref="F920:I920"/>
    <mergeCell ref="F921:I921"/>
    <mergeCell ref="F922:I922"/>
    <mergeCell ref="L922:M922"/>
    <mergeCell ref="N922:Q922"/>
    <mergeCell ref="F923:I923"/>
    <mergeCell ref="F924:I924"/>
    <mergeCell ref="F925:I925"/>
    <mergeCell ref="F926:I926"/>
    <mergeCell ref="F927:I927"/>
    <mergeCell ref="L927:M927"/>
    <mergeCell ref="N927:Q927"/>
    <mergeCell ref="F928:I928"/>
    <mergeCell ref="F929:I929"/>
    <mergeCell ref="L929:M929"/>
    <mergeCell ref="N929:Q929"/>
    <mergeCell ref="F931:I931"/>
    <mergeCell ref="L931:M931"/>
    <mergeCell ref="N931:Q931"/>
    <mergeCell ref="F932:I932"/>
    <mergeCell ref="F933:I933"/>
    <mergeCell ref="F934:I934"/>
    <mergeCell ref="F935:I935"/>
    <mergeCell ref="F936:I936"/>
    <mergeCell ref="F937:I937"/>
    <mergeCell ref="L937:M937"/>
    <mergeCell ref="N937:Q937"/>
    <mergeCell ref="F938:I938"/>
    <mergeCell ref="F939:I939"/>
    <mergeCell ref="F940:I940"/>
    <mergeCell ref="L940:M940"/>
    <mergeCell ref="N940:Q940"/>
    <mergeCell ref="F941:I941"/>
    <mergeCell ref="F942:I942"/>
    <mergeCell ref="F943:I943"/>
    <mergeCell ref="L943:M943"/>
    <mergeCell ref="N943:Q943"/>
    <mergeCell ref="F944:I944"/>
    <mergeCell ref="F945:I945"/>
    <mergeCell ref="F946:I946"/>
    <mergeCell ref="F947:I947"/>
    <mergeCell ref="L947:M947"/>
    <mergeCell ref="N947:Q947"/>
    <mergeCell ref="F948:I948"/>
    <mergeCell ref="F949:I949"/>
    <mergeCell ref="F950:I950"/>
    <mergeCell ref="L950:M950"/>
    <mergeCell ref="N950:Q950"/>
    <mergeCell ref="F951:I951"/>
    <mergeCell ref="F952:I952"/>
    <mergeCell ref="F953:I953"/>
    <mergeCell ref="L953:M953"/>
    <mergeCell ref="N953:Q953"/>
    <mergeCell ref="F954:I954"/>
    <mergeCell ref="F955:I955"/>
    <mergeCell ref="F956:I956"/>
    <mergeCell ref="L956:M956"/>
    <mergeCell ref="N956:Q956"/>
    <mergeCell ref="F957:I957"/>
    <mergeCell ref="F958:I958"/>
    <mergeCell ref="F959:I959"/>
    <mergeCell ref="F960:I960"/>
    <mergeCell ref="F961:I961"/>
    <mergeCell ref="L961:M961"/>
    <mergeCell ref="N961:Q961"/>
    <mergeCell ref="F962:I962"/>
    <mergeCell ref="F963:I963"/>
    <mergeCell ref="F964:I964"/>
    <mergeCell ref="F965:I965"/>
    <mergeCell ref="F966:I966"/>
    <mergeCell ref="L966:M966"/>
    <mergeCell ref="N966:Q966"/>
    <mergeCell ref="F967:I967"/>
    <mergeCell ref="F968:I968"/>
    <mergeCell ref="F969:I969"/>
    <mergeCell ref="L969:M969"/>
    <mergeCell ref="N969:Q969"/>
    <mergeCell ref="F970:I970"/>
    <mergeCell ref="F971:I971"/>
    <mergeCell ref="F972:I972"/>
    <mergeCell ref="F973:I973"/>
    <mergeCell ref="F974:I974"/>
    <mergeCell ref="L974:M974"/>
    <mergeCell ref="N974:Q974"/>
    <mergeCell ref="F975:I975"/>
    <mergeCell ref="F976:I976"/>
    <mergeCell ref="F977:I977"/>
    <mergeCell ref="F978:I978"/>
    <mergeCell ref="F979:I979"/>
    <mergeCell ref="F980:I980"/>
    <mergeCell ref="L980:M980"/>
    <mergeCell ref="N980:Q980"/>
    <mergeCell ref="F981:I981"/>
    <mergeCell ref="F982:I982"/>
    <mergeCell ref="F983:I983"/>
    <mergeCell ref="F984:I984"/>
    <mergeCell ref="F985:I985"/>
    <mergeCell ref="F986:I986"/>
    <mergeCell ref="F987:I987"/>
    <mergeCell ref="F988:I988"/>
    <mergeCell ref="L988:M988"/>
    <mergeCell ref="N988:Q988"/>
    <mergeCell ref="F989:I989"/>
    <mergeCell ref="F990:I990"/>
    <mergeCell ref="F991:I991"/>
    <mergeCell ref="F992:I992"/>
    <mergeCell ref="F993:I993"/>
    <mergeCell ref="L993:M993"/>
    <mergeCell ref="N993:Q993"/>
    <mergeCell ref="F994:I994"/>
    <mergeCell ref="F995:I995"/>
    <mergeCell ref="F996:I996"/>
    <mergeCell ref="L996:M996"/>
    <mergeCell ref="N996:Q996"/>
    <mergeCell ref="F997:I997"/>
    <mergeCell ref="F998:I998"/>
    <mergeCell ref="F999:I999"/>
    <mergeCell ref="L999:M999"/>
    <mergeCell ref="N999:Q999"/>
    <mergeCell ref="F1000:I1000"/>
    <mergeCell ref="F1001:I1001"/>
    <mergeCell ref="F1002:I1002"/>
    <mergeCell ref="F1003:I1003"/>
    <mergeCell ref="L1003:M1003"/>
    <mergeCell ref="N1003:Q1003"/>
    <mergeCell ref="F1004:I1004"/>
    <mergeCell ref="F1005:I1005"/>
    <mergeCell ref="F1006:I1006"/>
    <mergeCell ref="F1007:I1007"/>
    <mergeCell ref="L1007:M1007"/>
    <mergeCell ref="N1007:Q1007"/>
    <mergeCell ref="F1009:I1009"/>
    <mergeCell ref="L1009:M1009"/>
    <mergeCell ref="N1009:Q1009"/>
    <mergeCell ref="F1010:I1010"/>
    <mergeCell ref="F1011:I1011"/>
    <mergeCell ref="F1012:I1012"/>
    <mergeCell ref="F1013:I1013"/>
    <mergeCell ref="F1014:I1014"/>
    <mergeCell ref="F1015:I1015"/>
    <mergeCell ref="L1015:M1015"/>
    <mergeCell ref="N1015:Q1015"/>
    <mergeCell ref="F1016:I1016"/>
    <mergeCell ref="L1016:M1016"/>
    <mergeCell ref="N1016:Q1016"/>
    <mergeCell ref="F1017:I1017"/>
    <mergeCell ref="F1018:I1018"/>
    <mergeCell ref="F1019:I1019"/>
    <mergeCell ref="F1020:I1020"/>
    <mergeCell ref="L1020:M1020"/>
    <mergeCell ref="N1020:Q1020"/>
    <mergeCell ref="F1021:I1021"/>
    <mergeCell ref="F1022:I1022"/>
    <mergeCell ref="F1023:I1023"/>
    <mergeCell ref="F1024:I1024"/>
    <mergeCell ref="F1025:I1025"/>
    <mergeCell ref="F1026:I1026"/>
    <mergeCell ref="F1027:I1027"/>
    <mergeCell ref="L1027:M1027"/>
    <mergeCell ref="N1027:Q1027"/>
    <mergeCell ref="F1028:I1028"/>
    <mergeCell ref="F1029:I1029"/>
    <mergeCell ref="F1030:I1030"/>
    <mergeCell ref="F1031:I1031"/>
    <mergeCell ref="F1032:I1032"/>
    <mergeCell ref="L1032:M1032"/>
    <mergeCell ref="N1032:Q1032"/>
    <mergeCell ref="F1033:I1033"/>
    <mergeCell ref="F1034:I1034"/>
    <mergeCell ref="F1035:I1035"/>
    <mergeCell ref="F1036:I1036"/>
    <mergeCell ref="F1037:I1037"/>
    <mergeCell ref="L1037:M1037"/>
    <mergeCell ref="N1037:Q1037"/>
    <mergeCell ref="F1038:I1038"/>
    <mergeCell ref="F1039:I1039"/>
    <mergeCell ref="F1040:I1040"/>
    <mergeCell ref="F1041:I1041"/>
    <mergeCell ref="L1041:M1041"/>
    <mergeCell ref="N1041:Q1041"/>
    <mergeCell ref="F1042:I1042"/>
    <mergeCell ref="F1043:I1043"/>
    <mergeCell ref="F1044:I1044"/>
    <mergeCell ref="F1045:I1045"/>
    <mergeCell ref="L1045:M1045"/>
    <mergeCell ref="N1045:Q1045"/>
    <mergeCell ref="F1046:I1046"/>
    <mergeCell ref="F1047:I1047"/>
    <mergeCell ref="F1048:I1048"/>
    <mergeCell ref="F1049:I1049"/>
    <mergeCell ref="F1050:I1050"/>
    <mergeCell ref="L1050:M1050"/>
    <mergeCell ref="N1050:Q1050"/>
    <mergeCell ref="F1051:I1051"/>
    <mergeCell ref="L1051:M1051"/>
    <mergeCell ref="N1051:Q1051"/>
    <mergeCell ref="F1052:I1052"/>
    <mergeCell ref="F1053:I1053"/>
    <mergeCell ref="L1053:M1053"/>
    <mergeCell ref="N1053:Q1053"/>
    <mergeCell ref="F1054:I1054"/>
    <mergeCell ref="F1055:I1055"/>
    <mergeCell ref="L1055:M1055"/>
    <mergeCell ref="N1055:Q1055"/>
    <mergeCell ref="F1056:I1056"/>
    <mergeCell ref="F1057:I1057"/>
    <mergeCell ref="F1058:I1058"/>
    <mergeCell ref="L1058:M1058"/>
    <mergeCell ref="N1058:Q1058"/>
    <mergeCell ref="F1059:I1059"/>
    <mergeCell ref="L1059:M1059"/>
    <mergeCell ref="N1059:Q1059"/>
    <mergeCell ref="F1061:I1061"/>
    <mergeCell ref="L1061:M1061"/>
    <mergeCell ref="N1061:Q1061"/>
    <mergeCell ref="F1062:I1062"/>
    <mergeCell ref="F1063:I1063"/>
    <mergeCell ref="F1064:I1064"/>
    <mergeCell ref="F1065:I1065"/>
    <mergeCell ref="F1066:I1066"/>
    <mergeCell ref="F1067:I1067"/>
    <mergeCell ref="L1067:M1067"/>
    <mergeCell ref="N1067:Q1067"/>
    <mergeCell ref="F1068:I1068"/>
    <mergeCell ref="F1069:I1069"/>
    <mergeCell ref="F1070:I1070"/>
    <mergeCell ref="F1071:I1071"/>
    <mergeCell ref="F1072:I1072"/>
    <mergeCell ref="F1073:I1073"/>
    <mergeCell ref="L1073:M1073"/>
    <mergeCell ref="N1073:Q1073"/>
    <mergeCell ref="F1074:I1074"/>
    <mergeCell ref="F1075:I1075"/>
    <mergeCell ref="F1076:I1076"/>
    <mergeCell ref="L1076:M1076"/>
    <mergeCell ref="N1076:Q1076"/>
    <mergeCell ref="F1077:I1077"/>
    <mergeCell ref="F1078:I1078"/>
    <mergeCell ref="F1079:I1079"/>
    <mergeCell ref="F1080:I1080"/>
    <mergeCell ref="L1080:M1080"/>
    <mergeCell ref="N1080:Q1080"/>
    <mergeCell ref="F1081:I1081"/>
    <mergeCell ref="F1082:I1082"/>
    <mergeCell ref="F1083:I1083"/>
    <mergeCell ref="F1084:I1084"/>
    <mergeCell ref="L1084:M1084"/>
    <mergeCell ref="N1084:Q1084"/>
    <mergeCell ref="F1085:I1085"/>
    <mergeCell ref="F1086:I1086"/>
    <mergeCell ref="F1087:I1087"/>
    <mergeCell ref="F1088:I1088"/>
    <mergeCell ref="L1088:M1088"/>
    <mergeCell ref="N1088:Q1088"/>
    <mergeCell ref="F1089:I1089"/>
    <mergeCell ref="F1090:I1090"/>
    <mergeCell ref="F1091:I1091"/>
    <mergeCell ref="F1092:I1092"/>
    <mergeCell ref="L1092:M1092"/>
    <mergeCell ref="N1092:Q1092"/>
    <mergeCell ref="F1093:I1093"/>
    <mergeCell ref="F1094:I1094"/>
    <mergeCell ref="F1095:I1095"/>
    <mergeCell ref="F1096:I1096"/>
    <mergeCell ref="F1097:I1097"/>
    <mergeCell ref="L1097:M1097"/>
    <mergeCell ref="N1097:Q1097"/>
    <mergeCell ref="F1098:I1098"/>
    <mergeCell ref="F1099:I1099"/>
    <mergeCell ref="L1099:M1099"/>
    <mergeCell ref="N1099:Q1099"/>
    <mergeCell ref="F1100:I1100"/>
    <mergeCell ref="F1101:I1101"/>
    <mergeCell ref="L1101:M1101"/>
    <mergeCell ref="N1101:Q1101"/>
    <mergeCell ref="F1102:I1102"/>
    <mergeCell ref="F1103:I1103"/>
    <mergeCell ref="F1104:I1104"/>
    <mergeCell ref="F1105:I1105"/>
    <mergeCell ref="F1106:I1106"/>
    <mergeCell ref="F1107:I1107"/>
    <mergeCell ref="F1108:I1108"/>
    <mergeCell ref="L1108:M1108"/>
    <mergeCell ref="N1108:Q1108"/>
    <mergeCell ref="F1109:I1109"/>
    <mergeCell ref="F1110:I1110"/>
    <mergeCell ref="F1111:I1111"/>
    <mergeCell ref="L1111:M1111"/>
    <mergeCell ref="N1111:Q1111"/>
    <mergeCell ref="F1112:I1112"/>
    <mergeCell ref="F1113:I1113"/>
    <mergeCell ref="F1114:I1114"/>
    <mergeCell ref="L1114:M1114"/>
    <mergeCell ref="N1114:Q1114"/>
    <mergeCell ref="F1115:I1115"/>
    <mergeCell ref="F1116:I1116"/>
    <mergeCell ref="F1117:I1117"/>
    <mergeCell ref="L1117:M1117"/>
    <mergeCell ref="N1117:Q1117"/>
    <mergeCell ref="F1118:I1118"/>
    <mergeCell ref="F1119:I1119"/>
    <mergeCell ref="F1120:I1120"/>
    <mergeCell ref="L1120:M1120"/>
    <mergeCell ref="N1120:Q1120"/>
    <mergeCell ref="F1121:I1121"/>
    <mergeCell ref="F1122:I1122"/>
    <mergeCell ref="F1123:I1123"/>
    <mergeCell ref="L1123:M1123"/>
    <mergeCell ref="N1123:Q1123"/>
    <mergeCell ref="F1124:I1124"/>
    <mergeCell ref="F1125:I1125"/>
    <mergeCell ref="F1126:I1126"/>
    <mergeCell ref="L1126:M1126"/>
    <mergeCell ref="N1126:Q1126"/>
    <mergeCell ref="F1127:I1127"/>
    <mergeCell ref="F1128:I1128"/>
    <mergeCell ref="L1128:M1128"/>
    <mergeCell ref="N1128:Q1128"/>
    <mergeCell ref="F1129:I1129"/>
    <mergeCell ref="F1130:I1130"/>
    <mergeCell ref="F1131:I1131"/>
    <mergeCell ref="L1131:M1131"/>
    <mergeCell ref="N1131:Q1131"/>
    <mergeCell ref="F1132:I1132"/>
    <mergeCell ref="F1133:I1133"/>
    <mergeCell ref="F1134:I1134"/>
    <mergeCell ref="F1135:I1135"/>
    <mergeCell ref="L1135:M1135"/>
    <mergeCell ref="N1135:Q1135"/>
    <mergeCell ref="F1136:I1136"/>
    <mergeCell ref="F1137:I1137"/>
    <mergeCell ref="F1138:I1138"/>
    <mergeCell ref="L1138:M1138"/>
    <mergeCell ref="N1138:Q1138"/>
    <mergeCell ref="F1139:I1139"/>
    <mergeCell ref="F1140:I1140"/>
    <mergeCell ref="F1141:I1141"/>
    <mergeCell ref="L1141:M1141"/>
    <mergeCell ref="N1141:Q1141"/>
    <mergeCell ref="F1142:I1142"/>
    <mergeCell ref="F1143:I1143"/>
    <mergeCell ref="F1144:I1144"/>
    <mergeCell ref="F1145:I1145"/>
    <mergeCell ref="F1146:I1146"/>
    <mergeCell ref="L1146:M1146"/>
    <mergeCell ref="N1146:Q1146"/>
    <mergeCell ref="F1147:I1147"/>
    <mergeCell ref="F1148:I1148"/>
    <mergeCell ref="F1149:I1149"/>
    <mergeCell ref="L1149:M1149"/>
    <mergeCell ref="N1149:Q1149"/>
    <mergeCell ref="F1150:I1150"/>
    <mergeCell ref="F1151:I1151"/>
    <mergeCell ref="L1151:M1151"/>
    <mergeCell ref="N1151:Q1151"/>
    <mergeCell ref="F1152:I1152"/>
    <mergeCell ref="F1153:I1153"/>
    <mergeCell ref="F1154:I1154"/>
    <mergeCell ref="F1155:I1155"/>
    <mergeCell ref="F1156:I1156"/>
    <mergeCell ref="F1157:I1157"/>
    <mergeCell ref="F1158:I1158"/>
    <mergeCell ref="F1159:I1159"/>
    <mergeCell ref="F1160:I1160"/>
    <mergeCell ref="L1160:M1160"/>
    <mergeCell ref="N1160:Q1160"/>
    <mergeCell ref="F1161:I1161"/>
    <mergeCell ref="F1162:I1162"/>
    <mergeCell ref="F1163:I1163"/>
    <mergeCell ref="F1164:I1164"/>
    <mergeCell ref="F1165:I1165"/>
    <mergeCell ref="L1165:M1165"/>
    <mergeCell ref="N1165:Q1165"/>
    <mergeCell ref="F1167:I1167"/>
    <mergeCell ref="L1167:M1167"/>
    <mergeCell ref="N1167:Q1167"/>
    <mergeCell ref="F1168:I1168"/>
    <mergeCell ref="F1169:I1169"/>
    <mergeCell ref="F1170:I1170"/>
    <mergeCell ref="L1170:M1170"/>
    <mergeCell ref="N1170:Q1170"/>
    <mergeCell ref="F1171:I1171"/>
    <mergeCell ref="F1172:I1172"/>
    <mergeCell ref="F1173:I1173"/>
    <mergeCell ref="F1174:I1174"/>
    <mergeCell ref="F1175:I1175"/>
    <mergeCell ref="F1176:I1176"/>
    <mergeCell ref="F1177:I1177"/>
    <mergeCell ref="L1177:M1177"/>
    <mergeCell ref="N1177:Q1177"/>
    <mergeCell ref="F1179:I1179"/>
    <mergeCell ref="L1179:M1179"/>
    <mergeCell ref="N1179:Q1179"/>
    <mergeCell ref="F1180:I1180"/>
    <mergeCell ref="F1181:I1181"/>
    <mergeCell ref="F1182:I1182"/>
    <mergeCell ref="F1183:I1183"/>
    <mergeCell ref="F1184:I1184"/>
    <mergeCell ref="L1184:M1184"/>
    <mergeCell ref="N1184:Q1184"/>
    <mergeCell ref="N1178:Q1178"/>
    <mergeCell ref="F1185:I1185"/>
    <mergeCell ref="F1186:I1186"/>
    <mergeCell ref="F1187:I1187"/>
    <mergeCell ref="L1187:M1187"/>
    <mergeCell ref="N1187:Q1187"/>
    <mergeCell ref="F1189:I1189"/>
    <mergeCell ref="L1189:M1189"/>
    <mergeCell ref="N1189:Q1189"/>
    <mergeCell ref="F1190:I1190"/>
    <mergeCell ref="F1191:I1191"/>
    <mergeCell ref="F1192:I1192"/>
    <mergeCell ref="F1193:I1193"/>
    <mergeCell ref="F1194:I1194"/>
    <mergeCell ref="F1195:I1195"/>
    <mergeCell ref="F1196:I1196"/>
    <mergeCell ref="L1196:M1196"/>
    <mergeCell ref="N1196:Q1196"/>
    <mergeCell ref="N1188:Q1188"/>
    <mergeCell ref="F1197:I1197"/>
    <mergeCell ref="F1198:I1198"/>
    <mergeCell ref="L1198:M1198"/>
    <mergeCell ref="N1198:Q1198"/>
    <mergeCell ref="F1200:I1200"/>
    <mergeCell ref="L1200:M1200"/>
    <mergeCell ref="N1200:Q1200"/>
    <mergeCell ref="F1201:I1201"/>
    <mergeCell ref="F1202:I1202"/>
    <mergeCell ref="F1203:I1203"/>
    <mergeCell ref="F1204:I1204"/>
    <mergeCell ref="F1205:I1205"/>
    <mergeCell ref="F1206:I1206"/>
    <mergeCell ref="F1207:I1207"/>
    <mergeCell ref="L1207:M1207"/>
    <mergeCell ref="N1207:Q1207"/>
    <mergeCell ref="F1208:I1208"/>
    <mergeCell ref="N1199:Q1199"/>
    <mergeCell ref="F1209:I1209"/>
    <mergeCell ref="L1209:M1209"/>
    <mergeCell ref="N1209:Q1209"/>
    <mergeCell ref="F1210:I1210"/>
    <mergeCell ref="F1211:I1211"/>
    <mergeCell ref="F1212:I1212"/>
    <mergeCell ref="F1213:I1213"/>
    <mergeCell ref="F1214:I1214"/>
    <mergeCell ref="F1215:I1215"/>
    <mergeCell ref="F1216:I1216"/>
    <mergeCell ref="F1217:I1217"/>
    <mergeCell ref="L1217:M1217"/>
    <mergeCell ref="N1217:Q1217"/>
    <mergeCell ref="F1218:I1218"/>
    <mergeCell ref="F1220:I1220"/>
    <mergeCell ref="L1220:M1220"/>
    <mergeCell ref="N1220:Q1220"/>
    <mergeCell ref="N1219:Q1219"/>
    <mergeCell ref="F1221:I1221"/>
    <mergeCell ref="F1222:I1222"/>
    <mergeCell ref="F1223:I1223"/>
    <mergeCell ref="F1224:I1224"/>
    <mergeCell ref="F1225:I1225"/>
    <mergeCell ref="F1226:I1226"/>
    <mergeCell ref="F1227:I1227"/>
    <mergeCell ref="F1228:I1228"/>
    <mergeCell ref="F1229:I1229"/>
    <mergeCell ref="F1230:I1230"/>
    <mergeCell ref="F1231:I1231"/>
    <mergeCell ref="F1232:I1232"/>
    <mergeCell ref="F1233:I1233"/>
    <mergeCell ref="F1234:I1234"/>
    <mergeCell ref="F1235:I1235"/>
    <mergeCell ref="L1235:M1235"/>
    <mergeCell ref="N1235:Q1235"/>
    <mergeCell ref="F1258:I1258"/>
    <mergeCell ref="F1259:I1259"/>
    <mergeCell ref="F1260:I1260"/>
    <mergeCell ref="F1261:I1261"/>
    <mergeCell ref="L1261:M1261"/>
    <mergeCell ref="N1261:Q1261"/>
    <mergeCell ref="F1236:I1236"/>
    <mergeCell ref="F1238:I1238"/>
    <mergeCell ref="L1238:M1238"/>
    <mergeCell ref="N1238:Q1238"/>
    <mergeCell ref="F1239:I1239"/>
    <mergeCell ref="F1240:I1240"/>
    <mergeCell ref="F1241:I1241"/>
    <mergeCell ref="F1242:I1242"/>
    <mergeCell ref="F1243:I1243"/>
    <mergeCell ref="F1244:I1244"/>
    <mergeCell ref="F1245:I1245"/>
    <mergeCell ref="L1245:M1245"/>
    <mergeCell ref="N1245:Q1245"/>
    <mergeCell ref="F1246:I1246"/>
    <mergeCell ref="F1247:I1247"/>
    <mergeCell ref="F1248:I1248"/>
    <mergeCell ref="F1249:I1249"/>
    <mergeCell ref="L1249:M1249"/>
    <mergeCell ref="N1249:Q1249"/>
    <mergeCell ref="N1237:Q1237"/>
    <mergeCell ref="N1262:Q1262"/>
    <mergeCell ref="H1:K1"/>
    <mergeCell ref="S2:AC2"/>
    <mergeCell ref="N599:Q599"/>
    <mergeCell ref="N600:Q600"/>
    <mergeCell ref="N635:Q635"/>
    <mergeCell ref="N679:Q679"/>
    <mergeCell ref="N726:Q726"/>
    <mergeCell ref="N738:Q738"/>
    <mergeCell ref="N745:Q745"/>
    <mergeCell ref="N749:Q749"/>
    <mergeCell ref="N762:Q762"/>
    <mergeCell ref="N880:Q880"/>
    <mergeCell ref="N892:Q892"/>
    <mergeCell ref="N896:Q896"/>
    <mergeCell ref="N918:Q918"/>
    <mergeCell ref="N930:Q930"/>
    <mergeCell ref="N1008:Q1008"/>
    <mergeCell ref="N1060:Q1060"/>
    <mergeCell ref="N1166:Q1166"/>
    <mergeCell ref="F1250:I1250"/>
    <mergeCell ref="F1251:I1251"/>
    <mergeCell ref="F1252:I1252"/>
    <mergeCell ref="F1253:I1253"/>
    <mergeCell ref="L1253:M1253"/>
    <mergeCell ref="N1253:Q1253"/>
    <mergeCell ref="F1254:I1254"/>
    <mergeCell ref="F1255:I1255"/>
    <mergeCell ref="F1256:I1256"/>
    <mergeCell ref="F1257:I1257"/>
    <mergeCell ref="L1257:M1257"/>
    <mergeCell ref="N1257:Q1257"/>
  </mergeCells>
  <hyperlinks>
    <hyperlink ref="F1:G1" location="C2" display="1) Krycí list rozpočtu"/>
    <hyperlink ref="H1:K1" location="C86" display="2) Rekapitulace rozpočtu"/>
    <hyperlink ref="L1" location="C143"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1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 min="29" max="29" width="11" style="0" customWidth="1"/>
    <col min="30" max="30" width="15" style="0" customWidth="1"/>
    <col min="31" max="31" width="16.33203125" style="0" customWidth="1"/>
    <col min="44" max="65" width="9.33203125" style="0" hidden="1" customWidth="1"/>
  </cols>
  <sheetData>
    <row r="1" spans="1:66" ht="21.75" customHeight="1">
      <c r="A1" s="122"/>
      <c r="B1" s="15"/>
      <c r="C1" s="15"/>
      <c r="D1" s="16" t="s">
        <v>1</v>
      </c>
      <c r="E1" s="15"/>
      <c r="F1" s="17" t="s">
        <v>104</v>
      </c>
      <c r="G1" s="17"/>
      <c r="H1" s="265" t="s">
        <v>105</v>
      </c>
      <c r="I1" s="265"/>
      <c r="J1" s="265"/>
      <c r="K1" s="265"/>
      <c r="L1" s="17" t="s">
        <v>106</v>
      </c>
      <c r="M1" s="15"/>
      <c r="N1" s="15"/>
      <c r="O1" s="16" t="s">
        <v>107</v>
      </c>
      <c r="P1" s="15"/>
      <c r="Q1" s="15"/>
      <c r="R1" s="15"/>
      <c r="S1" s="17" t="s">
        <v>108</v>
      </c>
      <c r="T1" s="17"/>
      <c r="U1" s="122"/>
      <c r="V1" s="122"/>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row>
    <row r="2" spans="3:56" ht="36.95" customHeight="1">
      <c r="C2" s="250" t="s">
        <v>7</v>
      </c>
      <c r="D2" s="251"/>
      <c r="E2" s="251"/>
      <c r="F2" s="251"/>
      <c r="G2" s="251"/>
      <c r="H2" s="251"/>
      <c r="I2" s="251"/>
      <c r="J2" s="251"/>
      <c r="K2" s="251"/>
      <c r="L2" s="251"/>
      <c r="M2" s="251"/>
      <c r="N2" s="251"/>
      <c r="O2" s="251"/>
      <c r="P2" s="251"/>
      <c r="Q2" s="251"/>
      <c r="S2" s="217" t="s">
        <v>8</v>
      </c>
      <c r="T2" s="218"/>
      <c r="U2" s="218"/>
      <c r="V2" s="218"/>
      <c r="W2" s="218"/>
      <c r="X2" s="218"/>
      <c r="Y2" s="218"/>
      <c r="Z2" s="218"/>
      <c r="AA2" s="218"/>
      <c r="AB2" s="218"/>
      <c r="AC2" s="218"/>
      <c r="AT2" s="21" t="s">
        <v>94</v>
      </c>
      <c r="AZ2" s="123" t="s">
        <v>109</v>
      </c>
      <c r="BA2" s="123" t="s">
        <v>1761</v>
      </c>
      <c r="BB2" s="123" t="s">
        <v>111</v>
      </c>
      <c r="BC2" s="123" t="s">
        <v>1762</v>
      </c>
      <c r="BD2" s="123" t="s">
        <v>113</v>
      </c>
    </row>
    <row r="3" spans="2:56" ht="6.95" customHeight="1">
      <c r="B3" s="22"/>
      <c r="C3" s="23"/>
      <c r="D3" s="23"/>
      <c r="E3" s="23"/>
      <c r="F3" s="23"/>
      <c r="G3" s="23"/>
      <c r="H3" s="23"/>
      <c r="I3" s="23"/>
      <c r="J3" s="23"/>
      <c r="K3" s="23"/>
      <c r="L3" s="23"/>
      <c r="M3" s="23"/>
      <c r="N3" s="23"/>
      <c r="O3" s="23"/>
      <c r="P3" s="23"/>
      <c r="Q3" s="23"/>
      <c r="R3" s="24"/>
      <c r="AT3" s="21" t="s">
        <v>114</v>
      </c>
      <c r="AZ3" s="123" t="s">
        <v>115</v>
      </c>
      <c r="BA3" s="123" t="s">
        <v>1763</v>
      </c>
      <c r="BB3" s="123" t="s">
        <v>22</v>
      </c>
      <c r="BC3" s="123" t="s">
        <v>1764</v>
      </c>
      <c r="BD3" s="123" t="s">
        <v>113</v>
      </c>
    </row>
    <row r="4" spans="2:56" ht="36.95" customHeight="1">
      <c r="B4" s="25"/>
      <c r="C4" s="232" t="s">
        <v>118</v>
      </c>
      <c r="D4" s="233"/>
      <c r="E4" s="233"/>
      <c r="F4" s="233"/>
      <c r="G4" s="233"/>
      <c r="H4" s="233"/>
      <c r="I4" s="233"/>
      <c r="J4" s="233"/>
      <c r="K4" s="233"/>
      <c r="L4" s="233"/>
      <c r="M4" s="233"/>
      <c r="N4" s="233"/>
      <c r="O4" s="233"/>
      <c r="P4" s="233"/>
      <c r="Q4" s="233"/>
      <c r="R4" s="26"/>
      <c r="T4" s="27" t="s">
        <v>13</v>
      </c>
      <c r="AT4" s="21" t="s">
        <v>6</v>
      </c>
      <c r="AZ4" s="123" t="s">
        <v>119</v>
      </c>
      <c r="BA4" s="123" t="s">
        <v>1765</v>
      </c>
      <c r="BB4" s="123" t="s">
        <v>22</v>
      </c>
      <c r="BC4" s="123" t="s">
        <v>1766</v>
      </c>
      <c r="BD4" s="123" t="s">
        <v>113</v>
      </c>
    </row>
    <row r="5" spans="2:56" ht="6.95" customHeight="1">
      <c r="B5" s="25"/>
      <c r="C5" s="29"/>
      <c r="D5" s="29"/>
      <c r="E5" s="29"/>
      <c r="F5" s="29"/>
      <c r="G5" s="29"/>
      <c r="H5" s="29"/>
      <c r="I5" s="29"/>
      <c r="J5" s="29"/>
      <c r="K5" s="29"/>
      <c r="L5" s="29"/>
      <c r="M5" s="29"/>
      <c r="N5" s="29"/>
      <c r="O5" s="29"/>
      <c r="P5" s="29"/>
      <c r="Q5" s="29"/>
      <c r="R5" s="26"/>
      <c r="AZ5" s="123" t="s">
        <v>81</v>
      </c>
      <c r="BA5" s="123" t="s">
        <v>1767</v>
      </c>
      <c r="BB5" s="123" t="s">
        <v>22</v>
      </c>
      <c r="BC5" s="123" t="s">
        <v>1768</v>
      </c>
      <c r="BD5" s="123" t="s">
        <v>113</v>
      </c>
    </row>
    <row r="6" spans="2:56" ht="25.35" customHeight="1">
      <c r="B6" s="25"/>
      <c r="C6" s="29"/>
      <c r="D6" s="33" t="s">
        <v>19</v>
      </c>
      <c r="E6" s="29"/>
      <c r="F6" s="300" t="str">
        <f>'Rekapitulace stavby'!K6</f>
        <v>Stavební úpravy VOŠ a SZeŠ Benešov - revize PD</v>
      </c>
      <c r="G6" s="301"/>
      <c r="H6" s="301"/>
      <c r="I6" s="301"/>
      <c r="J6" s="301"/>
      <c r="K6" s="301"/>
      <c r="L6" s="301"/>
      <c r="M6" s="301"/>
      <c r="N6" s="301"/>
      <c r="O6" s="301"/>
      <c r="P6" s="301"/>
      <c r="Q6" s="29"/>
      <c r="R6" s="26"/>
      <c r="AZ6" s="123" t="s">
        <v>124</v>
      </c>
      <c r="BA6" s="123" t="s">
        <v>1769</v>
      </c>
      <c r="BB6" s="123" t="s">
        <v>22</v>
      </c>
      <c r="BC6" s="123" t="s">
        <v>1770</v>
      </c>
      <c r="BD6" s="123" t="s">
        <v>113</v>
      </c>
    </row>
    <row r="7" spans="2:18" s="1" customFormat="1" ht="32.85" customHeight="1">
      <c r="B7" s="38"/>
      <c r="C7" s="39"/>
      <c r="D7" s="32" t="s">
        <v>127</v>
      </c>
      <c r="E7" s="39"/>
      <c r="F7" s="256" t="s">
        <v>1771</v>
      </c>
      <c r="G7" s="299"/>
      <c r="H7" s="299"/>
      <c r="I7" s="299"/>
      <c r="J7" s="299"/>
      <c r="K7" s="299"/>
      <c r="L7" s="299"/>
      <c r="M7" s="299"/>
      <c r="N7" s="299"/>
      <c r="O7" s="299"/>
      <c r="P7" s="299"/>
      <c r="Q7" s="39"/>
      <c r="R7" s="40"/>
    </row>
    <row r="8" spans="2:18" s="1" customFormat="1" ht="14.45" customHeight="1">
      <c r="B8" s="38"/>
      <c r="C8" s="39"/>
      <c r="D8" s="33" t="s">
        <v>21</v>
      </c>
      <c r="E8" s="39"/>
      <c r="F8" s="31" t="s">
        <v>22</v>
      </c>
      <c r="G8" s="39"/>
      <c r="H8" s="39"/>
      <c r="I8" s="39"/>
      <c r="J8" s="39"/>
      <c r="K8" s="39"/>
      <c r="L8" s="39"/>
      <c r="M8" s="33" t="s">
        <v>23</v>
      </c>
      <c r="N8" s="39"/>
      <c r="O8" s="31" t="s">
        <v>22</v>
      </c>
      <c r="P8" s="39"/>
      <c r="Q8" s="39"/>
      <c r="R8" s="40"/>
    </row>
    <row r="9" spans="2:18" s="1" customFormat="1" ht="14.45" customHeight="1">
      <c r="B9" s="38"/>
      <c r="C9" s="39"/>
      <c r="D9" s="33" t="s">
        <v>24</v>
      </c>
      <c r="E9" s="39"/>
      <c r="F9" s="31" t="s">
        <v>25</v>
      </c>
      <c r="G9" s="39"/>
      <c r="H9" s="39"/>
      <c r="I9" s="39"/>
      <c r="J9" s="39"/>
      <c r="K9" s="39"/>
      <c r="L9" s="39"/>
      <c r="M9" s="33" t="s">
        <v>26</v>
      </c>
      <c r="N9" s="39"/>
      <c r="O9" s="313" t="str">
        <f>'Rekapitulace stavby'!AN8</f>
        <v>11. 4. 2017</v>
      </c>
      <c r="P9" s="302"/>
      <c r="Q9" s="39"/>
      <c r="R9" s="40"/>
    </row>
    <row r="10" spans="2:18" s="1" customFormat="1" ht="10.9" customHeight="1">
      <c r="B10" s="38"/>
      <c r="C10" s="39"/>
      <c r="D10" s="39"/>
      <c r="E10" s="39"/>
      <c r="F10" s="39"/>
      <c r="G10" s="39"/>
      <c r="H10" s="39"/>
      <c r="I10" s="39"/>
      <c r="J10" s="39"/>
      <c r="K10" s="39"/>
      <c r="L10" s="39"/>
      <c r="M10" s="39"/>
      <c r="N10" s="39"/>
      <c r="O10" s="39"/>
      <c r="P10" s="39"/>
      <c r="Q10" s="39"/>
      <c r="R10" s="40"/>
    </row>
    <row r="11" spans="2:18" s="1" customFormat="1" ht="14.45" customHeight="1">
      <c r="B11" s="38"/>
      <c r="C11" s="39"/>
      <c r="D11" s="33" t="s">
        <v>28</v>
      </c>
      <c r="E11" s="39"/>
      <c r="F11" s="39"/>
      <c r="G11" s="39"/>
      <c r="H11" s="39"/>
      <c r="I11" s="39"/>
      <c r="J11" s="39"/>
      <c r="K11" s="39"/>
      <c r="L11" s="39"/>
      <c r="M11" s="33" t="s">
        <v>29</v>
      </c>
      <c r="N11" s="39"/>
      <c r="O11" s="254" t="s">
        <v>30</v>
      </c>
      <c r="P11" s="254"/>
      <c r="Q11" s="39"/>
      <c r="R11" s="40"/>
    </row>
    <row r="12" spans="2:18" s="1" customFormat="1" ht="18" customHeight="1">
      <c r="B12" s="38"/>
      <c r="C12" s="39"/>
      <c r="D12" s="39"/>
      <c r="E12" s="31" t="s">
        <v>31</v>
      </c>
      <c r="F12" s="39"/>
      <c r="G12" s="39"/>
      <c r="H12" s="39"/>
      <c r="I12" s="39"/>
      <c r="J12" s="39"/>
      <c r="K12" s="39"/>
      <c r="L12" s="39"/>
      <c r="M12" s="33" t="s">
        <v>32</v>
      </c>
      <c r="N12" s="39"/>
      <c r="O12" s="254" t="s">
        <v>22</v>
      </c>
      <c r="P12" s="254"/>
      <c r="Q12" s="39"/>
      <c r="R12" s="40"/>
    </row>
    <row r="13" spans="2:18" s="1" customFormat="1" ht="6.95" customHeight="1">
      <c r="B13" s="38"/>
      <c r="C13" s="39"/>
      <c r="D13" s="39"/>
      <c r="E13" s="39"/>
      <c r="F13" s="39"/>
      <c r="G13" s="39"/>
      <c r="H13" s="39"/>
      <c r="I13" s="39"/>
      <c r="J13" s="39"/>
      <c r="K13" s="39"/>
      <c r="L13" s="39"/>
      <c r="M13" s="39"/>
      <c r="N13" s="39"/>
      <c r="O13" s="39"/>
      <c r="P13" s="39"/>
      <c r="Q13" s="39"/>
      <c r="R13" s="40"/>
    </row>
    <row r="14" spans="2:18" s="1" customFormat="1" ht="14.45" customHeight="1">
      <c r="B14" s="38"/>
      <c r="C14" s="39"/>
      <c r="D14" s="33" t="s">
        <v>33</v>
      </c>
      <c r="E14" s="39"/>
      <c r="F14" s="39"/>
      <c r="G14" s="39"/>
      <c r="H14" s="39"/>
      <c r="I14" s="39"/>
      <c r="J14" s="39"/>
      <c r="K14" s="39"/>
      <c r="L14" s="39"/>
      <c r="M14" s="33" t="s">
        <v>29</v>
      </c>
      <c r="N14" s="39"/>
      <c r="O14" s="314" t="str">
        <f>IF('Rekapitulace stavby'!AN13="","",'Rekapitulace stavby'!AN13)</f>
        <v>Vyplň údaj</v>
      </c>
      <c r="P14" s="254"/>
      <c r="Q14" s="39"/>
      <c r="R14" s="40"/>
    </row>
    <row r="15" spans="2:18" s="1" customFormat="1" ht="18" customHeight="1">
      <c r="B15" s="38"/>
      <c r="C15" s="39"/>
      <c r="D15" s="39"/>
      <c r="E15" s="314" t="str">
        <f>IF('Rekapitulace stavby'!E14="","",'Rekapitulace stavby'!E14)</f>
        <v>Vyplň údaj</v>
      </c>
      <c r="F15" s="315"/>
      <c r="G15" s="315"/>
      <c r="H15" s="315"/>
      <c r="I15" s="315"/>
      <c r="J15" s="315"/>
      <c r="K15" s="315"/>
      <c r="L15" s="315"/>
      <c r="M15" s="33" t="s">
        <v>32</v>
      </c>
      <c r="N15" s="39"/>
      <c r="O15" s="314" t="str">
        <f>IF('Rekapitulace stavby'!AN14="","",'Rekapitulace stavby'!AN14)</f>
        <v>Vyplň údaj</v>
      </c>
      <c r="P15" s="254"/>
      <c r="Q15" s="39"/>
      <c r="R15" s="40"/>
    </row>
    <row r="16" spans="2:18" s="1" customFormat="1" ht="6.95" customHeight="1">
      <c r="B16" s="38"/>
      <c r="C16" s="39"/>
      <c r="D16" s="39"/>
      <c r="E16" s="39"/>
      <c r="F16" s="39"/>
      <c r="G16" s="39"/>
      <c r="H16" s="39"/>
      <c r="I16" s="39"/>
      <c r="J16" s="39"/>
      <c r="K16" s="39"/>
      <c r="L16" s="39"/>
      <c r="M16" s="39"/>
      <c r="N16" s="39"/>
      <c r="O16" s="39"/>
      <c r="P16" s="39"/>
      <c r="Q16" s="39"/>
      <c r="R16" s="40"/>
    </row>
    <row r="17" spans="2:18" s="1" customFormat="1" ht="14.45" customHeight="1">
      <c r="B17" s="38"/>
      <c r="C17" s="39"/>
      <c r="D17" s="33" t="s">
        <v>35</v>
      </c>
      <c r="E17" s="39"/>
      <c r="F17" s="39"/>
      <c r="G17" s="39"/>
      <c r="H17" s="39"/>
      <c r="I17" s="39"/>
      <c r="J17" s="39"/>
      <c r="K17" s="39"/>
      <c r="L17" s="39"/>
      <c r="M17" s="33" t="s">
        <v>29</v>
      </c>
      <c r="N17" s="39"/>
      <c r="O17" s="254" t="s">
        <v>36</v>
      </c>
      <c r="P17" s="254"/>
      <c r="Q17" s="39"/>
      <c r="R17" s="40"/>
    </row>
    <row r="18" spans="2:18" s="1" customFormat="1" ht="18" customHeight="1">
      <c r="B18" s="38"/>
      <c r="C18" s="39"/>
      <c r="D18" s="39"/>
      <c r="E18" s="31" t="s">
        <v>37</v>
      </c>
      <c r="F18" s="39"/>
      <c r="G18" s="39"/>
      <c r="H18" s="39"/>
      <c r="I18" s="39"/>
      <c r="J18" s="39"/>
      <c r="K18" s="39"/>
      <c r="L18" s="39"/>
      <c r="M18" s="33" t="s">
        <v>32</v>
      </c>
      <c r="N18" s="39"/>
      <c r="O18" s="254" t="s">
        <v>38</v>
      </c>
      <c r="P18" s="254"/>
      <c r="Q18" s="39"/>
      <c r="R18" s="40"/>
    </row>
    <row r="19" spans="2:18" s="1" customFormat="1" ht="6.95" customHeight="1">
      <c r="B19" s="38"/>
      <c r="C19" s="39"/>
      <c r="D19" s="39"/>
      <c r="E19" s="39"/>
      <c r="F19" s="39"/>
      <c r="G19" s="39"/>
      <c r="H19" s="39"/>
      <c r="I19" s="39"/>
      <c r="J19" s="39"/>
      <c r="K19" s="39"/>
      <c r="L19" s="39"/>
      <c r="M19" s="39"/>
      <c r="N19" s="39"/>
      <c r="O19" s="39"/>
      <c r="P19" s="39"/>
      <c r="Q19" s="39"/>
      <c r="R19" s="40"/>
    </row>
    <row r="20" spans="2:18" s="1" customFormat="1" ht="14.45" customHeight="1">
      <c r="B20" s="38"/>
      <c r="C20" s="39"/>
      <c r="D20" s="33" t="s">
        <v>40</v>
      </c>
      <c r="E20" s="39"/>
      <c r="F20" s="39"/>
      <c r="G20" s="39"/>
      <c r="H20" s="39"/>
      <c r="I20" s="39"/>
      <c r="J20" s="39"/>
      <c r="K20" s="39"/>
      <c r="L20" s="39"/>
      <c r="M20" s="33" t="s">
        <v>29</v>
      </c>
      <c r="N20" s="39"/>
      <c r="O20" s="254" t="str">
        <f>IF('Rekapitulace stavby'!AN19="","",'Rekapitulace stavby'!AN19)</f>
        <v/>
      </c>
      <c r="P20" s="254"/>
      <c r="Q20" s="39"/>
      <c r="R20" s="40"/>
    </row>
    <row r="21" spans="2:18" s="1" customFormat="1" ht="18" customHeight="1">
      <c r="B21" s="38"/>
      <c r="C21" s="39"/>
      <c r="D21" s="39"/>
      <c r="E21" s="31" t="str">
        <f>IF('Rekapitulace stavby'!E20="","",'Rekapitulace stavby'!E20)</f>
        <v xml:space="preserve"> </v>
      </c>
      <c r="F21" s="39"/>
      <c r="G21" s="39"/>
      <c r="H21" s="39"/>
      <c r="I21" s="39"/>
      <c r="J21" s="39"/>
      <c r="K21" s="39"/>
      <c r="L21" s="39"/>
      <c r="M21" s="33" t="s">
        <v>32</v>
      </c>
      <c r="N21" s="39"/>
      <c r="O21" s="254" t="str">
        <f>IF('Rekapitulace stavby'!AN20="","",'Rekapitulace stavby'!AN20)</f>
        <v/>
      </c>
      <c r="P21" s="254"/>
      <c r="Q21" s="39"/>
      <c r="R21" s="40"/>
    </row>
    <row r="22" spans="2:18" s="1" customFormat="1" ht="6.95" customHeight="1">
      <c r="B22" s="38"/>
      <c r="C22" s="39"/>
      <c r="D22" s="39"/>
      <c r="E22" s="39"/>
      <c r="F22" s="39"/>
      <c r="G22" s="39"/>
      <c r="H22" s="39"/>
      <c r="I22" s="39"/>
      <c r="J22" s="39"/>
      <c r="K22" s="39"/>
      <c r="L22" s="39"/>
      <c r="M22" s="39"/>
      <c r="N22" s="39"/>
      <c r="O22" s="39"/>
      <c r="P22" s="39"/>
      <c r="Q22" s="39"/>
      <c r="R22" s="40"/>
    </row>
    <row r="23" spans="2:18" s="1" customFormat="1" ht="14.45" customHeight="1">
      <c r="B23" s="38"/>
      <c r="C23" s="39"/>
      <c r="D23" s="33" t="s">
        <v>42</v>
      </c>
      <c r="E23" s="39"/>
      <c r="F23" s="39"/>
      <c r="G23" s="39"/>
      <c r="H23" s="39"/>
      <c r="I23" s="39"/>
      <c r="J23" s="39"/>
      <c r="K23" s="39"/>
      <c r="L23" s="39"/>
      <c r="M23" s="39"/>
      <c r="N23" s="39"/>
      <c r="O23" s="39"/>
      <c r="P23" s="39"/>
      <c r="Q23" s="39"/>
      <c r="R23" s="40"/>
    </row>
    <row r="24" spans="2:18" s="1" customFormat="1" ht="205.5" customHeight="1">
      <c r="B24" s="38"/>
      <c r="C24" s="39"/>
      <c r="D24" s="39"/>
      <c r="E24" s="259" t="s">
        <v>1772</v>
      </c>
      <c r="F24" s="259"/>
      <c r="G24" s="259"/>
      <c r="H24" s="259"/>
      <c r="I24" s="259"/>
      <c r="J24" s="259"/>
      <c r="K24" s="259"/>
      <c r="L24" s="259"/>
      <c r="M24" s="39"/>
      <c r="N24" s="39"/>
      <c r="O24" s="39"/>
      <c r="P24" s="39"/>
      <c r="Q24" s="39"/>
      <c r="R24" s="40"/>
    </row>
    <row r="25" spans="2:18" s="1" customFormat="1" ht="6.95" customHeight="1">
      <c r="B25" s="38"/>
      <c r="C25" s="39"/>
      <c r="D25" s="39"/>
      <c r="E25" s="39"/>
      <c r="F25" s="39"/>
      <c r="G25" s="39"/>
      <c r="H25" s="39"/>
      <c r="I25" s="39"/>
      <c r="J25" s="39"/>
      <c r="K25" s="39"/>
      <c r="L25" s="39"/>
      <c r="M25" s="39"/>
      <c r="N25" s="39"/>
      <c r="O25" s="39"/>
      <c r="P25" s="39"/>
      <c r="Q25" s="39"/>
      <c r="R25" s="40"/>
    </row>
    <row r="26" spans="2:18" s="1" customFormat="1" ht="6.95" customHeight="1">
      <c r="B26" s="38"/>
      <c r="C26" s="39"/>
      <c r="D26" s="54"/>
      <c r="E26" s="54"/>
      <c r="F26" s="54"/>
      <c r="G26" s="54"/>
      <c r="H26" s="54"/>
      <c r="I26" s="54"/>
      <c r="J26" s="54"/>
      <c r="K26" s="54"/>
      <c r="L26" s="54"/>
      <c r="M26" s="54"/>
      <c r="N26" s="54"/>
      <c r="O26" s="54"/>
      <c r="P26" s="54"/>
      <c r="Q26" s="39"/>
      <c r="R26" s="40"/>
    </row>
    <row r="27" spans="2:18" s="1" customFormat="1" ht="14.45" customHeight="1">
      <c r="B27" s="38"/>
      <c r="C27" s="39"/>
      <c r="D27" s="124" t="s">
        <v>133</v>
      </c>
      <c r="E27" s="39"/>
      <c r="F27" s="39"/>
      <c r="G27" s="39"/>
      <c r="H27" s="39"/>
      <c r="I27" s="39"/>
      <c r="J27" s="39"/>
      <c r="K27" s="39"/>
      <c r="L27" s="39"/>
      <c r="M27" s="260">
        <f>N88</f>
        <v>0</v>
      </c>
      <c r="N27" s="260"/>
      <c r="O27" s="260"/>
      <c r="P27" s="260"/>
      <c r="Q27" s="39"/>
      <c r="R27" s="40"/>
    </row>
    <row r="28" spans="2:18" s="1" customFormat="1" ht="14.45" customHeight="1">
      <c r="B28" s="38"/>
      <c r="C28" s="39"/>
      <c r="D28" s="37" t="s">
        <v>98</v>
      </c>
      <c r="E28" s="39"/>
      <c r="F28" s="39"/>
      <c r="G28" s="39"/>
      <c r="H28" s="39"/>
      <c r="I28" s="39"/>
      <c r="J28" s="39"/>
      <c r="K28" s="39"/>
      <c r="L28" s="39"/>
      <c r="M28" s="260">
        <f>N115</f>
        <v>0</v>
      </c>
      <c r="N28" s="260"/>
      <c r="O28" s="260"/>
      <c r="P28" s="260"/>
      <c r="Q28" s="39"/>
      <c r="R28" s="40"/>
    </row>
    <row r="29" spans="2:18" s="1" customFormat="1" ht="6.95" customHeight="1">
      <c r="B29" s="38"/>
      <c r="C29" s="39"/>
      <c r="D29" s="39"/>
      <c r="E29" s="39"/>
      <c r="F29" s="39"/>
      <c r="G29" s="39"/>
      <c r="H29" s="39"/>
      <c r="I29" s="39"/>
      <c r="J29" s="39"/>
      <c r="K29" s="39"/>
      <c r="L29" s="39"/>
      <c r="M29" s="39"/>
      <c r="N29" s="39"/>
      <c r="O29" s="39"/>
      <c r="P29" s="39"/>
      <c r="Q29" s="39"/>
      <c r="R29" s="40"/>
    </row>
    <row r="30" spans="2:18" s="1" customFormat="1" ht="25.35" customHeight="1">
      <c r="B30" s="38"/>
      <c r="C30" s="39"/>
      <c r="D30" s="125" t="s">
        <v>45</v>
      </c>
      <c r="E30" s="39"/>
      <c r="F30" s="39"/>
      <c r="G30" s="39"/>
      <c r="H30" s="39"/>
      <c r="I30" s="39"/>
      <c r="J30" s="39"/>
      <c r="K30" s="39"/>
      <c r="L30" s="39"/>
      <c r="M30" s="309">
        <f>ROUND(M27+M28,2)</f>
        <v>0</v>
      </c>
      <c r="N30" s="299"/>
      <c r="O30" s="299"/>
      <c r="P30" s="299"/>
      <c r="Q30" s="39"/>
      <c r="R30" s="40"/>
    </row>
    <row r="31" spans="2:18" s="1" customFormat="1" ht="6.95" customHeight="1">
      <c r="B31" s="38"/>
      <c r="C31" s="39"/>
      <c r="D31" s="54"/>
      <c r="E31" s="54"/>
      <c r="F31" s="54"/>
      <c r="G31" s="54"/>
      <c r="H31" s="54"/>
      <c r="I31" s="54"/>
      <c r="J31" s="54"/>
      <c r="K31" s="54"/>
      <c r="L31" s="54"/>
      <c r="M31" s="54"/>
      <c r="N31" s="54"/>
      <c r="O31" s="54"/>
      <c r="P31" s="54"/>
      <c r="Q31" s="39"/>
      <c r="R31" s="40"/>
    </row>
    <row r="32" spans="2:18" s="1" customFormat="1" ht="14.45" customHeight="1">
      <c r="B32" s="38"/>
      <c r="C32" s="39"/>
      <c r="D32" s="45" t="s">
        <v>46</v>
      </c>
      <c r="E32" s="45" t="s">
        <v>47</v>
      </c>
      <c r="F32" s="46">
        <v>0.21</v>
      </c>
      <c r="G32" s="126" t="s">
        <v>48</v>
      </c>
      <c r="H32" s="310">
        <f>(SUM(BE115:BE122)+SUM(BE140:BE1187))</f>
        <v>0</v>
      </c>
      <c r="I32" s="299"/>
      <c r="J32" s="299"/>
      <c r="K32" s="39"/>
      <c r="L32" s="39"/>
      <c r="M32" s="310">
        <f>ROUND((SUM(BE115:BE122)+SUM(BE140:BE1187)),2)*F32</f>
        <v>0</v>
      </c>
      <c r="N32" s="299"/>
      <c r="O32" s="299"/>
      <c r="P32" s="299"/>
      <c r="Q32" s="39"/>
      <c r="R32" s="40"/>
    </row>
    <row r="33" spans="2:18" s="1" customFormat="1" ht="14.45" customHeight="1">
      <c r="B33" s="38"/>
      <c r="C33" s="39"/>
      <c r="D33" s="39"/>
      <c r="E33" s="45" t="s">
        <v>49</v>
      </c>
      <c r="F33" s="46">
        <v>0.15</v>
      </c>
      <c r="G33" s="126" t="s">
        <v>48</v>
      </c>
      <c r="H33" s="310">
        <f>(SUM(BF115:BF122)+SUM(BF140:BF1187))</f>
        <v>0</v>
      </c>
      <c r="I33" s="299"/>
      <c r="J33" s="299"/>
      <c r="K33" s="39"/>
      <c r="L33" s="39"/>
      <c r="M33" s="310">
        <f>ROUND((SUM(BF115:BF122)+SUM(BF140:BF1187)),2)*F33</f>
        <v>0</v>
      </c>
      <c r="N33" s="299"/>
      <c r="O33" s="299"/>
      <c r="P33" s="299"/>
      <c r="Q33" s="39"/>
      <c r="R33" s="40"/>
    </row>
    <row r="34" spans="2:18" s="1" customFormat="1" ht="14.45" customHeight="1" hidden="1">
      <c r="B34" s="38"/>
      <c r="C34" s="39"/>
      <c r="D34" s="39"/>
      <c r="E34" s="45" t="s">
        <v>50</v>
      </c>
      <c r="F34" s="46">
        <v>0.21</v>
      </c>
      <c r="G34" s="126" t="s">
        <v>48</v>
      </c>
      <c r="H34" s="310">
        <f>(SUM(BG115:BG122)+SUM(BG140:BG1187))</f>
        <v>0</v>
      </c>
      <c r="I34" s="299"/>
      <c r="J34" s="299"/>
      <c r="K34" s="39"/>
      <c r="L34" s="39"/>
      <c r="M34" s="310">
        <v>0</v>
      </c>
      <c r="N34" s="299"/>
      <c r="O34" s="299"/>
      <c r="P34" s="299"/>
      <c r="Q34" s="39"/>
      <c r="R34" s="40"/>
    </row>
    <row r="35" spans="2:18" s="1" customFormat="1" ht="14.45" customHeight="1" hidden="1">
      <c r="B35" s="38"/>
      <c r="C35" s="39"/>
      <c r="D35" s="39"/>
      <c r="E35" s="45" t="s">
        <v>51</v>
      </c>
      <c r="F35" s="46">
        <v>0.15</v>
      </c>
      <c r="G35" s="126" t="s">
        <v>48</v>
      </c>
      <c r="H35" s="310">
        <f>(SUM(BH115:BH122)+SUM(BH140:BH1187))</f>
        <v>0</v>
      </c>
      <c r="I35" s="299"/>
      <c r="J35" s="299"/>
      <c r="K35" s="39"/>
      <c r="L35" s="39"/>
      <c r="M35" s="310">
        <v>0</v>
      </c>
      <c r="N35" s="299"/>
      <c r="O35" s="299"/>
      <c r="P35" s="299"/>
      <c r="Q35" s="39"/>
      <c r="R35" s="40"/>
    </row>
    <row r="36" spans="2:18" s="1" customFormat="1" ht="14.45" customHeight="1" hidden="1">
      <c r="B36" s="38"/>
      <c r="C36" s="39"/>
      <c r="D36" s="39"/>
      <c r="E36" s="45" t="s">
        <v>52</v>
      </c>
      <c r="F36" s="46">
        <v>0</v>
      </c>
      <c r="G36" s="126" t="s">
        <v>48</v>
      </c>
      <c r="H36" s="310">
        <f>(SUM(BI115:BI122)+SUM(BI140:BI1187))</f>
        <v>0</v>
      </c>
      <c r="I36" s="299"/>
      <c r="J36" s="299"/>
      <c r="K36" s="39"/>
      <c r="L36" s="39"/>
      <c r="M36" s="310">
        <v>0</v>
      </c>
      <c r="N36" s="299"/>
      <c r="O36" s="299"/>
      <c r="P36" s="299"/>
      <c r="Q36" s="39"/>
      <c r="R36" s="40"/>
    </row>
    <row r="37" spans="2:18" s="1" customFormat="1" ht="6.95" customHeight="1">
      <c r="B37" s="38"/>
      <c r="C37" s="39"/>
      <c r="D37" s="39"/>
      <c r="E37" s="39"/>
      <c r="F37" s="39"/>
      <c r="G37" s="39"/>
      <c r="H37" s="39"/>
      <c r="I37" s="39"/>
      <c r="J37" s="39"/>
      <c r="K37" s="39"/>
      <c r="L37" s="39"/>
      <c r="M37" s="39"/>
      <c r="N37" s="39"/>
      <c r="O37" s="39"/>
      <c r="P37" s="39"/>
      <c r="Q37" s="39"/>
      <c r="R37" s="40"/>
    </row>
    <row r="38" spans="2:18" s="1" customFormat="1" ht="25.35" customHeight="1">
      <c r="B38" s="38"/>
      <c r="C38" s="121"/>
      <c r="D38" s="127" t="s">
        <v>53</v>
      </c>
      <c r="E38" s="82"/>
      <c r="F38" s="82"/>
      <c r="G38" s="128" t="s">
        <v>54</v>
      </c>
      <c r="H38" s="129" t="s">
        <v>55</v>
      </c>
      <c r="I38" s="82"/>
      <c r="J38" s="82"/>
      <c r="K38" s="82"/>
      <c r="L38" s="311">
        <f>SUM(M30:M36)</f>
        <v>0</v>
      </c>
      <c r="M38" s="311"/>
      <c r="N38" s="311"/>
      <c r="O38" s="311"/>
      <c r="P38" s="312"/>
      <c r="Q38" s="121"/>
      <c r="R38" s="40"/>
    </row>
    <row r="39" spans="2:18" s="1" customFormat="1" ht="14.45" customHeight="1">
      <c r="B39" s="38"/>
      <c r="C39" s="39"/>
      <c r="D39" s="39"/>
      <c r="E39" s="39"/>
      <c r="F39" s="39"/>
      <c r="G39" s="39"/>
      <c r="H39" s="39"/>
      <c r="I39" s="39"/>
      <c r="J39" s="39"/>
      <c r="K39" s="39"/>
      <c r="L39" s="39"/>
      <c r="M39" s="39"/>
      <c r="N39" s="39"/>
      <c r="O39" s="39"/>
      <c r="P39" s="39"/>
      <c r="Q39" s="39"/>
      <c r="R39" s="40"/>
    </row>
    <row r="40" spans="2:18" s="1" customFormat="1" ht="14.45" customHeight="1">
      <c r="B40" s="38"/>
      <c r="C40" s="39"/>
      <c r="D40" s="39"/>
      <c r="E40" s="39"/>
      <c r="F40" s="39"/>
      <c r="G40" s="39"/>
      <c r="H40" s="39"/>
      <c r="I40" s="39"/>
      <c r="J40" s="39"/>
      <c r="K40" s="39"/>
      <c r="L40" s="39"/>
      <c r="M40" s="39"/>
      <c r="N40" s="39"/>
      <c r="O40" s="39"/>
      <c r="P40" s="39"/>
      <c r="Q40" s="39"/>
      <c r="R40" s="40"/>
    </row>
    <row r="41" spans="2:18" ht="13.5">
      <c r="B41" s="25"/>
      <c r="C41" s="29"/>
      <c r="D41" s="29"/>
      <c r="E41" s="29"/>
      <c r="F41" s="29"/>
      <c r="G41" s="29"/>
      <c r="H41" s="29"/>
      <c r="I41" s="29"/>
      <c r="J41" s="29"/>
      <c r="K41" s="29"/>
      <c r="L41" s="29"/>
      <c r="M41" s="29"/>
      <c r="N41" s="29"/>
      <c r="O41" s="29"/>
      <c r="P41" s="29"/>
      <c r="Q41" s="29"/>
      <c r="R41" s="26"/>
    </row>
    <row r="42" spans="2:18" ht="13.5">
      <c r="B42" s="25"/>
      <c r="C42" s="29"/>
      <c r="D42" s="29"/>
      <c r="E42" s="29"/>
      <c r="F42" s="29"/>
      <c r="G42" s="29"/>
      <c r="H42" s="29"/>
      <c r="I42" s="29"/>
      <c r="J42" s="29"/>
      <c r="K42" s="29"/>
      <c r="L42" s="29"/>
      <c r="M42" s="29"/>
      <c r="N42" s="29"/>
      <c r="O42" s="29"/>
      <c r="P42" s="29"/>
      <c r="Q42" s="29"/>
      <c r="R42" s="26"/>
    </row>
    <row r="43" spans="2:18" ht="13.5">
      <c r="B43" s="25"/>
      <c r="C43" s="29"/>
      <c r="D43" s="29"/>
      <c r="E43" s="29"/>
      <c r="F43" s="29"/>
      <c r="G43" s="29"/>
      <c r="H43" s="29"/>
      <c r="I43" s="29"/>
      <c r="J43" s="29"/>
      <c r="K43" s="29"/>
      <c r="L43" s="29"/>
      <c r="M43" s="29"/>
      <c r="N43" s="29"/>
      <c r="O43" s="29"/>
      <c r="P43" s="29"/>
      <c r="Q43" s="29"/>
      <c r="R43" s="26"/>
    </row>
    <row r="44" spans="2:18" ht="13.5">
      <c r="B44" s="25"/>
      <c r="C44" s="29"/>
      <c r="D44" s="29"/>
      <c r="E44" s="29"/>
      <c r="F44" s="29"/>
      <c r="G44" s="29"/>
      <c r="H44" s="29"/>
      <c r="I44" s="29"/>
      <c r="J44" s="29"/>
      <c r="K44" s="29"/>
      <c r="L44" s="29"/>
      <c r="M44" s="29"/>
      <c r="N44" s="29"/>
      <c r="O44" s="29"/>
      <c r="P44" s="29"/>
      <c r="Q44" s="29"/>
      <c r="R44" s="26"/>
    </row>
    <row r="45" spans="2:18" ht="13.5">
      <c r="B45" s="25"/>
      <c r="C45" s="29"/>
      <c r="D45" s="29"/>
      <c r="E45" s="29"/>
      <c r="F45" s="29"/>
      <c r="G45" s="29"/>
      <c r="H45" s="29"/>
      <c r="I45" s="29"/>
      <c r="J45" s="29"/>
      <c r="K45" s="29"/>
      <c r="L45" s="29"/>
      <c r="M45" s="29"/>
      <c r="N45" s="29"/>
      <c r="O45" s="29"/>
      <c r="P45" s="29"/>
      <c r="Q45" s="29"/>
      <c r="R45" s="26"/>
    </row>
    <row r="46" spans="2:18" ht="13.5">
      <c r="B46" s="25"/>
      <c r="C46" s="29"/>
      <c r="D46" s="29"/>
      <c r="E46" s="29"/>
      <c r="F46" s="29"/>
      <c r="G46" s="29"/>
      <c r="H46" s="29"/>
      <c r="I46" s="29"/>
      <c r="J46" s="29"/>
      <c r="K46" s="29"/>
      <c r="L46" s="29"/>
      <c r="M46" s="29"/>
      <c r="N46" s="29"/>
      <c r="O46" s="29"/>
      <c r="P46" s="29"/>
      <c r="Q46" s="29"/>
      <c r="R46" s="26"/>
    </row>
    <row r="47" spans="2:18" ht="13.5">
      <c r="B47" s="25"/>
      <c r="C47" s="29"/>
      <c r="D47" s="29"/>
      <c r="E47" s="29"/>
      <c r="F47" s="29"/>
      <c r="G47" s="29"/>
      <c r="H47" s="29"/>
      <c r="I47" s="29"/>
      <c r="J47" s="29"/>
      <c r="K47" s="29"/>
      <c r="L47" s="29"/>
      <c r="M47" s="29"/>
      <c r="N47" s="29"/>
      <c r="O47" s="29"/>
      <c r="P47" s="29"/>
      <c r="Q47" s="29"/>
      <c r="R47" s="26"/>
    </row>
    <row r="48" spans="2:18" ht="13.5">
      <c r="B48" s="25"/>
      <c r="C48" s="29"/>
      <c r="D48" s="29"/>
      <c r="E48" s="29"/>
      <c r="F48" s="29"/>
      <c r="G48" s="29"/>
      <c r="H48" s="29"/>
      <c r="I48" s="29"/>
      <c r="J48" s="29"/>
      <c r="K48" s="29"/>
      <c r="L48" s="29"/>
      <c r="M48" s="29"/>
      <c r="N48" s="29"/>
      <c r="O48" s="29"/>
      <c r="P48" s="29"/>
      <c r="Q48" s="29"/>
      <c r="R48" s="26"/>
    </row>
    <row r="49" spans="2:18" ht="13.5">
      <c r="B49" s="25"/>
      <c r="C49" s="29"/>
      <c r="D49" s="29"/>
      <c r="E49" s="29"/>
      <c r="F49" s="29"/>
      <c r="G49" s="29"/>
      <c r="H49" s="29"/>
      <c r="I49" s="29"/>
      <c r="J49" s="29"/>
      <c r="K49" s="29"/>
      <c r="L49" s="29"/>
      <c r="M49" s="29"/>
      <c r="N49" s="29"/>
      <c r="O49" s="29"/>
      <c r="P49" s="29"/>
      <c r="Q49" s="29"/>
      <c r="R49" s="26"/>
    </row>
    <row r="50" spans="2:18" s="1" customFormat="1" ht="15">
      <c r="B50" s="38"/>
      <c r="C50" s="39"/>
      <c r="D50" s="53" t="s">
        <v>56</v>
      </c>
      <c r="E50" s="54"/>
      <c r="F50" s="54"/>
      <c r="G50" s="54"/>
      <c r="H50" s="55"/>
      <c r="I50" s="39"/>
      <c r="J50" s="53" t="s">
        <v>57</v>
      </c>
      <c r="K50" s="54"/>
      <c r="L50" s="54"/>
      <c r="M50" s="54"/>
      <c r="N50" s="54"/>
      <c r="O50" s="54"/>
      <c r="P50" s="55"/>
      <c r="Q50" s="39"/>
      <c r="R50" s="40"/>
    </row>
    <row r="51" spans="2:18" ht="13.5">
      <c r="B51" s="25"/>
      <c r="C51" s="29"/>
      <c r="D51" s="56"/>
      <c r="E51" s="29"/>
      <c r="F51" s="29"/>
      <c r="G51" s="29"/>
      <c r="H51" s="57"/>
      <c r="I51" s="29"/>
      <c r="J51" s="56"/>
      <c r="K51" s="29"/>
      <c r="L51" s="29"/>
      <c r="M51" s="29"/>
      <c r="N51" s="29"/>
      <c r="O51" s="29"/>
      <c r="P51" s="57"/>
      <c r="Q51" s="29"/>
      <c r="R51" s="26"/>
    </row>
    <row r="52" spans="2:18" ht="13.5">
      <c r="B52" s="25"/>
      <c r="C52" s="29"/>
      <c r="D52" s="56"/>
      <c r="E52" s="29"/>
      <c r="F52" s="29"/>
      <c r="G52" s="29"/>
      <c r="H52" s="57"/>
      <c r="I52" s="29"/>
      <c r="J52" s="56"/>
      <c r="K52" s="29"/>
      <c r="L52" s="29"/>
      <c r="M52" s="29"/>
      <c r="N52" s="29"/>
      <c r="O52" s="29"/>
      <c r="P52" s="57"/>
      <c r="Q52" s="29"/>
      <c r="R52" s="26"/>
    </row>
    <row r="53" spans="2:18" ht="13.5">
      <c r="B53" s="25"/>
      <c r="C53" s="29"/>
      <c r="D53" s="56"/>
      <c r="E53" s="29"/>
      <c r="F53" s="29"/>
      <c r="G53" s="29"/>
      <c r="H53" s="57"/>
      <c r="I53" s="29"/>
      <c r="J53" s="56"/>
      <c r="K53" s="29"/>
      <c r="L53" s="29"/>
      <c r="M53" s="29"/>
      <c r="N53" s="29"/>
      <c r="O53" s="29"/>
      <c r="P53" s="57"/>
      <c r="Q53" s="29"/>
      <c r="R53" s="26"/>
    </row>
    <row r="54" spans="2:18" ht="13.5">
      <c r="B54" s="25"/>
      <c r="C54" s="29"/>
      <c r="D54" s="56"/>
      <c r="E54" s="29"/>
      <c r="F54" s="29"/>
      <c r="G54" s="29"/>
      <c r="H54" s="57"/>
      <c r="I54" s="29"/>
      <c r="J54" s="56"/>
      <c r="K54" s="29"/>
      <c r="L54" s="29"/>
      <c r="M54" s="29"/>
      <c r="N54" s="29"/>
      <c r="O54" s="29"/>
      <c r="P54" s="57"/>
      <c r="Q54" s="29"/>
      <c r="R54" s="26"/>
    </row>
    <row r="55" spans="2:18" ht="13.5">
      <c r="B55" s="25"/>
      <c r="C55" s="29"/>
      <c r="D55" s="56"/>
      <c r="E55" s="29"/>
      <c r="F55" s="29"/>
      <c r="G55" s="29"/>
      <c r="H55" s="57"/>
      <c r="I55" s="29"/>
      <c r="J55" s="56"/>
      <c r="K55" s="29"/>
      <c r="L55" s="29"/>
      <c r="M55" s="29"/>
      <c r="N55" s="29"/>
      <c r="O55" s="29"/>
      <c r="P55" s="57"/>
      <c r="Q55" s="29"/>
      <c r="R55" s="26"/>
    </row>
    <row r="56" spans="2:18" ht="13.5">
      <c r="B56" s="25"/>
      <c r="C56" s="29"/>
      <c r="D56" s="56"/>
      <c r="E56" s="29"/>
      <c r="F56" s="29"/>
      <c r="G56" s="29"/>
      <c r="H56" s="57"/>
      <c r="I56" s="29"/>
      <c r="J56" s="56"/>
      <c r="K56" s="29"/>
      <c r="L56" s="29"/>
      <c r="M56" s="29"/>
      <c r="N56" s="29"/>
      <c r="O56" s="29"/>
      <c r="P56" s="57"/>
      <c r="Q56" s="29"/>
      <c r="R56" s="26"/>
    </row>
    <row r="57" spans="2:18" ht="13.5">
      <c r="B57" s="25"/>
      <c r="C57" s="29"/>
      <c r="D57" s="56"/>
      <c r="E57" s="29"/>
      <c r="F57" s="29"/>
      <c r="G57" s="29"/>
      <c r="H57" s="57"/>
      <c r="I57" s="29"/>
      <c r="J57" s="56"/>
      <c r="K57" s="29"/>
      <c r="L57" s="29"/>
      <c r="M57" s="29"/>
      <c r="N57" s="29"/>
      <c r="O57" s="29"/>
      <c r="P57" s="57"/>
      <c r="Q57" s="29"/>
      <c r="R57" s="26"/>
    </row>
    <row r="58" spans="2:18" ht="13.5">
      <c r="B58" s="25"/>
      <c r="C58" s="29"/>
      <c r="D58" s="56"/>
      <c r="E58" s="29"/>
      <c r="F58" s="29"/>
      <c r="G58" s="29"/>
      <c r="H58" s="57"/>
      <c r="I58" s="29"/>
      <c r="J58" s="56"/>
      <c r="K58" s="29"/>
      <c r="L58" s="29"/>
      <c r="M58" s="29"/>
      <c r="N58" s="29"/>
      <c r="O58" s="29"/>
      <c r="P58" s="57"/>
      <c r="Q58" s="29"/>
      <c r="R58" s="26"/>
    </row>
    <row r="59" spans="2:18" s="1" customFormat="1" ht="15">
      <c r="B59" s="38"/>
      <c r="C59" s="39"/>
      <c r="D59" s="58" t="s">
        <v>58</v>
      </c>
      <c r="E59" s="59"/>
      <c r="F59" s="59"/>
      <c r="G59" s="60" t="s">
        <v>59</v>
      </c>
      <c r="H59" s="61"/>
      <c r="I59" s="39"/>
      <c r="J59" s="58" t="s">
        <v>58</v>
      </c>
      <c r="K59" s="59"/>
      <c r="L59" s="59"/>
      <c r="M59" s="59"/>
      <c r="N59" s="60" t="s">
        <v>59</v>
      </c>
      <c r="O59" s="59"/>
      <c r="P59" s="61"/>
      <c r="Q59" s="39"/>
      <c r="R59" s="40"/>
    </row>
    <row r="60" spans="2:18" ht="13.5">
      <c r="B60" s="25"/>
      <c r="C60" s="29"/>
      <c r="D60" s="29"/>
      <c r="E60" s="29"/>
      <c r="F60" s="29"/>
      <c r="G60" s="29"/>
      <c r="H60" s="29"/>
      <c r="I60" s="29"/>
      <c r="J60" s="29"/>
      <c r="K60" s="29"/>
      <c r="L60" s="29"/>
      <c r="M60" s="29"/>
      <c r="N60" s="29"/>
      <c r="O60" s="29"/>
      <c r="P60" s="29"/>
      <c r="Q60" s="29"/>
      <c r="R60" s="26"/>
    </row>
    <row r="61" spans="2:18" s="1" customFormat="1" ht="15">
      <c r="B61" s="38"/>
      <c r="C61" s="39"/>
      <c r="D61" s="53" t="s">
        <v>60</v>
      </c>
      <c r="E61" s="54"/>
      <c r="F61" s="54"/>
      <c r="G61" s="54"/>
      <c r="H61" s="55"/>
      <c r="I61" s="39"/>
      <c r="J61" s="53" t="s">
        <v>61</v>
      </c>
      <c r="K61" s="54"/>
      <c r="L61" s="54"/>
      <c r="M61" s="54"/>
      <c r="N61" s="54"/>
      <c r="O61" s="54"/>
      <c r="P61" s="55"/>
      <c r="Q61" s="39"/>
      <c r="R61" s="40"/>
    </row>
    <row r="62" spans="2:18" ht="13.5">
      <c r="B62" s="25"/>
      <c r="C62" s="29"/>
      <c r="D62" s="56"/>
      <c r="E62" s="29"/>
      <c r="F62" s="29"/>
      <c r="G62" s="29"/>
      <c r="H62" s="57"/>
      <c r="I62" s="29"/>
      <c r="J62" s="56"/>
      <c r="K62" s="29"/>
      <c r="L62" s="29"/>
      <c r="M62" s="29"/>
      <c r="N62" s="29"/>
      <c r="O62" s="29"/>
      <c r="P62" s="57"/>
      <c r="Q62" s="29"/>
      <c r="R62" s="26"/>
    </row>
    <row r="63" spans="2:18" ht="13.5">
      <c r="B63" s="25"/>
      <c r="C63" s="29"/>
      <c r="D63" s="56"/>
      <c r="E63" s="29"/>
      <c r="F63" s="29"/>
      <c r="G63" s="29"/>
      <c r="H63" s="57"/>
      <c r="I63" s="29"/>
      <c r="J63" s="56"/>
      <c r="K63" s="29"/>
      <c r="L63" s="29"/>
      <c r="M63" s="29"/>
      <c r="N63" s="29"/>
      <c r="O63" s="29"/>
      <c r="P63" s="57"/>
      <c r="Q63" s="29"/>
      <c r="R63" s="26"/>
    </row>
    <row r="64" spans="2:18" ht="13.5">
      <c r="B64" s="25"/>
      <c r="C64" s="29"/>
      <c r="D64" s="56"/>
      <c r="E64" s="29"/>
      <c r="F64" s="29"/>
      <c r="G64" s="29"/>
      <c r="H64" s="57"/>
      <c r="I64" s="29"/>
      <c r="J64" s="56"/>
      <c r="K64" s="29"/>
      <c r="L64" s="29"/>
      <c r="M64" s="29"/>
      <c r="N64" s="29"/>
      <c r="O64" s="29"/>
      <c r="P64" s="57"/>
      <c r="Q64" s="29"/>
      <c r="R64" s="26"/>
    </row>
    <row r="65" spans="2:18" ht="13.5">
      <c r="B65" s="25"/>
      <c r="C65" s="29"/>
      <c r="D65" s="56"/>
      <c r="E65" s="29"/>
      <c r="F65" s="29"/>
      <c r="G65" s="29"/>
      <c r="H65" s="57"/>
      <c r="I65" s="29"/>
      <c r="J65" s="56"/>
      <c r="K65" s="29"/>
      <c r="L65" s="29"/>
      <c r="M65" s="29"/>
      <c r="N65" s="29"/>
      <c r="O65" s="29"/>
      <c r="P65" s="57"/>
      <c r="Q65" s="29"/>
      <c r="R65" s="26"/>
    </row>
    <row r="66" spans="2:18" ht="13.5">
      <c r="B66" s="25"/>
      <c r="C66" s="29"/>
      <c r="D66" s="56"/>
      <c r="E66" s="29"/>
      <c r="F66" s="29"/>
      <c r="G66" s="29"/>
      <c r="H66" s="57"/>
      <c r="I66" s="29"/>
      <c r="J66" s="56"/>
      <c r="K66" s="29"/>
      <c r="L66" s="29"/>
      <c r="M66" s="29"/>
      <c r="N66" s="29"/>
      <c r="O66" s="29"/>
      <c r="P66" s="57"/>
      <c r="Q66" s="29"/>
      <c r="R66" s="26"/>
    </row>
    <row r="67" spans="2:18" ht="13.5">
      <c r="B67" s="25"/>
      <c r="C67" s="29"/>
      <c r="D67" s="56"/>
      <c r="E67" s="29"/>
      <c r="F67" s="29"/>
      <c r="G67" s="29"/>
      <c r="H67" s="57"/>
      <c r="I67" s="29"/>
      <c r="J67" s="56"/>
      <c r="K67" s="29"/>
      <c r="L67" s="29"/>
      <c r="M67" s="29"/>
      <c r="N67" s="29"/>
      <c r="O67" s="29"/>
      <c r="P67" s="57"/>
      <c r="Q67" s="29"/>
      <c r="R67" s="26"/>
    </row>
    <row r="68" spans="2:18" ht="13.5">
      <c r="B68" s="25"/>
      <c r="C68" s="29"/>
      <c r="D68" s="56"/>
      <c r="E68" s="29"/>
      <c r="F68" s="29"/>
      <c r="G68" s="29"/>
      <c r="H68" s="57"/>
      <c r="I68" s="29"/>
      <c r="J68" s="56"/>
      <c r="K68" s="29"/>
      <c r="L68" s="29"/>
      <c r="M68" s="29"/>
      <c r="N68" s="29"/>
      <c r="O68" s="29"/>
      <c r="P68" s="57"/>
      <c r="Q68" s="29"/>
      <c r="R68" s="26"/>
    </row>
    <row r="69" spans="2:18" ht="13.5">
      <c r="B69" s="25"/>
      <c r="C69" s="29"/>
      <c r="D69" s="56"/>
      <c r="E69" s="29"/>
      <c r="F69" s="29"/>
      <c r="G69" s="29"/>
      <c r="H69" s="57"/>
      <c r="I69" s="29"/>
      <c r="J69" s="56"/>
      <c r="K69" s="29"/>
      <c r="L69" s="29"/>
      <c r="M69" s="29"/>
      <c r="N69" s="29"/>
      <c r="O69" s="29"/>
      <c r="P69" s="57"/>
      <c r="Q69" s="29"/>
      <c r="R69" s="26"/>
    </row>
    <row r="70" spans="2:18" s="1" customFormat="1" ht="15">
      <c r="B70" s="38"/>
      <c r="C70" s="39"/>
      <c r="D70" s="58" t="s">
        <v>58</v>
      </c>
      <c r="E70" s="59"/>
      <c r="F70" s="59"/>
      <c r="G70" s="60" t="s">
        <v>59</v>
      </c>
      <c r="H70" s="61"/>
      <c r="I70" s="39"/>
      <c r="J70" s="58" t="s">
        <v>58</v>
      </c>
      <c r="K70" s="59"/>
      <c r="L70" s="59"/>
      <c r="M70" s="59"/>
      <c r="N70" s="60" t="s">
        <v>59</v>
      </c>
      <c r="O70" s="59"/>
      <c r="P70" s="61"/>
      <c r="Q70" s="39"/>
      <c r="R70" s="40"/>
    </row>
    <row r="71" spans="2:18" s="1" customFormat="1" ht="14.45" customHeight="1">
      <c r="B71" s="62"/>
      <c r="C71" s="63"/>
      <c r="D71" s="63"/>
      <c r="E71" s="63"/>
      <c r="F71" s="63"/>
      <c r="G71" s="63"/>
      <c r="H71" s="63"/>
      <c r="I71" s="63"/>
      <c r="J71" s="63"/>
      <c r="K71" s="63"/>
      <c r="L71" s="63"/>
      <c r="M71" s="63"/>
      <c r="N71" s="63"/>
      <c r="O71" s="63"/>
      <c r="P71" s="63"/>
      <c r="Q71" s="63"/>
      <c r="R71" s="64"/>
    </row>
    <row r="75" spans="2:18" s="1" customFormat="1" ht="6.95" customHeight="1">
      <c r="B75" s="130"/>
      <c r="C75" s="131"/>
      <c r="D75" s="131"/>
      <c r="E75" s="131"/>
      <c r="F75" s="131"/>
      <c r="G75" s="131"/>
      <c r="H75" s="131"/>
      <c r="I75" s="131"/>
      <c r="J75" s="131"/>
      <c r="K75" s="131"/>
      <c r="L75" s="131"/>
      <c r="M75" s="131"/>
      <c r="N75" s="131"/>
      <c r="O75" s="131"/>
      <c r="P75" s="131"/>
      <c r="Q75" s="131"/>
      <c r="R75" s="132"/>
    </row>
    <row r="76" spans="2:21" s="1" customFormat="1" ht="36.95" customHeight="1">
      <c r="B76" s="38"/>
      <c r="C76" s="232" t="s">
        <v>134</v>
      </c>
      <c r="D76" s="233"/>
      <c r="E76" s="233"/>
      <c r="F76" s="233"/>
      <c r="G76" s="233"/>
      <c r="H76" s="233"/>
      <c r="I76" s="233"/>
      <c r="J76" s="233"/>
      <c r="K76" s="233"/>
      <c r="L76" s="233"/>
      <c r="M76" s="233"/>
      <c r="N76" s="233"/>
      <c r="O76" s="233"/>
      <c r="P76" s="233"/>
      <c r="Q76" s="233"/>
      <c r="R76" s="40"/>
      <c r="T76" s="133"/>
      <c r="U76" s="133"/>
    </row>
    <row r="77" spans="2:21" s="1" customFormat="1" ht="6.95" customHeight="1">
      <c r="B77" s="38"/>
      <c r="C77" s="39"/>
      <c r="D77" s="39"/>
      <c r="E77" s="39"/>
      <c r="F77" s="39"/>
      <c r="G77" s="39"/>
      <c r="H77" s="39"/>
      <c r="I77" s="39"/>
      <c r="J77" s="39"/>
      <c r="K77" s="39"/>
      <c r="L77" s="39"/>
      <c r="M77" s="39"/>
      <c r="N77" s="39"/>
      <c r="O77" s="39"/>
      <c r="P77" s="39"/>
      <c r="Q77" s="39"/>
      <c r="R77" s="40"/>
      <c r="T77" s="133"/>
      <c r="U77" s="133"/>
    </row>
    <row r="78" spans="2:21" s="1" customFormat="1" ht="30" customHeight="1">
      <c r="B78" s="38"/>
      <c r="C78" s="33" t="s">
        <v>19</v>
      </c>
      <c r="D78" s="39"/>
      <c r="E78" s="39"/>
      <c r="F78" s="300" t="str">
        <f>F6</f>
        <v>Stavební úpravy VOŠ a SZeŠ Benešov - revize PD</v>
      </c>
      <c r="G78" s="301"/>
      <c r="H78" s="301"/>
      <c r="I78" s="301"/>
      <c r="J78" s="301"/>
      <c r="K78" s="301"/>
      <c r="L78" s="301"/>
      <c r="M78" s="301"/>
      <c r="N78" s="301"/>
      <c r="O78" s="301"/>
      <c r="P78" s="301"/>
      <c r="Q78" s="39"/>
      <c r="R78" s="40"/>
      <c r="T78" s="133"/>
      <c r="U78" s="133"/>
    </row>
    <row r="79" spans="2:21" s="1" customFormat="1" ht="36.95" customHeight="1">
      <c r="B79" s="38"/>
      <c r="C79" s="72" t="s">
        <v>127</v>
      </c>
      <c r="D79" s="39"/>
      <c r="E79" s="39"/>
      <c r="F79" s="234" t="str">
        <f>F7</f>
        <v>02 - SO.02 Budova jídelny</v>
      </c>
      <c r="G79" s="299"/>
      <c r="H79" s="299"/>
      <c r="I79" s="299"/>
      <c r="J79" s="299"/>
      <c r="K79" s="299"/>
      <c r="L79" s="299"/>
      <c r="M79" s="299"/>
      <c r="N79" s="299"/>
      <c r="O79" s="299"/>
      <c r="P79" s="299"/>
      <c r="Q79" s="39"/>
      <c r="R79" s="40"/>
      <c r="T79" s="133"/>
      <c r="U79" s="133"/>
    </row>
    <row r="80" spans="2:21" s="1" customFormat="1" ht="6.95" customHeight="1">
      <c r="B80" s="38"/>
      <c r="C80" s="39"/>
      <c r="D80" s="39"/>
      <c r="E80" s="39"/>
      <c r="F80" s="39"/>
      <c r="G80" s="39"/>
      <c r="H80" s="39"/>
      <c r="I80" s="39"/>
      <c r="J80" s="39"/>
      <c r="K80" s="39"/>
      <c r="L80" s="39"/>
      <c r="M80" s="39"/>
      <c r="N80" s="39"/>
      <c r="O80" s="39"/>
      <c r="P80" s="39"/>
      <c r="Q80" s="39"/>
      <c r="R80" s="40"/>
      <c r="T80" s="133"/>
      <c r="U80" s="133"/>
    </row>
    <row r="81" spans="2:21" s="1" customFormat="1" ht="18" customHeight="1">
      <c r="B81" s="38"/>
      <c r="C81" s="33" t="s">
        <v>24</v>
      </c>
      <c r="D81" s="39"/>
      <c r="E81" s="39"/>
      <c r="F81" s="31" t="str">
        <f>F9</f>
        <v>Mendelova 131, 256 01 Benešov</v>
      </c>
      <c r="G81" s="39"/>
      <c r="H81" s="39"/>
      <c r="I81" s="39"/>
      <c r="J81" s="39"/>
      <c r="K81" s="33" t="s">
        <v>26</v>
      </c>
      <c r="L81" s="39"/>
      <c r="M81" s="302" t="str">
        <f>IF(O9="","",O9)</f>
        <v>11. 4. 2017</v>
      </c>
      <c r="N81" s="302"/>
      <c r="O81" s="302"/>
      <c r="P81" s="302"/>
      <c r="Q81" s="39"/>
      <c r="R81" s="40"/>
      <c r="T81" s="133"/>
      <c r="U81" s="133"/>
    </row>
    <row r="82" spans="2:21" s="1" customFormat="1" ht="6.95" customHeight="1">
      <c r="B82" s="38"/>
      <c r="C82" s="39"/>
      <c r="D82" s="39"/>
      <c r="E82" s="39"/>
      <c r="F82" s="39"/>
      <c r="G82" s="39"/>
      <c r="H82" s="39"/>
      <c r="I82" s="39"/>
      <c r="J82" s="39"/>
      <c r="K82" s="39"/>
      <c r="L82" s="39"/>
      <c r="M82" s="39"/>
      <c r="N82" s="39"/>
      <c r="O82" s="39"/>
      <c r="P82" s="39"/>
      <c r="Q82" s="39"/>
      <c r="R82" s="40"/>
      <c r="T82" s="133"/>
      <c r="U82" s="133"/>
    </row>
    <row r="83" spans="2:21" s="1" customFormat="1" ht="15">
      <c r="B83" s="38"/>
      <c r="C83" s="33" t="s">
        <v>28</v>
      </c>
      <c r="D83" s="39"/>
      <c r="E83" s="39"/>
      <c r="F83" s="31" t="str">
        <f>E12</f>
        <v>VOŠ A SZeŠ Benešov</v>
      </c>
      <c r="G83" s="39"/>
      <c r="H83" s="39"/>
      <c r="I83" s="39"/>
      <c r="J83" s="39"/>
      <c r="K83" s="33" t="s">
        <v>35</v>
      </c>
      <c r="L83" s="39"/>
      <c r="M83" s="254" t="str">
        <f>E18</f>
        <v>RotaGroup, s.r.o.</v>
      </c>
      <c r="N83" s="254"/>
      <c r="O83" s="254"/>
      <c r="P83" s="254"/>
      <c r="Q83" s="254"/>
      <c r="R83" s="40"/>
      <c r="T83" s="133"/>
      <c r="U83" s="133"/>
    </row>
    <row r="84" spans="2:21" s="1" customFormat="1" ht="14.45" customHeight="1">
      <c r="B84" s="38"/>
      <c r="C84" s="33" t="s">
        <v>33</v>
      </c>
      <c r="D84" s="39"/>
      <c r="E84" s="39"/>
      <c r="F84" s="31" t="str">
        <f>IF(E15="","",E15)</f>
        <v>Vyplň údaj</v>
      </c>
      <c r="G84" s="39"/>
      <c r="H84" s="39"/>
      <c r="I84" s="39"/>
      <c r="J84" s="39"/>
      <c r="K84" s="33" t="s">
        <v>40</v>
      </c>
      <c r="L84" s="39"/>
      <c r="M84" s="254" t="str">
        <f>E21</f>
        <v xml:space="preserve"> </v>
      </c>
      <c r="N84" s="254"/>
      <c r="O84" s="254"/>
      <c r="P84" s="254"/>
      <c r="Q84" s="254"/>
      <c r="R84" s="40"/>
      <c r="T84" s="133"/>
      <c r="U84" s="133"/>
    </row>
    <row r="85" spans="2:21" s="1" customFormat="1" ht="10.35" customHeight="1">
      <c r="B85" s="38"/>
      <c r="C85" s="39"/>
      <c r="D85" s="39"/>
      <c r="E85" s="39"/>
      <c r="F85" s="39"/>
      <c r="G85" s="39"/>
      <c r="H85" s="39"/>
      <c r="I85" s="39"/>
      <c r="J85" s="39"/>
      <c r="K85" s="39"/>
      <c r="L85" s="39"/>
      <c r="M85" s="39"/>
      <c r="N85" s="39"/>
      <c r="O85" s="39"/>
      <c r="P85" s="39"/>
      <c r="Q85" s="39"/>
      <c r="R85" s="40"/>
      <c r="T85" s="133"/>
      <c r="U85" s="133"/>
    </row>
    <row r="86" spans="2:21" s="1" customFormat="1" ht="29.25" customHeight="1">
      <c r="B86" s="38"/>
      <c r="C86" s="306" t="s">
        <v>135</v>
      </c>
      <c r="D86" s="307"/>
      <c r="E86" s="307"/>
      <c r="F86" s="307"/>
      <c r="G86" s="307"/>
      <c r="H86" s="121"/>
      <c r="I86" s="121"/>
      <c r="J86" s="121"/>
      <c r="K86" s="121"/>
      <c r="L86" s="121"/>
      <c r="M86" s="121"/>
      <c r="N86" s="306" t="s">
        <v>136</v>
      </c>
      <c r="O86" s="307"/>
      <c r="P86" s="307"/>
      <c r="Q86" s="307"/>
      <c r="R86" s="40"/>
      <c r="T86" s="133"/>
      <c r="U86" s="133"/>
    </row>
    <row r="87" spans="2:21" s="1" customFormat="1" ht="10.35" customHeight="1">
      <c r="B87" s="38"/>
      <c r="C87" s="39"/>
      <c r="D87" s="39"/>
      <c r="E87" s="39"/>
      <c r="F87" s="39"/>
      <c r="G87" s="39"/>
      <c r="H87" s="39"/>
      <c r="I87" s="39"/>
      <c r="J87" s="39"/>
      <c r="K87" s="39"/>
      <c r="L87" s="39"/>
      <c r="M87" s="39"/>
      <c r="N87" s="39"/>
      <c r="O87" s="39"/>
      <c r="P87" s="39"/>
      <c r="Q87" s="39"/>
      <c r="R87" s="40"/>
      <c r="T87" s="133"/>
      <c r="U87" s="133"/>
    </row>
    <row r="88" spans="2:47" s="1" customFormat="1" ht="29.25" customHeight="1">
      <c r="B88" s="38"/>
      <c r="C88" s="134" t="s">
        <v>137</v>
      </c>
      <c r="D88" s="39"/>
      <c r="E88" s="39"/>
      <c r="F88" s="39"/>
      <c r="G88" s="39"/>
      <c r="H88" s="39"/>
      <c r="I88" s="39"/>
      <c r="J88" s="39"/>
      <c r="K88" s="39"/>
      <c r="L88" s="39"/>
      <c r="M88" s="39"/>
      <c r="N88" s="224">
        <f>N140</f>
        <v>0</v>
      </c>
      <c r="O88" s="304"/>
      <c r="P88" s="304"/>
      <c r="Q88" s="304"/>
      <c r="R88" s="40"/>
      <c r="T88" s="133"/>
      <c r="U88" s="133"/>
      <c r="AU88" s="21" t="s">
        <v>138</v>
      </c>
    </row>
    <row r="89" spans="2:21" s="6" customFormat="1" ht="24.95" customHeight="1">
      <c r="B89" s="135"/>
      <c r="C89" s="136"/>
      <c r="D89" s="137" t="s">
        <v>139</v>
      </c>
      <c r="E89" s="136"/>
      <c r="F89" s="136"/>
      <c r="G89" s="136"/>
      <c r="H89" s="136"/>
      <c r="I89" s="136"/>
      <c r="J89" s="136"/>
      <c r="K89" s="136"/>
      <c r="L89" s="136"/>
      <c r="M89" s="136"/>
      <c r="N89" s="298">
        <f>N141</f>
        <v>0</v>
      </c>
      <c r="O89" s="308"/>
      <c r="P89" s="308"/>
      <c r="Q89" s="308"/>
      <c r="R89" s="138"/>
      <c r="T89" s="139"/>
      <c r="U89" s="139"/>
    </row>
    <row r="90" spans="2:21" s="7" customFormat="1" ht="19.9" customHeight="1">
      <c r="B90" s="140"/>
      <c r="C90" s="141"/>
      <c r="D90" s="109" t="s">
        <v>140</v>
      </c>
      <c r="E90" s="141"/>
      <c r="F90" s="141"/>
      <c r="G90" s="141"/>
      <c r="H90" s="141"/>
      <c r="I90" s="141"/>
      <c r="J90" s="141"/>
      <c r="K90" s="141"/>
      <c r="L90" s="141"/>
      <c r="M90" s="141"/>
      <c r="N90" s="222">
        <f>N142</f>
        <v>0</v>
      </c>
      <c r="O90" s="303"/>
      <c r="P90" s="303"/>
      <c r="Q90" s="303"/>
      <c r="R90" s="142"/>
      <c r="T90" s="143"/>
      <c r="U90" s="143"/>
    </row>
    <row r="91" spans="2:21" s="7" customFormat="1" ht="19.9" customHeight="1">
      <c r="B91" s="140"/>
      <c r="C91" s="141"/>
      <c r="D91" s="109" t="s">
        <v>141</v>
      </c>
      <c r="E91" s="141"/>
      <c r="F91" s="141"/>
      <c r="G91" s="141"/>
      <c r="H91" s="141"/>
      <c r="I91" s="141"/>
      <c r="J91" s="141"/>
      <c r="K91" s="141"/>
      <c r="L91" s="141"/>
      <c r="M91" s="141"/>
      <c r="N91" s="222">
        <f>N187</f>
        <v>0</v>
      </c>
      <c r="O91" s="303"/>
      <c r="P91" s="303"/>
      <c r="Q91" s="303"/>
      <c r="R91" s="142"/>
      <c r="T91" s="143"/>
      <c r="U91" s="143"/>
    </row>
    <row r="92" spans="2:21" s="7" customFormat="1" ht="19.9" customHeight="1">
      <c r="B92" s="140"/>
      <c r="C92" s="141"/>
      <c r="D92" s="109" t="s">
        <v>142</v>
      </c>
      <c r="E92" s="141"/>
      <c r="F92" s="141"/>
      <c r="G92" s="141"/>
      <c r="H92" s="141"/>
      <c r="I92" s="141"/>
      <c r="J92" s="141"/>
      <c r="K92" s="141"/>
      <c r="L92" s="141"/>
      <c r="M92" s="141"/>
      <c r="N92" s="222">
        <f>N205</f>
        <v>0</v>
      </c>
      <c r="O92" s="303"/>
      <c r="P92" s="303"/>
      <c r="Q92" s="303"/>
      <c r="R92" s="142"/>
      <c r="T92" s="143"/>
      <c r="U92" s="143"/>
    </row>
    <row r="93" spans="2:21" s="7" customFormat="1" ht="19.9" customHeight="1">
      <c r="B93" s="140"/>
      <c r="C93" s="141"/>
      <c r="D93" s="109" t="s">
        <v>143</v>
      </c>
      <c r="E93" s="141"/>
      <c r="F93" s="141"/>
      <c r="G93" s="141"/>
      <c r="H93" s="141"/>
      <c r="I93" s="141"/>
      <c r="J93" s="141"/>
      <c r="K93" s="141"/>
      <c r="L93" s="141"/>
      <c r="M93" s="141"/>
      <c r="N93" s="222">
        <f>N452</f>
        <v>0</v>
      </c>
      <c r="O93" s="303"/>
      <c r="P93" s="303"/>
      <c r="Q93" s="303"/>
      <c r="R93" s="142"/>
      <c r="T93" s="143"/>
      <c r="U93" s="143"/>
    </row>
    <row r="94" spans="2:21" s="7" customFormat="1" ht="19.9" customHeight="1">
      <c r="B94" s="140"/>
      <c r="C94" s="141"/>
      <c r="D94" s="109" t="s">
        <v>144</v>
      </c>
      <c r="E94" s="141"/>
      <c r="F94" s="141"/>
      <c r="G94" s="141"/>
      <c r="H94" s="141"/>
      <c r="I94" s="141"/>
      <c r="J94" s="141"/>
      <c r="K94" s="141"/>
      <c r="L94" s="141"/>
      <c r="M94" s="141"/>
      <c r="N94" s="222">
        <f>N534</f>
        <v>0</v>
      </c>
      <c r="O94" s="303"/>
      <c r="P94" s="303"/>
      <c r="Q94" s="303"/>
      <c r="R94" s="142"/>
      <c r="T94" s="143"/>
      <c r="U94" s="143"/>
    </row>
    <row r="95" spans="2:21" s="7" customFormat="1" ht="19.9" customHeight="1">
      <c r="B95" s="140"/>
      <c r="C95" s="141"/>
      <c r="D95" s="109" t="s">
        <v>145</v>
      </c>
      <c r="E95" s="141"/>
      <c r="F95" s="141"/>
      <c r="G95" s="141"/>
      <c r="H95" s="141"/>
      <c r="I95" s="141"/>
      <c r="J95" s="141"/>
      <c r="K95" s="141"/>
      <c r="L95" s="141"/>
      <c r="M95" s="141"/>
      <c r="N95" s="222">
        <f>N540</f>
        <v>0</v>
      </c>
      <c r="O95" s="303"/>
      <c r="P95" s="303"/>
      <c r="Q95" s="303"/>
      <c r="R95" s="142"/>
      <c r="T95" s="143"/>
      <c r="U95" s="143"/>
    </row>
    <row r="96" spans="2:21" s="6" customFormat="1" ht="24.95" customHeight="1">
      <c r="B96" s="135"/>
      <c r="C96" s="136"/>
      <c r="D96" s="137" t="s">
        <v>146</v>
      </c>
      <c r="E96" s="136"/>
      <c r="F96" s="136"/>
      <c r="G96" s="136"/>
      <c r="H96" s="136"/>
      <c r="I96" s="136"/>
      <c r="J96" s="136"/>
      <c r="K96" s="136"/>
      <c r="L96" s="136"/>
      <c r="M96" s="136"/>
      <c r="N96" s="298">
        <f>N542</f>
        <v>0</v>
      </c>
      <c r="O96" s="308"/>
      <c r="P96" s="308"/>
      <c r="Q96" s="308"/>
      <c r="R96" s="138"/>
      <c r="T96" s="139"/>
      <c r="U96" s="139"/>
    </row>
    <row r="97" spans="2:21" s="7" customFormat="1" ht="19.9" customHeight="1">
      <c r="B97" s="140"/>
      <c r="C97" s="141"/>
      <c r="D97" s="109" t="s">
        <v>147</v>
      </c>
      <c r="E97" s="141"/>
      <c r="F97" s="141"/>
      <c r="G97" s="141"/>
      <c r="H97" s="141"/>
      <c r="I97" s="141"/>
      <c r="J97" s="141"/>
      <c r="K97" s="141"/>
      <c r="L97" s="141"/>
      <c r="M97" s="141"/>
      <c r="N97" s="222">
        <f>N543</f>
        <v>0</v>
      </c>
      <c r="O97" s="303"/>
      <c r="P97" s="303"/>
      <c r="Q97" s="303"/>
      <c r="R97" s="142"/>
      <c r="T97" s="143"/>
      <c r="U97" s="143"/>
    </row>
    <row r="98" spans="2:21" s="7" customFormat="1" ht="19.9" customHeight="1">
      <c r="B98" s="140"/>
      <c r="C98" s="141"/>
      <c r="D98" s="109" t="s">
        <v>148</v>
      </c>
      <c r="E98" s="141"/>
      <c r="F98" s="141"/>
      <c r="G98" s="141"/>
      <c r="H98" s="141"/>
      <c r="I98" s="141"/>
      <c r="J98" s="141"/>
      <c r="K98" s="141"/>
      <c r="L98" s="141"/>
      <c r="M98" s="141"/>
      <c r="N98" s="222">
        <f>N573</f>
        <v>0</v>
      </c>
      <c r="O98" s="303"/>
      <c r="P98" s="303"/>
      <c r="Q98" s="303"/>
      <c r="R98" s="142"/>
      <c r="T98" s="143"/>
      <c r="U98" s="143"/>
    </row>
    <row r="99" spans="2:21" s="7" customFormat="1" ht="19.9" customHeight="1">
      <c r="B99" s="140"/>
      <c r="C99" s="141"/>
      <c r="D99" s="109" t="s">
        <v>149</v>
      </c>
      <c r="E99" s="141"/>
      <c r="F99" s="141"/>
      <c r="G99" s="141"/>
      <c r="H99" s="141"/>
      <c r="I99" s="141"/>
      <c r="J99" s="141"/>
      <c r="K99" s="141"/>
      <c r="L99" s="141"/>
      <c r="M99" s="141"/>
      <c r="N99" s="222">
        <f>N626</f>
        <v>0</v>
      </c>
      <c r="O99" s="303"/>
      <c r="P99" s="303"/>
      <c r="Q99" s="303"/>
      <c r="R99" s="142"/>
      <c r="T99" s="143"/>
      <c r="U99" s="143"/>
    </row>
    <row r="100" spans="2:21" s="7" customFormat="1" ht="19.9" customHeight="1">
      <c r="B100" s="140"/>
      <c r="C100" s="141"/>
      <c r="D100" s="109" t="s">
        <v>150</v>
      </c>
      <c r="E100" s="141"/>
      <c r="F100" s="141"/>
      <c r="G100" s="141"/>
      <c r="H100" s="141"/>
      <c r="I100" s="141"/>
      <c r="J100" s="141"/>
      <c r="K100" s="141"/>
      <c r="L100" s="141"/>
      <c r="M100" s="141"/>
      <c r="N100" s="222">
        <f>N687</f>
        <v>0</v>
      </c>
      <c r="O100" s="303"/>
      <c r="P100" s="303"/>
      <c r="Q100" s="303"/>
      <c r="R100" s="142"/>
      <c r="T100" s="143"/>
      <c r="U100" s="143"/>
    </row>
    <row r="101" spans="2:21" s="7" customFormat="1" ht="19.9" customHeight="1">
      <c r="B101" s="140"/>
      <c r="C101" s="141"/>
      <c r="D101" s="109" t="s">
        <v>154</v>
      </c>
      <c r="E101" s="141"/>
      <c r="F101" s="141"/>
      <c r="G101" s="141"/>
      <c r="H101" s="141"/>
      <c r="I101" s="141"/>
      <c r="J101" s="141"/>
      <c r="K101" s="141"/>
      <c r="L101" s="141"/>
      <c r="M101" s="141"/>
      <c r="N101" s="222">
        <f>N709</f>
        <v>0</v>
      </c>
      <c r="O101" s="303"/>
      <c r="P101" s="303"/>
      <c r="Q101" s="303"/>
      <c r="R101" s="142"/>
      <c r="T101" s="143"/>
      <c r="U101" s="143"/>
    </row>
    <row r="102" spans="2:21" s="7" customFormat="1" ht="19.9" customHeight="1">
      <c r="B102" s="140"/>
      <c r="C102" s="141"/>
      <c r="D102" s="109" t="s">
        <v>155</v>
      </c>
      <c r="E102" s="141"/>
      <c r="F102" s="141"/>
      <c r="G102" s="141"/>
      <c r="H102" s="141"/>
      <c r="I102" s="141"/>
      <c r="J102" s="141"/>
      <c r="K102" s="141"/>
      <c r="L102" s="141"/>
      <c r="M102" s="141"/>
      <c r="N102" s="222">
        <f>N793</f>
        <v>0</v>
      </c>
      <c r="O102" s="303"/>
      <c r="P102" s="303"/>
      <c r="Q102" s="303"/>
      <c r="R102" s="142"/>
      <c r="T102" s="143"/>
      <c r="U102" s="143"/>
    </row>
    <row r="103" spans="2:21" s="7" customFormat="1" ht="19.9" customHeight="1">
      <c r="B103" s="140"/>
      <c r="C103" s="141"/>
      <c r="D103" s="109" t="s">
        <v>156</v>
      </c>
      <c r="E103" s="141"/>
      <c r="F103" s="141"/>
      <c r="G103" s="141"/>
      <c r="H103" s="141"/>
      <c r="I103" s="141"/>
      <c r="J103" s="141"/>
      <c r="K103" s="141"/>
      <c r="L103" s="141"/>
      <c r="M103" s="141"/>
      <c r="N103" s="222">
        <f>N831</f>
        <v>0</v>
      </c>
      <c r="O103" s="303"/>
      <c r="P103" s="303"/>
      <c r="Q103" s="303"/>
      <c r="R103" s="142"/>
      <c r="T103" s="143"/>
      <c r="U103" s="143"/>
    </row>
    <row r="104" spans="2:21" s="7" customFormat="1" ht="19.9" customHeight="1">
      <c r="B104" s="140"/>
      <c r="C104" s="141"/>
      <c r="D104" s="109" t="s">
        <v>157</v>
      </c>
      <c r="E104" s="141"/>
      <c r="F104" s="141"/>
      <c r="G104" s="141"/>
      <c r="H104" s="141"/>
      <c r="I104" s="141"/>
      <c r="J104" s="141"/>
      <c r="K104" s="141"/>
      <c r="L104" s="141"/>
      <c r="M104" s="141"/>
      <c r="N104" s="222">
        <f>N833</f>
        <v>0</v>
      </c>
      <c r="O104" s="303"/>
      <c r="P104" s="303"/>
      <c r="Q104" s="303"/>
      <c r="R104" s="142"/>
      <c r="T104" s="143"/>
      <c r="U104" s="143"/>
    </row>
    <row r="105" spans="2:21" s="7" customFormat="1" ht="19.9" customHeight="1">
      <c r="B105" s="140"/>
      <c r="C105" s="141"/>
      <c r="D105" s="109" t="s">
        <v>159</v>
      </c>
      <c r="E105" s="141"/>
      <c r="F105" s="141"/>
      <c r="G105" s="141"/>
      <c r="H105" s="141"/>
      <c r="I105" s="141"/>
      <c r="J105" s="141"/>
      <c r="K105" s="141"/>
      <c r="L105" s="141"/>
      <c r="M105" s="141"/>
      <c r="N105" s="222">
        <f>N855</f>
        <v>0</v>
      </c>
      <c r="O105" s="303"/>
      <c r="P105" s="303"/>
      <c r="Q105" s="303"/>
      <c r="R105" s="142"/>
      <c r="T105" s="143"/>
      <c r="U105" s="143"/>
    </row>
    <row r="106" spans="2:21" s="7" customFormat="1" ht="19.9" customHeight="1">
      <c r="B106" s="140"/>
      <c r="C106" s="141"/>
      <c r="D106" s="109" t="s">
        <v>160</v>
      </c>
      <c r="E106" s="141"/>
      <c r="F106" s="141"/>
      <c r="G106" s="141"/>
      <c r="H106" s="141"/>
      <c r="I106" s="141"/>
      <c r="J106" s="141"/>
      <c r="K106" s="141"/>
      <c r="L106" s="141"/>
      <c r="M106" s="141"/>
      <c r="N106" s="222">
        <f>N905</f>
        <v>0</v>
      </c>
      <c r="O106" s="303"/>
      <c r="P106" s="303"/>
      <c r="Q106" s="303"/>
      <c r="R106" s="142"/>
      <c r="T106" s="143"/>
      <c r="U106" s="143"/>
    </row>
    <row r="107" spans="2:21" s="7" customFormat="1" ht="19.9" customHeight="1">
      <c r="B107" s="140"/>
      <c r="C107" s="141"/>
      <c r="D107" s="109" t="s">
        <v>161</v>
      </c>
      <c r="E107" s="141"/>
      <c r="F107" s="141"/>
      <c r="G107" s="141"/>
      <c r="H107" s="141"/>
      <c r="I107" s="141"/>
      <c r="J107" s="141"/>
      <c r="K107" s="141"/>
      <c r="L107" s="141"/>
      <c r="M107" s="141"/>
      <c r="N107" s="222">
        <f>N964</f>
        <v>0</v>
      </c>
      <c r="O107" s="303"/>
      <c r="P107" s="303"/>
      <c r="Q107" s="303"/>
      <c r="R107" s="142"/>
      <c r="T107" s="143"/>
      <c r="U107" s="143"/>
    </row>
    <row r="108" spans="2:21" s="7" customFormat="1" ht="19.9" customHeight="1">
      <c r="B108" s="140"/>
      <c r="C108" s="141"/>
      <c r="D108" s="109" t="s">
        <v>162</v>
      </c>
      <c r="E108" s="141"/>
      <c r="F108" s="141"/>
      <c r="G108" s="141"/>
      <c r="H108" s="141"/>
      <c r="I108" s="141"/>
      <c r="J108" s="141"/>
      <c r="K108" s="141"/>
      <c r="L108" s="141"/>
      <c r="M108" s="141"/>
      <c r="N108" s="222">
        <f>N1082</f>
        <v>0</v>
      </c>
      <c r="O108" s="303"/>
      <c r="P108" s="303"/>
      <c r="Q108" s="303"/>
      <c r="R108" s="142"/>
      <c r="T108" s="143"/>
      <c r="U108" s="143"/>
    </row>
    <row r="109" spans="2:21" s="7" customFormat="1" ht="19.9" customHeight="1">
      <c r="B109" s="140"/>
      <c r="C109" s="141"/>
      <c r="D109" s="109" t="s">
        <v>164</v>
      </c>
      <c r="E109" s="141"/>
      <c r="F109" s="141"/>
      <c r="G109" s="141"/>
      <c r="H109" s="141"/>
      <c r="I109" s="141"/>
      <c r="J109" s="141"/>
      <c r="K109" s="141"/>
      <c r="L109" s="141"/>
      <c r="M109" s="141"/>
      <c r="N109" s="222">
        <f>N1108</f>
        <v>0</v>
      </c>
      <c r="O109" s="303"/>
      <c r="P109" s="303"/>
      <c r="Q109" s="303"/>
      <c r="R109" s="142"/>
      <c r="T109" s="143"/>
      <c r="U109" s="143"/>
    </row>
    <row r="110" spans="2:21" s="7" customFormat="1" ht="19.9" customHeight="1">
      <c r="B110" s="140"/>
      <c r="C110" s="141"/>
      <c r="D110" s="109" t="s">
        <v>165</v>
      </c>
      <c r="E110" s="141"/>
      <c r="F110" s="141"/>
      <c r="G110" s="141"/>
      <c r="H110" s="141"/>
      <c r="I110" s="141"/>
      <c r="J110" s="141"/>
      <c r="K110" s="141"/>
      <c r="L110" s="141"/>
      <c r="M110" s="141"/>
      <c r="N110" s="222">
        <f>N1119</f>
        <v>0</v>
      </c>
      <c r="O110" s="303"/>
      <c r="P110" s="303"/>
      <c r="Q110" s="303"/>
      <c r="R110" s="142"/>
      <c r="T110" s="143"/>
      <c r="U110" s="143"/>
    </row>
    <row r="111" spans="2:21" s="7" customFormat="1" ht="19.9" customHeight="1">
      <c r="B111" s="140"/>
      <c r="C111" s="141"/>
      <c r="D111" s="109" t="s">
        <v>166</v>
      </c>
      <c r="E111" s="141"/>
      <c r="F111" s="141"/>
      <c r="G111" s="141"/>
      <c r="H111" s="141"/>
      <c r="I111" s="141"/>
      <c r="J111" s="141"/>
      <c r="K111" s="141"/>
      <c r="L111" s="141"/>
      <c r="M111" s="141"/>
      <c r="N111" s="222">
        <f>N1151</f>
        <v>0</v>
      </c>
      <c r="O111" s="303"/>
      <c r="P111" s="303"/>
      <c r="Q111" s="303"/>
      <c r="R111" s="142"/>
      <c r="T111" s="143"/>
      <c r="U111" s="143"/>
    </row>
    <row r="112" spans="2:21" s="7" customFormat="1" ht="19.9" customHeight="1">
      <c r="B112" s="140"/>
      <c r="C112" s="141"/>
      <c r="D112" s="109" t="s">
        <v>167</v>
      </c>
      <c r="E112" s="141"/>
      <c r="F112" s="141"/>
      <c r="G112" s="141"/>
      <c r="H112" s="141"/>
      <c r="I112" s="141"/>
      <c r="J112" s="141"/>
      <c r="K112" s="141"/>
      <c r="L112" s="141"/>
      <c r="M112" s="141"/>
      <c r="N112" s="222">
        <f>N1165</f>
        <v>0</v>
      </c>
      <c r="O112" s="303"/>
      <c r="P112" s="303"/>
      <c r="Q112" s="303"/>
      <c r="R112" s="142"/>
      <c r="T112" s="143"/>
      <c r="U112" s="143"/>
    </row>
    <row r="113" spans="2:21" s="7" customFormat="1" ht="19.9" customHeight="1">
      <c r="B113" s="140"/>
      <c r="C113" s="141"/>
      <c r="D113" s="109" t="s">
        <v>1773</v>
      </c>
      <c r="E113" s="141"/>
      <c r="F113" s="141"/>
      <c r="G113" s="141"/>
      <c r="H113" s="141"/>
      <c r="I113" s="141"/>
      <c r="J113" s="141"/>
      <c r="K113" s="141"/>
      <c r="L113" s="141"/>
      <c r="M113" s="141"/>
      <c r="N113" s="222">
        <f>N1180</f>
        <v>0</v>
      </c>
      <c r="O113" s="303"/>
      <c r="P113" s="303"/>
      <c r="Q113" s="303"/>
      <c r="R113" s="142"/>
      <c r="T113" s="143"/>
      <c r="U113" s="143"/>
    </row>
    <row r="114" spans="2:21" s="1" customFormat="1" ht="21.75" customHeight="1">
      <c r="B114" s="38"/>
      <c r="C114" s="39"/>
      <c r="D114" s="39"/>
      <c r="E114" s="39"/>
      <c r="F114" s="39"/>
      <c r="G114" s="39"/>
      <c r="H114" s="39"/>
      <c r="I114" s="39"/>
      <c r="J114" s="39"/>
      <c r="K114" s="39"/>
      <c r="L114" s="39"/>
      <c r="M114" s="39"/>
      <c r="N114" s="39"/>
      <c r="O114" s="39"/>
      <c r="P114" s="39"/>
      <c r="Q114" s="39"/>
      <c r="R114" s="40"/>
      <c r="T114" s="133"/>
      <c r="U114" s="133"/>
    </row>
    <row r="115" spans="2:21" s="1" customFormat="1" ht="29.25" customHeight="1">
      <c r="B115" s="38"/>
      <c r="C115" s="134" t="s">
        <v>168</v>
      </c>
      <c r="D115" s="39"/>
      <c r="E115" s="39"/>
      <c r="F115" s="39"/>
      <c r="G115" s="39"/>
      <c r="H115" s="39"/>
      <c r="I115" s="39"/>
      <c r="J115" s="39"/>
      <c r="K115" s="39"/>
      <c r="L115" s="39"/>
      <c r="M115" s="39"/>
      <c r="N115" s="304">
        <f>ROUND(N116+N117+N118+N119+N120+N121,2)</f>
        <v>0</v>
      </c>
      <c r="O115" s="305"/>
      <c r="P115" s="305"/>
      <c r="Q115" s="305"/>
      <c r="R115" s="40"/>
      <c r="T115" s="144"/>
      <c r="U115" s="145" t="s">
        <v>46</v>
      </c>
    </row>
    <row r="116" spans="2:65" s="1" customFormat="1" ht="18" customHeight="1">
      <c r="B116" s="38"/>
      <c r="C116" s="39"/>
      <c r="D116" s="219" t="s">
        <v>169</v>
      </c>
      <c r="E116" s="220"/>
      <c r="F116" s="220"/>
      <c r="G116" s="220"/>
      <c r="H116" s="220"/>
      <c r="I116" s="39"/>
      <c r="J116" s="39"/>
      <c r="K116" s="39"/>
      <c r="L116" s="39"/>
      <c r="M116" s="39"/>
      <c r="N116" s="221">
        <f>ROUND(N88*T116,2)</f>
        <v>0</v>
      </c>
      <c r="O116" s="222"/>
      <c r="P116" s="222"/>
      <c r="Q116" s="222"/>
      <c r="R116" s="40"/>
      <c r="S116" s="146"/>
      <c r="T116" s="147"/>
      <c r="U116" s="148" t="s">
        <v>47</v>
      </c>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50" t="s">
        <v>170</v>
      </c>
      <c r="AZ116" s="149"/>
      <c r="BA116" s="149"/>
      <c r="BB116" s="149"/>
      <c r="BC116" s="149"/>
      <c r="BD116" s="149"/>
      <c r="BE116" s="151">
        <f aca="true" t="shared" si="0" ref="BE116:BE121">IF(U116="základní",N116,0)</f>
        <v>0</v>
      </c>
      <c r="BF116" s="151">
        <f aca="true" t="shared" si="1" ref="BF116:BF121">IF(U116="snížená",N116,0)</f>
        <v>0</v>
      </c>
      <c r="BG116" s="151">
        <f aca="true" t="shared" si="2" ref="BG116:BG121">IF(U116="zákl. přenesená",N116,0)</f>
        <v>0</v>
      </c>
      <c r="BH116" s="151">
        <f aca="true" t="shared" si="3" ref="BH116:BH121">IF(U116="sníž. přenesená",N116,0)</f>
        <v>0</v>
      </c>
      <c r="BI116" s="151">
        <f aca="true" t="shared" si="4" ref="BI116:BI121">IF(U116="nulová",N116,0)</f>
        <v>0</v>
      </c>
      <c r="BJ116" s="150" t="s">
        <v>90</v>
      </c>
      <c r="BK116" s="149"/>
      <c r="BL116" s="149"/>
      <c r="BM116" s="149"/>
    </row>
    <row r="117" spans="2:65" s="1" customFormat="1" ht="18" customHeight="1">
      <c r="B117" s="38"/>
      <c r="C117" s="39"/>
      <c r="D117" s="219" t="s">
        <v>171</v>
      </c>
      <c r="E117" s="220"/>
      <c r="F117" s="220"/>
      <c r="G117" s="220"/>
      <c r="H117" s="220"/>
      <c r="I117" s="39"/>
      <c r="J117" s="39"/>
      <c r="K117" s="39"/>
      <c r="L117" s="39"/>
      <c r="M117" s="39"/>
      <c r="N117" s="221">
        <f>ROUND(N88*T117,2)</f>
        <v>0</v>
      </c>
      <c r="O117" s="222"/>
      <c r="P117" s="222"/>
      <c r="Q117" s="222"/>
      <c r="R117" s="40"/>
      <c r="S117" s="146"/>
      <c r="T117" s="147"/>
      <c r="U117" s="148" t="s">
        <v>47</v>
      </c>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50" t="s">
        <v>170</v>
      </c>
      <c r="AZ117" s="149"/>
      <c r="BA117" s="149"/>
      <c r="BB117" s="149"/>
      <c r="BC117" s="149"/>
      <c r="BD117" s="149"/>
      <c r="BE117" s="151">
        <f t="shared" si="0"/>
        <v>0</v>
      </c>
      <c r="BF117" s="151">
        <f t="shared" si="1"/>
        <v>0</v>
      </c>
      <c r="BG117" s="151">
        <f t="shared" si="2"/>
        <v>0</v>
      </c>
      <c r="BH117" s="151">
        <f t="shared" si="3"/>
        <v>0</v>
      </c>
      <c r="BI117" s="151">
        <f t="shared" si="4"/>
        <v>0</v>
      </c>
      <c r="BJ117" s="150" t="s">
        <v>90</v>
      </c>
      <c r="BK117" s="149"/>
      <c r="BL117" s="149"/>
      <c r="BM117" s="149"/>
    </row>
    <row r="118" spans="2:65" s="1" customFormat="1" ht="18" customHeight="1">
      <c r="B118" s="38"/>
      <c r="C118" s="39"/>
      <c r="D118" s="219" t="s">
        <v>172</v>
      </c>
      <c r="E118" s="220"/>
      <c r="F118" s="220"/>
      <c r="G118" s="220"/>
      <c r="H118" s="220"/>
      <c r="I118" s="39"/>
      <c r="J118" s="39"/>
      <c r="K118" s="39"/>
      <c r="L118" s="39"/>
      <c r="M118" s="39"/>
      <c r="N118" s="221">
        <f>ROUND(N88*T118,2)</f>
        <v>0</v>
      </c>
      <c r="O118" s="222"/>
      <c r="P118" s="222"/>
      <c r="Q118" s="222"/>
      <c r="R118" s="40"/>
      <c r="S118" s="146"/>
      <c r="T118" s="147"/>
      <c r="U118" s="148" t="s">
        <v>47</v>
      </c>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50" t="s">
        <v>170</v>
      </c>
      <c r="AZ118" s="149"/>
      <c r="BA118" s="149"/>
      <c r="BB118" s="149"/>
      <c r="BC118" s="149"/>
      <c r="BD118" s="149"/>
      <c r="BE118" s="151">
        <f t="shared" si="0"/>
        <v>0</v>
      </c>
      <c r="BF118" s="151">
        <f t="shared" si="1"/>
        <v>0</v>
      </c>
      <c r="BG118" s="151">
        <f t="shared" si="2"/>
        <v>0</v>
      </c>
      <c r="BH118" s="151">
        <f t="shared" si="3"/>
        <v>0</v>
      </c>
      <c r="BI118" s="151">
        <f t="shared" si="4"/>
        <v>0</v>
      </c>
      <c r="BJ118" s="150" t="s">
        <v>90</v>
      </c>
      <c r="BK118" s="149"/>
      <c r="BL118" s="149"/>
      <c r="BM118" s="149"/>
    </row>
    <row r="119" spans="2:65" s="1" customFormat="1" ht="18" customHeight="1">
      <c r="B119" s="38"/>
      <c r="C119" s="39"/>
      <c r="D119" s="219" t="s">
        <v>173</v>
      </c>
      <c r="E119" s="220"/>
      <c r="F119" s="220"/>
      <c r="G119" s="220"/>
      <c r="H119" s="220"/>
      <c r="I119" s="39"/>
      <c r="J119" s="39"/>
      <c r="K119" s="39"/>
      <c r="L119" s="39"/>
      <c r="M119" s="39"/>
      <c r="N119" s="221">
        <f>ROUND(N88*T119,2)</f>
        <v>0</v>
      </c>
      <c r="O119" s="222"/>
      <c r="P119" s="222"/>
      <c r="Q119" s="222"/>
      <c r="R119" s="40"/>
      <c r="S119" s="146"/>
      <c r="T119" s="147"/>
      <c r="U119" s="148" t="s">
        <v>47</v>
      </c>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50" t="s">
        <v>170</v>
      </c>
      <c r="AZ119" s="149"/>
      <c r="BA119" s="149"/>
      <c r="BB119" s="149"/>
      <c r="BC119" s="149"/>
      <c r="BD119" s="149"/>
      <c r="BE119" s="151">
        <f t="shared" si="0"/>
        <v>0</v>
      </c>
      <c r="BF119" s="151">
        <f t="shared" si="1"/>
        <v>0</v>
      </c>
      <c r="BG119" s="151">
        <f t="shared" si="2"/>
        <v>0</v>
      </c>
      <c r="BH119" s="151">
        <f t="shared" si="3"/>
        <v>0</v>
      </c>
      <c r="BI119" s="151">
        <f t="shared" si="4"/>
        <v>0</v>
      </c>
      <c r="BJ119" s="150" t="s">
        <v>90</v>
      </c>
      <c r="BK119" s="149"/>
      <c r="BL119" s="149"/>
      <c r="BM119" s="149"/>
    </row>
    <row r="120" spans="2:65" s="1" customFormat="1" ht="18" customHeight="1">
      <c r="B120" s="38"/>
      <c r="C120" s="39"/>
      <c r="D120" s="219" t="s">
        <v>174</v>
      </c>
      <c r="E120" s="220"/>
      <c r="F120" s="220"/>
      <c r="G120" s="220"/>
      <c r="H120" s="220"/>
      <c r="I120" s="39"/>
      <c r="J120" s="39"/>
      <c r="K120" s="39"/>
      <c r="L120" s="39"/>
      <c r="M120" s="39"/>
      <c r="N120" s="221">
        <f>ROUND(N88*T120,2)</f>
        <v>0</v>
      </c>
      <c r="O120" s="222"/>
      <c r="P120" s="222"/>
      <c r="Q120" s="222"/>
      <c r="R120" s="40"/>
      <c r="S120" s="146"/>
      <c r="T120" s="147"/>
      <c r="U120" s="148" t="s">
        <v>47</v>
      </c>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50" t="s">
        <v>170</v>
      </c>
      <c r="AZ120" s="149"/>
      <c r="BA120" s="149"/>
      <c r="BB120" s="149"/>
      <c r="BC120" s="149"/>
      <c r="BD120" s="149"/>
      <c r="BE120" s="151">
        <f t="shared" si="0"/>
        <v>0</v>
      </c>
      <c r="BF120" s="151">
        <f t="shared" si="1"/>
        <v>0</v>
      </c>
      <c r="BG120" s="151">
        <f t="shared" si="2"/>
        <v>0</v>
      </c>
      <c r="BH120" s="151">
        <f t="shared" si="3"/>
        <v>0</v>
      </c>
      <c r="BI120" s="151">
        <f t="shared" si="4"/>
        <v>0</v>
      </c>
      <c r="BJ120" s="150" t="s">
        <v>90</v>
      </c>
      <c r="BK120" s="149"/>
      <c r="BL120" s="149"/>
      <c r="BM120" s="149"/>
    </row>
    <row r="121" spans="2:65" s="1" customFormat="1" ht="18" customHeight="1">
      <c r="B121" s="38"/>
      <c r="C121" s="39"/>
      <c r="D121" s="109" t="s">
        <v>175</v>
      </c>
      <c r="E121" s="39"/>
      <c r="F121" s="39"/>
      <c r="G121" s="39"/>
      <c r="H121" s="39"/>
      <c r="I121" s="39"/>
      <c r="J121" s="39"/>
      <c r="K121" s="39"/>
      <c r="L121" s="39"/>
      <c r="M121" s="39"/>
      <c r="N121" s="221">
        <f>ROUND(N88*T121,2)</f>
        <v>0</v>
      </c>
      <c r="O121" s="222"/>
      <c r="P121" s="222"/>
      <c r="Q121" s="222"/>
      <c r="R121" s="40"/>
      <c r="S121" s="146"/>
      <c r="T121" s="152"/>
      <c r="U121" s="153" t="s">
        <v>47</v>
      </c>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50" t="s">
        <v>176</v>
      </c>
      <c r="AZ121" s="149"/>
      <c r="BA121" s="149"/>
      <c r="BB121" s="149"/>
      <c r="BC121" s="149"/>
      <c r="BD121" s="149"/>
      <c r="BE121" s="151">
        <f t="shared" si="0"/>
        <v>0</v>
      </c>
      <c r="BF121" s="151">
        <f t="shared" si="1"/>
        <v>0</v>
      </c>
      <c r="BG121" s="151">
        <f t="shared" si="2"/>
        <v>0</v>
      </c>
      <c r="BH121" s="151">
        <f t="shared" si="3"/>
        <v>0</v>
      </c>
      <c r="BI121" s="151">
        <f t="shared" si="4"/>
        <v>0</v>
      </c>
      <c r="BJ121" s="150" t="s">
        <v>90</v>
      </c>
      <c r="BK121" s="149"/>
      <c r="BL121" s="149"/>
      <c r="BM121" s="149"/>
    </row>
    <row r="122" spans="2:21" s="1" customFormat="1" ht="13.5">
      <c r="B122" s="38"/>
      <c r="C122" s="39"/>
      <c r="D122" s="39"/>
      <c r="E122" s="39"/>
      <c r="F122" s="39"/>
      <c r="G122" s="39"/>
      <c r="H122" s="39"/>
      <c r="I122" s="39"/>
      <c r="J122" s="39"/>
      <c r="K122" s="39"/>
      <c r="L122" s="39"/>
      <c r="M122" s="39"/>
      <c r="N122" s="39"/>
      <c r="O122" s="39"/>
      <c r="P122" s="39"/>
      <c r="Q122" s="39"/>
      <c r="R122" s="40"/>
      <c r="T122" s="133"/>
      <c r="U122" s="133"/>
    </row>
    <row r="123" spans="2:21" s="1" customFormat="1" ht="29.25" customHeight="1">
      <c r="B123" s="38"/>
      <c r="C123" s="120" t="s">
        <v>103</v>
      </c>
      <c r="D123" s="121"/>
      <c r="E123" s="121"/>
      <c r="F123" s="121"/>
      <c r="G123" s="121"/>
      <c r="H123" s="121"/>
      <c r="I123" s="121"/>
      <c r="J123" s="121"/>
      <c r="K123" s="121"/>
      <c r="L123" s="216">
        <f>ROUND(SUM(N88+N115),2)</f>
        <v>0</v>
      </c>
      <c r="M123" s="216"/>
      <c r="N123" s="216"/>
      <c r="O123" s="216"/>
      <c r="P123" s="216"/>
      <c r="Q123" s="216"/>
      <c r="R123" s="40"/>
      <c r="T123" s="133"/>
      <c r="U123" s="133"/>
    </row>
    <row r="124" spans="2:21" s="1" customFormat="1" ht="6.95" customHeight="1">
      <c r="B124" s="62"/>
      <c r="C124" s="63"/>
      <c r="D124" s="63"/>
      <c r="E124" s="63"/>
      <c r="F124" s="63"/>
      <c r="G124" s="63"/>
      <c r="H124" s="63"/>
      <c r="I124" s="63"/>
      <c r="J124" s="63"/>
      <c r="K124" s="63"/>
      <c r="L124" s="63"/>
      <c r="M124" s="63"/>
      <c r="N124" s="63"/>
      <c r="O124" s="63"/>
      <c r="P124" s="63"/>
      <c r="Q124" s="63"/>
      <c r="R124" s="64"/>
      <c r="T124" s="133"/>
      <c r="U124" s="133"/>
    </row>
    <row r="128" spans="2:18" s="1" customFormat="1" ht="6.95" customHeight="1">
      <c r="B128" s="65"/>
      <c r="C128" s="66"/>
      <c r="D128" s="66"/>
      <c r="E128" s="66"/>
      <c r="F128" s="66"/>
      <c r="G128" s="66"/>
      <c r="H128" s="66"/>
      <c r="I128" s="66"/>
      <c r="J128" s="66"/>
      <c r="K128" s="66"/>
      <c r="L128" s="66"/>
      <c r="M128" s="66"/>
      <c r="N128" s="66"/>
      <c r="O128" s="66"/>
      <c r="P128" s="66"/>
      <c r="Q128" s="66"/>
      <c r="R128" s="67"/>
    </row>
    <row r="129" spans="2:18" s="1" customFormat="1" ht="36.95" customHeight="1">
      <c r="B129" s="38"/>
      <c r="C129" s="232" t="s">
        <v>177</v>
      </c>
      <c r="D129" s="299"/>
      <c r="E129" s="299"/>
      <c r="F129" s="299"/>
      <c r="G129" s="299"/>
      <c r="H129" s="299"/>
      <c r="I129" s="299"/>
      <c r="J129" s="299"/>
      <c r="K129" s="299"/>
      <c r="L129" s="299"/>
      <c r="M129" s="299"/>
      <c r="N129" s="299"/>
      <c r="O129" s="299"/>
      <c r="P129" s="299"/>
      <c r="Q129" s="299"/>
      <c r="R129" s="40"/>
    </row>
    <row r="130" spans="2:18" s="1" customFormat="1" ht="6.95" customHeight="1">
      <c r="B130" s="38"/>
      <c r="C130" s="39"/>
      <c r="D130" s="39"/>
      <c r="E130" s="39"/>
      <c r="F130" s="39"/>
      <c r="G130" s="39"/>
      <c r="H130" s="39"/>
      <c r="I130" s="39"/>
      <c r="J130" s="39"/>
      <c r="K130" s="39"/>
      <c r="L130" s="39"/>
      <c r="M130" s="39"/>
      <c r="N130" s="39"/>
      <c r="O130" s="39"/>
      <c r="P130" s="39"/>
      <c r="Q130" s="39"/>
      <c r="R130" s="40"/>
    </row>
    <row r="131" spans="2:18" s="1" customFormat="1" ht="30" customHeight="1">
      <c r="B131" s="38"/>
      <c r="C131" s="33" t="s">
        <v>19</v>
      </c>
      <c r="D131" s="39"/>
      <c r="E131" s="39"/>
      <c r="F131" s="300" t="str">
        <f>F6</f>
        <v>Stavební úpravy VOŠ a SZeŠ Benešov - revize PD</v>
      </c>
      <c r="G131" s="301"/>
      <c r="H131" s="301"/>
      <c r="I131" s="301"/>
      <c r="J131" s="301"/>
      <c r="K131" s="301"/>
      <c r="L131" s="301"/>
      <c r="M131" s="301"/>
      <c r="N131" s="301"/>
      <c r="O131" s="301"/>
      <c r="P131" s="301"/>
      <c r="Q131" s="39"/>
      <c r="R131" s="40"/>
    </row>
    <row r="132" spans="2:18" s="1" customFormat="1" ht="36.95" customHeight="1">
      <c r="B132" s="38"/>
      <c r="C132" s="72" t="s">
        <v>127</v>
      </c>
      <c r="D132" s="39"/>
      <c r="E132" s="39"/>
      <c r="F132" s="234" t="str">
        <f>F7</f>
        <v>02 - SO.02 Budova jídelny</v>
      </c>
      <c r="G132" s="299"/>
      <c r="H132" s="299"/>
      <c r="I132" s="299"/>
      <c r="J132" s="299"/>
      <c r="K132" s="299"/>
      <c r="L132" s="299"/>
      <c r="M132" s="299"/>
      <c r="N132" s="299"/>
      <c r="O132" s="299"/>
      <c r="P132" s="299"/>
      <c r="Q132" s="39"/>
      <c r="R132" s="40"/>
    </row>
    <row r="133" spans="2:18" s="1" customFormat="1" ht="6.95" customHeight="1">
      <c r="B133" s="38"/>
      <c r="C133" s="39"/>
      <c r="D133" s="39"/>
      <c r="E133" s="39"/>
      <c r="F133" s="39"/>
      <c r="G133" s="39"/>
      <c r="H133" s="39"/>
      <c r="I133" s="39"/>
      <c r="J133" s="39"/>
      <c r="K133" s="39"/>
      <c r="L133" s="39"/>
      <c r="M133" s="39"/>
      <c r="N133" s="39"/>
      <c r="O133" s="39"/>
      <c r="P133" s="39"/>
      <c r="Q133" s="39"/>
      <c r="R133" s="40"/>
    </row>
    <row r="134" spans="2:18" s="1" customFormat="1" ht="18" customHeight="1">
      <c r="B134" s="38"/>
      <c r="C134" s="33" t="s">
        <v>24</v>
      </c>
      <c r="D134" s="39"/>
      <c r="E134" s="39"/>
      <c r="F134" s="31" t="str">
        <f>F9</f>
        <v>Mendelova 131, 256 01 Benešov</v>
      </c>
      <c r="G134" s="39"/>
      <c r="H134" s="39"/>
      <c r="I134" s="39"/>
      <c r="J134" s="39"/>
      <c r="K134" s="33" t="s">
        <v>26</v>
      </c>
      <c r="L134" s="39"/>
      <c r="M134" s="302" t="str">
        <f>IF(O9="","",O9)</f>
        <v>11. 4. 2017</v>
      </c>
      <c r="N134" s="302"/>
      <c r="O134" s="302"/>
      <c r="P134" s="302"/>
      <c r="Q134" s="39"/>
      <c r="R134" s="40"/>
    </row>
    <row r="135" spans="2:18" s="1" customFormat="1" ht="6.95" customHeight="1">
      <c r="B135" s="38"/>
      <c r="C135" s="39"/>
      <c r="D135" s="39"/>
      <c r="E135" s="39"/>
      <c r="F135" s="39"/>
      <c r="G135" s="39"/>
      <c r="H135" s="39"/>
      <c r="I135" s="39"/>
      <c r="J135" s="39"/>
      <c r="K135" s="39"/>
      <c r="L135" s="39"/>
      <c r="M135" s="39"/>
      <c r="N135" s="39"/>
      <c r="O135" s="39"/>
      <c r="P135" s="39"/>
      <c r="Q135" s="39"/>
      <c r="R135" s="40"/>
    </row>
    <row r="136" spans="2:18" s="1" customFormat="1" ht="15">
      <c r="B136" s="38"/>
      <c r="C136" s="33" t="s">
        <v>28</v>
      </c>
      <c r="D136" s="39"/>
      <c r="E136" s="39"/>
      <c r="F136" s="31" t="str">
        <f>E12</f>
        <v>VOŠ A SZeŠ Benešov</v>
      </c>
      <c r="G136" s="39"/>
      <c r="H136" s="39"/>
      <c r="I136" s="39"/>
      <c r="J136" s="39"/>
      <c r="K136" s="33" t="s">
        <v>35</v>
      </c>
      <c r="L136" s="39"/>
      <c r="M136" s="254" t="str">
        <f>E18</f>
        <v>RotaGroup, s.r.o.</v>
      </c>
      <c r="N136" s="254"/>
      <c r="O136" s="254"/>
      <c r="P136" s="254"/>
      <c r="Q136" s="254"/>
      <c r="R136" s="40"/>
    </row>
    <row r="137" spans="2:18" s="1" customFormat="1" ht="14.45" customHeight="1">
      <c r="B137" s="38"/>
      <c r="C137" s="33" t="s">
        <v>33</v>
      </c>
      <c r="D137" s="39"/>
      <c r="E137" s="39"/>
      <c r="F137" s="31" t="str">
        <f>IF(E15="","",E15)</f>
        <v>Vyplň údaj</v>
      </c>
      <c r="G137" s="39"/>
      <c r="H137" s="39"/>
      <c r="I137" s="39"/>
      <c r="J137" s="39"/>
      <c r="K137" s="33" t="s">
        <v>40</v>
      </c>
      <c r="L137" s="39"/>
      <c r="M137" s="254" t="str">
        <f>E21</f>
        <v xml:space="preserve"> </v>
      </c>
      <c r="N137" s="254"/>
      <c r="O137" s="254"/>
      <c r="P137" s="254"/>
      <c r="Q137" s="254"/>
      <c r="R137" s="40"/>
    </row>
    <row r="138" spans="2:18" s="1" customFormat="1" ht="10.35" customHeight="1">
      <c r="B138" s="38"/>
      <c r="C138" s="39"/>
      <c r="D138" s="39"/>
      <c r="E138" s="39"/>
      <c r="F138" s="39"/>
      <c r="G138" s="39"/>
      <c r="H138" s="39"/>
      <c r="I138" s="39"/>
      <c r="J138" s="39"/>
      <c r="K138" s="39"/>
      <c r="L138" s="39"/>
      <c r="M138" s="39"/>
      <c r="N138" s="39"/>
      <c r="O138" s="39"/>
      <c r="P138" s="39"/>
      <c r="Q138" s="39"/>
      <c r="R138" s="40"/>
    </row>
    <row r="139" spans="2:27" s="8" customFormat="1" ht="29.25" customHeight="1">
      <c r="B139" s="154"/>
      <c r="C139" s="155" t="s">
        <v>178</v>
      </c>
      <c r="D139" s="156" t="s">
        <v>179</v>
      </c>
      <c r="E139" s="156" t="s">
        <v>64</v>
      </c>
      <c r="F139" s="292" t="s">
        <v>180</v>
      </c>
      <c r="G139" s="292"/>
      <c r="H139" s="292"/>
      <c r="I139" s="292"/>
      <c r="J139" s="156" t="s">
        <v>181</v>
      </c>
      <c r="K139" s="156" t="s">
        <v>182</v>
      </c>
      <c r="L139" s="293" t="s">
        <v>183</v>
      </c>
      <c r="M139" s="293"/>
      <c r="N139" s="292" t="s">
        <v>136</v>
      </c>
      <c r="O139" s="292"/>
      <c r="P139" s="292"/>
      <c r="Q139" s="294"/>
      <c r="R139" s="157"/>
      <c r="T139" s="83" t="s">
        <v>184</v>
      </c>
      <c r="U139" s="84" t="s">
        <v>46</v>
      </c>
      <c r="V139" s="84" t="s">
        <v>185</v>
      </c>
      <c r="W139" s="84" t="s">
        <v>186</v>
      </c>
      <c r="X139" s="84" t="s">
        <v>187</v>
      </c>
      <c r="Y139" s="84" t="s">
        <v>188</v>
      </c>
      <c r="Z139" s="84" t="s">
        <v>189</v>
      </c>
      <c r="AA139" s="85" t="s">
        <v>190</v>
      </c>
    </row>
    <row r="140" spans="2:63" s="1" customFormat="1" ht="29.25" customHeight="1">
      <c r="B140" s="38"/>
      <c r="C140" s="87" t="s">
        <v>133</v>
      </c>
      <c r="D140" s="39"/>
      <c r="E140" s="39"/>
      <c r="F140" s="39"/>
      <c r="G140" s="39"/>
      <c r="H140" s="39"/>
      <c r="I140" s="39"/>
      <c r="J140" s="39"/>
      <c r="K140" s="39"/>
      <c r="L140" s="39"/>
      <c r="M140" s="39"/>
      <c r="N140" s="295">
        <f>BK140</f>
        <v>0</v>
      </c>
      <c r="O140" s="296"/>
      <c r="P140" s="296"/>
      <c r="Q140" s="296"/>
      <c r="R140" s="40"/>
      <c r="T140" s="86"/>
      <c r="U140" s="54"/>
      <c r="V140" s="54"/>
      <c r="W140" s="158">
        <f>W141+W542+W1188</f>
        <v>0</v>
      </c>
      <c r="X140" s="54"/>
      <c r="Y140" s="158">
        <f>Y141+Y542+Y1188</f>
        <v>73.84639682</v>
      </c>
      <c r="Z140" s="54"/>
      <c r="AA140" s="159">
        <f>AA141+AA542+AA1188</f>
        <v>65.989821</v>
      </c>
      <c r="AT140" s="21" t="s">
        <v>81</v>
      </c>
      <c r="AU140" s="21" t="s">
        <v>138</v>
      </c>
      <c r="BK140" s="160">
        <f>BK141+BK542+BK1188</f>
        <v>0</v>
      </c>
    </row>
    <row r="141" spans="2:63" s="9" customFormat="1" ht="37.35" customHeight="1">
      <c r="B141" s="161"/>
      <c r="C141" s="162"/>
      <c r="D141" s="163" t="s">
        <v>139</v>
      </c>
      <c r="E141" s="163"/>
      <c r="F141" s="163"/>
      <c r="G141" s="163"/>
      <c r="H141" s="163"/>
      <c r="I141" s="163"/>
      <c r="J141" s="163"/>
      <c r="K141" s="163"/>
      <c r="L141" s="163"/>
      <c r="M141" s="163"/>
      <c r="N141" s="297">
        <f>BK141</f>
        <v>0</v>
      </c>
      <c r="O141" s="298"/>
      <c r="P141" s="298"/>
      <c r="Q141" s="298"/>
      <c r="R141" s="164"/>
      <c r="T141" s="165"/>
      <c r="U141" s="162"/>
      <c r="V141" s="162"/>
      <c r="W141" s="166">
        <f>W142+W187+W205+W452+W534+W540</f>
        <v>0</v>
      </c>
      <c r="X141" s="162"/>
      <c r="Y141" s="166">
        <f>Y142+Y187+Y205+Y452+Y534+Y540</f>
        <v>57.059420360000004</v>
      </c>
      <c r="Z141" s="162"/>
      <c r="AA141" s="167">
        <f>AA142+AA187+AA205+AA452+AA534+AA540</f>
        <v>63.28986400000001</v>
      </c>
      <c r="AR141" s="168" t="s">
        <v>90</v>
      </c>
      <c r="AT141" s="169" t="s">
        <v>81</v>
      </c>
      <c r="AU141" s="169" t="s">
        <v>82</v>
      </c>
      <c r="AY141" s="168" t="s">
        <v>191</v>
      </c>
      <c r="BK141" s="170">
        <f>BK142+BK187+BK205+BK452+BK534+BK540</f>
        <v>0</v>
      </c>
    </row>
    <row r="142" spans="2:63" s="9" customFormat="1" ht="19.9" customHeight="1">
      <c r="B142" s="161"/>
      <c r="C142" s="162"/>
      <c r="D142" s="171" t="s">
        <v>140</v>
      </c>
      <c r="E142" s="171"/>
      <c r="F142" s="171"/>
      <c r="G142" s="171"/>
      <c r="H142" s="171"/>
      <c r="I142" s="171"/>
      <c r="J142" s="171"/>
      <c r="K142" s="171"/>
      <c r="L142" s="171"/>
      <c r="M142" s="171"/>
      <c r="N142" s="266">
        <f>BK142</f>
        <v>0</v>
      </c>
      <c r="O142" s="267"/>
      <c r="P142" s="267"/>
      <c r="Q142" s="267"/>
      <c r="R142" s="164"/>
      <c r="T142" s="165"/>
      <c r="U142" s="162"/>
      <c r="V142" s="162"/>
      <c r="W142" s="166">
        <f>SUM(W143:W186)</f>
        <v>0</v>
      </c>
      <c r="X142" s="162"/>
      <c r="Y142" s="166">
        <f>SUM(Y143:Y186)</f>
        <v>2.7121299999999997</v>
      </c>
      <c r="Z142" s="162"/>
      <c r="AA142" s="167">
        <f>SUM(AA143:AA186)</f>
        <v>2.646</v>
      </c>
      <c r="AR142" s="168" t="s">
        <v>90</v>
      </c>
      <c r="AT142" s="169" t="s">
        <v>81</v>
      </c>
      <c r="AU142" s="169" t="s">
        <v>90</v>
      </c>
      <c r="AY142" s="168" t="s">
        <v>191</v>
      </c>
      <c r="BK142" s="170">
        <f>SUM(BK143:BK186)</f>
        <v>0</v>
      </c>
    </row>
    <row r="143" spans="2:65" s="1" customFormat="1" ht="44.25" customHeight="1">
      <c r="B143" s="38"/>
      <c r="C143" s="172" t="s">
        <v>1394</v>
      </c>
      <c r="D143" s="172" t="s">
        <v>193</v>
      </c>
      <c r="E143" s="173" t="s">
        <v>205</v>
      </c>
      <c r="F143" s="281" t="s">
        <v>206</v>
      </c>
      <c r="G143" s="281"/>
      <c r="H143" s="281"/>
      <c r="I143" s="281"/>
      <c r="J143" s="174" t="s">
        <v>207</v>
      </c>
      <c r="K143" s="175">
        <v>1.47</v>
      </c>
      <c r="L143" s="282">
        <v>0</v>
      </c>
      <c r="M143" s="283"/>
      <c r="N143" s="280">
        <f>ROUND(L143*K143,2)</f>
        <v>0</v>
      </c>
      <c r="O143" s="280"/>
      <c r="P143" s="280"/>
      <c r="Q143" s="280"/>
      <c r="R143" s="40"/>
      <c r="T143" s="176" t="s">
        <v>22</v>
      </c>
      <c r="U143" s="47" t="s">
        <v>47</v>
      </c>
      <c r="V143" s="39"/>
      <c r="W143" s="177">
        <f>V143*K143</f>
        <v>0</v>
      </c>
      <c r="X143" s="177">
        <v>0</v>
      </c>
      <c r="Y143" s="177">
        <f>X143*K143</f>
        <v>0</v>
      </c>
      <c r="Z143" s="177">
        <v>1.8</v>
      </c>
      <c r="AA143" s="178">
        <f>Z143*K143</f>
        <v>2.646</v>
      </c>
      <c r="AR143" s="21" t="s">
        <v>196</v>
      </c>
      <c r="AT143" s="21" t="s">
        <v>193</v>
      </c>
      <c r="AU143" s="21" t="s">
        <v>114</v>
      </c>
      <c r="AY143" s="21" t="s">
        <v>191</v>
      </c>
      <c r="BE143" s="113">
        <f>IF(U143="základní",N143,0)</f>
        <v>0</v>
      </c>
      <c r="BF143" s="113">
        <f>IF(U143="snížená",N143,0)</f>
        <v>0</v>
      </c>
      <c r="BG143" s="113">
        <f>IF(U143="zákl. přenesená",N143,0)</f>
        <v>0</v>
      </c>
      <c r="BH143" s="113">
        <f>IF(U143="sníž. přenesená",N143,0)</f>
        <v>0</v>
      </c>
      <c r="BI143" s="113">
        <f>IF(U143="nulová",N143,0)</f>
        <v>0</v>
      </c>
      <c r="BJ143" s="21" t="s">
        <v>90</v>
      </c>
      <c r="BK143" s="113">
        <f>ROUND(L143*K143,2)</f>
        <v>0</v>
      </c>
      <c r="BL143" s="21" t="s">
        <v>196</v>
      </c>
      <c r="BM143" s="21" t="s">
        <v>1774</v>
      </c>
    </row>
    <row r="144" spans="2:47" s="1" customFormat="1" ht="90" customHeight="1">
      <c r="B144" s="38"/>
      <c r="C144" s="39"/>
      <c r="D144" s="39"/>
      <c r="E144" s="39"/>
      <c r="F144" s="270" t="s">
        <v>209</v>
      </c>
      <c r="G144" s="271"/>
      <c r="H144" s="271"/>
      <c r="I144" s="271"/>
      <c r="J144" s="39"/>
      <c r="K144" s="39"/>
      <c r="L144" s="39"/>
      <c r="M144" s="39"/>
      <c r="N144" s="39"/>
      <c r="O144" s="39"/>
      <c r="P144" s="39"/>
      <c r="Q144" s="39"/>
      <c r="R144" s="40"/>
      <c r="T144" s="147"/>
      <c r="U144" s="39"/>
      <c r="V144" s="39"/>
      <c r="W144" s="39"/>
      <c r="X144" s="39"/>
      <c r="Y144" s="39"/>
      <c r="Z144" s="39"/>
      <c r="AA144" s="81"/>
      <c r="AT144" s="21" t="s">
        <v>210</v>
      </c>
      <c r="AU144" s="21" t="s">
        <v>114</v>
      </c>
    </row>
    <row r="145" spans="2:51" s="11" customFormat="1" ht="22.5" customHeight="1">
      <c r="B145" s="187"/>
      <c r="C145" s="188"/>
      <c r="D145" s="188"/>
      <c r="E145" s="189" t="s">
        <v>22</v>
      </c>
      <c r="F145" s="272" t="s">
        <v>1775</v>
      </c>
      <c r="G145" s="273"/>
      <c r="H145" s="273"/>
      <c r="I145" s="273"/>
      <c r="J145" s="188"/>
      <c r="K145" s="190" t="s">
        <v>22</v>
      </c>
      <c r="L145" s="188"/>
      <c r="M145" s="188"/>
      <c r="N145" s="188"/>
      <c r="O145" s="188"/>
      <c r="P145" s="188"/>
      <c r="Q145" s="188"/>
      <c r="R145" s="191"/>
      <c r="T145" s="192"/>
      <c r="U145" s="188"/>
      <c r="V145" s="188"/>
      <c r="W145" s="188"/>
      <c r="X145" s="188"/>
      <c r="Y145" s="188"/>
      <c r="Z145" s="188"/>
      <c r="AA145" s="193"/>
      <c r="AT145" s="194" t="s">
        <v>199</v>
      </c>
      <c r="AU145" s="194" t="s">
        <v>114</v>
      </c>
      <c r="AV145" s="11" t="s">
        <v>90</v>
      </c>
      <c r="AW145" s="11" t="s">
        <v>39</v>
      </c>
      <c r="AX145" s="11" t="s">
        <v>82</v>
      </c>
      <c r="AY145" s="194" t="s">
        <v>191</v>
      </c>
    </row>
    <row r="146" spans="2:51" s="11" customFormat="1" ht="22.5" customHeight="1">
      <c r="B146" s="187"/>
      <c r="C146" s="188"/>
      <c r="D146" s="188"/>
      <c r="E146" s="189" t="s">
        <v>22</v>
      </c>
      <c r="F146" s="272" t="s">
        <v>1776</v>
      </c>
      <c r="G146" s="273"/>
      <c r="H146" s="273"/>
      <c r="I146" s="273"/>
      <c r="J146" s="188"/>
      <c r="K146" s="190" t="s">
        <v>22</v>
      </c>
      <c r="L146" s="188"/>
      <c r="M146" s="188"/>
      <c r="N146" s="188"/>
      <c r="O146" s="188"/>
      <c r="P146" s="188"/>
      <c r="Q146" s="188"/>
      <c r="R146" s="191"/>
      <c r="T146" s="192"/>
      <c r="U146" s="188"/>
      <c r="V146" s="188"/>
      <c r="W146" s="188"/>
      <c r="X146" s="188"/>
      <c r="Y146" s="188"/>
      <c r="Z146" s="188"/>
      <c r="AA146" s="193"/>
      <c r="AT146" s="194" t="s">
        <v>199</v>
      </c>
      <c r="AU146" s="194" t="s">
        <v>114</v>
      </c>
      <c r="AV146" s="11" t="s">
        <v>90</v>
      </c>
      <c r="AW146" s="11" t="s">
        <v>39</v>
      </c>
      <c r="AX146" s="11" t="s">
        <v>82</v>
      </c>
      <c r="AY146" s="194" t="s">
        <v>191</v>
      </c>
    </row>
    <row r="147" spans="2:51" s="10" customFormat="1" ht="22.5" customHeight="1">
      <c r="B147" s="179"/>
      <c r="C147" s="180"/>
      <c r="D147" s="180"/>
      <c r="E147" s="181" t="s">
        <v>22</v>
      </c>
      <c r="F147" s="274" t="s">
        <v>1777</v>
      </c>
      <c r="G147" s="275"/>
      <c r="H147" s="275"/>
      <c r="I147" s="275"/>
      <c r="J147" s="180"/>
      <c r="K147" s="182">
        <v>0.69</v>
      </c>
      <c r="L147" s="180"/>
      <c r="M147" s="180"/>
      <c r="N147" s="180"/>
      <c r="O147" s="180"/>
      <c r="P147" s="180"/>
      <c r="Q147" s="180"/>
      <c r="R147" s="183"/>
      <c r="T147" s="184"/>
      <c r="U147" s="180"/>
      <c r="V147" s="180"/>
      <c r="W147" s="180"/>
      <c r="X147" s="180"/>
      <c r="Y147" s="180"/>
      <c r="Z147" s="180"/>
      <c r="AA147" s="185"/>
      <c r="AT147" s="186" t="s">
        <v>199</v>
      </c>
      <c r="AU147" s="186" t="s">
        <v>114</v>
      </c>
      <c r="AV147" s="10" t="s">
        <v>114</v>
      </c>
      <c r="AW147" s="10" t="s">
        <v>39</v>
      </c>
      <c r="AX147" s="10" t="s">
        <v>82</v>
      </c>
      <c r="AY147" s="186" t="s">
        <v>191</v>
      </c>
    </row>
    <row r="148" spans="2:51" s="10" customFormat="1" ht="22.5" customHeight="1">
      <c r="B148" s="179"/>
      <c r="C148" s="180"/>
      <c r="D148" s="180"/>
      <c r="E148" s="181" t="s">
        <v>22</v>
      </c>
      <c r="F148" s="274" t="s">
        <v>1778</v>
      </c>
      <c r="G148" s="275"/>
      <c r="H148" s="275"/>
      <c r="I148" s="275"/>
      <c r="J148" s="180"/>
      <c r="K148" s="182">
        <v>0.72</v>
      </c>
      <c r="L148" s="180"/>
      <c r="M148" s="180"/>
      <c r="N148" s="180"/>
      <c r="O148" s="180"/>
      <c r="P148" s="180"/>
      <c r="Q148" s="180"/>
      <c r="R148" s="183"/>
      <c r="T148" s="184"/>
      <c r="U148" s="180"/>
      <c r="V148" s="180"/>
      <c r="W148" s="180"/>
      <c r="X148" s="180"/>
      <c r="Y148" s="180"/>
      <c r="Z148" s="180"/>
      <c r="AA148" s="185"/>
      <c r="AT148" s="186" t="s">
        <v>199</v>
      </c>
      <c r="AU148" s="186" t="s">
        <v>114</v>
      </c>
      <c r="AV148" s="10" t="s">
        <v>114</v>
      </c>
      <c r="AW148" s="10" t="s">
        <v>39</v>
      </c>
      <c r="AX148" s="10" t="s">
        <v>82</v>
      </c>
      <c r="AY148" s="186" t="s">
        <v>191</v>
      </c>
    </row>
    <row r="149" spans="2:51" s="10" customFormat="1" ht="22.5" customHeight="1">
      <c r="B149" s="179"/>
      <c r="C149" s="180"/>
      <c r="D149" s="180"/>
      <c r="E149" s="181" t="s">
        <v>22</v>
      </c>
      <c r="F149" s="274" t="s">
        <v>1779</v>
      </c>
      <c r="G149" s="275"/>
      <c r="H149" s="275"/>
      <c r="I149" s="275"/>
      <c r="J149" s="180"/>
      <c r="K149" s="182">
        <v>0.06</v>
      </c>
      <c r="L149" s="180"/>
      <c r="M149" s="180"/>
      <c r="N149" s="180"/>
      <c r="O149" s="180"/>
      <c r="P149" s="180"/>
      <c r="Q149" s="180"/>
      <c r="R149" s="183"/>
      <c r="T149" s="184"/>
      <c r="U149" s="180"/>
      <c r="V149" s="180"/>
      <c r="W149" s="180"/>
      <c r="X149" s="180"/>
      <c r="Y149" s="180"/>
      <c r="Z149" s="180"/>
      <c r="AA149" s="185"/>
      <c r="AT149" s="186" t="s">
        <v>199</v>
      </c>
      <c r="AU149" s="186" t="s">
        <v>114</v>
      </c>
      <c r="AV149" s="10" t="s">
        <v>114</v>
      </c>
      <c r="AW149" s="10" t="s">
        <v>39</v>
      </c>
      <c r="AX149" s="10" t="s">
        <v>82</v>
      </c>
      <c r="AY149" s="186" t="s">
        <v>191</v>
      </c>
    </row>
    <row r="150" spans="2:51" s="12" customFormat="1" ht="22.5" customHeight="1">
      <c r="B150" s="195"/>
      <c r="C150" s="196"/>
      <c r="D150" s="196"/>
      <c r="E150" s="197" t="s">
        <v>22</v>
      </c>
      <c r="F150" s="288" t="s">
        <v>217</v>
      </c>
      <c r="G150" s="289"/>
      <c r="H150" s="289"/>
      <c r="I150" s="289"/>
      <c r="J150" s="196"/>
      <c r="K150" s="198">
        <v>1.47</v>
      </c>
      <c r="L150" s="196"/>
      <c r="M150" s="196"/>
      <c r="N150" s="196"/>
      <c r="O150" s="196"/>
      <c r="P150" s="196"/>
      <c r="Q150" s="196"/>
      <c r="R150" s="199"/>
      <c r="T150" s="200"/>
      <c r="U150" s="196"/>
      <c r="V150" s="196"/>
      <c r="W150" s="196"/>
      <c r="X150" s="196"/>
      <c r="Y150" s="196"/>
      <c r="Z150" s="196"/>
      <c r="AA150" s="201"/>
      <c r="AT150" s="202" t="s">
        <v>199</v>
      </c>
      <c r="AU150" s="202" t="s">
        <v>114</v>
      </c>
      <c r="AV150" s="12" t="s">
        <v>196</v>
      </c>
      <c r="AW150" s="12" t="s">
        <v>39</v>
      </c>
      <c r="AX150" s="12" t="s">
        <v>90</v>
      </c>
      <c r="AY150" s="202" t="s">
        <v>191</v>
      </c>
    </row>
    <row r="151" spans="2:65" s="1" customFormat="1" ht="31.5" customHeight="1">
      <c r="B151" s="38"/>
      <c r="C151" s="172" t="s">
        <v>1670</v>
      </c>
      <c r="D151" s="172" t="s">
        <v>193</v>
      </c>
      <c r="E151" s="173" t="s">
        <v>218</v>
      </c>
      <c r="F151" s="281" t="s">
        <v>219</v>
      </c>
      <c r="G151" s="281"/>
      <c r="H151" s="281"/>
      <c r="I151" s="281"/>
      <c r="J151" s="174" t="s">
        <v>207</v>
      </c>
      <c r="K151" s="175">
        <v>11.76</v>
      </c>
      <c r="L151" s="282">
        <v>0</v>
      </c>
      <c r="M151" s="283"/>
      <c r="N151" s="280">
        <f>ROUND(L151*K151,2)</f>
        <v>0</v>
      </c>
      <c r="O151" s="280"/>
      <c r="P151" s="280"/>
      <c r="Q151" s="280"/>
      <c r="R151" s="40"/>
      <c r="T151" s="176" t="s">
        <v>22</v>
      </c>
      <c r="U151" s="47" t="s">
        <v>47</v>
      </c>
      <c r="V151" s="39"/>
      <c r="W151" s="177">
        <f>V151*K151</f>
        <v>0</v>
      </c>
      <c r="X151" s="177">
        <v>0</v>
      </c>
      <c r="Y151" s="177">
        <f>X151*K151</f>
        <v>0</v>
      </c>
      <c r="Z151" s="177">
        <v>0</v>
      </c>
      <c r="AA151" s="178">
        <f>Z151*K151</f>
        <v>0</v>
      </c>
      <c r="AR151" s="21" t="s">
        <v>196</v>
      </c>
      <c r="AT151" s="21" t="s">
        <v>193</v>
      </c>
      <c r="AU151" s="21" t="s">
        <v>114</v>
      </c>
      <c r="AY151" s="21" t="s">
        <v>191</v>
      </c>
      <c r="BE151" s="113">
        <f>IF(U151="základní",N151,0)</f>
        <v>0</v>
      </c>
      <c r="BF151" s="113">
        <f>IF(U151="snížená",N151,0)</f>
        <v>0</v>
      </c>
      <c r="BG151" s="113">
        <f>IF(U151="zákl. přenesená",N151,0)</f>
        <v>0</v>
      </c>
      <c r="BH151" s="113">
        <f>IF(U151="sníž. přenesená",N151,0)</f>
        <v>0</v>
      </c>
      <c r="BI151" s="113">
        <f>IF(U151="nulová",N151,0)</f>
        <v>0</v>
      </c>
      <c r="BJ151" s="21" t="s">
        <v>90</v>
      </c>
      <c r="BK151" s="113">
        <f>ROUND(L151*K151,2)</f>
        <v>0</v>
      </c>
      <c r="BL151" s="21" t="s">
        <v>196</v>
      </c>
      <c r="BM151" s="21" t="s">
        <v>1780</v>
      </c>
    </row>
    <row r="152" spans="2:51" s="11" customFormat="1" ht="22.5" customHeight="1">
      <c r="B152" s="187"/>
      <c r="C152" s="188"/>
      <c r="D152" s="188"/>
      <c r="E152" s="189" t="s">
        <v>22</v>
      </c>
      <c r="F152" s="286" t="s">
        <v>1781</v>
      </c>
      <c r="G152" s="287"/>
      <c r="H152" s="287"/>
      <c r="I152" s="287"/>
      <c r="J152" s="188"/>
      <c r="K152" s="190" t="s">
        <v>22</v>
      </c>
      <c r="L152" s="188"/>
      <c r="M152" s="188"/>
      <c r="N152" s="188"/>
      <c r="O152" s="188"/>
      <c r="P152" s="188"/>
      <c r="Q152" s="188"/>
      <c r="R152" s="191"/>
      <c r="T152" s="192"/>
      <c r="U152" s="188"/>
      <c r="V152" s="188"/>
      <c r="W152" s="188"/>
      <c r="X152" s="188"/>
      <c r="Y152" s="188"/>
      <c r="Z152" s="188"/>
      <c r="AA152" s="193"/>
      <c r="AT152" s="194" t="s">
        <v>199</v>
      </c>
      <c r="AU152" s="194" t="s">
        <v>114</v>
      </c>
      <c r="AV152" s="11" t="s">
        <v>90</v>
      </c>
      <c r="AW152" s="11" t="s">
        <v>39</v>
      </c>
      <c r="AX152" s="11" t="s">
        <v>82</v>
      </c>
      <c r="AY152" s="194" t="s">
        <v>191</v>
      </c>
    </row>
    <row r="153" spans="2:51" s="10" customFormat="1" ht="22.5" customHeight="1">
      <c r="B153" s="179"/>
      <c r="C153" s="180"/>
      <c r="D153" s="180"/>
      <c r="E153" s="181" t="s">
        <v>22</v>
      </c>
      <c r="F153" s="274" t="s">
        <v>1782</v>
      </c>
      <c r="G153" s="275"/>
      <c r="H153" s="275"/>
      <c r="I153" s="275"/>
      <c r="J153" s="180"/>
      <c r="K153" s="182">
        <v>5.52</v>
      </c>
      <c r="L153" s="180"/>
      <c r="M153" s="180"/>
      <c r="N153" s="180"/>
      <c r="O153" s="180"/>
      <c r="P153" s="180"/>
      <c r="Q153" s="180"/>
      <c r="R153" s="183"/>
      <c r="T153" s="184"/>
      <c r="U153" s="180"/>
      <c r="V153" s="180"/>
      <c r="W153" s="180"/>
      <c r="X153" s="180"/>
      <c r="Y153" s="180"/>
      <c r="Z153" s="180"/>
      <c r="AA153" s="185"/>
      <c r="AT153" s="186" t="s">
        <v>199</v>
      </c>
      <c r="AU153" s="186" t="s">
        <v>114</v>
      </c>
      <c r="AV153" s="10" t="s">
        <v>114</v>
      </c>
      <c r="AW153" s="10" t="s">
        <v>39</v>
      </c>
      <c r="AX153" s="10" t="s">
        <v>82</v>
      </c>
      <c r="AY153" s="186" t="s">
        <v>191</v>
      </c>
    </row>
    <row r="154" spans="2:51" s="10" customFormat="1" ht="22.5" customHeight="1">
      <c r="B154" s="179"/>
      <c r="C154" s="180"/>
      <c r="D154" s="180"/>
      <c r="E154" s="181" t="s">
        <v>22</v>
      </c>
      <c r="F154" s="274" t="s">
        <v>1783</v>
      </c>
      <c r="G154" s="275"/>
      <c r="H154" s="275"/>
      <c r="I154" s="275"/>
      <c r="J154" s="180"/>
      <c r="K154" s="182">
        <v>5.76</v>
      </c>
      <c r="L154" s="180"/>
      <c r="M154" s="180"/>
      <c r="N154" s="180"/>
      <c r="O154" s="180"/>
      <c r="P154" s="180"/>
      <c r="Q154" s="180"/>
      <c r="R154" s="183"/>
      <c r="T154" s="184"/>
      <c r="U154" s="180"/>
      <c r="V154" s="180"/>
      <c r="W154" s="180"/>
      <c r="X154" s="180"/>
      <c r="Y154" s="180"/>
      <c r="Z154" s="180"/>
      <c r="AA154" s="185"/>
      <c r="AT154" s="186" t="s">
        <v>199</v>
      </c>
      <c r="AU154" s="186" t="s">
        <v>114</v>
      </c>
      <c r="AV154" s="10" t="s">
        <v>114</v>
      </c>
      <c r="AW154" s="10" t="s">
        <v>39</v>
      </c>
      <c r="AX154" s="10" t="s">
        <v>82</v>
      </c>
      <c r="AY154" s="186" t="s">
        <v>191</v>
      </c>
    </row>
    <row r="155" spans="2:51" s="10" customFormat="1" ht="22.5" customHeight="1">
      <c r="B155" s="179"/>
      <c r="C155" s="180"/>
      <c r="D155" s="180"/>
      <c r="E155" s="181" t="s">
        <v>22</v>
      </c>
      <c r="F155" s="274" t="s">
        <v>1784</v>
      </c>
      <c r="G155" s="275"/>
      <c r="H155" s="275"/>
      <c r="I155" s="275"/>
      <c r="J155" s="180"/>
      <c r="K155" s="182">
        <v>0.48</v>
      </c>
      <c r="L155" s="180"/>
      <c r="M155" s="180"/>
      <c r="N155" s="180"/>
      <c r="O155" s="180"/>
      <c r="P155" s="180"/>
      <c r="Q155" s="180"/>
      <c r="R155" s="183"/>
      <c r="T155" s="184"/>
      <c r="U155" s="180"/>
      <c r="V155" s="180"/>
      <c r="W155" s="180"/>
      <c r="X155" s="180"/>
      <c r="Y155" s="180"/>
      <c r="Z155" s="180"/>
      <c r="AA155" s="185"/>
      <c r="AT155" s="186" t="s">
        <v>199</v>
      </c>
      <c r="AU155" s="186" t="s">
        <v>114</v>
      </c>
      <c r="AV155" s="10" t="s">
        <v>114</v>
      </c>
      <c r="AW155" s="10" t="s">
        <v>39</v>
      </c>
      <c r="AX155" s="10" t="s">
        <v>82</v>
      </c>
      <c r="AY155" s="186" t="s">
        <v>191</v>
      </c>
    </row>
    <row r="156" spans="2:51" s="12" customFormat="1" ht="22.5" customHeight="1">
      <c r="B156" s="195"/>
      <c r="C156" s="196"/>
      <c r="D156" s="196"/>
      <c r="E156" s="197" t="s">
        <v>22</v>
      </c>
      <c r="F156" s="288" t="s">
        <v>217</v>
      </c>
      <c r="G156" s="289"/>
      <c r="H156" s="289"/>
      <c r="I156" s="289"/>
      <c r="J156" s="196"/>
      <c r="K156" s="198">
        <v>11.76</v>
      </c>
      <c r="L156" s="196"/>
      <c r="M156" s="196"/>
      <c r="N156" s="196"/>
      <c r="O156" s="196"/>
      <c r="P156" s="196"/>
      <c r="Q156" s="196"/>
      <c r="R156" s="199"/>
      <c r="T156" s="200"/>
      <c r="U156" s="196"/>
      <c r="V156" s="196"/>
      <c r="W156" s="196"/>
      <c r="X156" s="196"/>
      <c r="Y156" s="196"/>
      <c r="Z156" s="196"/>
      <c r="AA156" s="201"/>
      <c r="AT156" s="202" t="s">
        <v>199</v>
      </c>
      <c r="AU156" s="202" t="s">
        <v>114</v>
      </c>
      <c r="AV156" s="12" t="s">
        <v>196</v>
      </c>
      <c r="AW156" s="12" t="s">
        <v>39</v>
      </c>
      <c r="AX156" s="12" t="s">
        <v>90</v>
      </c>
      <c r="AY156" s="202" t="s">
        <v>191</v>
      </c>
    </row>
    <row r="157" spans="2:65" s="1" customFormat="1" ht="31.5" customHeight="1">
      <c r="B157" s="38"/>
      <c r="C157" s="172" t="s">
        <v>291</v>
      </c>
      <c r="D157" s="172" t="s">
        <v>193</v>
      </c>
      <c r="E157" s="173" t="s">
        <v>253</v>
      </c>
      <c r="F157" s="281" t="s">
        <v>254</v>
      </c>
      <c r="G157" s="281"/>
      <c r="H157" s="281"/>
      <c r="I157" s="281"/>
      <c r="J157" s="174" t="s">
        <v>207</v>
      </c>
      <c r="K157" s="175">
        <v>4.219</v>
      </c>
      <c r="L157" s="282">
        <v>0</v>
      </c>
      <c r="M157" s="283"/>
      <c r="N157" s="280">
        <f>ROUND(L157*K157,2)</f>
        <v>0</v>
      </c>
      <c r="O157" s="280"/>
      <c r="P157" s="280"/>
      <c r="Q157" s="280"/>
      <c r="R157" s="40"/>
      <c r="T157" s="176" t="s">
        <v>22</v>
      </c>
      <c r="U157" s="47" t="s">
        <v>47</v>
      </c>
      <c r="V157" s="39"/>
      <c r="W157" s="177">
        <f>V157*K157</f>
        <v>0</v>
      </c>
      <c r="X157" s="177">
        <v>0</v>
      </c>
      <c r="Y157" s="177">
        <f>X157*K157</f>
        <v>0</v>
      </c>
      <c r="Z157" s="177">
        <v>0</v>
      </c>
      <c r="AA157" s="178">
        <f>Z157*K157</f>
        <v>0</v>
      </c>
      <c r="AR157" s="21" t="s">
        <v>196</v>
      </c>
      <c r="AT157" s="21" t="s">
        <v>193</v>
      </c>
      <c r="AU157" s="21" t="s">
        <v>114</v>
      </c>
      <c r="AY157" s="21" t="s">
        <v>191</v>
      </c>
      <c r="BE157" s="113">
        <f>IF(U157="základní",N157,0)</f>
        <v>0</v>
      </c>
      <c r="BF157" s="113">
        <f>IF(U157="snížená",N157,0)</f>
        <v>0</v>
      </c>
      <c r="BG157" s="113">
        <f>IF(U157="zákl. přenesená",N157,0)</f>
        <v>0</v>
      </c>
      <c r="BH157" s="113">
        <f>IF(U157="sníž. přenesená",N157,0)</f>
        <v>0</v>
      </c>
      <c r="BI157" s="113">
        <f>IF(U157="nulová",N157,0)</f>
        <v>0</v>
      </c>
      <c r="BJ157" s="21" t="s">
        <v>90</v>
      </c>
      <c r="BK157" s="113">
        <f>ROUND(L157*K157,2)</f>
        <v>0</v>
      </c>
      <c r="BL157" s="21" t="s">
        <v>196</v>
      </c>
      <c r="BM157" s="21" t="s">
        <v>1785</v>
      </c>
    </row>
    <row r="158" spans="2:51" s="10" customFormat="1" ht="22.5" customHeight="1">
      <c r="B158" s="179"/>
      <c r="C158" s="180"/>
      <c r="D158" s="180"/>
      <c r="E158" s="181" t="s">
        <v>22</v>
      </c>
      <c r="F158" s="284" t="s">
        <v>1786</v>
      </c>
      <c r="G158" s="285"/>
      <c r="H158" s="285"/>
      <c r="I158" s="285"/>
      <c r="J158" s="180"/>
      <c r="K158" s="182">
        <v>11.76</v>
      </c>
      <c r="L158" s="180"/>
      <c r="M158" s="180"/>
      <c r="N158" s="180"/>
      <c r="O158" s="180"/>
      <c r="P158" s="180"/>
      <c r="Q158" s="180"/>
      <c r="R158" s="183"/>
      <c r="T158" s="184"/>
      <c r="U158" s="180"/>
      <c r="V158" s="180"/>
      <c r="W158" s="180"/>
      <c r="X158" s="180"/>
      <c r="Y158" s="180"/>
      <c r="Z158" s="180"/>
      <c r="AA158" s="185"/>
      <c r="AT158" s="186" t="s">
        <v>199</v>
      </c>
      <c r="AU158" s="186" t="s">
        <v>114</v>
      </c>
      <c r="AV158" s="10" t="s">
        <v>114</v>
      </c>
      <c r="AW158" s="10" t="s">
        <v>39</v>
      </c>
      <c r="AX158" s="10" t="s">
        <v>82</v>
      </c>
      <c r="AY158" s="186" t="s">
        <v>191</v>
      </c>
    </row>
    <row r="159" spans="2:51" s="10" customFormat="1" ht="22.5" customHeight="1">
      <c r="B159" s="179"/>
      <c r="C159" s="180"/>
      <c r="D159" s="180"/>
      <c r="E159" s="181" t="s">
        <v>22</v>
      </c>
      <c r="F159" s="274" t="s">
        <v>1787</v>
      </c>
      <c r="G159" s="275"/>
      <c r="H159" s="275"/>
      <c r="I159" s="275"/>
      <c r="J159" s="180"/>
      <c r="K159" s="182">
        <v>-7.541</v>
      </c>
      <c r="L159" s="180"/>
      <c r="M159" s="180"/>
      <c r="N159" s="180"/>
      <c r="O159" s="180"/>
      <c r="P159" s="180"/>
      <c r="Q159" s="180"/>
      <c r="R159" s="183"/>
      <c r="T159" s="184"/>
      <c r="U159" s="180"/>
      <c r="V159" s="180"/>
      <c r="W159" s="180"/>
      <c r="X159" s="180"/>
      <c r="Y159" s="180"/>
      <c r="Z159" s="180"/>
      <c r="AA159" s="185"/>
      <c r="AT159" s="186" t="s">
        <v>199</v>
      </c>
      <c r="AU159" s="186" t="s">
        <v>114</v>
      </c>
      <c r="AV159" s="10" t="s">
        <v>114</v>
      </c>
      <c r="AW159" s="10" t="s">
        <v>39</v>
      </c>
      <c r="AX159" s="10" t="s">
        <v>82</v>
      </c>
      <c r="AY159" s="186" t="s">
        <v>191</v>
      </c>
    </row>
    <row r="160" spans="2:51" s="12" customFormat="1" ht="22.5" customHeight="1">
      <c r="B160" s="195"/>
      <c r="C160" s="196"/>
      <c r="D160" s="196"/>
      <c r="E160" s="197" t="s">
        <v>22</v>
      </c>
      <c r="F160" s="288" t="s">
        <v>217</v>
      </c>
      <c r="G160" s="289"/>
      <c r="H160" s="289"/>
      <c r="I160" s="289"/>
      <c r="J160" s="196"/>
      <c r="K160" s="198">
        <v>4.219</v>
      </c>
      <c r="L160" s="196"/>
      <c r="M160" s="196"/>
      <c r="N160" s="196"/>
      <c r="O160" s="196"/>
      <c r="P160" s="196"/>
      <c r="Q160" s="196"/>
      <c r="R160" s="199"/>
      <c r="T160" s="200"/>
      <c r="U160" s="196"/>
      <c r="V160" s="196"/>
      <c r="W160" s="196"/>
      <c r="X160" s="196"/>
      <c r="Y160" s="196"/>
      <c r="Z160" s="196"/>
      <c r="AA160" s="201"/>
      <c r="AT160" s="202" t="s">
        <v>199</v>
      </c>
      <c r="AU160" s="202" t="s">
        <v>114</v>
      </c>
      <c r="AV160" s="12" t="s">
        <v>196</v>
      </c>
      <c r="AW160" s="12" t="s">
        <v>39</v>
      </c>
      <c r="AX160" s="12" t="s">
        <v>90</v>
      </c>
      <c r="AY160" s="202" t="s">
        <v>191</v>
      </c>
    </row>
    <row r="161" spans="2:65" s="1" customFormat="1" ht="44.25" customHeight="1">
      <c r="B161" s="38"/>
      <c r="C161" s="172" t="s">
        <v>306</v>
      </c>
      <c r="D161" s="172" t="s">
        <v>193</v>
      </c>
      <c r="E161" s="173" t="s">
        <v>258</v>
      </c>
      <c r="F161" s="281" t="s">
        <v>259</v>
      </c>
      <c r="G161" s="281"/>
      <c r="H161" s="281"/>
      <c r="I161" s="281"/>
      <c r="J161" s="174" t="s">
        <v>207</v>
      </c>
      <c r="K161" s="175">
        <v>42.19</v>
      </c>
      <c r="L161" s="282">
        <v>0</v>
      </c>
      <c r="M161" s="283"/>
      <c r="N161" s="280">
        <f>ROUND(L161*K161,2)</f>
        <v>0</v>
      </c>
      <c r="O161" s="280"/>
      <c r="P161" s="280"/>
      <c r="Q161" s="280"/>
      <c r="R161" s="40"/>
      <c r="T161" s="176" t="s">
        <v>22</v>
      </c>
      <c r="U161" s="47" t="s">
        <v>47</v>
      </c>
      <c r="V161" s="39"/>
      <c r="W161" s="177">
        <f>V161*K161</f>
        <v>0</v>
      </c>
      <c r="X161" s="177">
        <v>0</v>
      </c>
      <c r="Y161" s="177">
        <f>X161*K161</f>
        <v>0</v>
      </c>
      <c r="Z161" s="177">
        <v>0</v>
      </c>
      <c r="AA161" s="178">
        <f>Z161*K161</f>
        <v>0</v>
      </c>
      <c r="AR161" s="21" t="s">
        <v>196</v>
      </c>
      <c r="AT161" s="21" t="s">
        <v>193</v>
      </c>
      <c r="AU161" s="21" t="s">
        <v>114</v>
      </c>
      <c r="AY161" s="21" t="s">
        <v>191</v>
      </c>
      <c r="BE161" s="113">
        <f>IF(U161="základní",N161,0)</f>
        <v>0</v>
      </c>
      <c r="BF161" s="113">
        <f>IF(U161="snížená",N161,0)</f>
        <v>0</v>
      </c>
      <c r="BG161" s="113">
        <f>IF(U161="zákl. přenesená",N161,0)</f>
        <v>0</v>
      </c>
      <c r="BH161" s="113">
        <f>IF(U161="sníž. přenesená",N161,0)</f>
        <v>0</v>
      </c>
      <c r="BI161" s="113">
        <f>IF(U161="nulová",N161,0)</f>
        <v>0</v>
      </c>
      <c r="BJ161" s="21" t="s">
        <v>90</v>
      </c>
      <c r="BK161" s="113">
        <f>ROUND(L161*K161,2)</f>
        <v>0</v>
      </c>
      <c r="BL161" s="21" t="s">
        <v>196</v>
      </c>
      <c r="BM161" s="21" t="s">
        <v>1788</v>
      </c>
    </row>
    <row r="162" spans="2:51" s="10" customFormat="1" ht="22.5" customHeight="1">
      <c r="B162" s="179"/>
      <c r="C162" s="180"/>
      <c r="D162" s="180"/>
      <c r="E162" s="181" t="s">
        <v>22</v>
      </c>
      <c r="F162" s="284" t="s">
        <v>1789</v>
      </c>
      <c r="G162" s="285"/>
      <c r="H162" s="285"/>
      <c r="I162" s="285"/>
      <c r="J162" s="180"/>
      <c r="K162" s="182">
        <v>4.219</v>
      </c>
      <c r="L162" s="180"/>
      <c r="M162" s="180"/>
      <c r="N162" s="180"/>
      <c r="O162" s="180"/>
      <c r="P162" s="180"/>
      <c r="Q162" s="180"/>
      <c r="R162" s="183"/>
      <c r="T162" s="184"/>
      <c r="U162" s="180"/>
      <c r="V162" s="180"/>
      <c r="W162" s="180"/>
      <c r="X162" s="180"/>
      <c r="Y162" s="180"/>
      <c r="Z162" s="180"/>
      <c r="AA162" s="185"/>
      <c r="AT162" s="186" t="s">
        <v>199</v>
      </c>
      <c r="AU162" s="186" t="s">
        <v>114</v>
      </c>
      <c r="AV162" s="10" t="s">
        <v>114</v>
      </c>
      <c r="AW162" s="10" t="s">
        <v>39</v>
      </c>
      <c r="AX162" s="10" t="s">
        <v>90</v>
      </c>
      <c r="AY162" s="186" t="s">
        <v>191</v>
      </c>
    </row>
    <row r="163" spans="2:65" s="1" customFormat="1" ht="22.5" customHeight="1">
      <c r="B163" s="38"/>
      <c r="C163" s="172" t="s">
        <v>313</v>
      </c>
      <c r="D163" s="172" t="s">
        <v>193</v>
      </c>
      <c r="E163" s="173" t="s">
        <v>263</v>
      </c>
      <c r="F163" s="281" t="s">
        <v>264</v>
      </c>
      <c r="G163" s="281"/>
      <c r="H163" s="281"/>
      <c r="I163" s="281"/>
      <c r="J163" s="174" t="s">
        <v>207</v>
      </c>
      <c r="K163" s="175">
        <v>4.219</v>
      </c>
      <c r="L163" s="282">
        <v>0</v>
      </c>
      <c r="M163" s="283"/>
      <c r="N163" s="280">
        <f>ROUND(L163*K163,2)</f>
        <v>0</v>
      </c>
      <c r="O163" s="280"/>
      <c r="P163" s="280"/>
      <c r="Q163" s="280"/>
      <c r="R163" s="40"/>
      <c r="T163" s="176" t="s">
        <v>22</v>
      </c>
      <c r="U163" s="47" t="s">
        <v>47</v>
      </c>
      <c r="V163" s="39"/>
      <c r="W163" s="177">
        <f>V163*K163</f>
        <v>0</v>
      </c>
      <c r="X163" s="177">
        <v>0</v>
      </c>
      <c r="Y163" s="177">
        <f>X163*K163</f>
        <v>0</v>
      </c>
      <c r="Z163" s="177">
        <v>0</v>
      </c>
      <c r="AA163" s="178">
        <f>Z163*K163</f>
        <v>0</v>
      </c>
      <c r="AR163" s="21" t="s">
        <v>196</v>
      </c>
      <c r="AT163" s="21" t="s">
        <v>193</v>
      </c>
      <c r="AU163" s="21" t="s">
        <v>114</v>
      </c>
      <c r="AY163" s="21" t="s">
        <v>191</v>
      </c>
      <c r="BE163" s="113">
        <f>IF(U163="základní",N163,0)</f>
        <v>0</v>
      </c>
      <c r="BF163" s="113">
        <f>IF(U163="snížená",N163,0)</f>
        <v>0</v>
      </c>
      <c r="BG163" s="113">
        <f>IF(U163="zákl. přenesená",N163,0)</f>
        <v>0</v>
      </c>
      <c r="BH163" s="113">
        <f>IF(U163="sníž. přenesená",N163,0)</f>
        <v>0</v>
      </c>
      <c r="BI163" s="113">
        <f>IF(U163="nulová",N163,0)</f>
        <v>0</v>
      </c>
      <c r="BJ163" s="21" t="s">
        <v>90</v>
      </c>
      <c r="BK163" s="113">
        <f>ROUND(L163*K163,2)</f>
        <v>0</v>
      </c>
      <c r="BL163" s="21" t="s">
        <v>196</v>
      </c>
      <c r="BM163" s="21" t="s">
        <v>1790</v>
      </c>
    </row>
    <row r="164" spans="2:51" s="10" customFormat="1" ht="22.5" customHeight="1">
      <c r="B164" s="179"/>
      <c r="C164" s="180"/>
      <c r="D164" s="180"/>
      <c r="E164" s="181" t="s">
        <v>22</v>
      </c>
      <c r="F164" s="284" t="s">
        <v>1789</v>
      </c>
      <c r="G164" s="285"/>
      <c r="H164" s="285"/>
      <c r="I164" s="285"/>
      <c r="J164" s="180"/>
      <c r="K164" s="182">
        <v>4.219</v>
      </c>
      <c r="L164" s="180"/>
      <c r="M164" s="180"/>
      <c r="N164" s="180"/>
      <c r="O164" s="180"/>
      <c r="P164" s="180"/>
      <c r="Q164" s="180"/>
      <c r="R164" s="183"/>
      <c r="T164" s="184"/>
      <c r="U164" s="180"/>
      <c r="V164" s="180"/>
      <c r="W164" s="180"/>
      <c r="X164" s="180"/>
      <c r="Y164" s="180"/>
      <c r="Z164" s="180"/>
      <c r="AA164" s="185"/>
      <c r="AT164" s="186" t="s">
        <v>199</v>
      </c>
      <c r="AU164" s="186" t="s">
        <v>114</v>
      </c>
      <c r="AV164" s="10" t="s">
        <v>114</v>
      </c>
      <c r="AW164" s="10" t="s">
        <v>39</v>
      </c>
      <c r="AX164" s="10" t="s">
        <v>90</v>
      </c>
      <c r="AY164" s="186" t="s">
        <v>191</v>
      </c>
    </row>
    <row r="165" spans="2:65" s="1" customFormat="1" ht="22.5" customHeight="1">
      <c r="B165" s="38"/>
      <c r="C165" s="172" t="s">
        <v>323</v>
      </c>
      <c r="D165" s="172" t="s">
        <v>193</v>
      </c>
      <c r="E165" s="173" t="s">
        <v>267</v>
      </c>
      <c r="F165" s="281" t="s">
        <v>268</v>
      </c>
      <c r="G165" s="281"/>
      <c r="H165" s="281"/>
      <c r="I165" s="281"/>
      <c r="J165" s="174" t="s">
        <v>207</v>
      </c>
      <c r="K165" s="175">
        <v>4.219</v>
      </c>
      <c r="L165" s="282">
        <v>0</v>
      </c>
      <c r="M165" s="283"/>
      <c r="N165" s="280">
        <f>ROUND(L165*K165,2)</f>
        <v>0</v>
      </c>
      <c r="O165" s="280"/>
      <c r="P165" s="280"/>
      <c r="Q165" s="280"/>
      <c r="R165" s="40"/>
      <c r="T165" s="176" t="s">
        <v>22</v>
      </c>
      <c r="U165" s="47" t="s">
        <v>47</v>
      </c>
      <c r="V165" s="39"/>
      <c r="W165" s="177">
        <f>V165*K165</f>
        <v>0</v>
      </c>
      <c r="X165" s="177">
        <v>0</v>
      </c>
      <c r="Y165" s="177">
        <f>X165*K165</f>
        <v>0</v>
      </c>
      <c r="Z165" s="177">
        <v>0</v>
      </c>
      <c r="AA165" s="178">
        <f>Z165*K165</f>
        <v>0</v>
      </c>
      <c r="AR165" s="21" t="s">
        <v>196</v>
      </c>
      <c r="AT165" s="21" t="s">
        <v>193</v>
      </c>
      <c r="AU165" s="21" t="s">
        <v>114</v>
      </c>
      <c r="AY165" s="21" t="s">
        <v>191</v>
      </c>
      <c r="BE165" s="113">
        <f>IF(U165="základní",N165,0)</f>
        <v>0</v>
      </c>
      <c r="BF165" s="113">
        <f>IF(U165="snížená",N165,0)</f>
        <v>0</v>
      </c>
      <c r="BG165" s="113">
        <f>IF(U165="zákl. přenesená",N165,0)</f>
        <v>0</v>
      </c>
      <c r="BH165" s="113">
        <f>IF(U165="sníž. přenesená",N165,0)</f>
        <v>0</v>
      </c>
      <c r="BI165" s="113">
        <f>IF(U165="nulová",N165,0)</f>
        <v>0</v>
      </c>
      <c r="BJ165" s="21" t="s">
        <v>90</v>
      </c>
      <c r="BK165" s="113">
        <f>ROUND(L165*K165,2)</f>
        <v>0</v>
      </c>
      <c r="BL165" s="21" t="s">
        <v>196</v>
      </c>
      <c r="BM165" s="21" t="s">
        <v>1791</v>
      </c>
    </row>
    <row r="166" spans="2:51" s="10" customFormat="1" ht="22.5" customHeight="1">
      <c r="B166" s="179"/>
      <c r="C166" s="180"/>
      <c r="D166" s="180"/>
      <c r="E166" s="181" t="s">
        <v>22</v>
      </c>
      <c r="F166" s="284" t="s">
        <v>1789</v>
      </c>
      <c r="G166" s="285"/>
      <c r="H166" s="285"/>
      <c r="I166" s="285"/>
      <c r="J166" s="180"/>
      <c r="K166" s="182">
        <v>4.219</v>
      </c>
      <c r="L166" s="180"/>
      <c r="M166" s="180"/>
      <c r="N166" s="180"/>
      <c r="O166" s="180"/>
      <c r="P166" s="180"/>
      <c r="Q166" s="180"/>
      <c r="R166" s="183"/>
      <c r="T166" s="184"/>
      <c r="U166" s="180"/>
      <c r="V166" s="180"/>
      <c r="W166" s="180"/>
      <c r="X166" s="180"/>
      <c r="Y166" s="180"/>
      <c r="Z166" s="180"/>
      <c r="AA166" s="185"/>
      <c r="AT166" s="186" t="s">
        <v>199</v>
      </c>
      <c r="AU166" s="186" t="s">
        <v>114</v>
      </c>
      <c r="AV166" s="10" t="s">
        <v>114</v>
      </c>
      <c r="AW166" s="10" t="s">
        <v>39</v>
      </c>
      <c r="AX166" s="10" t="s">
        <v>90</v>
      </c>
      <c r="AY166" s="186" t="s">
        <v>191</v>
      </c>
    </row>
    <row r="167" spans="2:65" s="1" customFormat="1" ht="31.5" customHeight="1">
      <c r="B167" s="38"/>
      <c r="C167" s="172" t="s">
        <v>1792</v>
      </c>
      <c r="D167" s="172" t="s">
        <v>193</v>
      </c>
      <c r="E167" s="173" t="s">
        <v>271</v>
      </c>
      <c r="F167" s="281" t="s">
        <v>272</v>
      </c>
      <c r="G167" s="281"/>
      <c r="H167" s="281"/>
      <c r="I167" s="281"/>
      <c r="J167" s="174" t="s">
        <v>273</v>
      </c>
      <c r="K167" s="175">
        <v>7.594</v>
      </c>
      <c r="L167" s="282">
        <v>0</v>
      </c>
      <c r="M167" s="283"/>
      <c r="N167" s="280">
        <f>ROUND(L167*K167,2)</f>
        <v>0</v>
      </c>
      <c r="O167" s="280"/>
      <c r="P167" s="280"/>
      <c r="Q167" s="280"/>
      <c r="R167" s="40"/>
      <c r="T167" s="176" t="s">
        <v>22</v>
      </c>
      <c r="U167" s="47" t="s">
        <v>47</v>
      </c>
      <c r="V167" s="39"/>
      <c r="W167" s="177">
        <f>V167*K167</f>
        <v>0</v>
      </c>
      <c r="X167" s="177">
        <v>0</v>
      </c>
      <c r="Y167" s="177">
        <f>X167*K167</f>
        <v>0</v>
      </c>
      <c r="Z167" s="177">
        <v>0</v>
      </c>
      <c r="AA167" s="178">
        <f>Z167*K167</f>
        <v>0</v>
      </c>
      <c r="AR167" s="21" t="s">
        <v>196</v>
      </c>
      <c r="AT167" s="21" t="s">
        <v>193</v>
      </c>
      <c r="AU167" s="21" t="s">
        <v>114</v>
      </c>
      <c r="AY167" s="21" t="s">
        <v>191</v>
      </c>
      <c r="BE167" s="113">
        <f>IF(U167="základní",N167,0)</f>
        <v>0</v>
      </c>
      <c r="BF167" s="113">
        <f>IF(U167="snížená",N167,0)</f>
        <v>0</v>
      </c>
      <c r="BG167" s="113">
        <f>IF(U167="zákl. přenesená",N167,0)</f>
        <v>0</v>
      </c>
      <c r="BH167" s="113">
        <f>IF(U167="sníž. přenesená",N167,0)</f>
        <v>0</v>
      </c>
      <c r="BI167" s="113">
        <f>IF(U167="nulová",N167,0)</f>
        <v>0</v>
      </c>
      <c r="BJ167" s="21" t="s">
        <v>90</v>
      </c>
      <c r="BK167" s="113">
        <f>ROUND(L167*K167,2)</f>
        <v>0</v>
      </c>
      <c r="BL167" s="21" t="s">
        <v>196</v>
      </c>
      <c r="BM167" s="21" t="s">
        <v>1793</v>
      </c>
    </row>
    <row r="168" spans="2:51" s="10" customFormat="1" ht="22.5" customHeight="1">
      <c r="B168" s="179"/>
      <c r="C168" s="180"/>
      <c r="D168" s="180"/>
      <c r="E168" s="181" t="s">
        <v>22</v>
      </c>
      <c r="F168" s="284" t="s">
        <v>1794</v>
      </c>
      <c r="G168" s="285"/>
      <c r="H168" s="285"/>
      <c r="I168" s="285"/>
      <c r="J168" s="180"/>
      <c r="K168" s="182">
        <v>7.594</v>
      </c>
      <c r="L168" s="180"/>
      <c r="M168" s="180"/>
      <c r="N168" s="180"/>
      <c r="O168" s="180"/>
      <c r="P168" s="180"/>
      <c r="Q168" s="180"/>
      <c r="R168" s="183"/>
      <c r="T168" s="184"/>
      <c r="U168" s="180"/>
      <c r="V168" s="180"/>
      <c r="W168" s="180"/>
      <c r="X168" s="180"/>
      <c r="Y168" s="180"/>
      <c r="Z168" s="180"/>
      <c r="AA168" s="185"/>
      <c r="AT168" s="186" t="s">
        <v>199</v>
      </c>
      <c r="AU168" s="186" t="s">
        <v>114</v>
      </c>
      <c r="AV168" s="10" t="s">
        <v>114</v>
      </c>
      <c r="AW168" s="10" t="s">
        <v>39</v>
      </c>
      <c r="AX168" s="10" t="s">
        <v>90</v>
      </c>
      <c r="AY168" s="186" t="s">
        <v>191</v>
      </c>
    </row>
    <row r="169" spans="2:65" s="1" customFormat="1" ht="31.5" customHeight="1">
      <c r="B169" s="38"/>
      <c r="C169" s="172" t="s">
        <v>1795</v>
      </c>
      <c r="D169" s="172" t="s">
        <v>193</v>
      </c>
      <c r="E169" s="173" t="s">
        <v>277</v>
      </c>
      <c r="F169" s="281" t="s">
        <v>278</v>
      </c>
      <c r="G169" s="281"/>
      <c r="H169" s="281"/>
      <c r="I169" s="281"/>
      <c r="J169" s="174" t="s">
        <v>207</v>
      </c>
      <c r="K169" s="175">
        <v>7.541</v>
      </c>
      <c r="L169" s="282">
        <v>0</v>
      </c>
      <c r="M169" s="283"/>
      <c r="N169" s="280">
        <f>ROUND(L169*K169,2)</f>
        <v>0</v>
      </c>
      <c r="O169" s="280"/>
      <c r="P169" s="280"/>
      <c r="Q169" s="280"/>
      <c r="R169" s="40"/>
      <c r="T169" s="176" t="s">
        <v>22</v>
      </c>
      <c r="U169" s="47" t="s">
        <v>47</v>
      </c>
      <c r="V169" s="39"/>
      <c r="W169" s="177">
        <f>V169*K169</f>
        <v>0</v>
      </c>
      <c r="X169" s="177">
        <v>0</v>
      </c>
      <c r="Y169" s="177">
        <f>X169*K169</f>
        <v>0</v>
      </c>
      <c r="Z169" s="177">
        <v>0</v>
      </c>
      <c r="AA169" s="178">
        <f>Z169*K169</f>
        <v>0</v>
      </c>
      <c r="AR169" s="21" t="s">
        <v>196</v>
      </c>
      <c r="AT169" s="21" t="s">
        <v>193</v>
      </c>
      <c r="AU169" s="21" t="s">
        <v>114</v>
      </c>
      <c r="AY169" s="21" t="s">
        <v>191</v>
      </c>
      <c r="BE169" s="113">
        <f>IF(U169="základní",N169,0)</f>
        <v>0</v>
      </c>
      <c r="BF169" s="113">
        <f>IF(U169="snížená",N169,0)</f>
        <v>0</v>
      </c>
      <c r="BG169" s="113">
        <f>IF(U169="zákl. přenesená",N169,0)</f>
        <v>0</v>
      </c>
      <c r="BH169" s="113">
        <f>IF(U169="sníž. přenesená",N169,0)</f>
        <v>0</v>
      </c>
      <c r="BI169" s="113">
        <f>IF(U169="nulová",N169,0)</f>
        <v>0</v>
      </c>
      <c r="BJ169" s="21" t="s">
        <v>90</v>
      </c>
      <c r="BK169" s="113">
        <f>ROUND(L169*K169,2)</f>
        <v>0</v>
      </c>
      <c r="BL169" s="21" t="s">
        <v>196</v>
      </c>
      <c r="BM169" s="21" t="s">
        <v>1796</v>
      </c>
    </row>
    <row r="170" spans="2:51" s="11" customFormat="1" ht="22.5" customHeight="1">
      <c r="B170" s="187"/>
      <c r="C170" s="188"/>
      <c r="D170" s="188"/>
      <c r="E170" s="189" t="s">
        <v>22</v>
      </c>
      <c r="F170" s="286" t="s">
        <v>1797</v>
      </c>
      <c r="G170" s="287"/>
      <c r="H170" s="287"/>
      <c r="I170" s="287"/>
      <c r="J170" s="188"/>
      <c r="K170" s="190" t="s">
        <v>22</v>
      </c>
      <c r="L170" s="188"/>
      <c r="M170" s="188"/>
      <c r="N170" s="188"/>
      <c r="O170" s="188"/>
      <c r="P170" s="188"/>
      <c r="Q170" s="188"/>
      <c r="R170" s="191"/>
      <c r="T170" s="192"/>
      <c r="U170" s="188"/>
      <c r="V170" s="188"/>
      <c r="W170" s="188"/>
      <c r="X170" s="188"/>
      <c r="Y170" s="188"/>
      <c r="Z170" s="188"/>
      <c r="AA170" s="193"/>
      <c r="AT170" s="194" t="s">
        <v>199</v>
      </c>
      <c r="AU170" s="194" t="s">
        <v>114</v>
      </c>
      <c r="AV170" s="11" t="s">
        <v>90</v>
      </c>
      <c r="AW170" s="11" t="s">
        <v>39</v>
      </c>
      <c r="AX170" s="11" t="s">
        <v>82</v>
      </c>
      <c r="AY170" s="194" t="s">
        <v>191</v>
      </c>
    </row>
    <row r="171" spans="2:51" s="10" customFormat="1" ht="22.5" customHeight="1">
      <c r="B171" s="179"/>
      <c r="C171" s="180"/>
      <c r="D171" s="180"/>
      <c r="E171" s="181" t="s">
        <v>22</v>
      </c>
      <c r="F171" s="274" t="s">
        <v>1798</v>
      </c>
      <c r="G171" s="275"/>
      <c r="H171" s="275"/>
      <c r="I171" s="275"/>
      <c r="J171" s="180"/>
      <c r="K171" s="182">
        <v>4.6</v>
      </c>
      <c r="L171" s="180"/>
      <c r="M171" s="180"/>
      <c r="N171" s="180"/>
      <c r="O171" s="180"/>
      <c r="P171" s="180"/>
      <c r="Q171" s="180"/>
      <c r="R171" s="183"/>
      <c r="T171" s="184"/>
      <c r="U171" s="180"/>
      <c r="V171" s="180"/>
      <c r="W171" s="180"/>
      <c r="X171" s="180"/>
      <c r="Y171" s="180"/>
      <c r="Z171" s="180"/>
      <c r="AA171" s="185"/>
      <c r="AT171" s="186" t="s">
        <v>199</v>
      </c>
      <c r="AU171" s="186" t="s">
        <v>114</v>
      </c>
      <c r="AV171" s="10" t="s">
        <v>114</v>
      </c>
      <c r="AW171" s="10" t="s">
        <v>39</v>
      </c>
      <c r="AX171" s="10" t="s">
        <v>82</v>
      </c>
      <c r="AY171" s="186" t="s">
        <v>191</v>
      </c>
    </row>
    <row r="172" spans="2:51" s="10" customFormat="1" ht="22.5" customHeight="1">
      <c r="B172" s="179"/>
      <c r="C172" s="180"/>
      <c r="D172" s="180"/>
      <c r="E172" s="181" t="s">
        <v>22</v>
      </c>
      <c r="F172" s="274" t="s">
        <v>1799</v>
      </c>
      <c r="G172" s="275"/>
      <c r="H172" s="275"/>
      <c r="I172" s="275"/>
      <c r="J172" s="180"/>
      <c r="K172" s="182">
        <v>4.8</v>
      </c>
      <c r="L172" s="180"/>
      <c r="M172" s="180"/>
      <c r="N172" s="180"/>
      <c r="O172" s="180"/>
      <c r="P172" s="180"/>
      <c r="Q172" s="180"/>
      <c r="R172" s="183"/>
      <c r="T172" s="184"/>
      <c r="U172" s="180"/>
      <c r="V172" s="180"/>
      <c r="W172" s="180"/>
      <c r="X172" s="180"/>
      <c r="Y172" s="180"/>
      <c r="Z172" s="180"/>
      <c r="AA172" s="185"/>
      <c r="AT172" s="186" t="s">
        <v>199</v>
      </c>
      <c r="AU172" s="186" t="s">
        <v>114</v>
      </c>
      <c r="AV172" s="10" t="s">
        <v>114</v>
      </c>
      <c r="AW172" s="10" t="s">
        <v>39</v>
      </c>
      <c r="AX172" s="10" t="s">
        <v>82</v>
      </c>
      <c r="AY172" s="186" t="s">
        <v>191</v>
      </c>
    </row>
    <row r="173" spans="2:51" s="10" customFormat="1" ht="22.5" customHeight="1">
      <c r="B173" s="179"/>
      <c r="C173" s="180"/>
      <c r="D173" s="180"/>
      <c r="E173" s="181" t="s">
        <v>22</v>
      </c>
      <c r="F173" s="274" t="s">
        <v>1800</v>
      </c>
      <c r="G173" s="275"/>
      <c r="H173" s="275"/>
      <c r="I173" s="275"/>
      <c r="J173" s="180"/>
      <c r="K173" s="182">
        <v>0.4</v>
      </c>
      <c r="L173" s="180"/>
      <c r="M173" s="180"/>
      <c r="N173" s="180"/>
      <c r="O173" s="180"/>
      <c r="P173" s="180"/>
      <c r="Q173" s="180"/>
      <c r="R173" s="183"/>
      <c r="T173" s="184"/>
      <c r="U173" s="180"/>
      <c r="V173" s="180"/>
      <c r="W173" s="180"/>
      <c r="X173" s="180"/>
      <c r="Y173" s="180"/>
      <c r="Z173" s="180"/>
      <c r="AA173" s="185"/>
      <c r="AT173" s="186" t="s">
        <v>199</v>
      </c>
      <c r="AU173" s="186" t="s">
        <v>114</v>
      </c>
      <c r="AV173" s="10" t="s">
        <v>114</v>
      </c>
      <c r="AW173" s="10" t="s">
        <v>39</v>
      </c>
      <c r="AX173" s="10" t="s">
        <v>82</v>
      </c>
      <c r="AY173" s="186" t="s">
        <v>191</v>
      </c>
    </row>
    <row r="174" spans="2:51" s="10" customFormat="1" ht="22.5" customHeight="1">
      <c r="B174" s="179"/>
      <c r="C174" s="180"/>
      <c r="D174" s="180"/>
      <c r="E174" s="181" t="s">
        <v>22</v>
      </c>
      <c r="F174" s="274" t="s">
        <v>1801</v>
      </c>
      <c r="G174" s="275"/>
      <c r="H174" s="275"/>
      <c r="I174" s="275"/>
      <c r="J174" s="180"/>
      <c r="K174" s="182">
        <v>-2.259</v>
      </c>
      <c r="L174" s="180"/>
      <c r="M174" s="180"/>
      <c r="N174" s="180"/>
      <c r="O174" s="180"/>
      <c r="P174" s="180"/>
      <c r="Q174" s="180"/>
      <c r="R174" s="183"/>
      <c r="T174" s="184"/>
      <c r="U174" s="180"/>
      <c r="V174" s="180"/>
      <c r="W174" s="180"/>
      <c r="X174" s="180"/>
      <c r="Y174" s="180"/>
      <c r="Z174" s="180"/>
      <c r="AA174" s="185"/>
      <c r="AT174" s="186" t="s">
        <v>199</v>
      </c>
      <c r="AU174" s="186" t="s">
        <v>114</v>
      </c>
      <c r="AV174" s="10" t="s">
        <v>114</v>
      </c>
      <c r="AW174" s="10" t="s">
        <v>39</v>
      </c>
      <c r="AX174" s="10" t="s">
        <v>82</v>
      </c>
      <c r="AY174" s="186" t="s">
        <v>191</v>
      </c>
    </row>
    <row r="175" spans="2:51" s="12" customFormat="1" ht="22.5" customHeight="1">
      <c r="B175" s="195"/>
      <c r="C175" s="196"/>
      <c r="D175" s="196"/>
      <c r="E175" s="197" t="s">
        <v>22</v>
      </c>
      <c r="F175" s="288" t="s">
        <v>217</v>
      </c>
      <c r="G175" s="289"/>
      <c r="H175" s="289"/>
      <c r="I175" s="289"/>
      <c r="J175" s="196"/>
      <c r="K175" s="198">
        <v>7.541</v>
      </c>
      <c r="L175" s="196"/>
      <c r="M175" s="196"/>
      <c r="N175" s="196"/>
      <c r="O175" s="196"/>
      <c r="P175" s="196"/>
      <c r="Q175" s="196"/>
      <c r="R175" s="199"/>
      <c r="T175" s="200"/>
      <c r="U175" s="196"/>
      <c r="V175" s="196"/>
      <c r="W175" s="196"/>
      <c r="X175" s="196"/>
      <c r="Y175" s="196"/>
      <c r="Z175" s="196"/>
      <c r="AA175" s="201"/>
      <c r="AT175" s="202" t="s">
        <v>199</v>
      </c>
      <c r="AU175" s="202" t="s">
        <v>114</v>
      </c>
      <c r="AV175" s="12" t="s">
        <v>196</v>
      </c>
      <c r="AW175" s="12" t="s">
        <v>39</v>
      </c>
      <c r="AX175" s="12" t="s">
        <v>90</v>
      </c>
      <c r="AY175" s="202" t="s">
        <v>191</v>
      </c>
    </row>
    <row r="176" spans="2:65" s="1" customFormat="1" ht="22.5" customHeight="1">
      <c r="B176" s="38"/>
      <c r="C176" s="172" t="s">
        <v>1802</v>
      </c>
      <c r="D176" s="172" t="s">
        <v>193</v>
      </c>
      <c r="E176" s="173" t="s">
        <v>298</v>
      </c>
      <c r="F176" s="281" t="s">
        <v>299</v>
      </c>
      <c r="G176" s="281"/>
      <c r="H176" s="281"/>
      <c r="I176" s="281"/>
      <c r="J176" s="174" t="s">
        <v>111</v>
      </c>
      <c r="K176" s="175">
        <v>75.3</v>
      </c>
      <c r="L176" s="282">
        <v>0</v>
      </c>
      <c r="M176" s="283"/>
      <c r="N176" s="280">
        <f>ROUND(L176*K176,2)</f>
        <v>0</v>
      </c>
      <c r="O176" s="280"/>
      <c r="P176" s="280"/>
      <c r="Q176" s="280"/>
      <c r="R176" s="40"/>
      <c r="T176" s="176" t="s">
        <v>22</v>
      </c>
      <c r="U176" s="47" t="s">
        <v>47</v>
      </c>
      <c r="V176" s="39"/>
      <c r="W176" s="177">
        <f>V176*K176</f>
        <v>0</v>
      </c>
      <c r="X176" s="177">
        <v>0</v>
      </c>
      <c r="Y176" s="177">
        <f>X176*K176</f>
        <v>0</v>
      </c>
      <c r="Z176" s="177">
        <v>0</v>
      </c>
      <c r="AA176" s="178">
        <f>Z176*K176</f>
        <v>0</v>
      </c>
      <c r="AR176" s="21" t="s">
        <v>196</v>
      </c>
      <c r="AT176" s="21" t="s">
        <v>193</v>
      </c>
      <c r="AU176" s="21" t="s">
        <v>114</v>
      </c>
      <c r="AY176" s="21" t="s">
        <v>191</v>
      </c>
      <c r="BE176" s="113">
        <f>IF(U176="základní",N176,0)</f>
        <v>0</v>
      </c>
      <c r="BF176" s="113">
        <f>IF(U176="snížená",N176,0)</f>
        <v>0</v>
      </c>
      <c r="BG176" s="113">
        <f>IF(U176="zákl. přenesená",N176,0)</f>
        <v>0</v>
      </c>
      <c r="BH176" s="113">
        <f>IF(U176="sníž. přenesená",N176,0)</f>
        <v>0</v>
      </c>
      <c r="BI176" s="113">
        <f>IF(U176="nulová",N176,0)</f>
        <v>0</v>
      </c>
      <c r="BJ176" s="21" t="s">
        <v>90</v>
      </c>
      <c r="BK176" s="113">
        <f>ROUND(L176*K176,2)</f>
        <v>0</v>
      </c>
      <c r="BL176" s="21" t="s">
        <v>196</v>
      </c>
      <c r="BM176" s="21" t="s">
        <v>1803</v>
      </c>
    </row>
    <row r="177" spans="2:51" s="11" customFormat="1" ht="22.5" customHeight="1">
      <c r="B177" s="187"/>
      <c r="C177" s="188"/>
      <c r="D177" s="188"/>
      <c r="E177" s="189" t="s">
        <v>22</v>
      </c>
      <c r="F177" s="286" t="s">
        <v>1804</v>
      </c>
      <c r="G177" s="287"/>
      <c r="H177" s="287"/>
      <c r="I177" s="287"/>
      <c r="J177" s="188"/>
      <c r="K177" s="190" t="s">
        <v>22</v>
      </c>
      <c r="L177" s="188"/>
      <c r="M177" s="188"/>
      <c r="N177" s="188"/>
      <c r="O177" s="188"/>
      <c r="P177" s="188"/>
      <c r="Q177" s="188"/>
      <c r="R177" s="191"/>
      <c r="T177" s="192"/>
      <c r="U177" s="188"/>
      <c r="V177" s="188"/>
      <c r="W177" s="188"/>
      <c r="X177" s="188"/>
      <c r="Y177" s="188"/>
      <c r="Z177" s="188"/>
      <c r="AA177" s="193"/>
      <c r="AT177" s="194" t="s">
        <v>199</v>
      </c>
      <c r="AU177" s="194" t="s">
        <v>114</v>
      </c>
      <c r="AV177" s="11" t="s">
        <v>90</v>
      </c>
      <c r="AW177" s="11" t="s">
        <v>39</v>
      </c>
      <c r="AX177" s="11" t="s">
        <v>82</v>
      </c>
      <c r="AY177" s="194" t="s">
        <v>191</v>
      </c>
    </row>
    <row r="178" spans="2:51" s="10" customFormat="1" ht="22.5" customHeight="1">
      <c r="B178" s="179"/>
      <c r="C178" s="180"/>
      <c r="D178" s="180"/>
      <c r="E178" s="181" t="s">
        <v>22</v>
      </c>
      <c r="F178" s="274" t="s">
        <v>1805</v>
      </c>
      <c r="G178" s="275"/>
      <c r="H178" s="275"/>
      <c r="I178" s="275"/>
      <c r="J178" s="180"/>
      <c r="K178" s="182">
        <v>75.3</v>
      </c>
      <c r="L178" s="180"/>
      <c r="M178" s="180"/>
      <c r="N178" s="180"/>
      <c r="O178" s="180"/>
      <c r="P178" s="180"/>
      <c r="Q178" s="180"/>
      <c r="R178" s="183"/>
      <c r="T178" s="184"/>
      <c r="U178" s="180"/>
      <c r="V178" s="180"/>
      <c r="W178" s="180"/>
      <c r="X178" s="180"/>
      <c r="Y178" s="180"/>
      <c r="Z178" s="180"/>
      <c r="AA178" s="185"/>
      <c r="AT178" s="186" t="s">
        <v>199</v>
      </c>
      <c r="AU178" s="186" t="s">
        <v>114</v>
      </c>
      <c r="AV178" s="10" t="s">
        <v>114</v>
      </c>
      <c r="AW178" s="10" t="s">
        <v>39</v>
      </c>
      <c r="AX178" s="10" t="s">
        <v>82</v>
      </c>
      <c r="AY178" s="186" t="s">
        <v>191</v>
      </c>
    </row>
    <row r="179" spans="2:51" s="12" customFormat="1" ht="22.5" customHeight="1">
      <c r="B179" s="195"/>
      <c r="C179" s="196"/>
      <c r="D179" s="196"/>
      <c r="E179" s="197" t="s">
        <v>22</v>
      </c>
      <c r="F179" s="288" t="s">
        <v>217</v>
      </c>
      <c r="G179" s="289"/>
      <c r="H179" s="289"/>
      <c r="I179" s="289"/>
      <c r="J179" s="196"/>
      <c r="K179" s="198">
        <v>75.3</v>
      </c>
      <c r="L179" s="196"/>
      <c r="M179" s="196"/>
      <c r="N179" s="196"/>
      <c r="O179" s="196"/>
      <c r="P179" s="196"/>
      <c r="Q179" s="196"/>
      <c r="R179" s="199"/>
      <c r="T179" s="200"/>
      <c r="U179" s="196"/>
      <c r="V179" s="196"/>
      <c r="W179" s="196"/>
      <c r="X179" s="196"/>
      <c r="Y179" s="196"/>
      <c r="Z179" s="196"/>
      <c r="AA179" s="201"/>
      <c r="AT179" s="202" t="s">
        <v>199</v>
      </c>
      <c r="AU179" s="202" t="s">
        <v>114</v>
      </c>
      <c r="AV179" s="12" t="s">
        <v>196</v>
      </c>
      <c r="AW179" s="12" t="s">
        <v>39</v>
      </c>
      <c r="AX179" s="12" t="s">
        <v>90</v>
      </c>
      <c r="AY179" s="202" t="s">
        <v>191</v>
      </c>
    </row>
    <row r="180" spans="2:65" s="1" customFormat="1" ht="22.5" customHeight="1">
      <c r="B180" s="38"/>
      <c r="C180" s="203" t="s">
        <v>1806</v>
      </c>
      <c r="D180" s="203" t="s">
        <v>292</v>
      </c>
      <c r="E180" s="204" t="s">
        <v>302</v>
      </c>
      <c r="F180" s="276" t="s">
        <v>303</v>
      </c>
      <c r="G180" s="276"/>
      <c r="H180" s="276"/>
      <c r="I180" s="276"/>
      <c r="J180" s="205" t="s">
        <v>273</v>
      </c>
      <c r="K180" s="206">
        <v>2.711</v>
      </c>
      <c r="L180" s="277">
        <v>0</v>
      </c>
      <c r="M180" s="278"/>
      <c r="N180" s="279">
        <f>ROUND(L180*K180,2)</f>
        <v>0</v>
      </c>
      <c r="O180" s="280"/>
      <c r="P180" s="280"/>
      <c r="Q180" s="280"/>
      <c r="R180" s="40"/>
      <c r="T180" s="176" t="s">
        <v>22</v>
      </c>
      <c r="U180" s="47" t="s">
        <v>47</v>
      </c>
      <c r="V180" s="39"/>
      <c r="W180" s="177">
        <f>V180*K180</f>
        <v>0</v>
      </c>
      <c r="X180" s="177">
        <v>1</v>
      </c>
      <c r="Y180" s="177">
        <f>X180*K180</f>
        <v>2.711</v>
      </c>
      <c r="Z180" s="177">
        <v>0</v>
      </c>
      <c r="AA180" s="178">
        <f>Z180*K180</f>
        <v>0</v>
      </c>
      <c r="AR180" s="21" t="s">
        <v>296</v>
      </c>
      <c r="AT180" s="21" t="s">
        <v>292</v>
      </c>
      <c r="AU180" s="21" t="s">
        <v>114</v>
      </c>
      <c r="AY180" s="21" t="s">
        <v>191</v>
      </c>
      <c r="BE180" s="113">
        <f>IF(U180="základní",N180,0)</f>
        <v>0</v>
      </c>
      <c r="BF180" s="113">
        <f>IF(U180="snížená",N180,0)</f>
        <v>0</v>
      </c>
      <c r="BG180" s="113">
        <f>IF(U180="zákl. přenesená",N180,0)</f>
        <v>0</v>
      </c>
      <c r="BH180" s="113">
        <f>IF(U180="sníž. přenesená",N180,0)</f>
        <v>0</v>
      </c>
      <c r="BI180" s="113">
        <f>IF(U180="nulová",N180,0)</f>
        <v>0</v>
      </c>
      <c r="BJ180" s="21" t="s">
        <v>90</v>
      </c>
      <c r="BK180" s="113">
        <f>ROUND(L180*K180,2)</f>
        <v>0</v>
      </c>
      <c r="BL180" s="21" t="s">
        <v>196</v>
      </c>
      <c r="BM180" s="21" t="s">
        <v>1807</v>
      </c>
    </row>
    <row r="181" spans="2:51" s="11" customFormat="1" ht="22.5" customHeight="1">
      <c r="B181" s="187"/>
      <c r="C181" s="188"/>
      <c r="D181" s="188"/>
      <c r="E181" s="189" t="s">
        <v>22</v>
      </c>
      <c r="F181" s="286" t="s">
        <v>1804</v>
      </c>
      <c r="G181" s="287"/>
      <c r="H181" s="287"/>
      <c r="I181" s="287"/>
      <c r="J181" s="188"/>
      <c r="K181" s="190" t="s">
        <v>22</v>
      </c>
      <c r="L181" s="188"/>
      <c r="M181" s="188"/>
      <c r="N181" s="188"/>
      <c r="O181" s="188"/>
      <c r="P181" s="188"/>
      <c r="Q181" s="188"/>
      <c r="R181" s="191"/>
      <c r="T181" s="192"/>
      <c r="U181" s="188"/>
      <c r="V181" s="188"/>
      <c r="W181" s="188"/>
      <c r="X181" s="188"/>
      <c r="Y181" s="188"/>
      <c r="Z181" s="188"/>
      <c r="AA181" s="193"/>
      <c r="AT181" s="194" t="s">
        <v>199</v>
      </c>
      <c r="AU181" s="194" t="s">
        <v>114</v>
      </c>
      <c r="AV181" s="11" t="s">
        <v>90</v>
      </c>
      <c r="AW181" s="11" t="s">
        <v>39</v>
      </c>
      <c r="AX181" s="11" t="s">
        <v>82</v>
      </c>
      <c r="AY181" s="194" t="s">
        <v>191</v>
      </c>
    </row>
    <row r="182" spans="2:51" s="10" customFormat="1" ht="22.5" customHeight="1">
      <c r="B182" s="179"/>
      <c r="C182" s="180"/>
      <c r="D182" s="180"/>
      <c r="E182" s="181" t="s">
        <v>22</v>
      </c>
      <c r="F182" s="274" t="s">
        <v>1808</v>
      </c>
      <c r="G182" s="275"/>
      <c r="H182" s="275"/>
      <c r="I182" s="275"/>
      <c r="J182" s="180"/>
      <c r="K182" s="182">
        <v>2.711</v>
      </c>
      <c r="L182" s="180"/>
      <c r="M182" s="180"/>
      <c r="N182" s="180"/>
      <c r="O182" s="180"/>
      <c r="P182" s="180"/>
      <c r="Q182" s="180"/>
      <c r="R182" s="183"/>
      <c r="T182" s="184"/>
      <c r="U182" s="180"/>
      <c r="V182" s="180"/>
      <c r="W182" s="180"/>
      <c r="X182" s="180"/>
      <c r="Y182" s="180"/>
      <c r="Z182" s="180"/>
      <c r="AA182" s="185"/>
      <c r="AT182" s="186" t="s">
        <v>199</v>
      </c>
      <c r="AU182" s="186" t="s">
        <v>114</v>
      </c>
      <c r="AV182" s="10" t="s">
        <v>114</v>
      </c>
      <c r="AW182" s="10" t="s">
        <v>39</v>
      </c>
      <c r="AX182" s="10" t="s">
        <v>82</v>
      </c>
      <c r="AY182" s="186" t="s">
        <v>191</v>
      </c>
    </row>
    <row r="183" spans="2:51" s="12" customFormat="1" ht="22.5" customHeight="1">
      <c r="B183" s="195"/>
      <c r="C183" s="196"/>
      <c r="D183" s="196"/>
      <c r="E183" s="197" t="s">
        <v>22</v>
      </c>
      <c r="F183" s="288" t="s">
        <v>217</v>
      </c>
      <c r="G183" s="289"/>
      <c r="H183" s="289"/>
      <c r="I183" s="289"/>
      <c r="J183" s="196"/>
      <c r="K183" s="198">
        <v>2.711</v>
      </c>
      <c r="L183" s="196"/>
      <c r="M183" s="196"/>
      <c r="N183" s="196"/>
      <c r="O183" s="196"/>
      <c r="P183" s="196"/>
      <c r="Q183" s="196"/>
      <c r="R183" s="199"/>
      <c r="T183" s="200"/>
      <c r="U183" s="196"/>
      <c r="V183" s="196"/>
      <c r="W183" s="196"/>
      <c r="X183" s="196"/>
      <c r="Y183" s="196"/>
      <c r="Z183" s="196"/>
      <c r="AA183" s="201"/>
      <c r="AT183" s="202" t="s">
        <v>199</v>
      </c>
      <c r="AU183" s="202" t="s">
        <v>114</v>
      </c>
      <c r="AV183" s="12" t="s">
        <v>196</v>
      </c>
      <c r="AW183" s="12" t="s">
        <v>39</v>
      </c>
      <c r="AX183" s="12" t="s">
        <v>90</v>
      </c>
      <c r="AY183" s="202" t="s">
        <v>191</v>
      </c>
    </row>
    <row r="184" spans="2:65" s="1" customFormat="1" ht="31.5" customHeight="1">
      <c r="B184" s="38"/>
      <c r="C184" s="172" t="s">
        <v>1809</v>
      </c>
      <c r="D184" s="172" t="s">
        <v>193</v>
      </c>
      <c r="E184" s="173" t="s">
        <v>286</v>
      </c>
      <c r="F184" s="281" t="s">
        <v>287</v>
      </c>
      <c r="G184" s="281"/>
      <c r="H184" s="281"/>
      <c r="I184" s="281"/>
      <c r="J184" s="174" t="s">
        <v>111</v>
      </c>
      <c r="K184" s="175">
        <v>75.3</v>
      </c>
      <c r="L184" s="282">
        <v>0</v>
      </c>
      <c r="M184" s="283"/>
      <c r="N184" s="280">
        <f>ROUND(L184*K184,2)</f>
        <v>0</v>
      </c>
      <c r="O184" s="280"/>
      <c r="P184" s="280"/>
      <c r="Q184" s="280"/>
      <c r="R184" s="40"/>
      <c r="T184" s="176" t="s">
        <v>22</v>
      </c>
      <c r="U184" s="47" t="s">
        <v>47</v>
      </c>
      <c r="V184" s="39"/>
      <c r="W184" s="177">
        <f>V184*K184</f>
        <v>0</v>
      </c>
      <c r="X184" s="177">
        <v>0</v>
      </c>
      <c r="Y184" s="177">
        <f>X184*K184</f>
        <v>0</v>
      </c>
      <c r="Z184" s="177">
        <v>0</v>
      </c>
      <c r="AA184" s="178">
        <f>Z184*K184</f>
        <v>0</v>
      </c>
      <c r="AR184" s="21" t="s">
        <v>196</v>
      </c>
      <c r="AT184" s="21" t="s">
        <v>193</v>
      </c>
      <c r="AU184" s="21" t="s">
        <v>114</v>
      </c>
      <c r="AY184" s="21" t="s">
        <v>191</v>
      </c>
      <c r="BE184" s="113">
        <f>IF(U184="základní",N184,0)</f>
        <v>0</v>
      </c>
      <c r="BF184" s="113">
        <f>IF(U184="snížená",N184,0)</f>
        <v>0</v>
      </c>
      <c r="BG184" s="113">
        <f>IF(U184="zákl. přenesená",N184,0)</f>
        <v>0</v>
      </c>
      <c r="BH184" s="113">
        <f>IF(U184="sníž. přenesená",N184,0)</f>
        <v>0</v>
      </c>
      <c r="BI184" s="113">
        <f>IF(U184="nulová",N184,0)</f>
        <v>0</v>
      </c>
      <c r="BJ184" s="21" t="s">
        <v>90</v>
      </c>
      <c r="BK184" s="113">
        <f>ROUND(L184*K184,2)</f>
        <v>0</v>
      </c>
      <c r="BL184" s="21" t="s">
        <v>196</v>
      </c>
      <c r="BM184" s="21" t="s">
        <v>1810</v>
      </c>
    </row>
    <row r="185" spans="2:51" s="10" customFormat="1" ht="22.5" customHeight="1">
      <c r="B185" s="179"/>
      <c r="C185" s="180"/>
      <c r="D185" s="180"/>
      <c r="E185" s="181" t="s">
        <v>22</v>
      </c>
      <c r="F185" s="284" t="s">
        <v>1811</v>
      </c>
      <c r="G185" s="285"/>
      <c r="H185" s="285"/>
      <c r="I185" s="285"/>
      <c r="J185" s="180"/>
      <c r="K185" s="182">
        <v>75.3</v>
      </c>
      <c r="L185" s="180"/>
      <c r="M185" s="180"/>
      <c r="N185" s="180"/>
      <c r="O185" s="180"/>
      <c r="P185" s="180"/>
      <c r="Q185" s="180"/>
      <c r="R185" s="183"/>
      <c r="T185" s="184"/>
      <c r="U185" s="180"/>
      <c r="V185" s="180"/>
      <c r="W185" s="180"/>
      <c r="X185" s="180"/>
      <c r="Y185" s="180"/>
      <c r="Z185" s="180"/>
      <c r="AA185" s="185"/>
      <c r="AT185" s="186" t="s">
        <v>199</v>
      </c>
      <c r="AU185" s="186" t="s">
        <v>114</v>
      </c>
      <c r="AV185" s="10" t="s">
        <v>114</v>
      </c>
      <c r="AW185" s="10" t="s">
        <v>39</v>
      </c>
      <c r="AX185" s="10" t="s">
        <v>90</v>
      </c>
      <c r="AY185" s="186" t="s">
        <v>191</v>
      </c>
    </row>
    <row r="186" spans="2:65" s="1" customFormat="1" ht="22.5" customHeight="1">
      <c r="B186" s="38"/>
      <c r="C186" s="203" t="s">
        <v>1812</v>
      </c>
      <c r="D186" s="203" t="s">
        <v>292</v>
      </c>
      <c r="E186" s="204" t="s">
        <v>293</v>
      </c>
      <c r="F186" s="276" t="s">
        <v>294</v>
      </c>
      <c r="G186" s="276"/>
      <c r="H186" s="276"/>
      <c r="I186" s="276"/>
      <c r="J186" s="205" t="s">
        <v>295</v>
      </c>
      <c r="K186" s="206">
        <v>1.13</v>
      </c>
      <c r="L186" s="277">
        <v>0</v>
      </c>
      <c r="M186" s="278"/>
      <c r="N186" s="279">
        <f>ROUND(L186*K186,2)</f>
        <v>0</v>
      </c>
      <c r="O186" s="280"/>
      <c r="P186" s="280"/>
      <c r="Q186" s="280"/>
      <c r="R186" s="40"/>
      <c r="T186" s="176" t="s">
        <v>22</v>
      </c>
      <c r="U186" s="47" t="s">
        <v>47</v>
      </c>
      <c r="V186" s="39"/>
      <c r="W186" s="177">
        <f>V186*K186</f>
        <v>0</v>
      </c>
      <c r="X186" s="177">
        <v>0.001</v>
      </c>
      <c r="Y186" s="177">
        <f>X186*K186</f>
        <v>0.00113</v>
      </c>
      <c r="Z186" s="177">
        <v>0</v>
      </c>
      <c r="AA186" s="178">
        <f>Z186*K186</f>
        <v>0</v>
      </c>
      <c r="AR186" s="21" t="s">
        <v>296</v>
      </c>
      <c r="AT186" s="21" t="s">
        <v>292</v>
      </c>
      <c r="AU186" s="21" t="s">
        <v>114</v>
      </c>
      <c r="AY186" s="21" t="s">
        <v>191</v>
      </c>
      <c r="BE186" s="113">
        <f>IF(U186="základní",N186,0)</f>
        <v>0</v>
      </c>
      <c r="BF186" s="113">
        <f>IF(U186="snížená",N186,0)</f>
        <v>0</v>
      </c>
      <c r="BG186" s="113">
        <f>IF(U186="zákl. přenesená",N186,0)</f>
        <v>0</v>
      </c>
      <c r="BH186" s="113">
        <f>IF(U186="sníž. přenesená",N186,0)</f>
        <v>0</v>
      </c>
      <c r="BI186" s="113">
        <f>IF(U186="nulová",N186,0)</f>
        <v>0</v>
      </c>
      <c r="BJ186" s="21" t="s">
        <v>90</v>
      </c>
      <c r="BK186" s="113">
        <f>ROUND(L186*K186,2)</f>
        <v>0</v>
      </c>
      <c r="BL186" s="21" t="s">
        <v>196</v>
      </c>
      <c r="BM186" s="21" t="s">
        <v>1813</v>
      </c>
    </row>
    <row r="187" spans="2:63" s="9" customFormat="1" ht="29.85" customHeight="1">
      <c r="B187" s="161"/>
      <c r="C187" s="162"/>
      <c r="D187" s="171" t="s">
        <v>141</v>
      </c>
      <c r="E187" s="171"/>
      <c r="F187" s="171"/>
      <c r="G187" s="171"/>
      <c r="H187" s="171"/>
      <c r="I187" s="171"/>
      <c r="J187" s="171"/>
      <c r="K187" s="171"/>
      <c r="L187" s="171"/>
      <c r="M187" s="171"/>
      <c r="N187" s="268">
        <f>BK187</f>
        <v>0</v>
      </c>
      <c r="O187" s="269"/>
      <c r="P187" s="269"/>
      <c r="Q187" s="269"/>
      <c r="R187" s="164"/>
      <c r="T187" s="165"/>
      <c r="U187" s="162"/>
      <c r="V187" s="162"/>
      <c r="W187" s="166">
        <f>SUM(W188:W204)</f>
        <v>0</v>
      </c>
      <c r="X187" s="162"/>
      <c r="Y187" s="166">
        <f>SUM(Y188:Y204)</f>
        <v>5.314909800000001</v>
      </c>
      <c r="Z187" s="162"/>
      <c r="AA187" s="167">
        <f>SUM(AA188:AA204)</f>
        <v>0</v>
      </c>
      <c r="AR187" s="168" t="s">
        <v>90</v>
      </c>
      <c r="AT187" s="169" t="s">
        <v>81</v>
      </c>
      <c r="AU187" s="169" t="s">
        <v>90</v>
      </c>
      <c r="AY187" s="168" t="s">
        <v>191</v>
      </c>
      <c r="BK187" s="170">
        <f>SUM(BK188:BK204)</f>
        <v>0</v>
      </c>
    </row>
    <row r="188" spans="2:65" s="1" customFormat="1" ht="31.5" customHeight="1">
      <c r="B188" s="38"/>
      <c r="C188" s="172" t="s">
        <v>359</v>
      </c>
      <c r="D188" s="172" t="s">
        <v>193</v>
      </c>
      <c r="E188" s="173" t="s">
        <v>307</v>
      </c>
      <c r="F188" s="281" t="s">
        <v>308</v>
      </c>
      <c r="G188" s="281"/>
      <c r="H188" s="281"/>
      <c r="I188" s="281"/>
      <c r="J188" s="174" t="s">
        <v>207</v>
      </c>
      <c r="K188" s="175">
        <v>9.412</v>
      </c>
      <c r="L188" s="282">
        <v>0</v>
      </c>
      <c r="M188" s="283"/>
      <c r="N188" s="280">
        <f>ROUND(L188*K188,2)</f>
        <v>0</v>
      </c>
      <c r="O188" s="280"/>
      <c r="P188" s="280"/>
      <c r="Q188" s="280"/>
      <c r="R188" s="40"/>
      <c r="T188" s="176" t="s">
        <v>22</v>
      </c>
      <c r="U188" s="47" t="s">
        <v>47</v>
      </c>
      <c r="V188" s="39"/>
      <c r="W188" s="177">
        <f>V188*K188</f>
        <v>0</v>
      </c>
      <c r="X188" s="177">
        <v>0.56425</v>
      </c>
      <c r="Y188" s="177">
        <f>X188*K188</f>
        <v>5.310721000000001</v>
      </c>
      <c r="Z188" s="177">
        <v>0</v>
      </c>
      <c r="AA188" s="178">
        <f>Z188*K188</f>
        <v>0</v>
      </c>
      <c r="AR188" s="21" t="s">
        <v>196</v>
      </c>
      <c r="AT188" s="21" t="s">
        <v>193</v>
      </c>
      <c r="AU188" s="21" t="s">
        <v>114</v>
      </c>
      <c r="AY188" s="21" t="s">
        <v>191</v>
      </c>
      <c r="BE188" s="113">
        <f>IF(U188="základní",N188,0)</f>
        <v>0</v>
      </c>
      <c r="BF188" s="113">
        <f>IF(U188="snížená",N188,0)</f>
        <v>0</v>
      </c>
      <c r="BG188" s="113">
        <f>IF(U188="zákl. přenesená",N188,0)</f>
        <v>0</v>
      </c>
      <c r="BH188" s="113">
        <f>IF(U188="sníž. přenesená",N188,0)</f>
        <v>0</v>
      </c>
      <c r="BI188" s="113">
        <f>IF(U188="nulová",N188,0)</f>
        <v>0</v>
      </c>
      <c r="BJ188" s="21" t="s">
        <v>90</v>
      </c>
      <c r="BK188" s="113">
        <f>ROUND(L188*K188,2)</f>
        <v>0</v>
      </c>
      <c r="BL188" s="21" t="s">
        <v>196</v>
      </c>
      <c r="BM188" s="21" t="s">
        <v>1814</v>
      </c>
    </row>
    <row r="189" spans="2:47" s="1" customFormat="1" ht="22.5" customHeight="1">
      <c r="B189" s="38"/>
      <c r="C189" s="39"/>
      <c r="D189" s="39"/>
      <c r="E189" s="39"/>
      <c r="F189" s="270" t="s">
        <v>310</v>
      </c>
      <c r="G189" s="271"/>
      <c r="H189" s="271"/>
      <c r="I189" s="271"/>
      <c r="J189" s="39"/>
      <c r="K189" s="39"/>
      <c r="L189" s="39"/>
      <c r="M189" s="39"/>
      <c r="N189" s="39"/>
      <c r="O189" s="39"/>
      <c r="P189" s="39"/>
      <c r="Q189" s="39"/>
      <c r="R189" s="40"/>
      <c r="T189" s="147"/>
      <c r="U189" s="39"/>
      <c r="V189" s="39"/>
      <c r="W189" s="39"/>
      <c r="X189" s="39"/>
      <c r="Y189" s="39"/>
      <c r="Z189" s="39"/>
      <c r="AA189" s="81"/>
      <c r="AT189" s="21" t="s">
        <v>210</v>
      </c>
      <c r="AU189" s="21" t="s">
        <v>114</v>
      </c>
    </row>
    <row r="190" spans="2:51" s="10" customFormat="1" ht="22.5" customHeight="1">
      <c r="B190" s="179"/>
      <c r="C190" s="180"/>
      <c r="D190" s="180"/>
      <c r="E190" s="181" t="s">
        <v>22</v>
      </c>
      <c r="F190" s="274" t="s">
        <v>1815</v>
      </c>
      <c r="G190" s="275"/>
      <c r="H190" s="275"/>
      <c r="I190" s="275"/>
      <c r="J190" s="180"/>
      <c r="K190" s="182">
        <v>6.93</v>
      </c>
      <c r="L190" s="180"/>
      <c r="M190" s="180"/>
      <c r="N190" s="180"/>
      <c r="O190" s="180"/>
      <c r="P190" s="180"/>
      <c r="Q190" s="180"/>
      <c r="R190" s="183"/>
      <c r="T190" s="184"/>
      <c r="U190" s="180"/>
      <c r="V190" s="180"/>
      <c r="W190" s="180"/>
      <c r="X190" s="180"/>
      <c r="Y190" s="180"/>
      <c r="Z190" s="180"/>
      <c r="AA190" s="185"/>
      <c r="AT190" s="186" t="s">
        <v>199</v>
      </c>
      <c r="AU190" s="186" t="s">
        <v>114</v>
      </c>
      <c r="AV190" s="10" t="s">
        <v>114</v>
      </c>
      <c r="AW190" s="10" t="s">
        <v>39</v>
      </c>
      <c r="AX190" s="10" t="s">
        <v>82</v>
      </c>
      <c r="AY190" s="186" t="s">
        <v>191</v>
      </c>
    </row>
    <row r="191" spans="2:51" s="10" customFormat="1" ht="22.5" customHeight="1">
      <c r="B191" s="179"/>
      <c r="C191" s="180"/>
      <c r="D191" s="180"/>
      <c r="E191" s="181" t="s">
        <v>22</v>
      </c>
      <c r="F191" s="274" t="s">
        <v>1816</v>
      </c>
      <c r="G191" s="275"/>
      <c r="H191" s="275"/>
      <c r="I191" s="275"/>
      <c r="J191" s="180"/>
      <c r="K191" s="182">
        <v>2.482</v>
      </c>
      <c r="L191" s="180"/>
      <c r="M191" s="180"/>
      <c r="N191" s="180"/>
      <c r="O191" s="180"/>
      <c r="P191" s="180"/>
      <c r="Q191" s="180"/>
      <c r="R191" s="183"/>
      <c r="T191" s="184"/>
      <c r="U191" s="180"/>
      <c r="V191" s="180"/>
      <c r="W191" s="180"/>
      <c r="X191" s="180"/>
      <c r="Y191" s="180"/>
      <c r="Z191" s="180"/>
      <c r="AA191" s="185"/>
      <c r="AT191" s="186" t="s">
        <v>199</v>
      </c>
      <c r="AU191" s="186" t="s">
        <v>114</v>
      </c>
      <c r="AV191" s="10" t="s">
        <v>114</v>
      </c>
      <c r="AW191" s="10" t="s">
        <v>39</v>
      </c>
      <c r="AX191" s="10" t="s">
        <v>82</v>
      </c>
      <c r="AY191" s="186" t="s">
        <v>191</v>
      </c>
    </row>
    <row r="192" spans="2:51" s="12" customFormat="1" ht="22.5" customHeight="1">
      <c r="B192" s="195"/>
      <c r="C192" s="196"/>
      <c r="D192" s="196"/>
      <c r="E192" s="197" t="s">
        <v>22</v>
      </c>
      <c r="F192" s="288" t="s">
        <v>217</v>
      </c>
      <c r="G192" s="289"/>
      <c r="H192" s="289"/>
      <c r="I192" s="289"/>
      <c r="J192" s="196"/>
      <c r="K192" s="198">
        <v>9.412</v>
      </c>
      <c r="L192" s="196"/>
      <c r="M192" s="196"/>
      <c r="N192" s="196"/>
      <c r="O192" s="196"/>
      <c r="P192" s="196"/>
      <c r="Q192" s="196"/>
      <c r="R192" s="199"/>
      <c r="T192" s="200"/>
      <c r="U192" s="196"/>
      <c r="V192" s="196"/>
      <c r="W192" s="196"/>
      <c r="X192" s="196"/>
      <c r="Y192" s="196"/>
      <c r="Z192" s="196"/>
      <c r="AA192" s="201"/>
      <c r="AT192" s="202" t="s">
        <v>199</v>
      </c>
      <c r="AU192" s="202" t="s">
        <v>114</v>
      </c>
      <c r="AV192" s="12" t="s">
        <v>196</v>
      </c>
      <c r="AW192" s="12" t="s">
        <v>39</v>
      </c>
      <c r="AX192" s="12" t="s">
        <v>90</v>
      </c>
      <c r="AY192" s="202" t="s">
        <v>191</v>
      </c>
    </row>
    <row r="193" spans="2:65" s="1" customFormat="1" ht="22.5" customHeight="1">
      <c r="B193" s="38"/>
      <c r="C193" s="172" t="s">
        <v>364</v>
      </c>
      <c r="D193" s="172" t="s">
        <v>193</v>
      </c>
      <c r="E193" s="173" t="s">
        <v>314</v>
      </c>
      <c r="F193" s="281" t="s">
        <v>315</v>
      </c>
      <c r="G193" s="281"/>
      <c r="H193" s="281"/>
      <c r="I193" s="281"/>
      <c r="J193" s="174" t="s">
        <v>111</v>
      </c>
      <c r="K193" s="175">
        <v>2.24</v>
      </c>
      <c r="L193" s="282">
        <v>0</v>
      </c>
      <c r="M193" s="283"/>
      <c r="N193" s="280">
        <f>ROUND(L193*K193,2)</f>
        <v>0</v>
      </c>
      <c r="O193" s="280"/>
      <c r="P193" s="280"/>
      <c r="Q193" s="280"/>
      <c r="R193" s="40"/>
      <c r="T193" s="176" t="s">
        <v>22</v>
      </c>
      <c r="U193" s="47" t="s">
        <v>47</v>
      </c>
      <c r="V193" s="39"/>
      <c r="W193" s="177">
        <f>V193*K193</f>
        <v>0</v>
      </c>
      <c r="X193" s="177">
        <v>0.00187</v>
      </c>
      <c r="Y193" s="177">
        <f>X193*K193</f>
        <v>0.0041888</v>
      </c>
      <c r="Z193" s="177">
        <v>0</v>
      </c>
      <c r="AA193" s="178">
        <f>Z193*K193</f>
        <v>0</v>
      </c>
      <c r="AR193" s="21" t="s">
        <v>196</v>
      </c>
      <c r="AT193" s="21" t="s">
        <v>193</v>
      </c>
      <c r="AU193" s="21" t="s">
        <v>114</v>
      </c>
      <c r="AY193" s="21" t="s">
        <v>191</v>
      </c>
      <c r="BE193" s="113">
        <f>IF(U193="základní",N193,0)</f>
        <v>0</v>
      </c>
      <c r="BF193" s="113">
        <f>IF(U193="snížená",N193,0)</f>
        <v>0</v>
      </c>
      <c r="BG193" s="113">
        <f>IF(U193="zákl. přenesená",N193,0)</f>
        <v>0</v>
      </c>
      <c r="BH193" s="113">
        <f>IF(U193="sníž. přenesená",N193,0)</f>
        <v>0</v>
      </c>
      <c r="BI193" s="113">
        <f>IF(U193="nulová",N193,0)</f>
        <v>0</v>
      </c>
      <c r="BJ193" s="21" t="s">
        <v>90</v>
      </c>
      <c r="BK193" s="113">
        <f>ROUND(L193*K193,2)</f>
        <v>0</v>
      </c>
      <c r="BL193" s="21" t="s">
        <v>196</v>
      </c>
      <c r="BM193" s="21" t="s">
        <v>1817</v>
      </c>
    </row>
    <row r="194" spans="2:51" s="11" customFormat="1" ht="22.5" customHeight="1">
      <c r="B194" s="187"/>
      <c r="C194" s="188"/>
      <c r="D194" s="188"/>
      <c r="E194" s="189" t="s">
        <v>22</v>
      </c>
      <c r="F194" s="286" t="s">
        <v>317</v>
      </c>
      <c r="G194" s="287"/>
      <c r="H194" s="287"/>
      <c r="I194" s="287"/>
      <c r="J194" s="188"/>
      <c r="K194" s="190" t="s">
        <v>22</v>
      </c>
      <c r="L194" s="188"/>
      <c r="M194" s="188"/>
      <c r="N194" s="188"/>
      <c r="O194" s="188"/>
      <c r="P194" s="188"/>
      <c r="Q194" s="188"/>
      <c r="R194" s="191"/>
      <c r="T194" s="192"/>
      <c r="U194" s="188"/>
      <c r="V194" s="188"/>
      <c r="W194" s="188"/>
      <c r="X194" s="188"/>
      <c r="Y194" s="188"/>
      <c r="Z194" s="188"/>
      <c r="AA194" s="193"/>
      <c r="AT194" s="194" t="s">
        <v>199</v>
      </c>
      <c r="AU194" s="194" t="s">
        <v>114</v>
      </c>
      <c r="AV194" s="11" t="s">
        <v>90</v>
      </c>
      <c r="AW194" s="11" t="s">
        <v>39</v>
      </c>
      <c r="AX194" s="11" t="s">
        <v>82</v>
      </c>
      <c r="AY194" s="194" t="s">
        <v>191</v>
      </c>
    </row>
    <row r="195" spans="2:51" s="11" customFormat="1" ht="22.5" customHeight="1">
      <c r="B195" s="187"/>
      <c r="C195" s="188"/>
      <c r="D195" s="188"/>
      <c r="E195" s="189" t="s">
        <v>22</v>
      </c>
      <c r="F195" s="272" t="s">
        <v>1818</v>
      </c>
      <c r="G195" s="273"/>
      <c r="H195" s="273"/>
      <c r="I195" s="273"/>
      <c r="J195" s="188"/>
      <c r="K195" s="190" t="s">
        <v>22</v>
      </c>
      <c r="L195" s="188"/>
      <c r="M195" s="188"/>
      <c r="N195" s="188"/>
      <c r="O195" s="188"/>
      <c r="P195" s="188"/>
      <c r="Q195" s="188"/>
      <c r="R195" s="191"/>
      <c r="T195" s="192"/>
      <c r="U195" s="188"/>
      <c r="V195" s="188"/>
      <c r="W195" s="188"/>
      <c r="X195" s="188"/>
      <c r="Y195" s="188"/>
      <c r="Z195" s="188"/>
      <c r="AA195" s="193"/>
      <c r="AT195" s="194" t="s">
        <v>199</v>
      </c>
      <c r="AU195" s="194" t="s">
        <v>114</v>
      </c>
      <c r="AV195" s="11" t="s">
        <v>90</v>
      </c>
      <c r="AW195" s="11" t="s">
        <v>39</v>
      </c>
      <c r="AX195" s="11" t="s">
        <v>82</v>
      </c>
      <c r="AY195" s="194" t="s">
        <v>191</v>
      </c>
    </row>
    <row r="196" spans="2:51" s="10" customFormat="1" ht="22.5" customHeight="1">
      <c r="B196" s="179"/>
      <c r="C196" s="180"/>
      <c r="D196" s="180"/>
      <c r="E196" s="181" t="s">
        <v>22</v>
      </c>
      <c r="F196" s="274" t="s">
        <v>1819</v>
      </c>
      <c r="G196" s="275"/>
      <c r="H196" s="275"/>
      <c r="I196" s="275"/>
      <c r="J196" s="180"/>
      <c r="K196" s="182">
        <v>0.86</v>
      </c>
      <c r="L196" s="180"/>
      <c r="M196" s="180"/>
      <c r="N196" s="180"/>
      <c r="O196" s="180"/>
      <c r="P196" s="180"/>
      <c r="Q196" s="180"/>
      <c r="R196" s="183"/>
      <c r="T196" s="184"/>
      <c r="U196" s="180"/>
      <c r="V196" s="180"/>
      <c r="W196" s="180"/>
      <c r="X196" s="180"/>
      <c r="Y196" s="180"/>
      <c r="Z196" s="180"/>
      <c r="AA196" s="185"/>
      <c r="AT196" s="186" t="s">
        <v>199</v>
      </c>
      <c r="AU196" s="186" t="s">
        <v>114</v>
      </c>
      <c r="AV196" s="10" t="s">
        <v>114</v>
      </c>
      <c r="AW196" s="10" t="s">
        <v>39</v>
      </c>
      <c r="AX196" s="10" t="s">
        <v>82</v>
      </c>
      <c r="AY196" s="186" t="s">
        <v>191</v>
      </c>
    </row>
    <row r="197" spans="2:51" s="10" customFormat="1" ht="22.5" customHeight="1">
      <c r="B197" s="179"/>
      <c r="C197" s="180"/>
      <c r="D197" s="180"/>
      <c r="E197" s="181" t="s">
        <v>22</v>
      </c>
      <c r="F197" s="274" t="s">
        <v>1820</v>
      </c>
      <c r="G197" s="275"/>
      <c r="H197" s="275"/>
      <c r="I197" s="275"/>
      <c r="J197" s="180"/>
      <c r="K197" s="182">
        <v>1.38</v>
      </c>
      <c r="L197" s="180"/>
      <c r="M197" s="180"/>
      <c r="N197" s="180"/>
      <c r="O197" s="180"/>
      <c r="P197" s="180"/>
      <c r="Q197" s="180"/>
      <c r="R197" s="183"/>
      <c r="T197" s="184"/>
      <c r="U197" s="180"/>
      <c r="V197" s="180"/>
      <c r="W197" s="180"/>
      <c r="X197" s="180"/>
      <c r="Y197" s="180"/>
      <c r="Z197" s="180"/>
      <c r="AA197" s="185"/>
      <c r="AT197" s="186" t="s">
        <v>199</v>
      </c>
      <c r="AU197" s="186" t="s">
        <v>114</v>
      </c>
      <c r="AV197" s="10" t="s">
        <v>114</v>
      </c>
      <c r="AW197" s="10" t="s">
        <v>39</v>
      </c>
      <c r="AX197" s="10" t="s">
        <v>82</v>
      </c>
      <c r="AY197" s="186" t="s">
        <v>191</v>
      </c>
    </row>
    <row r="198" spans="2:51" s="12" customFormat="1" ht="22.5" customHeight="1">
      <c r="B198" s="195"/>
      <c r="C198" s="196"/>
      <c r="D198" s="196"/>
      <c r="E198" s="197" t="s">
        <v>22</v>
      </c>
      <c r="F198" s="288" t="s">
        <v>217</v>
      </c>
      <c r="G198" s="289"/>
      <c r="H198" s="289"/>
      <c r="I198" s="289"/>
      <c r="J198" s="196"/>
      <c r="K198" s="198">
        <v>2.24</v>
      </c>
      <c r="L198" s="196"/>
      <c r="M198" s="196"/>
      <c r="N198" s="196"/>
      <c r="O198" s="196"/>
      <c r="P198" s="196"/>
      <c r="Q198" s="196"/>
      <c r="R198" s="199"/>
      <c r="T198" s="200"/>
      <c r="U198" s="196"/>
      <c r="V198" s="196"/>
      <c r="W198" s="196"/>
      <c r="X198" s="196"/>
      <c r="Y198" s="196"/>
      <c r="Z198" s="196"/>
      <c r="AA198" s="201"/>
      <c r="AT198" s="202" t="s">
        <v>199</v>
      </c>
      <c r="AU198" s="202" t="s">
        <v>114</v>
      </c>
      <c r="AV198" s="12" t="s">
        <v>196</v>
      </c>
      <c r="AW198" s="12" t="s">
        <v>39</v>
      </c>
      <c r="AX198" s="12" t="s">
        <v>90</v>
      </c>
      <c r="AY198" s="202" t="s">
        <v>191</v>
      </c>
    </row>
    <row r="199" spans="2:65" s="1" customFormat="1" ht="31.5" customHeight="1">
      <c r="B199" s="38"/>
      <c r="C199" s="172" t="s">
        <v>1719</v>
      </c>
      <c r="D199" s="172" t="s">
        <v>193</v>
      </c>
      <c r="E199" s="173" t="s">
        <v>324</v>
      </c>
      <c r="F199" s="281" t="s">
        <v>325</v>
      </c>
      <c r="G199" s="281"/>
      <c r="H199" s="281"/>
      <c r="I199" s="281"/>
      <c r="J199" s="174" t="s">
        <v>111</v>
      </c>
      <c r="K199" s="175">
        <v>2.24</v>
      </c>
      <c r="L199" s="282">
        <v>0</v>
      </c>
      <c r="M199" s="283"/>
      <c r="N199" s="280">
        <f>ROUND(L199*K199,2)</f>
        <v>0</v>
      </c>
      <c r="O199" s="280"/>
      <c r="P199" s="280"/>
      <c r="Q199" s="280"/>
      <c r="R199" s="40"/>
      <c r="T199" s="176" t="s">
        <v>22</v>
      </c>
      <c r="U199" s="47" t="s">
        <v>47</v>
      </c>
      <c r="V199" s="39"/>
      <c r="W199" s="177">
        <f>V199*K199</f>
        <v>0</v>
      </c>
      <c r="X199" s="177">
        <v>0</v>
      </c>
      <c r="Y199" s="177">
        <f>X199*K199</f>
        <v>0</v>
      </c>
      <c r="Z199" s="177">
        <v>0</v>
      </c>
      <c r="AA199" s="178">
        <f>Z199*K199</f>
        <v>0</v>
      </c>
      <c r="AR199" s="21" t="s">
        <v>196</v>
      </c>
      <c r="AT199" s="21" t="s">
        <v>193</v>
      </c>
      <c r="AU199" s="21" t="s">
        <v>114</v>
      </c>
      <c r="AY199" s="21" t="s">
        <v>191</v>
      </c>
      <c r="BE199" s="113">
        <f>IF(U199="základní",N199,0)</f>
        <v>0</v>
      </c>
      <c r="BF199" s="113">
        <f>IF(U199="snížená",N199,0)</f>
        <v>0</v>
      </c>
      <c r="BG199" s="113">
        <f>IF(U199="zákl. přenesená",N199,0)</f>
        <v>0</v>
      </c>
      <c r="BH199" s="113">
        <f>IF(U199="sníž. přenesená",N199,0)</f>
        <v>0</v>
      </c>
      <c r="BI199" s="113">
        <f>IF(U199="nulová",N199,0)</f>
        <v>0</v>
      </c>
      <c r="BJ199" s="21" t="s">
        <v>90</v>
      </c>
      <c r="BK199" s="113">
        <f>ROUND(L199*K199,2)</f>
        <v>0</v>
      </c>
      <c r="BL199" s="21" t="s">
        <v>196</v>
      </c>
      <c r="BM199" s="21" t="s">
        <v>1821</v>
      </c>
    </row>
    <row r="200" spans="2:51" s="11" customFormat="1" ht="22.5" customHeight="1">
      <c r="B200" s="187"/>
      <c r="C200" s="188"/>
      <c r="D200" s="188"/>
      <c r="E200" s="189" t="s">
        <v>22</v>
      </c>
      <c r="F200" s="286" t="s">
        <v>317</v>
      </c>
      <c r="G200" s="287"/>
      <c r="H200" s="287"/>
      <c r="I200" s="287"/>
      <c r="J200" s="188"/>
      <c r="K200" s="190" t="s">
        <v>22</v>
      </c>
      <c r="L200" s="188"/>
      <c r="M200" s="188"/>
      <c r="N200" s="188"/>
      <c r="O200" s="188"/>
      <c r="P200" s="188"/>
      <c r="Q200" s="188"/>
      <c r="R200" s="191"/>
      <c r="T200" s="192"/>
      <c r="U200" s="188"/>
      <c r="V200" s="188"/>
      <c r="W200" s="188"/>
      <c r="X200" s="188"/>
      <c r="Y200" s="188"/>
      <c r="Z200" s="188"/>
      <c r="AA200" s="193"/>
      <c r="AT200" s="194" t="s">
        <v>199</v>
      </c>
      <c r="AU200" s="194" t="s">
        <v>114</v>
      </c>
      <c r="AV200" s="11" t="s">
        <v>90</v>
      </c>
      <c r="AW200" s="11" t="s">
        <v>39</v>
      </c>
      <c r="AX200" s="11" t="s">
        <v>82</v>
      </c>
      <c r="AY200" s="194" t="s">
        <v>191</v>
      </c>
    </row>
    <row r="201" spans="2:51" s="11" customFormat="1" ht="22.5" customHeight="1">
      <c r="B201" s="187"/>
      <c r="C201" s="188"/>
      <c r="D201" s="188"/>
      <c r="E201" s="189" t="s">
        <v>22</v>
      </c>
      <c r="F201" s="272" t="s">
        <v>1818</v>
      </c>
      <c r="G201" s="273"/>
      <c r="H201" s="273"/>
      <c r="I201" s="273"/>
      <c r="J201" s="188"/>
      <c r="K201" s="190" t="s">
        <v>22</v>
      </c>
      <c r="L201" s="188"/>
      <c r="M201" s="188"/>
      <c r="N201" s="188"/>
      <c r="O201" s="188"/>
      <c r="P201" s="188"/>
      <c r="Q201" s="188"/>
      <c r="R201" s="191"/>
      <c r="T201" s="192"/>
      <c r="U201" s="188"/>
      <c r="V201" s="188"/>
      <c r="W201" s="188"/>
      <c r="X201" s="188"/>
      <c r="Y201" s="188"/>
      <c r="Z201" s="188"/>
      <c r="AA201" s="193"/>
      <c r="AT201" s="194" t="s">
        <v>199</v>
      </c>
      <c r="AU201" s="194" t="s">
        <v>114</v>
      </c>
      <c r="AV201" s="11" t="s">
        <v>90</v>
      </c>
      <c r="AW201" s="11" t="s">
        <v>39</v>
      </c>
      <c r="AX201" s="11" t="s">
        <v>82</v>
      </c>
      <c r="AY201" s="194" t="s">
        <v>191</v>
      </c>
    </row>
    <row r="202" spans="2:51" s="10" customFormat="1" ht="22.5" customHeight="1">
      <c r="B202" s="179"/>
      <c r="C202" s="180"/>
      <c r="D202" s="180"/>
      <c r="E202" s="181" t="s">
        <v>22</v>
      </c>
      <c r="F202" s="274" t="s">
        <v>1819</v>
      </c>
      <c r="G202" s="275"/>
      <c r="H202" s="275"/>
      <c r="I202" s="275"/>
      <c r="J202" s="180"/>
      <c r="K202" s="182">
        <v>0.86</v>
      </c>
      <c r="L202" s="180"/>
      <c r="M202" s="180"/>
      <c r="N202" s="180"/>
      <c r="O202" s="180"/>
      <c r="P202" s="180"/>
      <c r="Q202" s="180"/>
      <c r="R202" s="183"/>
      <c r="T202" s="184"/>
      <c r="U202" s="180"/>
      <c r="V202" s="180"/>
      <c r="W202" s="180"/>
      <c r="X202" s="180"/>
      <c r="Y202" s="180"/>
      <c r="Z202" s="180"/>
      <c r="AA202" s="185"/>
      <c r="AT202" s="186" t="s">
        <v>199</v>
      </c>
      <c r="AU202" s="186" t="s">
        <v>114</v>
      </c>
      <c r="AV202" s="10" t="s">
        <v>114</v>
      </c>
      <c r="AW202" s="10" t="s">
        <v>39</v>
      </c>
      <c r="AX202" s="10" t="s">
        <v>82</v>
      </c>
      <c r="AY202" s="186" t="s">
        <v>191</v>
      </c>
    </row>
    <row r="203" spans="2:51" s="10" customFormat="1" ht="22.5" customHeight="1">
      <c r="B203" s="179"/>
      <c r="C203" s="180"/>
      <c r="D203" s="180"/>
      <c r="E203" s="181" t="s">
        <v>22</v>
      </c>
      <c r="F203" s="274" t="s">
        <v>1820</v>
      </c>
      <c r="G203" s="275"/>
      <c r="H203" s="275"/>
      <c r="I203" s="275"/>
      <c r="J203" s="180"/>
      <c r="K203" s="182">
        <v>1.38</v>
      </c>
      <c r="L203" s="180"/>
      <c r="M203" s="180"/>
      <c r="N203" s="180"/>
      <c r="O203" s="180"/>
      <c r="P203" s="180"/>
      <c r="Q203" s="180"/>
      <c r="R203" s="183"/>
      <c r="T203" s="184"/>
      <c r="U203" s="180"/>
      <c r="V203" s="180"/>
      <c r="W203" s="180"/>
      <c r="X203" s="180"/>
      <c r="Y203" s="180"/>
      <c r="Z203" s="180"/>
      <c r="AA203" s="185"/>
      <c r="AT203" s="186" t="s">
        <v>199</v>
      </c>
      <c r="AU203" s="186" t="s">
        <v>114</v>
      </c>
      <c r="AV203" s="10" t="s">
        <v>114</v>
      </c>
      <c r="AW203" s="10" t="s">
        <v>39</v>
      </c>
      <c r="AX203" s="10" t="s">
        <v>82</v>
      </c>
      <c r="AY203" s="186" t="s">
        <v>191</v>
      </c>
    </row>
    <row r="204" spans="2:51" s="12" customFormat="1" ht="22.5" customHeight="1">
      <c r="B204" s="195"/>
      <c r="C204" s="196"/>
      <c r="D204" s="196"/>
      <c r="E204" s="197" t="s">
        <v>22</v>
      </c>
      <c r="F204" s="288" t="s">
        <v>217</v>
      </c>
      <c r="G204" s="289"/>
      <c r="H204" s="289"/>
      <c r="I204" s="289"/>
      <c r="J204" s="196"/>
      <c r="K204" s="198">
        <v>2.24</v>
      </c>
      <c r="L204" s="196"/>
      <c r="M204" s="196"/>
      <c r="N204" s="196"/>
      <c r="O204" s="196"/>
      <c r="P204" s="196"/>
      <c r="Q204" s="196"/>
      <c r="R204" s="199"/>
      <c r="T204" s="200"/>
      <c r="U204" s="196"/>
      <c r="V204" s="196"/>
      <c r="W204" s="196"/>
      <c r="X204" s="196"/>
      <c r="Y204" s="196"/>
      <c r="Z204" s="196"/>
      <c r="AA204" s="201"/>
      <c r="AT204" s="202" t="s">
        <v>199</v>
      </c>
      <c r="AU204" s="202" t="s">
        <v>114</v>
      </c>
      <c r="AV204" s="12" t="s">
        <v>196</v>
      </c>
      <c r="AW204" s="12" t="s">
        <v>39</v>
      </c>
      <c r="AX204" s="12" t="s">
        <v>90</v>
      </c>
      <c r="AY204" s="202" t="s">
        <v>191</v>
      </c>
    </row>
    <row r="205" spans="2:63" s="9" customFormat="1" ht="29.85" customHeight="1">
      <c r="B205" s="161"/>
      <c r="C205" s="162"/>
      <c r="D205" s="171" t="s">
        <v>142</v>
      </c>
      <c r="E205" s="171"/>
      <c r="F205" s="171"/>
      <c r="G205" s="171"/>
      <c r="H205" s="171"/>
      <c r="I205" s="171"/>
      <c r="J205" s="171"/>
      <c r="K205" s="171"/>
      <c r="L205" s="171"/>
      <c r="M205" s="171"/>
      <c r="N205" s="266">
        <f>BK205</f>
        <v>0</v>
      </c>
      <c r="O205" s="267"/>
      <c r="P205" s="267"/>
      <c r="Q205" s="267"/>
      <c r="R205" s="164"/>
      <c r="T205" s="165"/>
      <c r="U205" s="162"/>
      <c r="V205" s="162"/>
      <c r="W205" s="166">
        <f>SUM(W206:W451)</f>
        <v>0</v>
      </c>
      <c r="X205" s="162"/>
      <c r="Y205" s="166">
        <f>SUM(Y206:Y451)</f>
        <v>48.24839056</v>
      </c>
      <c r="Z205" s="162"/>
      <c r="AA205" s="167">
        <f>SUM(AA206:AA451)</f>
        <v>0</v>
      </c>
      <c r="AR205" s="168" t="s">
        <v>90</v>
      </c>
      <c r="AT205" s="169" t="s">
        <v>81</v>
      </c>
      <c r="AU205" s="169" t="s">
        <v>90</v>
      </c>
      <c r="AY205" s="168" t="s">
        <v>191</v>
      </c>
      <c r="BK205" s="170">
        <f>SUM(BK206:BK451)</f>
        <v>0</v>
      </c>
    </row>
    <row r="206" spans="2:65" s="1" customFormat="1" ht="31.5" customHeight="1">
      <c r="B206" s="38"/>
      <c r="C206" s="172" t="s">
        <v>383</v>
      </c>
      <c r="D206" s="172" t="s">
        <v>193</v>
      </c>
      <c r="E206" s="173" t="s">
        <v>334</v>
      </c>
      <c r="F206" s="281" t="s">
        <v>335</v>
      </c>
      <c r="G206" s="281"/>
      <c r="H206" s="281"/>
      <c r="I206" s="281"/>
      <c r="J206" s="174" t="s">
        <v>111</v>
      </c>
      <c r="K206" s="175">
        <v>4.872</v>
      </c>
      <c r="L206" s="282">
        <v>0</v>
      </c>
      <c r="M206" s="283"/>
      <c r="N206" s="280">
        <f>ROUND(L206*K206,2)</f>
        <v>0</v>
      </c>
      <c r="O206" s="280"/>
      <c r="P206" s="280"/>
      <c r="Q206" s="280"/>
      <c r="R206" s="40"/>
      <c r="T206" s="176" t="s">
        <v>22</v>
      </c>
      <c r="U206" s="47" t="s">
        <v>47</v>
      </c>
      <c r="V206" s="39"/>
      <c r="W206" s="177">
        <f>V206*K206</f>
        <v>0</v>
      </c>
      <c r="X206" s="177">
        <v>0.01838</v>
      </c>
      <c r="Y206" s="177">
        <f>X206*K206</f>
        <v>0.08954736</v>
      </c>
      <c r="Z206" s="177">
        <v>0</v>
      </c>
      <c r="AA206" s="178">
        <f>Z206*K206</f>
        <v>0</v>
      </c>
      <c r="AR206" s="21" t="s">
        <v>196</v>
      </c>
      <c r="AT206" s="21" t="s">
        <v>193</v>
      </c>
      <c r="AU206" s="21" t="s">
        <v>114</v>
      </c>
      <c r="AY206" s="21" t="s">
        <v>191</v>
      </c>
      <c r="BE206" s="113">
        <f>IF(U206="základní",N206,0)</f>
        <v>0</v>
      </c>
      <c r="BF206" s="113">
        <f>IF(U206="snížená",N206,0)</f>
        <v>0</v>
      </c>
      <c r="BG206" s="113">
        <f>IF(U206="zákl. přenesená",N206,0)</f>
        <v>0</v>
      </c>
      <c r="BH206" s="113">
        <f>IF(U206="sníž. přenesená",N206,0)</f>
        <v>0</v>
      </c>
      <c r="BI206" s="113">
        <f>IF(U206="nulová",N206,0)</f>
        <v>0</v>
      </c>
      <c r="BJ206" s="21" t="s">
        <v>90</v>
      </c>
      <c r="BK206" s="113">
        <f>ROUND(L206*K206,2)</f>
        <v>0</v>
      </c>
      <c r="BL206" s="21" t="s">
        <v>196</v>
      </c>
      <c r="BM206" s="21" t="s">
        <v>1822</v>
      </c>
    </row>
    <row r="207" spans="2:51" s="11" customFormat="1" ht="22.5" customHeight="1">
      <c r="B207" s="187"/>
      <c r="C207" s="188"/>
      <c r="D207" s="188"/>
      <c r="E207" s="189" t="s">
        <v>22</v>
      </c>
      <c r="F207" s="286" t="s">
        <v>337</v>
      </c>
      <c r="G207" s="287"/>
      <c r="H207" s="287"/>
      <c r="I207" s="287"/>
      <c r="J207" s="188"/>
      <c r="K207" s="190" t="s">
        <v>22</v>
      </c>
      <c r="L207" s="188"/>
      <c r="M207" s="188"/>
      <c r="N207" s="188"/>
      <c r="O207" s="188"/>
      <c r="P207" s="188"/>
      <c r="Q207" s="188"/>
      <c r="R207" s="191"/>
      <c r="T207" s="192"/>
      <c r="U207" s="188"/>
      <c r="V207" s="188"/>
      <c r="W207" s="188"/>
      <c r="X207" s="188"/>
      <c r="Y207" s="188"/>
      <c r="Z207" s="188"/>
      <c r="AA207" s="193"/>
      <c r="AT207" s="194" t="s">
        <v>199</v>
      </c>
      <c r="AU207" s="194" t="s">
        <v>114</v>
      </c>
      <c r="AV207" s="11" t="s">
        <v>90</v>
      </c>
      <c r="AW207" s="11" t="s">
        <v>39</v>
      </c>
      <c r="AX207" s="11" t="s">
        <v>82</v>
      </c>
      <c r="AY207" s="194" t="s">
        <v>191</v>
      </c>
    </row>
    <row r="208" spans="2:51" s="10" customFormat="1" ht="22.5" customHeight="1">
      <c r="B208" s="179"/>
      <c r="C208" s="180"/>
      <c r="D208" s="180"/>
      <c r="E208" s="181" t="s">
        <v>22</v>
      </c>
      <c r="F208" s="274" t="s">
        <v>1823</v>
      </c>
      <c r="G208" s="275"/>
      <c r="H208" s="275"/>
      <c r="I208" s="275"/>
      <c r="J208" s="180"/>
      <c r="K208" s="182">
        <v>4.872</v>
      </c>
      <c r="L208" s="180"/>
      <c r="M208" s="180"/>
      <c r="N208" s="180"/>
      <c r="O208" s="180"/>
      <c r="P208" s="180"/>
      <c r="Q208" s="180"/>
      <c r="R208" s="183"/>
      <c r="T208" s="184"/>
      <c r="U208" s="180"/>
      <c r="V208" s="180"/>
      <c r="W208" s="180"/>
      <c r="X208" s="180"/>
      <c r="Y208" s="180"/>
      <c r="Z208" s="180"/>
      <c r="AA208" s="185"/>
      <c r="AT208" s="186" t="s">
        <v>199</v>
      </c>
      <c r="AU208" s="186" t="s">
        <v>114</v>
      </c>
      <c r="AV208" s="10" t="s">
        <v>114</v>
      </c>
      <c r="AW208" s="10" t="s">
        <v>39</v>
      </c>
      <c r="AX208" s="10" t="s">
        <v>82</v>
      </c>
      <c r="AY208" s="186" t="s">
        <v>191</v>
      </c>
    </row>
    <row r="209" spans="2:51" s="12" customFormat="1" ht="22.5" customHeight="1">
      <c r="B209" s="195"/>
      <c r="C209" s="196"/>
      <c r="D209" s="196"/>
      <c r="E209" s="197" t="s">
        <v>22</v>
      </c>
      <c r="F209" s="288" t="s">
        <v>217</v>
      </c>
      <c r="G209" s="289"/>
      <c r="H209" s="289"/>
      <c r="I209" s="289"/>
      <c r="J209" s="196"/>
      <c r="K209" s="198">
        <v>4.872</v>
      </c>
      <c r="L209" s="196"/>
      <c r="M209" s="196"/>
      <c r="N209" s="196"/>
      <c r="O209" s="196"/>
      <c r="P209" s="196"/>
      <c r="Q209" s="196"/>
      <c r="R209" s="199"/>
      <c r="T209" s="200"/>
      <c r="U209" s="196"/>
      <c r="V209" s="196"/>
      <c r="W209" s="196"/>
      <c r="X209" s="196"/>
      <c r="Y209" s="196"/>
      <c r="Z209" s="196"/>
      <c r="AA209" s="201"/>
      <c r="AT209" s="202" t="s">
        <v>199</v>
      </c>
      <c r="AU209" s="202" t="s">
        <v>114</v>
      </c>
      <c r="AV209" s="12" t="s">
        <v>196</v>
      </c>
      <c r="AW209" s="12" t="s">
        <v>39</v>
      </c>
      <c r="AX209" s="12" t="s">
        <v>90</v>
      </c>
      <c r="AY209" s="202" t="s">
        <v>191</v>
      </c>
    </row>
    <row r="210" spans="2:65" s="1" customFormat="1" ht="31.5" customHeight="1">
      <c r="B210" s="38"/>
      <c r="C210" s="172" t="s">
        <v>1824</v>
      </c>
      <c r="D210" s="172" t="s">
        <v>193</v>
      </c>
      <c r="E210" s="173" t="s">
        <v>345</v>
      </c>
      <c r="F210" s="281" t="s">
        <v>346</v>
      </c>
      <c r="G210" s="281"/>
      <c r="H210" s="281"/>
      <c r="I210" s="281"/>
      <c r="J210" s="174" t="s">
        <v>111</v>
      </c>
      <c r="K210" s="175">
        <v>39.3</v>
      </c>
      <c r="L210" s="282">
        <v>0</v>
      </c>
      <c r="M210" s="283"/>
      <c r="N210" s="280">
        <f>ROUND(L210*K210,2)</f>
        <v>0</v>
      </c>
      <c r="O210" s="280"/>
      <c r="P210" s="280"/>
      <c r="Q210" s="280"/>
      <c r="R210" s="40"/>
      <c r="T210" s="176" t="s">
        <v>22</v>
      </c>
      <c r="U210" s="47" t="s">
        <v>47</v>
      </c>
      <c r="V210" s="39"/>
      <c r="W210" s="177">
        <f>V210*K210</f>
        <v>0</v>
      </c>
      <c r="X210" s="177">
        <v>0.03358</v>
      </c>
      <c r="Y210" s="177">
        <f>X210*K210</f>
        <v>1.319694</v>
      </c>
      <c r="Z210" s="177">
        <v>0</v>
      </c>
      <c r="AA210" s="178">
        <f>Z210*K210</f>
        <v>0</v>
      </c>
      <c r="AR210" s="21" t="s">
        <v>196</v>
      </c>
      <c r="AT210" s="21" t="s">
        <v>193</v>
      </c>
      <c r="AU210" s="21" t="s">
        <v>114</v>
      </c>
      <c r="AY210" s="21" t="s">
        <v>191</v>
      </c>
      <c r="BE210" s="113">
        <f>IF(U210="základní",N210,0)</f>
        <v>0</v>
      </c>
      <c r="BF210" s="113">
        <f>IF(U210="snížená",N210,0)</f>
        <v>0</v>
      </c>
      <c r="BG210" s="113">
        <f>IF(U210="zákl. přenesená",N210,0)</f>
        <v>0</v>
      </c>
      <c r="BH210" s="113">
        <f>IF(U210="sníž. přenesená",N210,0)</f>
        <v>0</v>
      </c>
      <c r="BI210" s="113">
        <f>IF(U210="nulová",N210,0)</f>
        <v>0</v>
      </c>
      <c r="BJ210" s="21" t="s">
        <v>90</v>
      </c>
      <c r="BK210" s="113">
        <f>ROUND(L210*K210,2)</f>
        <v>0</v>
      </c>
      <c r="BL210" s="21" t="s">
        <v>196</v>
      </c>
      <c r="BM210" s="21" t="s">
        <v>1825</v>
      </c>
    </row>
    <row r="211" spans="2:51" s="11" customFormat="1" ht="22.5" customHeight="1">
      <c r="B211" s="187"/>
      <c r="C211" s="188"/>
      <c r="D211" s="188"/>
      <c r="E211" s="189" t="s">
        <v>22</v>
      </c>
      <c r="F211" s="286" t="s">
        <v>1826</v>
      </c>
      <c r="G211" s="287"/>
      <c r="H211" s="287"/>
      <c r="I211" s="287"/>
      <c r="J211" s="188"/>
      <c r="K211" s="190" t="s">
        <v>22</v>
      </c>
      <c r="L211" s="188"/>
      <c r="M211" s="188"/>
      <c r="N211" s="188"/>
      <c r="O211" s="188"/>
      <c r="P211" s="188"/>
      <c r="Q211" s="188"/>
      <c r="R211" s="191"/>
      <c r="T211" s="192"/>
      <c r="U211" s="188"/>
      <c r="V211" s="188"/>
      <c r="W211" s="188"/>
      <c r="X211" s="188"/>
      <c r="Y211" s="188"/>
      <c r="Z211" s="188"/>
      <c r="AA211" s="193"/>
      <c r="AT211" s="194" t="s">
        <v>199</v>
      </c>
      <c r="AU211" s="194" t="s">
        <v>114</v>
      </c>
      <c r="AV211" s="11" t="s">
        <v>90</v>
      </c>
      <c r="AW211" s="11" t="s">
        <v>39</v>
      </c>
      <c r="AX211" s="11" t="s">
        <v>82</v>
      </c>
      <c r="AY211" s="194" t="s">
        <v>191</v>
      </c>
    </row>
    <row r="212" spans="2:51" s="11" customFormat="1" ht="22.5" customHeight="1">
      <c r="B212" s="187"/>
      <c r="C212" s="188"/>
      <c r="D212" s="188"/>
      <c r="E212" s="189" t="s">
        <v>22</v>
      </c>
      <c r="F212" s="272" t="s">
        <v>1827</v>
      </c>
      <c r="G212" s="273"/>
      <c r="H212" s="273"/>
      <c r="I212" s="273"/>
      <c r="J212" s="188"/>
      <c r="K212" s="190" t="s">
        <v>22</v>
      </c>
      <c r="L212" s="188"/>
      <c r="M212" s="188"/>
      <c r="N212" s="188"/>
      <c r="O212" s="188"/>
      <c r="P212" s="188"/>
      <c r="Q212" s="188"/>
      <c r="R212" s="191"/>
      <c r="T212" s="192"/>
      <c r="U212" s="188"/>
      <c r="V212" s="188"/>
      <c r="W212" s="188"/>
      <c r="X212" s="188"/>
      <c r="Y212" s="188"/>
      <c r="Z212" s="188"/>
      <c r="AA212" s="193"/>
      <c r="AT212" s="194" t="s">
        <v>199</v>
      </c>
      <c r="AU212" s="194" t="s">
        <v>114</v>
      </c>
      <c r="AV212" s="11" t="s">
        <v>90</v>
      </c>
      <c r="AW212" s="11" t="s">
        <v>39</v>
      </c>
      <c r="AX212" s="11" t="s">
        <v>82</v>
      </c>
      <c r="AY212" s="194" t="s">
        <v>191</v>
      </c>
    </row>
    <row r="213" spans="2:51" s="10" customFormat="1" ht="22.5" customHeight="1">
      <c r="B213" s="179"/>
      <c r="C213" s="180"/>
      <c r="D213" s="180"/>
      <c r="E213" s="181" t="s">
        <v>22</v>
      </c>
      <c r="F213" s="274" t="s">
        <v>1828</v>
      </c>
      <c r="G213" s="275"/>
      <c r="H213" s="275"/>
      <c r="I213" s="275"/>
      <c r="J213" s="180"/>
      <c r="K213" s="182">
        <v>39.3</v>
      </c>
      <c r="L213" s="180"/>
      <c r="M213" s="180"/>
      <c r="N213" s="180"/>
      <c r="O213" s="180"/>
      <c r="P213" s="180"/>
      <c r="Q213" s="180"/>
      <c r="R213" s="183"/>
      <c r="T213" s="184"/>
      <c r="U213" s="180"/>
      <c r="V213" s="180"/>
      <c r="W213" s="180"/>
      <c r="X213" s="180"/>
      <c r="Y213" s="180"/>
      <c r="Z213" s="180"/>
      <c r="AA213" s="185"/>
      <c r="AT213" s="186" t="s">
        <v>199</v>
      </c>
      <c r="AU213" s="186" t="s">
        <v>114</v>
      </c>
      <c r="AV213" s="10" t="s">
        <v>114</v>
      </c>
      <c r="AW213" s="10" t="s">
        <v>39</v>
      </c>
      <c r="AX213" s="10" t="s">
        <v>90</v>
      </c>
      <c r="AY213" s="186" t="s">
        <v>191</v>
      </c>
    </row>
    <row r="214" spans="2:65" s="1" customFormat="1" ht="22.5" customHeight="1">
      <c r="B214" s="38"/>
      <c r="C214" s="172" t="s">
        <v>399</v>
      </c>
      <c r="D214" s="172" t="s">
        <v>193</v>
      </c>
      <c r="E214" s="173" t="s">
        <v>360</v>
      </c>
      <c r="F214" s="281" t="s">
        <v>361</v>
      </c>
      <c r="G214" s="281"/>
      <c r="H214" s="281"/>
      <c r="I214" s="281"/>
      <c r="J214" s="174" t="s">
        <v>111</v>
      </c>
      <c r="K214" s="175">
        <v>75</v>
      </c>
      <c r="L214" s="282">
        <v>0</v>
      </c>
      <c r="M214" s="283"/>
      <c r="N214" s="280">
        <f>ROUND(L214*K214,2)</f>
        <v>0</v>
      </c>
      <c r="O214" s="280"/>
      <c r="P214" s="280"/>
      <c r="Q214" s="280"/>
      <c r="R214" s="40"/>
      <c r="T214" s="176" t="s">
        <v>22</v>
      </c>
      <c r="U214" s="47" t="s">
        <v>47</v>
      </c>
      <c r="V214" s="39"/>
      <c r="W214" s="177">
        <f>V214*K214</f>
        <v>0</v>
      </c>
      <c r="X214" s="177">
        <v>0.00012</v>
      </c>
      <c r="Y214" s="177">
        <f>X214*K214</f>
        <v>0.009000000000000001</v>
      </c>
      <c r="Z214" s="177">
        <v>0</v>
      </c>
      <c r="AA214" s="178">
        <f>Z214*K214</f>
        <v>0</v>
      </c>
      <c r="AR214" s="21" t="s">
        <v>196</v>
      </c>
      <c r="AT214" s="21" t="s">
        <v>193</v>
      </c>
      <c r="AU214" s="21" t="s">
        <v>114</v>
      </c>
      <c r="AY214" s="21" t="s">
        <v>191</v>
      </c>
      <c r="BE214" s="113">
        <f>IF(U214="základní",N214,0)</f>
        <v>0</v>
      </c>
      <c r="BF214" s="113">
        <f>IF(U214="snížená",N214,0)</f>
        <v>0</v>
      </c>
      <c r="BG214" s="113">
        <f>IF(U214="zákl. přenesená",N214,0)</f>
        <v>0</v>
      </c>
      <c r="BH214" s="113">
        <f>IF(U214="sníž. přenesená",N214,0)</f>
        <v>0</v>
      </c>
      <c r="BI214" s="113">
        <f>IF(U214="nulová",N214,0)</f>
        <v>0</v>
      </c>
      <c r="BJ214" s="21" t="s">
        <v>90</v>
      </c>
      <c r="BK214" s="113">
        <f>ROUND(L214*K214,2)</f>
        <v>0</v>
      </c>
      <c r="BL214" s="21" t="s">
        <v>196</v>
      </c>
      <c r="BM214" s="21" t="s">
        <v>1829</v>
      </c>
    </row>
    <row r="215" spans="2:51" s="11" customFormat="1" ht="22.5" customHeight="1">
      <c r="B215" s="187"/>
      <c r="C215" s="188"/>
      <c r="D215" s="188"/>
      <c r="E215" s="189" t="s">
        <v>22</v>
      </c>
      <c r="F215" s="286" t="s">
        <v>1826</v>
      </c>
      <c r="G215" s="287"/>
      <c r="H215" s="287"/>
      <c r="I215" s="287"/>
      <c r="J215" s="188"/>
      <c r="K215" s="190" t="s">
        <v>22</v>
      </c>
      <c r="L215" s="188"/>
      <c r="M215" s="188"/>
      <c r="N215" s="188"/>
      <c r="O215" s="188"/>
      <c r="P215" s="188"/>
      <c r="Q215" s="188"/>
      <c r="R215" s="191"/>
      <c r="T215" s="192"/>
      <c r="U215" s="188"/>
      <c r="V215" s="188"/>
      <c r="W215" s="188"/>
      <c r="X215" s="188"/>
      <c r="Y215" s="188"/>
      <c r="Z215" s="188"/>
      <c r="AA215" s="193"/>
      <c r="AT215" s="194" t="s">
        <v>199</v>
      </c>
      <c r="AU215" s="194" t="s">
        <v>114</v>
      </c>
      <c r="AV215" s="11" t="s">
        <v>90</v>
      </c>
      <c r="AW215" s="11" t="s">
        <v>39</v>
      </c>
      <c r="AX215" s="11" t="s">
        <v>82</v>
      </c>
      <c r="AY215" s="194" t="s">
        <v>191</v>
      </c>
    </row>
    <row r="216" spans="2:51" s="10" customFormat="1" ht="22.5" customHeight="1">
      <c r="B216" s="179"/>
      <c r="C216" s="180"/>
      <c r="D216" s="180"/>
      <c r="E216" s="181" t="s">
        <v>22</v>
      </c>
      <c r="F216" s="274" t="s">
        <v>1830</v>
      </c>
      <c r="G216" s="275"/>
      <c r="H216" s="275"/>
      <c r="I216" s="275"/>
      <c r="J216" s="180"/>
      <c r="K216" s="182">
        <v>75</v>
      </c>
      <c r="L216" s="180"/>
      <c r="M216" s="180"/>
      <c r="N216" s="180"/>
      <c r="O216" s="180"/>
      <c r="P216" s="180"/>
      <c r="Q216" s="180"/>
      <c r="R216" s="183"/>
      <c r="T216" s="184"/>
      <c r="U216" s="180"/>
      <c r="V216" s="180"/>
      <c r="W216" s="180"/>
      <c r="X216" s="180"/>
      <c r="Y216" s="180"/>
      <c r="Z216" s="180"/>
      <c r="AA216" s="185"/>
      <c r="AT216" s="186" t="s">
        <v>199</v>
      </c>
      <c r="AU216" s="186" t="s">
        <v>114</v>
      </c>
      <c r="AV216" s="10" t="s">
        <v>114</v>
      </c>
      <c r="AW216" s="10" t="s">
        <v>39</v>
      </c>
      <c r="AX216" s="10" t="s">
        <v>90</v>
      </c>
      <c r="AY216" s="186" t="s">
        <v>191</v>
      </c>
    </row>
    <row r="217" spans="2:65" s="1" customFormat="1" ht="31.5" customHeight="1">
      <c r="B217" s="38"/>
      <c r="C217" s="172" t="s">
        <v>1831</v>
      </c>
      <c r="D217" s="172" t="s">
        <v>193</v>
      </c>
      <c r="E217" s="173" t="s">
        <v>365</v>
      </c>
      <c r="F217" s="281" t="s">
        <v>366</v>
      </c>
      <c r="G217" s="281"/>
      <c r="H217" s="281"/>
      <c r="I217" s="281"/>
      <c r="J217" s="174" t="s">
        <v>111</v>
      </c>
      <c r="K217" s="175">
        <v>27.13</v>
      </c>
      <c r="L217" s="282">
        <v>0</v>
      </c>
      <c r="M217" s="283"/>
      <c r="N217" s="280">
        <f>ROUND(L217*K217,2)</f>
        <v>0</v>
      </c>
      <c r="O217" s="280"/>
      <c r="P217" s="280"/>
      <c r="Q217" s="280"/>
      <c r="R217" s="40"/>
      <c r="T217" s="176" t="s">
        <v>22</v>
      </c>
      <c r="U217" s="47" t="s">
        <v>47</v>
      </c>
      <c r="V217" s="39"/>
      <c r="W217" s="177">
        <f>V217*K217</f>
        <v>0</v>
      </c>
      <c r="X217" s="177">
        <v>0.00026</v>
      </c>
      <c r="Y217" s="177">
        <f>X217*K217</f>
        <v>0.007053799999999999</v>
      </c>
      <c r="Z217" s="177">
        <v>0</v>
      </c>
      <c r="AA217" s="178">
        <f>Z217*K217</f>
        <v>0</v>
      </c>
      <c r="AR217" s="21" t="s">
        <v>196</v>
      </c>
      <c r="AT217" s="21" t="s">
        <v>193</v>
      </c>
      <c r="AU217" s="21" t="s">
        <v>114</v>
      </c>
      <c r="AY217" s="21" t="s">
        <v>191</v>
      </c>
      <c r="BE217" s="113">
        <f>IF(U217="základní",N217,0)</f>
        <v>0</v>
      </c>
      <c r="BF217" s="113">
        <f>IF(U217="snížená",N217,0)</f>
        <v>0</v>
      </c>
      <c r="BG217" s="113">
        <f>IF(U217="zákl. přenesená",N217,0)</f>
        <v>0</v>
      </c>
      <c r="BH217" s="113">
        <f>IF(U217="sníž. přenesená",N217,0)</f>
        <v>0</v>
      </c>
      <c r="BI217" s="113">
        <f>IF(U217="nulová",N217,0)</f>
        <v>0</v>
      </c>
      <c r="BJ217" s="21" t="s">
        <v>90</v>
      </c>
      <c r="BK217" s="113">
        <f>ROUND(L217*K217,2)</f>
        <v>0</v>
      </c>
      <c r="BL217" s="21" t="s">
        <v>196</v>
      </c>
      <c r="BM217" s="21" t="s">
        <v>1832</v>
      </c>
    </row>
    <row r="218" spans="2:51" s="10" customFormat="1" ht="22.5" customHeight="1">
      <c r="B218" s="179"/>
      <c r="C218" s="180"/>
      <c r="D218" s="180"/>
      <c r="E218" s="181" t="s">
        <v>22</v>
      </c>
      <c r="F218" s="284" t="s">
        <v>1833</v>
      </c>
      <c r="G218" s="285"/>
      <c r="H218" s="285"/>
      <c r="I218" s="285"/>
      <c r="J218" s="180"/>
      <c r="K218" s="182">
        <v>27.13</v>
      </c>
      <c r="L218" s="180"/>
      <c r="M218" s="180"/>
      <c r="N218" s="180"/>
      <c r="O218" s="180"/>
      <c r="P218" s="180"/>
      <c r="Q218" s="180"/>
      <c r="R218" s="183"/>
      <c r="T218" s="184"/>
      <c r="U218" s="180"/>
      <c r="V218" s="180"/>
      <c r="W218" s="180"/>
      <c r="X218" s="180"/>
      <c r="Y218" s="180"/>
      <c r="Z218" s="180"/>
      <c r="AA218" s="185"/>
      <c r="AT218" s="186" t="s">
        <v>199</v>
      </c>
      <c r="AU218" s="186" t="s">
        <v>114</v>
      </c>
      <c r="AV218" s="10" t="s">
        <v>114</v>
      </c>
      <c r="AW218" s="10" t="s">
        <v>39</v>
      </c>
      <c r="AX218" s="10" t="s">
        <v>82</v>
      </c>
      <c r="AY218" s="186" t="s">
        <v>191</v>
      </c>
    </row>
    <row r="219" spans="2:51" s="12" customFormat="1" ht="22.5" customHeight="1">
      <c r="B219" s="195"/>
      <c r="C219" s="196"/>
      <c r="D219" s="196"/>
      <c r="E219" s="197" t="s">
        <v>22</v>
      </c>
      <c r="F219" s="288" t="s">
        <v>217</v>
      </c>
      <c r="G219" s="289"/>
      <c r="H219" s="289"/>
      <c r="I219" s="289"/>
      <c r="J219" s="196"/>
      <c r="K219" s="198">
        <v>27.13</v>
      </c>
      <c r="L219" s="196"/>
      <c r="M219" s="196"/>
      <c r="N219" s="196"/>
      <c r="O219" s="196"/>
      <c r="P219" s="196"/>
      <c r="Q219" s="196"/>
      <c r="R219" s="199"/>
      <c r="T219" s="200"/>
      <c r="U219" s="196"/>
      <c r="V219" s="196"/>
      <c r="W219" s="196"/>
      <c r="X219" s="196"/>
      <c r="Y219" s="196"/>
      <c r="Z219" s="196"/>
      <c r="AA219" s="201"/>
      <c r="AT219" s="202" t="s">
        <v>199</v>
      </c>
      <c r="AU219" s="202" t="s">
        <v>114</v>
      </c>
      <c r="AV219" s="12" t="s">
        <v>196</v>
      </c>
      <c r="AW219" s="12" t="s">
        <v>39</v>
      </c>
      <c r="AX219" s="12" t="s">
        <v>90</v>
      </c>
      <c r="AY219" s="202" t="s">
        <v>191</v>
      </c>
    </row>
    <row r="220" spans="2:65" s="1" customFormat="1" ht="31.5" customHeight="1">
      <c r="B220" s="38"/>
      <c r="C220" s="172" t="s">
        <v>1519</v>
      </c>
      <c r="D220" s="172" t="s">
        <v>193</v>
      </c>
      <c r="E220" s="173" t="s">
        <v>1834</v>
      </c>
      <c r="F220" s="281" t="s">
        <v>1835</v>
      </c>
      <c r="G220" s="281"/>
      <c r="H220" s="281"/>
      <c r="I220" s="281"/>
      <c r="J220" s="174" t="s">
        <v>111</v>
      </c>
      <c r="K220" s="175">
        <v>12.22</v>
      </c>
      <c r="L220" s="282">
        <v>0</v>
      </c>
      <c r="M220" s="283"/>
      <c r="N220" s="280">
        <f>ROUND(L220*K220,2)</f>
        <v>0</v>
      </c>
      <c r="O220" s="280"/>
      <c r="P220" s="280"/>
      <c r="Q220" s="280"/>
      <c r="R220" s="40"/>
      <c r="T220" s="176" t="s">
        <v>22</v>
      </c>
      <c r="U220" s="47" t="s">
        <v>47</v>
      </c>
      <c r="V220" s="39"/>
      <c r="W220" s="177">
        <f>V220*K220</f>
        <v>0</v>
      </c>
      <c r="X220" s="177">
        <v>0.00828</v>
      </c>
      <c r="Y220" s="177">
        <f>X220*K220</f>
        <v>0.1011816</v>
      </c>
      <c r="Z220" s="177">
        <v>0</v>
      </c>
      <c r="AA220" s="178">
        <f>Z220*K220</f>
        <v>0</v>
      </c>
      <c r="AR220" s="21" t="s">
        <v>196</v>
      </c>
      <c r="AT220" s="21" t="s">
        <v>193</v>
      </c>
      <c r="AU220" s="21" t="s">
        <v>114</v>
      </c>
      <c r="AY220" s="21" t="s">
        <v>191</v>
      </c>
      <c r="BE220" s="113">
        <f>IF(U220="základní",N220,0)</f>
        <v>0</v>
      </c>
      <c r="BF220" s="113">
        <f>IF(U220="snížená",N220,0)</f>
        <v>0</v>
      </c>
      <c r="BG220" s="113">
        <f>IF(U220="zákl. přenesená",N220,0)</f>
        <v>0</v>
      </c>
      <c r="BH220" s="113">
        <f>IF(U220="sníž. přenesená",N220,0)</f>
        <v>0</v>
      </c>
      <c r="BI220" s="113">
        <f>IF(U220="nulová",N220,0)</f>
        <v>0</v>
      </c>
      <c r="BJ220" s="21" t="s">
        <v>90</v>
      </c>
      <c r="BK220" s="113">
        <f>ROUND(L220*K220,2)</f>
        <v>0</v>
      </c>
      <c r="BL220" s="21" t="s">
        <v>196</v>
      </c>
      <c r="BM220" s="21" t="s">
        <v>1836</v>
      </c>
    </row>
    <row r="221" spans="2:51" s="11" customFormat="1" ht="22.5" customHeight="1">
      <c r="B221" s="187"/>
      <c r="C221" s="188"/>
      <c r="D221" s="188"/>
      <c r="E221" s="189" t="s">
        <v>22</v>
      </c>
      <c r="F221" s="286" t="s">
        <v>1837</v>
      </c>
      <c r="G221" s="287"/>
      <c r="H221" s="287"/>
      <c r="I221" s="287"/>
      <c r="J221" s="188"/>
      <c r="K221" s="190" t="s">
        <v>22</v>
      </c>
      <c r="L221" s="188"/>
      <c r="M221" s="188"/>
      <c r="N221" s="188"/>
      <c r="O221" s="188"/>
      <c r="P221" s="188"/>
      <c r="Q221" s="188"/>
      <c r="R221" s="191"/>
      <c r="T221" s="192"/>
      <c r="U221" s="188"/>
      <c r="V221" s="188"/>
      <c r="W221" s="188"/>
      <c r="X221" s="188"/>
      <c r="Y221" s="188"/>
      <c r="Z221" s="188"/>
      <c r="AA221" s="193"/>
      <c r="AT221" s="194" t="s">
        <v>199</v>
      </c>
      <c r="AU221" s="194" t="s">
        <v>114</v>
      </c>
      <c r="AV221" s="11" t="s">
        <v>90</v>
      </c>
      <c r="AW221" s="11" t="s">
        <v>39</v>
      </c>
      <c r="AX221" s="11" t="s">
        <v>82</v>
      </c>
      <c r="AY221" s="194" t="s">
        <v>191</v>
      </c>
    </row>
    <row r="222" spans="2:51" s="10" customFormat="1" ht="22.5" customHeight="1">
      <c r="B222" s="179"/>
      <c r="C222" s="180"/>
      <c r="D222" s="180"/>
      <c r="E222" s="181" t="s">
        <v>22</v>
      </c>
      <c r="F222" s="274" t="s">
        <v>1838</v>
      </c>
      <c r="G222" s="275"/>
      <c r="H222" s="275"/>
      <c r="I222" s="275"/>
      <c r="J222" s="180"/>
      <c r="K222" s="182">
        <v>12.22</v>
      </c>
      <c r="L222" s="180"/>
      <c r="M222" s="180"/>
      <c r="N222" s="180"/>
      <c r="O222" s="180"/>
      <c r="P222" s="180"/>
      <c r="Q222" s="180"/>
      <c r="R222" s="183"/>
      <c r="T222" s="184"/>
      <c r="U222" s="180"/>
      <c r="V222" s="180"/>
      <c r="W222" s="180"/>
      <c r="X222" s="180"/>
      <c r="Y222" s="180"/>
      <c r="Z222" s="180"/>
      <c r="AA222" s="185"/>
      <c r="AT222" s="186" t="s">
        <v>199</v>
      </c>
      <c r="AU222" s="186" t="s">
        <v>114</v>
      </c>
      <c r="AV222" s="10" t="s">
        <v>114</v>
      </c>
      <c r="AW222" s="10" t="s">
        <v>39</v>
      </c>
      <c r="AX222" s="10" t="s">
        <v>82</v>
      </c>
      <c r="AY222" s="186" t="s">
        <v>191</v>
      </c>
    </row>
    <row r="223" spans="2:51" s="12" customFormat="1" ht="22.5" customHeight="1">
      <c r="B223" s="195"/>
      <c r="C223" s="196"/>
      <c r="D223" s="196"/>
      <c r="E223" s="197" t="s">
        <v>22</v>
      </c>
      <c r="F223" s="288" t="s">
        <v>217</v>
      </c>
      <c r="G223" s="289"/>
      <c r="H223" s="289"/>
      <c r="I223" s="289"/>
      <c r="J223" s="196"/>
      <c r="K223" s="198">
        <v>12.22</v>
      </c>
      <c r="L223" s="196"/>
      <c r="M223" s="196"/>
      <c r="N223" s="196"/>
      <c r="O223" s="196"/>
      <c r="P223" s="196"/>
      <c r="Q223" s="196"/>
      <c r="R223" s="199"/>
      <c r="T223" s="200"/>
      <c r="U223" s="196"/>
      <c r="V223" s="196"/>
      <c r="W223" s="196"/>
      <c r="X223" s="196"/>
      <c r="Y223" s="196"/>
      <c r="Z223" s="196"/>
      <c r="AA223" s="201"/>
      <c r="AT223" s="202" t="s">
        <v>199</v>
      </c>
      <c r="AU223" s="202" t="s">
        <v>114</v>
      </c>
      <c r="AV223" s="12" t="s">
        <v>196</v>
      </c>
      <c r="AW223" s="12" t="s">
        <v>39</v>
      </c>
      <c r="AX223" s="12" t="s">
        <v>90</v>
      </c>
      <c r="AY223" s="202" t="s">
        <v>191</v>
      </c>
    </row>
    <row r="224" spans="2:65" s="1" customFormat="1" ht="31.5" customHeight="1">
      <c r="B224" s="38"/>
      <c r="C224" s="203" t="s">
        <v>1628</v>
      </c>
      <c r="D224" s="203" t="s">
        <v>292</v>
      </c>
      <c r="E224" s="204" t="s">
        <v>419</v>
      </c>
      <c r="F224" s="276" t="s">
        <v>420</v>
      </c>
      <c r="G224" s="276"/>
      <c r="H224" s="276"/>
      <c r="I224" s="276"/>
      <c r="J224" s="205" t="s">
        <v>111</v>
      </c>
      <c r="K224" s="206">
        <v>12.831</v>
      </c>
      <c r="L224" s="277">
        <v>0</v>
      </c>
      <c r="M224" s="278"/>
      <c r="N224" s="279">
        <f>ROUND(L224*K224,2)</f>
        <v>0</v>
      </c>
      <c r="O224" s="280"/>
      <c r="P224" s="280"/>
      <c r="Q224" s="280"/>
      <c r="R224" s="40"/>
      <c r="T224" s="176" t="s">
        <v>22</v>
      </c>
      <c r="U224" s="47" t="s">
        <v>47</v>
      </c>
      <c r="V224" s="39"/>
      <c r="W224" s="177">
        <f>V224*K224</f>
        <v>0</v>
      </c>
      <c r="X224" s="177">
        <v>0.0018</v>
      </c>
      <c r="Y224" s="177">
        <f>X224*K224</f>
        <v>0.0230958</v>
      </c>
      <c r="Z224" s="177">
        <v>0</v>
      </c>
      <c r="AA224" s="178">
        <f>Z224*K224</f>
        <v>0</v>
      </c>
      <c r="AR224" s="21" t="s">
        <v>296</v>
      </c>
      <c r="AT224" s="21" t="s">
        <v>292</v>
      </c>
      <c r="AU224" s="21" t="s">
        <v>114</v>
      </c>
      <c r="AY224" s="21" t="s">
        <v>191</v>
      </c>
      <c r="BE224" s="113">
        <f>IF(U224="základní",N224,0)</f>
        <v>0</v>
      </c>
      <c r="BF224" s="113">
        <f>IF(U224="snížená",N224,0)</f>
        <v>0</v>
      </c>
      <c r="BG224" s="113">
        <f>IF(U224="zákl. přenesená",N224,0)</f>
        <v>0</v>
      </c>
      <c r="BH224" s="113">
        <f>IF(U224="sníž. přenesená",N224,0)</f>
        <v>0</v>
      </c>
      <c r="BI224" s="113">
        <f>IF(U224="nulová",N224,0)</f>
        <v>0</v>
      </c>
      <c r="BJ224" s="21" t="s">
        <v>90</v>
      </c>
      <c r="BK224" s="113">
        <f>ROUND(L224*K224,2)</f>
        <v>0</v>
      </c>
      <c r="BL224" s="21" t="s">
        <v>196</v>
      </c>
      <c r="BM224" s="21" t="s">
        <v>1839</v>
      </c>
    </row>
    <row r="225" spans="2:51" s="11" customFormat="1" ht="22.5" customHeight="1">
      <c r="B225" s="187"/>
      <c r="C225" s="188"/>
      <c r="D225" s="188"/>
      <c r="E225" s="189" t="s">
        <v>22</v>
      </c>
      <c r="F225" s="286" t="s">
        <v>1837</v>
      </c>
      <c r="G225" s="287"/>
      <c r="H225" s="287"/>
      <c r="I225" s="287"/>
      <c r="J225" s="188"/>
      <c r="K225" s="190" t="s">
        <v>22</v>
      </c>
      <c r="L225" s="188"/>
      <c r="M225" s="188"/>
      <c r="N225" s="188"/>
      <c r="O225" s="188"/>
      <c r="P225" s="188"/>
      <c r="Q225" s="188"/>
      <c r="R225" s="191"/>
      <c r="T225" s="192"/>
      <c r="U225" s="188"/>
      <c r="V225" s="188"/>
      <c r="W225" s="188"/>
      <c r="X225" s="188"/>
      <c r="Y225" s="188"/>
      <c r="Z225" s="188"/>
      <c r="AA225" s="193"/>
      <c r="AT225" s="194" t="s">
        <v>199</v>
      </c>
      <c r="AU225" s="194" t="s">
        <v>114</v>
      </c>
      <c r="AV225" s="11" t="s">
        <v>90</v>
      </c>
      <c r="AW225" s="11" t="s">
        <v>39</v>
      </c>
      <c r="AX225" s="11" t="s">
        <v>82</v>
      </c>
      <c r="AY225" s="194" t="s">
        <v>191</v>
      </c>
    </row>
    <row r="226" spans="2:51" s="10" customFormat="1" ht="22.5" customHeight="1">
      <c r="B226" s="179"/>
      <c r="C226" s="180"/>
      <c r="D226" s="180"/>
      <c r="E226" s="181" t="s">
        <v>22</v>
      </c>
      <c r="F226" s="274" t="s">
        <v>1840</v>
      </c>
      <c r="G226" s="275"/>
      <c r="H226" s="275"/>
      <c r="I226" s="275"/>
      <c r="J226" s="180"/>
      <c r="K226" s="182">
        <v>12.22</v>
      </c>
      <c r="L226" s="180"/>
      <c r="M226" s="180"/>
      <c r="N226" s="180"/>
      <c r="O226" s="180"/>
      <c r="P226" s="180"/>
      <c r="Q226" s="180"/>
      <c r="R226" s="183"/>
      <c r="T226" s="184"/>
      <c r="U226" s="180"/>
      <c r="V226" s="180"/>
      <c r="W226" s="180"/>
      <c r="X226" s="180"/>
      <c r="Y226" s="180"/>
      <c r="Z226" s="180"/>
      <c r="AA226" s="185"/>
      <c r="AT226" s="186" t="s">
        <v>199</v>
      </c>
      <c r="AU226" s="186" t="s">
        <v>114</v>
      </c>
      <c r="AV226" s="10" t="s">
        <v>114</v>
      </c>
      <c r="AW226" s="10" t="s">
        <v>39</v>
      </c>
      <c r="AX226" s="10" t="s">
        <v>82</v>
      </c>
      <c r="AY226" s="186" t="s">
        <v>191</v>
      </c>
    </row>
    <row r="227" spans="2:51" s="12" customFormat="1" ht="22.5" customHeight="1">
      <c r="B227" s="195"/>
      <c r="C227" s="196"/>
      <c r="D227" s="196"/>
      <c r="E227" s="197" t="s">
        <v>22</v>
      </c>
      <c r="F227" s="288" t="s">
        <v>217</v>
      </c>
      <c r="G227" s="289"/>
      <c r="H227" s="289"/>
      <c r="I227" s="289"/>
      <c r="J227" s="196"/>
      <c r="K227" s="198">
        <v>12.22</v>
      </c>
      <c r="L227" s="196"/>
      <c r="M227" s="196"/>
      <c r="N227" s="196"/>
      <c r="O227" s="196"/>
      <c r="P227" s="196"/>
      <c r="Q227" s="196"/>
      <c r="R227" s="199"/>
      <c r="T227" s="200"/>
      <c r="U227" s="196"/>
      <c r="V227" s="196"/>
      <c r="W227" s="196"/>
      <c r="X227" s="196"/>
      <c r="Y227" s="196"/>
      <c r="Z227" s="196"/>
      <c r="AA227" s="201"/>
      <c r="AT227" s="202" t="s">
        <v>199</v>
      </c>
      <c r="AU227" s="202" t="s">
        <v>114</v>
      </c>
      <c r="AV227" s="12" t="s">
        <v>196</v>
      </c>
      <c r="AW227" s="12" t="s">
        <v>39</v>
      </c>
      <c r="AX227" s="12" t="s">
        <v>90</v>
      </c>
      <c r="AY227" s="202" t="s">
        <v>191</v>
      </c>
    </row>
    <row r="228" spans="2:65" s="1" customFormat="1" ht="31.5" customHeight="1">
      <c r="B228" s="38"/>
      <c r="C228" s="172" t="s">
        <v>1755</v>
      </c>
      <c r="D228" s="172" t="s">
        <v>193</v>
      </c>
      <c r="E228" s="173" t="s">
        <v>371</v>
      </c>
      <c r="F228" s="281" t="s">
        <v>372</v>
      </c>
      <c r="G228" s="281"/>
      <c r="H228" s="281"/>
      <c r="I228" s="281"/>
      <c r="J228" s="174" t="s">
        <v>111</v>
      </c>
      <c r="K228" s="175">
        <v>14.91</v>
      </c>
      <c r="L228" s="282">
        <v>0</v>
      </c>
      <c r="M228" s="283"/>
      <c r="N228" s="280">
        <f>ROUND(L228*K228,2)</f>
        <v>0</v>
      </c>
      <c r="O228" s="280"/>
      <c r="P228" s="280"/>
      <c r="Q228" s="280"/>
      <c r="R228" s="40"/>
      <c r="T228" s="176" t="s">
        <v>22</v>
      </c>
      <c r="U228" s="47" t="s">
        <v>47</v>
      </c>
      <c r="V228" s="39"/>
      <c r="W228" s="177">
        <f>V228*K228</f>
        <v>0</v>
      </c>
      <c r="X228" s="177">
        <v>0.00937</v>
      </c>
      <c r="Y228" s="177">
        <f>X228*K228</f>
        <v>0.1397067</v>
      </c>
      <c r="Z228" s="177">
        <v>0</v>
      </c>
      <c r="AA228" s="178">
        <f>Z228*K228</f>
        <v>0</v>
      </c>
      <c r="AR228" s="21" t="s">
        <v>196</v>
      </c>
      <c r="AT228" s="21" t="s">
        <v>193</v>
      </c>
      <c r="AU228" s="21" t="s">
        <v>114</v>
      </c>
      <c r="AY228" s="21" t="s">
        <v>191</v>
      </c>
      <c r="BE228" s="113">
        <f>IF(U228="základní",N228,0)</f>
        <v>0</v>
      </c>
      <c r="BF228" s="113">
        <f>IF(U228="snížená",N228,0)</f>
        <v>0</v>
      </c>
      <c r="BG228" s="113">
        <f>IF(U228="zákl. přenesená",N228,0)</f>
        <v>0</v>
      </c>
      <c r="BH228" s="113">
        <f>IF(U228="sníž. přenesená",N228,0)</f>
        <v>0</v>
      </c>
      <c r="BI228" s="113">
        <f>IF(U228="nulová",N228,0)</f>
        <v>0</v>
      </c>
      <c r="BJ228" s="21" t="s">
        <v>90</v>
      </c>
      <c r="BK228" s="113">
        <f>ROUND(L228*K228,2)</f>
        <v>0</v>
      </c>
      <c r="BL228" s="21" t="s">
        <v>196</v>
      </c>
      <c r="BM228" s="21" t="s">
        <v>1841</v>
      </c>
    </row>
    <row r="229" spans="2:51" s="11" customFormat="1" ht="22.5" customHeight="1">
      <c r="B229" s="187"/>
      <c r="C229" s="188"/>
      <c r="D229" s="188"/>
      <c r="E229" s="189" t="s">
        <v>22</v>
      </c>
      <c r="F229" s="286" t="s">
        <v>1837</v>
      </c>
      <c r="G229" s="287"/>
      <c r="H229" s="287"/>
      <c r="I229" s="287"/>
      <c r="J229" s="188"/>
      <c r="K229" s="190" t="s">
        <v>22</v>
      </c>
      <c r="L229" s="188"/>
      <c r="M229" s="188"/>
      <c r="N229" s="188"/>
      <c r="O229" s="188"/>
      <c r="P229" s="188"/>
      <c r="Q229" s="188"/>
      <c r="R229" s="191"/>
      <c r="T229" s="192"/>
      <c r="U229" s="188"/>
      <c r="V229" s="188"/>
      <c r="W229" s="188"/>
      <c r="X229" s="188"/>
      <c r="Y229" s="188"/>
      <c r="Z229" s="188"/>
      <c r="AA229" s="193"/>
      <c r="AT229" s="194" t="s">
        <v>199</v>
      </c>
      <c r="AU229" s="194" t="s">
        <v>114</v>
      </c>
      <c r="AV229" s="11" t="s">
        <v>90</v>
      </c>
      <c r="AW229" s="11" t="s">
        <v>39</v>
      </c>
      <c r="AX229" s="11" t="s">
        <v>82</v>
      </c>
      <c r="AY229" s="194" t="s">
        <v>191</v>
      </c>
    </row>
    <row r="230" spans="2:51" s="10" customFormat="1" ht="22.5" customHeight="1">
      <c r="B230" s="179"/>
      <c r="C230" s="180"/>
      <c r="D230" s="180"/>
      <c r="E230" s="181" t="s">
        <v>22</v>
      </c>
      <c r="F230" s="274" t="s">
        <v>1842</v>
      </c>
      <c r="G230" s="275"/>
      <c r="H230" s="275"/>
      <c r="I230" s="275"/>
      <c r="J230" s="180"/>
      <c r="K230" s="182">
        <v>11.91</v>
      </c>
      <c r="L230" s="180"/>
      <c r="M230" s="180"/>
      <c r="N230" s="180"/>
      <c r="O230" s="180"/>
      <c r="P230" s="180"/>
      <c r="Q230" s="180"/>
      <c r="R230" s="183"/>
      <c r="T230" s="184"/>
      <c r="U230" s="180"/>
      <c r="V230" s="180"/>
      <c r="W230" s="180"/>
      <c r="X230" s="180"/>
      <c r="Y230" s="180"/>
      <c r="Z230" s="180"/>
      <c r="AA230" s="185"/>
      <c r="AT230" s="186" t="s">
        <v>199</v>
      </c>
      <c r="AU230" s="186" t="s">
        <v>114</v>
      </c>
      <c r="AV230" s="10" t="s">
        <v>114</v>
      </c>
      <c r="AW230" s="10" t="s">
        <v>39</v>
      </c>
      <c r="AX230" s="10" t="s">
        <v>82</v>
      </c>
      <c r="AY230" s="186" t="s">
        <v>191</v>
      </c>
    </row>
    <row r="231" spans="2:51" s="10" customFormat="1" ht="22.5" customHeight="1">
      <c r="B231" s="179"/>
      <c r="C231" s="180"/>
      <c r="D231" s="180"/>
      <c r="E231" s="181" t="s">
        <v>22</v>
      </c>
      <c r="F231" s="274" t="s">
        <v>1843</v>
      </c>
      <c r="G231" s="275"/>
      <c r="H231" s="275"/>
      <c r="I231" s="275"/>
      <c r="J231" s="180"/>
      <c r="K231" s="182">
        <v>3</v>
      </c>
      <c r="L231" s="180"/>
      <c r="M231" s="180"/>
      <c r="N231" s="180"/>
      <c r="O231" s="180"/>
      <c r="P231" s="180"/>
      <c r="Q231" s="180"/>
      <c r="R231" s="183"/>
      <c r="T231" s="184"/>
      <c r="U231" s="180"/>
      <c r="V231" s="180"/>
      <c r="W231" s="180"/>
      <c r="X231" s="180"/>
      <c r="Y231" s="180"/>
      <c r="Z231" s="180"/>
      <c r="AA231" s="185"/>
      <c r="AT231" s="186" t="s">
        <v>199</v>
      </c>
      <c r="AU231" s="186" t="s">
        <v>114</v>
      </c>
      <c r="AV231" s="10" t="s">
        <v>114</v>
      </c>
      <c r="AW231" s="10" t="s">
        <v>39</v>
      </c>
      <c r="AX231" s="10" t="s">
        <v>82</v>
      </c>
      <c r="AY231" s="186" t="s">
        <v>191</v>
      </c>
    </row>
    <row r="232" spans="2:51" s="12" customFormat="1" ht="22.5" customHeight="1">
      <c r="B232" s="195"/>
      <c r="C232" s="196"/>
      <c r="D232" s="196"/>
      <c r="E232" s="197" t="s">
        <v>22</v>
      </c>
      <c r="F232" s="288" t="s">
        <v>217</v>
      </c>
      <c r="G232" s="289"/>
      <c r="H232" s="289"/>
      <c r="I232" s="289"/>
      <c r="J232" s="196"/>
      <c r="K232" s="198">
        <v>14.91</v>
      </c>
      <c r="L232" s="196"/>
      <c r="M232" s="196"/>
      <c r="N232" s="196"/>
      <c r="O232" s="196"/>
      <c r="P232" s="196"/>
      <c r="Q232" s="196"/>
      <c r="R232" s="199"/>
      <c r="T232" s="200"/>
      <c r="U232" s="196"/>
      <c r="V232" s="196"/>
      <c r="W232" s="196"/>
      <c r="X232" s="196"/>
      <c r="Y232" s="196"/>
      <c r="Z232" s="196"/>
      <c r="AA232" s="201"/>
      <c r="AT232" s="202" t="s">
        <v>199</v>
      </c>
      <c r="AU232" s="202" t="s">
        <v>114</v>
      </c>
      <c r="AV232" s="12" t="s">
        <v>196</v>
      </c>
      <c r="AW232" s="12" t="s">
        <v>39</v>
      </c>
      <c r="AX232" s="12" t="s">
        <v>90</v>
      </c>
      <c r="AY232" s="202" t="s">
        <v>191</v>
      </c>
    </row>
    <row r="233" spans="2:65" s="1" customFormat="1" ht="22.5" customHeight="1">
      <c r="B233" s="38"/>
      <c r="C233" s="203" t="s">
        <v>1514</v>
      </c>
      <c r="D233" s="203" t="s">
        <v>292</v>
      </c>
      <c r="E233" s="204" t="s">
        <v>1844</v>
      </c>
      <c r="F233" s="276" t="s">
        <v>1845</v>
      </c>
      <c r="G233" s="276"/>
      <c r="H233" s="276"/>
      <c r="I233" s="276"/>
      <c r="J233" s="205" t="s">
        <v>111</v>
      </c>
      <c r="K233" s="206">
        <v>15.656</v>
      </c>
      <c r="L233" s="277">
        <v>0</v>
      </c>
      <c r="M233" s="278"/>
      <c r="N233" s="279">
        <f>ROUND(L233*K233,2)</f>
        <v>0</v>
      </c>
      <c r="O233" s="280"/>
      <c r="P233" s="280"/>
      <c r="Q233" s="280"/>
      <c r="R233" s="40"/>
      <c r="T233" s="176" t="s">
        <v>22</v>
      </c>
      <c r="U233" s="47" t="s">
        <v>47</v>
      </c>
      <c r="V233" s="39"/>
      <c r="W233" s="177">
        <f>V233*K233</f>
        <v>0</v>
      </c>
      <c r="X233" s="177">
        <v>0.012</v>
      </c>
      <c r="Y233" s="177">
        <f>X233*K233</f>
        <v>0.187872</v>
      </c>
      <c r="Z233" s="177">
        <v>0</v>
      </c>
      <c r="AA233" s="178">
        <f>Z233*K233</f>
        <v>0</v>
      </c>
      <c r="AR233" s="21" t="s">
        <v>296</v>
      </c>
      <c r="AT233" s="21" t="s">
        <v>292</v>
      </c>
      <c r="AU233" s="21" t="s">
        <v>114</v>
      </c>
      <c r="AY233" s="21" t="s">
        <v>191</v>
      </c>
      <c r="BE233" s="113">
        <f>IF(U233="základní",N233,0)</f>
        <v>0</v>
      </c>
      <c r="BF233" s="113">
        <f>IF(U233="snížená",N233,0)</f>
        <v>0</v>
      </c>
      <c r="BG233" s="113">
        <f>IF(U233="zákl. přenesená",N233,0)</f>
        <v>0</v>
      </c>
      <c r="BH233" s="113">
        <f>IF(U233="sníž. přenesená",N233,0)</f>
        <v>0</v>
      </c>
      <c r="BI233" s="113">
        <f>IF(U233="nulová",N233,0)</f>
        <v>0</v>
      </c>
      <c r="BJ233" s="21" t="s">
        <v>90</v>
      </c>
      <c r="BK233" s="113">
        <f>ROUND(L233*K233,2)</f>
        <v>0</v>
      </c>
      <c r="BL233" s="21" t="s">
        <v>196</v>
      </c>
      <c r="BM233" s="21" t="s">
        <v>1846</v>
      </c>
    </row>
    <row r="234" spans="2:51" s="11" customFormat="1" ht="22.5" customHeight="1">
      <c r="B234" s="187"/>
      <c r="C234" s="188"/>
      <c r="D234" s="188"/>
      <c r="E234" s="189" t="s">
        <v>22</v>
      </c>
      <c r="F234" s="286" t="s">
        <v>1837</v>
      </c>
      <c r="G234" s="287"/>
      <c r="H234" s="287"/>
      <c r="I234" s="287"/>
      <c r="J234" s="188"/>
      <c r="K234" s="190" t="s">
        <v>22</v>
      </c>
      <c r="L234" s="188"/>
      <c r="M234" s="188"/>
      <c r="N234" s="188"/>
      <c r="O234" s="188"/>
      <c r="P234" s="188"/>
      <c r="Q234" s="188"/>
      <c r="R234" s="191"/>
      <c r="T234" s="192"/>
      <c r="U234" s="188"/>
      <c r="V234" s="188"/>
      <c r="W234" s="188"/>
      <c r="X234" s="188"/>
      <c r="Y234" s="188"/>
      <c r="Z234" s="188"/>
      <c r="AA234" s="193"/>
      <c r="AT234" s="194" t="s">
        <v>199</v>
      </c>
      <c r="AU234" s="194" t="s">
        <v>114</v>
      </c>
      <c r="AV234" s="11" t="s">
        <v>90</v>
      </c>
      <c r="AW234" s="11" t="s">
        <v>39</v>
      </c>
      <c r="AX234" s="11" t="s">
        <v>82</v>
      </c>
      <c r="AY234" s="194" t="s">
        <v>191</v>
      </c>
    </row>
    <row r="235" spans="2:51" s="10" customFormat="1" ht="22.5" customHeight="1">
      <c r="B235" s="179"/>
      <c r="C235" s="180"/>
      <c r="D235" s="180"/>
      <c r="E235" s="181" t="s">
        <v>22</v>
      </c>
      <c r="F235" s="274" t="s">
        <v>1842</v>
      </c>
      <c r="G235" s="275"/>
      <c r="H235" s="275"/>
      <c r="I235" s="275"/>
      <c r="J235" s="180"/>
      <c r="K235" s="182">
        <v>11.91</v>
      </c>
      <c r="L235" s="180"/>
      <c r="M235" s="180"/>
      <c r="N235" s="180"/>
      <c r="O235" s="180"/>
      <c r="P235" s="180"/>
      <c r="Q235" s="180"/>
      <c r="R235" s="183"/>
      <c r="T235" s="184"/>
      <c r="U235" s="180"/>
      <c r="V235" s="180"/>
      <c r="W235" s="180"/>
      <c r="X235" s="180"/>
      <c r="Y235" s="180"/>
      <c r="Z235" s="180"/>
      <c r="AA235" s="185"/>
      <c r="AT235" s="186" t="s">
        <v>199</v>
      </c>
      <c r="AU235" s="186" t="s">
        <v>114</v>
      </c>
      <c r="AV235" s="10" t="s">
        <v>114</v>
      </c>
      <c r="AW235" s="10" t="s">
        <v>39</v>
      </c>
      <c r="AX235" s="10" t="s">
        <v>82</v>
      </c>
      <c r="AY235" s="186" t="s">
        <v>191</v>
      </c>
    </row>
    <row r="236" spans="2:51" s="10" customFormat="1" ht="22.5" customHeight="1">
      <c r="B236" s="179"/>
      <c r="C236" s="180"/>
      <c r="D236" s="180"/>
      <c r="E236" s="181" t="s">
        <v>22</v>
      </c>
      <c r="F236" s="274" t="s">
        <v>1843</v>
      </c>
      <c r="G236" s="275"/>
      <c r="H236" s="275"/>
      <c r="I236" s="275"/>
      <c r="J236" s="180"/>
      <c r="K236" s="182">
        <v>3</v>
      </c>
      <c r="L236" s="180"/>
      <c r="M236" s="180"/>
      <c r="N236" s="180"/>
      <c r="O236" s="180"/>
      <c r="P236" s="180"/>
      <c r="Q236" s="180"/>
      <c r="R236" s="183"/>
      <c r="T236" s="184"/>
      <c r="U236" s="180"/>
      <c r="V236" s="180"/>
      <c r="W236" s="180"/>
      <c r="X236" s="180"/>
      <c r="Y236" s="180"/>
      <c r="Z236" s="180"/>
      <c r="AA236" s="185"/>
      <c r="AT236" s="186" t="s">
        <v>199</v>
      </c>
      <c r="AU236" s="186" t="s">
        <v>114</v>
      </c>
      <c r="AV236" s="10" t="s">
        <v>114</v>
      </c>
      <c r="AW236" s="10" t="s">
        <v>39</v>
      </c>
      <c r="AX236" s="10" t="s">
        <v>82</v>
      </c>
      <c r="AY236" s="186" t="s">
        <v>191</v>
      </c>
    </row>
    <row r="237" spans="2:51" s="12" customFormat="1" ht="22.5" customHeight="1">
      <c r="B237" s="195"/>
      <c r="C237" s="196"/>
      <c r="D237" s="196"/>
      <c r="E237" s="197" t="s">
        <v>22</v>
      </c>
      <c r="F237" s="288" t="s">
        <v>217</v>
      </c>
      <c r="G237" s="289"/>
      <c r="H237" s="289"/>
      <c r="I237" s="289"/>
      <c r="J237" s="196"/>
      <c r="K237" s="198">
        <v>14.91</v>
      </c>
      <c r="L237" s="196"/>
      <c r="M237" s="196"/>
      <c r="N237" s="196"/>
      <c r="O237" s="196"/>
      <c r="P237" s="196"/>
      <c r="Q237" s="196"/>
      <c r="R237" s="199"/>
      <c r="T237" s="200"/>
      <c r="U237" s="196"/>
      <c r="V237" s="196"/>
      <c r="W237" s="196"/>
      <c r="X237" s="196"/>
      <c r="Y237" s="196"/>
      <c r="Z237" s="196"/>
      <c r="AA237" s="201"/>
      <c r="AT237" s="202" t="s">
        <v>199</v>
      </c>
      <c r="AU237" s="202" t="s">
        <v>114</v>
      </c>
      <c r="AV237" s="12" t="s">
        <v>196</v>
      </c>
      <c r="AW237" s="12" t="s">
        <v>39</v>
      </c>
      <c r="AX237" s="12" t="s">
        <v>90</v>
      </c>
      <c r="AY237" s="202" t="s">
        <v>191</v>
      </c>
    </row>
    <row r="238" spans="2:65" s="1" customFormat="1" ht="44.25" customHeight="1">
      <c r="B238" s="38"/>
      <c r="C238" s="172" t="s">
        <v>1453</v>
      </c>
      <c r="D238" s="172" t="s">
        <v>193</v>
      </c>
      <c r="E238" s="173" t="s">
        <v>379</v>
      </c>
      <c r="F238" s="281" t="s">
        <v>380</v>
      </c>
      <c r="G238" s="281"/>
      <c r="H238" s="281"/>
      <c r="I238" s="281"/>
      <c r="J238" s="174" t="s">
        <v>111</v>
      </c>
      <c r="K238" s="175">
        <v>27.13</v>
      </c>
      <c r="L238" s="282">
        <v>0</v>
      </c>
      <c r="M238" s="283"/>
      <c r="N238" s="280">
        <f>ROUND(L238*K238,2)</f>
        <v>0</v>
      </c>
      <c r="O238" s="280"/>
      <c r="P238" s="280"/>
      <c r="Q238" s="280"/>
      <c r="R238" s="40"/>
      <c r="T238" s="176" t="s">
        <v>22</v>
      </c>
      <c r="U238" s="47" t="s">
        <v>47</v>
      </c>
      <c r="V238" s="39"/>
      <c r="W238" s="177">
        <f>V238*K238</f>
        <v>0</v>
      </c>
      <c r="X238" s="177">
        <v>9E-05</v>
      </c>
      <c r="Y238" s="177">
        <f>X238*K238</f>
        <v>0.0024417</v>
      </c>
      <c r="Z238" s="177">
        <v>0</v>
      </c>
      <c r="AA238" s="178">
        <f>Z238*K238</f>
        <v>0</v>
      </c>
      <c r="AR238" s="21" t="s">
        <v>196</v>
      </c>
      <c r="AT238" s="21" t="s">
        <v>193</v>
      </c>
      <c r="AU238" s="21" t="s">
        <v>114</v>
      </c>
      <c r="AY238" s="21" t="s">
        <v>191</v>
      </c>
      <c r="BE238" s="113">
        <f>IF(U238="základní",N238,0)</f>
        <v>0</v>
      </c>
      <c r="BF238" s="113">
        <f>IF(U238="snížená",N238,0)</f>
        <v>0</v>
      </c>
      <c r="BG238" s="113">
        <f>IF(U238="zákl. přenesená",N238,0)</f>
        <v>0</v>
      </c>
      <c r="BH238" s="113">
        <f>IF(U238="sníž. přenesená",N238,0)</f>
        <v>0</v>
      </c>
      <c r="BI238" s="113">
        <f>IF(U238="nulová",N238,0)</f>
        <v>0</v>
      </c>
      <c r="BJ238" s="21" t="s">
        <v>90</v>
      </c>
      <c r="BK238" s="113">
        <f>ROUND(L238*K238,2)</f>
        <v>0</v>
      </c>
      <c r="BL238" s="21" t="s">
        <v>196</v>
      </c>
      <c r="BM238" s="21" t="s">
        <v>1847</v>
      </c>
    </row>
    <row r="239" spans="2:51" s="10" customFormat="1" ht="22.5" customHeight="1">
      <c r="B239" s="179"/>
      <c r="C239" s="180"/>
      <c r="D239" s="180"/>
      <c r="E239" s="181" t="s">
        <v>22</v>
      </c>
      <c r="F239" s="284" t="s">
        <v>1848</v>
      </c>
      <c r="G239" s="285"/>
      <c r="H239" s="285"/>
      <c r="I239" s="285"/>
      <c r="J239" s="180"/>
      <c r="K239" s="182">
        <v>27.13</v>
      </c>
      <c r="L239" s="180"/>
      <c r="M239" s="180"/>
      <c r="N239" s="180"/>
      <c r="O239" s="180"/>
      <c r="P239" s="180"/>
      <c r="Q239" s="180"/>
      <c r="R239" s="183"/>
      <c r="T239" s="184"/>
      <c r="U239" s="180"/>
      <c r="V239" s="180"/>
      <c r="W239" s="180"/>
      <c r="X239" s="180"/>
      <c r="Y239" s="180"/>
      <c r="Z239" s="180"/>
      <c r="AA239" s="185"/>
      <c r="AT239" s="186" t="s">
        <v>199</v>
      </c>
      <c r="AU239" s="186" t="s">
        <v>114</v>
      </c>
      <c r="AV239" s="10" t="s">
        <v>114</v>
      </c>
      <c r="AW239" s="10" t="s">
        <v>39</v>
      </c>
      <c r="AX239" s="10" t="s">
        <v>90</v>
      </c>
      <c r="AY239" s="186" t="s">
        <v>191</v>
      </c>
    </row>
    <row r="240" spans="2:65" s="1" customFormat="1" ht="31.5" customHeight="1">
      <c r="B240" s="38"/>
      <c r="C240" s="172" t="s">
        <v>1438</v>
      </c>
      <c r="D240" s="172" t="s">
        <v>193</v>
      </c>
      <c r="E240" s="173" t="s">
        <v>384</v>
      </c>
      <c r="F240" s="281" t="s">
        <v>385</v>
      </c>
      <c r="G240" s="281"/>
      <c r="H240" s="281"/>
      <c r="I240" s="281"/>
      <c r="J240" s="174" t="s">
        <v>111</v>
      </c>
      <c r="K240" s="175">
        <v>27.13</v>
      </c>
      <c r="L240" s="282">
        <v>0</v>
      </c>
      <c r="M240" s="283"/>
      <c r="N240" s="280">
        <f>ROUND(L240*K240,2)</f>
        <v>0</v>
      </c>
      <c r="O240" s="280"/>
      <c r="P240" s="280"/>
      <c r="Q240" s="280"/>
      <c r="R240" s="40"/>
      <c r="T240" s="176" t="s">
        <v>22</v>
      </c>
      <c r="U240" s="47" t="s">
        <v>47</v>
      </c>
      <c r="V240" s="39"/>
      <c r="W240" s="177">
        <f>V240*K240</f>
        <v>0</v>
      </c>
      <c r="X240" s="177">
        <v>0.00348</v>
      </c>
      <c r="Y240" s="177">
        <f>X240*K240</f>
        <v>0.0944124</v>
      </c>
      <c r="Z240" s="177">
        <v>0</v>
      </c>
      <c r="AA240" s="178">
        <f>Z240*K240</f>
        <v>0</v>
      </c>
      <c r="AR240" s="21" t="s">
        <v>196</v>
      </c>
      <c r="AT240" s="21" t="s">
        <v>193</v>
      </c>
      <c r="AU240" s="21" t="s">
        <v>114</v>
      </c>
      <c r="AY240" s="21" t="s">
        <v>191</v>
      </c>
      <c r="BE240" s="113">
        <f>IF(U240="základní",N240,0)</f>
        <v>0</v>
      </c>
      <c r="BF240" s="113">
        <f>IF(U240="snížená",N240,0)</f>
        <v>0</v>
      </c>
      <c r="BG240" s="113">
        <f>IF(U240="zákl. přenesená",N240,0)</f>
        <v>0</v>
      </c>
      <c r="BH240" s="113">
        <f>IF(U240="sníž. přenesená",N240,0)</f>
        <v>0</v>
      </c>
      <c r="BI240" s="113">
        <f>IF(U240="nulová",N240,0)</f>
        <v>0</v>
      </c>
      <c r="BJ240" s="21" t="s">
        <v>90</v>
      </c>
      <c r="BK240" s="113">
        <f>ROUND(L240*K240,2)</f>
        <v>0</v>
      </c>
      <c r="BL240" s="21" t="s">
        <v>196</v>
      </c>
      <c r="BM240" s="21" t="s">
        <v>1849</v>
      </c>
    </row>
    <row r="241" spans="2:51" s="11" customFormat="1" ht="22.5" customHeight="1">
      <c r="B241" s="187"/>
      <c r="C241" s="188"/>
      <c r="D241" s="188"/>
      <c r="E241" s="189" t="s">
        <v>22</v>
      </c>
      <c r="F241" s="286" t="s">
        <v>1837</v>
      </c>
      <c r="G241" s="287"/>
      <c r="H241" s="287"/>
      <c r="I241" s="287"/>
      <c r="J241" s="188"/>
      <c r="K241" s="190" t="s">
        <v>22</v>
      </c>
      <c r="L241" s="188"/>
      <c r="M241" s="188"/>
      <c r="N241" s="188"/>
      <c r="O241" s="188"/>
      <c r="P241" s="188"/>
      <c r="Q241" s="188"/>
      <c r="R241" s="191"/>
      <c r="T241" s="192"/>
      <c r="U241" s="188"/>
      <c r="V241" s="188"/>
      <c r="W241" s="188"/>
      <c r="X241" s="188"/>
      <c r="Y241" s="188"/>
      <c r="Z241" s="188"/>
      <c r="AA241" s="193"/>
      <c r="AT241" s="194" t="s">
        <v>199</v>
      </c>
      <c r="AU241" s="194" t="s">
        <v>114</v>
      </c>
      <c r="AV241" s="11" t="s">
        <v>90</v>
      </c>
      <c r="AW241" s="11" t="s">
        <v>39</v>
      </c>
      <c r="AX241" s="11" t="s">
        <v>82</v>
      </c>
      <c r="AY241" s="194" t="s">
        <v>191</v>
      </c>
    </row>
    <row r="242" spans="2:51" s="10" customFormat="1" ht="22.5" customHeight="1">
      <c r="B242" s="179"/>
      <c r="C242" s="180"/>
      <c r="D242" s="180"/>
      <c r="E242" s="181" t="s">
        <v>22</v>
      </c>
      <c r="F242" s="274" t="s">
        <v>1850</v>
      </c>
      <c r="G242" s="275"/>
      <c r="H242" s="275"/>
      <c r="I242" s="275"/>
      <c r="J242" s="180"/>
      <c r="K242" s="182">
        <v>12.22</v>
      </c>
      <c r="L242" s="180"/>
      <c r="M242" s="180"/>
      <c r="N242" s="180"/>
      <c r="O242" s="180"/>
      <c r="P242" s="180"/>
      <c r="Q242" s="180"/>
      <c r="R242" s="183"/>
      <c r="T242" s="184"/>
      <c r="U242" s="180"/>
      <c r="V242" s="180"/>
      <c r="W242" s="180"/>
      <c r="X242" s="180"/>
      <c r="Y242" s="180"/>
      <c r="Z242" s="180"/>
      <c r="AA242" s="185"/>
      <c r="AT242" s="186" t="s">
        <v>199</v>
      </c>
      <c r="AU242" s="186" t="s">
        <v>114</v>
      </c>
      <c r="AV242" s="10" t="s">
        <v>114</v>
      </c>
      <c r="AW242" s="10" t="s">
        <v>39</v>
      </c>
      <c r="AX242" s="10" t="s">
        <v>82</v>
      </c>
      <c r="AY242" s="186" t="s">
        <v>191</v>
      </c>
    </row>
    <row r="243" spans="2:51" s="10" customFormat="1" ht="22.5" customHeight="1">
      <c r="B243" s="179"/>
      <c r="C243" s="180"/>
      <c r="D243" s="180"/>
      <c r="E243" s="181" t="s">
        <v>22</v>
      </c>
      <c r="F243" s="274" t="s">
        <v>1851</v>
      </c>
      <c r="G243" s="275"/>
      <c r="H243" s="275"/>
      <c r="I243" s="275"/>
      <c r="J243" s="180"/>
      <c r="K243" s="182">
        <v>14.91</v>
      </c>
      <c r="L243" s="180"/>
      <c r="M243" s="180"/>
      <c r="N243" s="180"/>
      <c r="O243" s="180"/>
      <c r="P243" s="180"/>
      <c r="Q243" s="180"/>
      <c r="R243" s="183"/>
      <c r="T243" s="184"/>
      <c r="U243" s="180"/>
      <c r="V243" s="180"/>
      <c r="W243" s="180"/>
      <c r="X243" s="180"/>
      <c r="Y243" s="180"/>
      <c r="Z243" s="180"/>
      <c r="AA243" s="185"/>
      <c r="AT243" s="186" t="s">
        <v>199</v>
      </c>
      <c r="AU243" s="186" t="s">
        <v>114</v>
      </c>
      <c r="AV243" s="10" t="s">
        <v>114</v>
      </c>
      <c r="AW243" s="10" t="s">
        <v>39</v>
      </c>
      <c r="AX243" s="10" t="s">
        <v>82</v>
      </c>
      <c r="AY243" s="186" t="s">
        <v>191</v>
      </c>
    </row>
    <row r="244" spans="2:51" s="12" customFormat="1" ht="22.5" customHeight="1">
      <c r="B244" s="195"/>
      <c r="C244" s="196"/>
      <c r="D244" s="196"/>
      <c r="E244" s="197" t="s">
        <v>22</v>
      </c>
      <c r="F244" s="288" t="s">
        <v>217</v>
      </c>
      <c r="G244" s="289"/>
      <c r="H244" s="289"/>
      <c r="I244" s="289"/>
      <c r="J244" s="196"/>
      <c r="K244" s="198">
        <v>27.13</v>
      </c>
      <c r="L244" s="196"/>
      <c r="M244" s="196"/>
      <c r="N244" s="196"/>
      <c r="O244" s="196"/>
      <c r="P244" s="196"/>
      <c r="Q244" s="196"/>
      <c r="R244" s="199"/>
      <c r="T244" s="200"/>
      <c r="U244" s="196"/>
      <c r="V244" s="196"/>
      <c r="W244" s="196"/>
      <c r="X244" s="196"/>
      <c r="Y244" s="196"/>
      <c r="Z244" s="196"/>
      <c r="AA244" s="201"/>
      <c r="AT244" s="202" t="s">
        <v>199</v>
      </c>
      <c r="AU244" s="202" t="s">
        <v>114</v>
      </c>
      <c r="AV244" s="12" t="s">
        <v>196</v>
      </c>
      <c r="AW244" s="12" t="s">
        <v>39</v>
      </c>
      <c r="AX244" s="12" t="s">
        <v>90</v>
      </c>
      <c r="AY244" s="202" t="s">
        <v>191</v>
      </c>
    </row>
    <row r="245" spans="2:65" s="1" customFormat="1" ht="31.5" customHeight="1">
      <c r="B245" s="38"/>
      <c r="C245" s="172" t="s">
        <v>1852</v>
      </c>
      <c r="D245" s="172" t="s">
        <v>193</v>
      </c>
      <c r="E245" s="173" t="s">
        <v>389</v>
      </c>
      <c r="F245" s="281" t="s">
        <v>390</v>
      </c>
      <c r="G245" s="281"/>
      <c r="H245" s="281"/>
      <c r="I245" s="281"/>
      <c r="J245" s="174" t="s">
        <v>111</v>
      </c>
      <c r="K245" s="175">
        <v>702.158</v>
      </c>
      <c r="L245" s="282">
        <v>0</v>
      </c>
      <c r="M245" s="283"/>
      <c r="N245" s="280">
        <f>ROUND(L245*K245,2)</f>
        <v>0</v>
      </c>
      <c r="O245" s="280"/>
      <c r="P245" s="280"/>
      <c r="Q245" s="280"/>
      <c r="R245" s="40"/>
      <c r="T245" s="176" t="s">
        <v>22</v>
      </c>
      <c r="U245" s="47" t="s">
        <v>47</v>
      </c>
      <c r="V245" s="39"/>
      <c r="W245" s="177">
        <f>V245*K245</f>
        <v>0</v>
      </c>
      <c r="X245" s="177">
        <v>0.00026</v>
      </c>
      <c r="Y245" s="177">
        <f>X245*K245</f>
        <v>0.18256108</v>
      </c>
      <c r="Z245" s="177">
        <v>0</v>
      </c>
      <c r="AA245" s="178">
        <f>Z245*K245</f>
        <v>0</v>
      </c>
      <c r="AR245" s="21" t="s">
        <v>196</v>
      </c>
      <c r="AT245" s="21" t="s">
        <v>193</v>
      </c>
      <c r="AU245" s="21" t="s">
        <v>114</v>
      </c>
      <c r="AY245" s="21" t="s">
        <v>191</v>
      </c>
      <c r="BE245" s="113">
        <f>IF(U245="základní",N245,0)</f>
        <v>0</v>
      </c>
      <c r="BF245" s="113">
        <f>IF(U245="snížená",N245,0)</f>
        <v>0</v>
      </c>
      <c r="BG245" s="113">
        <f>IF(U245="zákl. přenesená",N245,0)</f>
        <v>0</v>
      </c>
      <c r="BH245" s="113">
        <f>IF(U245="sníž. přenesená",N245,0)</f>
        <v>0</v>
      </c>
      <c r="BI245" s="113">
        <f>IF(U245="nulová",N245,0)</f>
        <v>0</v>
      </c>
      <c r="BJ245" s="21" t="s">
        <v>90</v>
      </c>
      <c r="BK245" s="113">
        <f>ROUND(L245*K245,2)</f>
        <v>0</v>
      </c>
      <c r="BL245" s="21" t="s">
        <v>196</v>
      </c>
      <c r="BM245" s="21" t="s">
        <v>1853</v>
      </c>
    </row>
    <row r="246" spans="2:51" s="10" customFormat="1" ht="22.5" customHeight="1">
      <c r="B246" s="179"/>
      <c r="C246" s="180"/>
      <c r="D246" s="180"/>
      <c r="E246" s="181" t="s">
        <v>22</v>
      </c>
      <c r="F246" s="284" t="s">
        <v>392</v>
      </c>
      <c r="G246" s="285"/>
      <c r="H246" s="285"/>
      <c r="I246" s="285"/>
      <c r="J246" s="180"/>
      <c r="K246" s="182">
        <v>581.365</v>
      </c>
      <c r="L246" s="180"/>
      <c r="M246" s="180"/>
      <c r="N246" s="180"/>
      <c r="O246" s="180"/>
      <c r="P246" s="180"/>
      <c r="Q246" s="180"/>
      <c r="R246" s="183"/>
      <c r="T246" s="184"/>
      <c r="U246" s="180"/>
      <c r="V246" s="180"/>
      <c r="W246" s="180"/>
      <c r="X246" s="180"/>
      <c r="Y246" s="180"/>
      <c r="Z246" s="180"/>
      <c r="AA246" s="185"/>
      <c r="AT246" s="186" t="s">
        <v>199</v>
      </c>
      <c r="AU246" s="186" t="s">
        <v>114</v>
      </c>
      <c r="AV246" s="10" t="s">
        <v>114</v>
      </c>
      <c r="AW246" s="10" t="s">
        <v>39</v>
      </c>
      <c r="AX246" s="10" t="s">
        <v>82</v>
      </c>
      <c r="AY246" s="186" t="s">
        <v>191</v>
      </c>
    </row>
    <row r="247" spans="2:51" s="10" customFormat="1" ht="22.5" customHeight="1">
      <c r="B247" s="179"/>
      <c r="C247" s="180"/>
      <c r="D247" s="180"/>
      <c r="E247" s="181" t="s">
        <v>22</v>
      </c>
      <c r="F247" s="274" t="s">
        <v>1854</v>
      </c>
      <c r="G247" s="275"/>
      <c r="H247" s="275"/>
      <c r="I247" s="275"/>
      <c r="J247" s="180"/>
      <c r="K247" s="182">
        <v>48.82</v>
      </c>
      <c r="L247" s="180"/>
      <c r="M247" s="180"/>
      <c r="N247" s="180"/>
      <c r="O247" s="180"/>
      <c r="P247" s="180"/>
      <c r="Q247" s="180"/>
      <c r="R247" s="183"/>
      <c r="T247" s="184"/>
      <c r="U247" s="180"/>
      <c r="V247" s="180"/>
      <c r="W247" s="180"/>
      <c r="X247" s="180"/>
      <c r="Y247" s="180"/>
      <c r="Z247" s="180"/>
      <c r="AA247" s="185"/>
      <c r="AT247" s="186" t="s">
        <v>199</v>
      </c>
      <c r="AU247" s="186" t="s">
        <v>114</v>
      </c>
      <c r="AV247" s="10" t="s">
        <v>114</v>
      </c>
      <c r="AW247" s="10" t="s">
        <v>39</v>
      </c>
      <c r="AX247" s="10" t="s">
        <v>82</v>
      </c>
      <c r="AY247" s="186" t="s">
        <v>191</v>
      </c>
    </row>
    <row r="248" spans="2:51" s="10" customFormat="1" ht="22.5" customHeight="1">
      <c r="B248" s="179"/>
      <c r="C248" s="180"/>
      <c r="D248" s="180"/>
      <c r="E248" s="181" t="s">
        <v>22</v>
      </c>
      <c r="F248" s="274" t="s">
        <v>1855</v>
      </c>
      <c r="G248" s="275"/>
      <c r="H248" s="275"/>
      <c r="I248" s="275"/>
      <c r="J248" s="180"/>
      <c r="K248" s="182">
        <v>67.8</v>
      </c>
      <c r="L248" s="180"/>
      <c r="M248" s="180"/>
      <c r="N248" s="180"/>
      <c r="O248" s="180"/>
      <c r="P248" s="180"/>
      <c r="Q248" s="180"/>
      <c r="R248" s="183"/>
      <c r="T248" s="184"/>
      <c r="U248" s="180"/>
      <c r="V248" s="180"/>
      <c r="W248" s="180"/>
      <c r="X248" s="180"/>
      <c r="Y248" s="180"/>
      <c r="Z248" s="180"/>
      <c r="AA248" s="185"/>
      <c r="AT248" s="186" t="s">
        <v>199</v>
      </c>
      <c r="AU248" s="186" t="s">
        <v>114</v>
      </c>
      <c r="AV248" s="10" t="s">
        <v>114</v>
      </c>
      <c r="AW248" s="10" t="s">
        <v>39</v>
      </c>
      <c r="AX248" s="10" t="s">
        <v>82</v>
      </c>
      <c r="AY248" s="186" t="s">
        <v>191</v>
      </c>
    </row>
    <row r="249" spans="2:51" s="10" customFormat="1" ht="22.5" customHeight="1">
      <c r="B249" s="179"/>
      <c r="C249" s="180"/>
      <c r="D249" s="180"/>
      <c r="E249" s="181" t="s">
        <v>22</v>
      </c>
      <c r="F249" s="274" t="s">
        <v>1856</v>
      </c>
      <c r="G249" s="275"/>
      <c r="H249" s="275"/>
      <c r="I249" s="275"/>
      <c r="J249" s="180"/>
      <c r="K249" s="182">
        <v>4.173</v>
      </c>
      <c r="L249" s="180"/>
      <c r="M249" s="180"/>
      <c r="N249" s="180"/>
      <c r="O249" s="180"/>
      <c r="P249" s="180"/>
      <c r="Q249" s="180"/>
      <c r="R249" s="183"/>
      <c r="T249" s="184"/>
      <c r="U249" s="180"/>
      <c r="V249" s="180"/>
      <c r="W249" s="180"/>
      <c r="X249" s="180"/>
      <c r="Y249" s="180"/>
      <c r="Z249" s="180"/>
      <c r="AA249" s="185"/>
      <c r="AT249" s="186" t="s">
        <v>199</v>
      </c>
      <c r="AU249" s="186" t="s">
        <v>114</v>
      </c>
      <c r="AV249" s="10" t="s">
        <v>114</v>
      </c>
      <c r="AW249" s="10" t="s">
        <v>39</v>
      </c>
      <c r="AX249" s="10" t="s">
        <v>82</v>
      </c>
      <c r="AY249" s="186" t="s">
        <v>191</v>
      </c>
    </row>
    <row r="250" spans="2:51" s="12" customFormat="1" ht="22.5" customHeight="1">
      <c r="B250" s="195"/>
      <c r="C250" s="196"/>
      <c r="D250" s="196"/>
      <c r="E250" s="197" t="s">
        <v>22</v>
      </c>
      <c r="F250" s="288" t="s">
        <v>217</v>
      </c>
      <c r="G250" s="289"/>
      <c r="H250" s="289"/>
      <c r="I250" s="289"/>
      <c r="J250" s="196"/>
      <c r="K250" s="198">
        <v>702.158</v>
      </c>
      <c r="L250" s="196"/>
      <c r="M250" s="196"/>
      <c r="N250" s="196"/>
      <c r="O250" s="196"/>
      <c r="P250" s="196"/>
      <c r="Q250" s="196"/>
      <c r="R250" s="199"/>
      <c r="T250" s="200"/>
      <c r="U250" s="196"/>
      <c r="V250" s="196"/>
      <c r="W250" s="196"/>
      <c r="X250" s="196"/>
      <c r="Y250" s="196"/>
      <c r="Z250" s="196"/>
      <c r="AA250" s="201"/>
      <c r="AT250" s="202" t="s">
        <v>199</v>
      </c>
      <c r="AU250" s="202" t="s">
        <v>114</v>
      </c>
      <c r="AV250" s="12" t="s">
        <v>196</v>
      </c>
      <c r="AW250" s="12" t="s">
        <v>39</v>
      </c>
      <c r="AX250" s="12" t="s">
        <v>90</v>
      </c>
      <c r="AY250" s="202" t="s">
        <v>191</v>
      </c>
    </row>
    <row r="251" spans="2:65" s="1" customFormat="1" ht="31.5" customHeight="1">
      <c r="B251" s="38"/>
      <c r="C251" s="172" t="s">
        <v>403</v>
      </c>
      <c r="D251" s="172" t="s">
        <v>193</v>
      </c>
      <c r="E251" s="173" t="s">
        <v>1857</v>
      </c>
      <c r="F251" s="281" t="s">
        <v>1858</v>
      </c>
      <c r="G251" s="281"/>
      <c r="H251" s="281"/>
      <c r="I251" s="281"/>
      <c r="J251" s="174" t="s">
        <v>111</v>
      </c>
      <c r="K251" s="175">
        <v>4.173</v>
      </c>
      <c r="L251" s="282">
        <v>0</v>
      </c>
      <c r="M251" s="283"/>
      <c r="N251" s="280">
        <f>ROUND(L251*K251,2)</f>
        <v>0</v>
      </c>
      <c r="O251" s="280"/>
      <c r="P251" s="280"/>
      <c r="Q251" s="280"/>
      <c r="R251" s="40"/>
      <c r="T251" s="176" t="s">
        <v>22</v>
      </c>
      <c r="U251" s="47" t="s">
        <v>47</v>
      </c>
      <c r="V251" s="39"/>
      <c r="W251" s="177">
        <f>V251*K251</f>
        <v>0</v>
      </c>
      <c r="X251" s="177">
        <v>0.00489</v>
      </c>
      <c r="Y251" s="177">
        <f>X251*K251</f>
        <v>0.020405970000000002</v>
      </c>
      <c r="Z251" s="177">
        <v>0</v>
      </c>
      <c r="AA251" s="178">
        <f>Z251*K251</f>
        <v>0</v>
      </c>
      <c r="AR251" s="21" t="s">
        <v>196</v>
      </c>
      <c r="AT251" s="21" t="s">
        <v>193</v>
      </c>
      <c r="AU251" s="21" t="s">
        <v>114</v>
      </c>
      <c r="AY251" s="21" t="s">
        <v>191</v>
      </c>
      <c r="BE251" s="113">
        <f>IF(U251="základní",N251,0)</f>
        <v>0</v>
      </c>
      <c r="BF251" s="113">
        <f>IF(U251="snížená",N251,0)</f>
        <v>0</v>
      </c>
      <c r="BG251" s="113">
        <f>IF(U251="zákl. přenesená",N251,0)</f>
        <v>0</v>
      </c>
      <c r="BH251" s="113">
        <f>IF(U251="sníž. přenesená",N251,0)</f>
        <v>0</v>
      </c>
      <c r="BI251" s="113">
        <f>IF(U251="nulová",N251,0)</f>
        <v>0</v>
      </c>
      <c r="BJ251" s="21" t="s">
        <v>90</v>
      </c>
      <c r="BK251" s="113">
        <f>ROUND(L251*K251,2)</f>
        <v>0</v>
      </c>
      <c r="BL251" s="21" t="s">
        <v>196</v>
      </c>
      <c r="BM251" s="21" t="s">
        <v>1859</v>
      </c>
    </row>
    <row r="252" spans="2:51" s="11" customFormat="1" ht="22.5" customHeight="1">
      <c r="B252" s="187"/>
      <c r="C252" s="188"/>
      <c r="D252" s="188"/>
      <c r="E252" s="189" t="s">
        <v>22</v>
      </c>
      <c r="F252" s="286" t="s">
        <v>1826</v>
      </c>
      <c r="G252" s="287"/>
      <c r="H252" s="287"/>
      <c r="I252" s="287"/>
      <c r="J252" s="188"/>
      <c r="K252" s="190" t="s">
        <v>22</v>
      </c>
      <c r="L252" s="188"/>
      <c r="M252" s="188"/>
      <c r="N252" s="188"/>
      <c r="O252" s="188"/>
      <c r="P252" s="188"/>
      <c r="Q252" s="188"/>
      <c r="R252" s="191"/>
      <c r="T252" s="192"/>
      <c r="U252" s="188"/>
      <c r="V252" s="188"/>
      <c r="W252" s="188"/>
      <c r="X252" s="188"/>
      <c r="Y252" s="188"/>
      <c r="Z252" s="188"/>
      <c r="AA252" s="193"/>
      <c r="AT252" s="194" t="s">
        <v>199</v>
      </c>
      <c r="AU252" s="194" t="s">
        <v>114</v>
      </c>
      <c r="AV252" s="11" t="s">
        <v>90</v>
      </c>
      <c r="AW252" s="11" t="s">
        <v>39</v>
      </c>
      <c r="AX252" s="11" t="s">
        <v>82</v>
      </c>
      <c r="AY252" s="194" t="s">
        <v>191</v>
      </c>
    </row>
    <row r="253" spans="2:51" s="10" customFormat="1" ht="22.5" customHeight="1">
      <c r="B253" s="179"/>
      <c r="C253" s="180"/>
      <c r="D253" s="180"/>
      <c r="E253" s="181" t="s">
        <v>22</v>
      </c>
      <c r="F253" s="274" t="s">
        <v>1860</v>
      </c>
      <c r="G253" s="275"/>
      <c r="H253" s="275"/>
      <c r="I253" s="275"/>
      <c r="J253" s="180"/>
      <c r="K253" s="182">
        <v>4.173</v>
      </c>
      <c r="L253" s="180"/>
      <c r="M253" s="180"/>
      <c r="N253" s="180"/>
      <c r="O253" s="180"/>
      <c r="P253" s="180"/>
      <c r="Q253" s="180"/>
      <c r="R253" s="183"/>
      <c r="T253" s="184"/>
      <c r="U253" s="180"/>
      <c r="V253" s="180"/>
      <c r="W253" s="180"/>
      <c r="X253" s="180"/>
      <c r="Y253" s="180"/>
      <c r="Z253" s="180"/>
      <c r="AA253" s="185"/>
      <c r="AT253" s="186" t="s">
        <v>199</v>
      </c>
      <c r="AU253" s="186" t="s">
        <v>114</v>
      </c>
      <c r="AV253" s="10" t="s">
        <v>114</v>
      </c>
      <c r="AW253" s="10" t="s">
        <v>39</v>
      </c>
      <c r="AX253" s="10" t="s">
        <v>90</v>
      </c>
      <c r="AY253" s="186" t="s">
        <v>191</v>
      </c>
    </row>
    <row r="254" spans="2:65" s="1" customFormat="1" ht="31.5" customHeight="1">
      <c r="B254" s="38"/>
      <c r="C254" s="172" t="s">
        <v>410</v>
      </c>
      <c r="D254" s="172" t="s">
        <v>193</v>
      </c>
      <c r="E254" s="173" t="s">
        <v>404</v>
      </c>
      <c r="F254" s="281" t="s">
        <v>405</v>
      </c>
      <c r="G254" s="281"/>
      <c r="H254" s="281"/>
      <c r="I254" s="281"/>
      <c r="J254" s="174" t="s">
        <v>406</v>
      </c>
      <c r="K254" s="175">
        <v>22.9</v>
      </c>
      <c r="L254" s="282">
        <v>0</v>
      </c>
      <c r="M254" s="283"/>
      <c r="N254" s="280">
        <f>ROUND(L254*K254,2)</f>
        <v>0</v>
      </c>
      <c r="O254" s="280"/>
      <c r="P254" s="280"/>
      <c r="Q254" s="280"/>
      <c r="R254" s="40"/>
      <c r="T254" s="176" t="s">
        <v>22</v>
      </c>
      <c r="U254" s="47" t="s">
        <v>47</v>
      </c>
      <c r="V254" s="39"/>
      <c r="W254" s="177">
        <f>V254*K254</f>
        <v>0</v>
      </c>
      <c r="X254" s="177">
        <v>0</v>
      </c>
      <c r="Y254" s="177">
        <f>X254*K254</f>
        <v>0</v>
      </c>
      <c r="Z254" s="177">
        <v>0</v>
      </c>
      <c r="AA254" s="178">
        <f>Z254*K254</f>
        <v>0</v>
      </c>
      <c r="AR254" s="21" t="s">
        <v>196</v>
      </c>
      <c r="AT254" s="21" t="s">
        <v>193</v>
      </c>
      <c r="AU254" s="21" t="s">
        <v>114</v>
      </c>
      <c r="AY254" s="21" t="s">
        <v>191</v>
      </c>
      <c r="BE254" s="113">
        <f>IF(U254="základní",N254,0)</f>
        <v>0</v>
      </c>
      <c r="BF254" s="113">
        <f>IF(U254="snížená",N254,0)</f>
        <v>0</v>
      </c>
      <c r="BG254" s="113">
        <f>IF(U254="zákl. přenesená",N254,0)</f>
        <v>0</v>
      </c>
      <c r="BH254" s="113">
        <f>IF(U254="sníž. přenesená",N254,0)</f>
        <v>0</v>
      </c>
      <c r="BI254" s="113">
        <f>IF(U254="nulová",N254,0)</f>
        <v>0</v>
      </c>
      <c r="BJ254" s="21" t="s">
        <v>90</v>
      </c>
      <c r="BK254" s="113">
        <f>ROUND(L254*K254,2)</f>
        <v>0</v>
      </c>
      <c r="BL254" s="21" t="s">
        <v>196</v>
      </c>
      <c r="BM254" s="21" t="s">
        <v>1861</v>
      </c>
    </row>
    <row r="255" spans="2:51" s="11" customFormat="1" ht="22.5" customHeight="1">
      <c r="B255" s="187"/>
      <c r="C255" s="188"/>
      <c r="D255" s="188"/>
      <c r="E255" s="189" t="s">
        <v>22</v>
      </c>
      <c r="F255" s="286" t="s">
        <v>1826</v>
      </c>
      <c r="G255" s="287"/>
      <c r="H255" s="287"/>
      <c r="I255" s="287"/>
      <c r="J255" s="188"/>
      <c r="K255" s="190" t="s">
        <v>22</v>
      </c>
      <c r="L255" s="188"/>
      <c r="M255" s="188"/>
      <c r="N255" s="188"/>
      <c r="O255" s="188"/>
      <c r="P255" s="188"/>
      <c r="Q255" s="188"/>
      <c r="R255" s="191"/>
      <c r="T255" s="192"/>
      <c r="U255" s="188"/>
      <c r="V255" s="188"/>
      <c r="W255" s="188"/>
      <c r="X255" s="188"/>
      <c r="Y255" s="188"/>
      <c r="Z255" s="188"/>
      <c r="AA255" s="193"/>
      <c r="AT255" s="194" t="s">
        <v>199</v>
      </c>
      <c r="AU255" s="194" t="s">
        <v>114</v>
      </c>
      <c r="AV255" s="11" t="s">
        <v>90</v>
      </c>
      <c r="AW255" s="11" t="s">
        <v>39</v>
      </c>
      <c r="AX255" s="11" t="s">
        <v>82</v>
      </c>
      <c r="AY255" s="194" t="s">
        <v>191</v>
      </c>
    </row>
    <row r="256" spans="2:51" s="10" customFormat="1" ht="22.5" customHeight="1">
      <c r="B256" s="179"/>
      <c r="C256" s="180"/>
      <c r="D256" s="180"/>
      <c r="E256" s="181" t="s">
        <v>22</v>
      </c>
      <c r="F256" s="274" t="s">
        <v>1862</v>
      </c>
      <c r="G256" s="275"/>
      <c r="H256" s="275"/>
      <c r="I256" s="275"/>
      <c r="J256" s="180"/>
      <c r="K256" s="182">
        <v>22.9</v>
      </c>
      <c r="L256" s="180"/>
      <c r="M256" s="180"/>
      <c r="N256" s="180"/>
      <c r="O256" s="180"/>
      <c r="P256" s="180"/>
      <c r="Q256" s="180"/>
      <c r="R256" s="183"/>
      <c r="T256" s="184"/>
      <c r="U256" s="180"/>
      <c r="V256" s="180"/>
      <c r="W256" s="180"/>
      <c r="X256" s="180"/>
      <c r="Y256" s="180"/>
      <c r="Z256" s="180"/>
      <c r="AA256" s="185"/>
      <c r="AT256" s="186" t="s">
        <v>199</v>
      </c>
      <c r="AU256" s="186" t="s">
        <v>114</v>
      </c>
      <c r="AV256" s="10" t="s">
        <v>114</v>
      </c>
      <c r="AW256" s="10" t="s">
        <v>39</v>
      </c>
      <c r="AX256" s="10" t="s">
        <v>90</v>
      </c>
      <c r="AY256" s="186" t="s">
        <v>191</v>
      </c>
    </row>
    <row r="257" spans="2:65" s="1" customFormat="1" ht="31.5" customHeight="1">
      <c r="B257" s="38"/>
      <c r="C257" s="203" t="s">
        <v>1661</v>
      </c>
      <c r="D257" s="203" t="s">
        <v>292</v>
      </c>
      <c r="E257" s="204" t="s">
        <v>411</v>
      </c>
      <c r="F257" s="276" t="s">
        <v>412</v>
      </c>
      <c r="G257" s="276"/>
      <c r="H257" s="276"/>
      <c r="I257" s="276"/>
      <c r="J257" s="205" t="s">
        <v>406</v>
      </c>
      <c r="K257" s="206">
        <v>27.48</v>
      </c>
      <c r="L257" s="277">
        <v>0</v>
      </c>
      <c r="M257" s="278"/>
      <c r="N257" s="279">
        <f>ROUND(L257*K257,2)</f>
        <v>0</v>
      </c>
      <c r="O257" s="280"/>
      <c r="P257" s="280"/>
      <c r="Q257" s="280"/>
      <c r="R257" s="40"/>
      <c r="T257" s="176" t="s">
        <v>22</v>
      </c>
      <c r="U257" s="47" t="s">
        <v>47</v>
      </c>
      <c r="V257" s="39"/>
      <c r="W257" s="177">
        <f>V257*K257</f>
        <v>0</v>
      </c>
      <c r="X257" s="177">
        <v>0.00012</v>
      </c>
      <c r="Y257" s="177">
        <f>X257*K257</f>
        <v>0.0032976</v>
      </c>
      <c r="Z257" s="177">
        <v>0</v>
      </c>
      <c r="AA257" s="178">
        <f>Z257*K257</f>
        <v>0</v>
      </c>
      <c r="AR257" s="21" t="s">
        <v>296</v>
      </c>
      <c r="AT257" s="21" t="s">
        <v>292</v>
      </c>
      <c r="AU257" s="21" t="s">
        <v>114</v>
      </c>
      <c r="AY257" s="21" t="s">
        <v>191</v>
      </c>
      <c r="BE257" s="113">
        <f>IF(U257="základní",N257,0)</f>
        <v>0</v>
      </c>
      <c r="BF257" s="113">
        <f>IF(U257="snížená",N257,0)</f>
        <v>0</v>
      </c>
      <c r="BG257" s="113">
        <f>IF(U257="zákl. přenesená",N257,0)</f>
        <v>0</v>
      </c>
      <c r="BH257" s="113">
        <f>IF(U257="sníž. přenesená",N257,0)</f>
        <v>0</v>
      </c>
      <c r="BI257" s="113">
        <f>IF(U257="nulová",N257,0)</f>
        <v>0</v>
      </c>
      <c r="BJ257" s="21" t="s">
        <v>90</v>
      </c>
      <c r="BK257" s="113">
        <f>ROUND(L257*K257,2)</f>
        <v>0</v>
      </c>
      <c r="BL257" s="21" t="s">
        <v>196</v>
      </c>
      <c r="BM257" s="21" t="s">
        <v>1863</v>
      </c>
    </row>
    <row r="258" spans="2:51" s="11" customFormat="1" ht="22.5" customHeight="1">
      <c r="B258" s="187"/>
      <c r="C258" s="188"/>
      <c r="D258" s="188"/>
      <c r="E258" s="189" t="s">
        <v>22</v>
      </c>
      <c r="F258" s="286" t="s">
        <v>1826</v>
      </c>
      <c r="G258" s="287"/>
      <c r="H258" s="287"/>
      <c r="I258" s="287"/>
      <c r="J258" s="188"/>
      <c r="K258" s="190" t="s">
        <v>22</v>
      </c>
      <c r="L258" s="188"/>
      <c r="M258" s="188"/>
      <c r="N258" s="188"/>
      <c r="O258" s="188"/>
      <c r="P258" s="188"/>
      <c r="Q258" s="188"/>
      <c r="R258" s="191"/>
      <c r="T258" s="192"/>
      <c r="U258" s="188"/>
      <c r="V258" s="188"/>
      <c r="W258" s="188"/>
      <c r="X258" s="188"/>
      <c r="Y258" s="188"/>
      <c r="Z258" s="188"/>
      <c r="AA258" s="193"/>
      <c r="AT258" s="194" t="s">
        <v>199</v>
      </c>
      <c r="AU258" s="194" t="s">
        <v>114</v>
      </c>
      <c r="AV258" s="11" t="s">
        <v>90</v>
      </c>
      <c r="AW258" s="11" t="s">
        <v>39</v>
      </c>
      <c r="AX258" s="11" t="s">
        <v>82</v>
      </c>
      <c r="AY258" s="194" t="s">
        <v>191</v>
      </c>
    </row>
    <row r="259" spans="2:51" s="10" customFormat="1" ht="22.5" customHeight="1">
      <c r="B259" s="179"/>
      <c r="C259" s="180"/>
      <c r="D259" s="180"/>
      <c r="E259" s="181" t="s">
        <v>22</v>
      </c>
      <c r="F259" s="274" t="s">
        <v>1862</v>
      </c>
      <c r="G259" s="275"/>
      <c r="H259" s="275"/>
      <c r="I259" s="275"/>
      <c r="J259" s="180"/>
      <c r="K259" s="182">
        <v>22.9</v>
      </c>
      <c r="L259" s="180"/>
      <c r="M259" s="180"/>
      <c r="N259" s="180"/>
      <c r="O259" s="180"/>
      <c r="P259" s="180"/>
      <c r="Q259" s="180"/>
      <c r="R259" s="183"/>
      <c r="T259" s="184"/>
      <c r="U259" s="180"/>
      <c r="V259" s="180"/>
      <c r="W259" s="180"/>
      <c r="X259" s="180"/>
      <c r="Y259" s="180"/>
      <c r="Z259" s="180"/>
      <c r="AA259" s="185"/>
      <c r="AT259" s="186" t="s">
        <v>199</v>
      </c>
      <c r="AU259" s="186" t="s">
        <v>114</v>
      </c>
      <c r="AV259" s="10" t="s">
        <v>114</v>
      </c>
      <c r="AW259" s="10" t="s">
        <v>39</v>
      </c>
      <c r="AX259" s="10" t="s">
        <v>90</v>
      </c>
      <c r="AY259" s="186" t="s">
        <v>191</v>
      </c>
    </row>
    <row r="260" spans="2:65" s="1" customFormat="1" ht="31.5" customHeight="1">
      <c r="B260" s="38"/>
      <c r="C260" s="172" t="s">
        <v>1582</v>
      </c>
      <c r="D260" s="172" t="s">
        <v>193</v>
      </c>
      <c r="E260" s="173" t="s">
        <v>423</v>
      </c>
      <c r="F260" s="281" t="s">
        <v>424</v>
      </c>
      <c r="G260" s="281"/>
      <c r="H260" s="281"/>
      <c r="I260" s="281"/>
      <c r="J260" s="174" t="s">
        <v>111</v>
      </c>
      <c r="K260" s="175">
        <v>501.265</v>
      </c>
      <c r="L260" s="282">
        <v>0</v>
      </c>
      <c r="M260" s="283"/>
      <c r="N260" s="280">
        <f>ROUND(L260*K260,2)</f>
        <v>0</v>
      </c>
      <c r="O260" s="280"/>
      <c r="P260" s="280"/>
      <c r="Q260" s="280"/>
      <c r="R260" s="40"/>
      <c r="T260" s="176" t="s">
        <v>22</v>
      </c>
      <c r="U260" s="47" t="s">
        <v>47</v>
      </c>
      <c r="V260" s="39"/>
      <c r="W260" s="177">
        <f>V260*K260</f>
        <v>0</v>
      </c>
      <c r="X260" s="177">
        <v>0.0085</v>
      </c>
      <c r="Y260" s="177">
        <f>X260*K260</f>
        <v>4.260752500000001</v>
      </c>
      <c r="Z260" s="177">
        <v>0</v>
      </c>
      <c r="AA260" s="178">
        <f>Z260*K260</f>
        <v>0</v>
      </c>
      <c r="AR260" s="21" t="s">
        <v>196</v>
      </c>
      <c r="AT260" s="21" t="s">
        <v>193</v>
      </c>
      <c r="AU260" s="21" t="s">
        <v>114</v>
      </c>
      <c r="AY260" s="21" t="s">
        <v>191</v>
      </c>
      <c r="BE260" s="113">
        <f>IF(U260="základní",N260,0)</f>
        <v>0</v>
      </c>
      <c r="BF260" s="113">
        <f>IF(U260="snížená",N260,0)</f>
        <v>0</v>
      </c>
      <c r="BG260" s="113">
        <f>IF(U260="zákl. přenesená",N260,0)</f>
        <v>0</v>
      </c>
      <c r="BH260" s="113">
        <f>IF(U260="sníž. přenesená",N260,0)</f>
        <v>0</v>
      </c>
      <c r="BI260" s="113">
        <f>IF(U260="nulová",N260,0)</f>
        <v>0</v>
      </c>
      <c r="BJ260" s="21" t="s">
        <v>90</v>
      </c>
      <c r="BK260" s="113">
        <f>ROUND(L260*K260,2)</f>
        <v>0</v>
      </c>
      <c r="BL260" s="21" t="s">
        <v>196</v>
      </c>
      <c r="BM260" s="21" t="s">
        <v>1864</v>
      </c>
    </row>
    <row r="261" spans="2:51" s="11" customFormat="1" ht="22.5" customHeight="1">
      <c r="B261" s="187"/>
      <c r="C261" s="188"/>
      <c r="D261" s="188"/>
      <c r="E261" s="189" t="s">
        <v>22</v>
      </c>
      <c r="F261" s="286" t="s">
        <v>1837</v>
      </c>
      <c r="G261" s="287"/>
      <c r="H261" s="287"/>
      <c r="I261" s="287"/>
      <c r="J261" s="188"/>
      <c r="K261" s="190" t="s">
        <v>22</v>
      </c>
      <c r="L261" s="188"/>
      <c r="M261" s="188"/>
      <c r="N261" s="188"/>
      <c r="O261" s="188"/>
      <c r="P261" s="188"/>
      <c r="Q261" s="188"/>
      <c r="R261" s="191"/>
      <c r="T261" s="192"/>
      <c r="U261" s="188"/>
      <c r="V261" s="188"/>
      <c r="W261" s="188"/>
      <c r="X261" s="188"/>
      <c r="Y261" s="188"/>
      <c r="Z261" s="188"/>
      <c r="AA261" s="193"/>
      <c r="AT261" s="194" t="s">
        <v>199</v>
      </c>
      <c r="AU261" s="194" t="s">
        <v>114</v>
      </c>
      <c r="AV261" s="11" t="s">
        <v>90</v>
      </c>
      <c r="AW261" s="11" t="s">
        <v>39</v>
      </c>
      <c r="AX261" s="11" t="s">
        <v>82</v>
      </c>
      <c r="AY261" s="194" t="s">
        <v>191</v>
      </c>
    </row>
    <row r="262" spans="2:51" s="10" customFormat="1" ht="22.5" customHeight="1">
      <c r="B262" s="179"/>
      <c r="C262" s="180"/>
      <c r="D262" s="180"/>
      <c r="E262" s="181" t="s">
        <v>22</v>
      </c>
      <c r="F262" s="274" t="s">
        <v>1865</v>
      </c>
      <c r="G262" s="275"/>
      <c r="H262" s="275"/>
      <c r="I262" s="275"/>
      <c r="J262" s="180"/>
      <c r="K262" s="182">
        <v>445.09</v>
      </c>
      <c r="L262" s="180"/>
      <c r="M262" s="180"/>
      <c r="N262" s="180"/>
      <c r="O262" s="180"/>
      <c r="P262" s="180"/>
      <c r="Q262" s="180"/>
      <c r="R262" s="183"/>
      <c r="T262" s="184"/>
      <c r="U262" s="180"/>
      <c r="V262" s="180"/>
      <c r="W262" s="180"/>
      <c r="X262" s="180"/>
      <c r="Y262" s="180"/>
      <c r="Z262" s="180"/>
      <c r="AA262" s="185"/>
      <c r="AT262" s="186" t="s">
        <v>199</v>
      </c>
      <c r="AU262" s="186" t="s">
        <v>114</v>
      </c>
      <c r="AV262" s="10" t="s">
        <v>114</v>
      </c>
      <c r="AW262" s="10" t="s">
        <v>39</v>
      </c>
      <c r="AX262" s="10" t="s">
        <v>82</v>
      </c>
      <c r="AY262" s="186" t="s">
        <v>191</v>
      </c>
    </row>
    <row r="263" spans="2:51" s="10" customFormat="1" ht="22.5" customHeight="1">
      <c r="B263" s="179"/>
      <c r="C263" s="180"/>
      <c r="D263" s="180"/>
      <c r="E263" s="181" t="s">
        <v>22</v>
      </c>
      <c r="F263" s="274" t="s">
        <v>1866</v>
      </c>
      <c r="G263" s="275"/>
      <c r="H263" s="275"/>
      <c r="I263" s="275"/>
      <c r="J263" s="180"/>
      <c r="K263" s="182">
        <v>39.775</v>
      </c>
      <c r="L263" s="180"/>
      <c r="M263" s="180"/>
      <c r="N263" s="180"/>
      <c r="O263" s="180"/>
      <c r="P263" s="180"/>
      <c r="Q263" s="180"/>
      <c r="R263" s="183"/>
      <c r="T263" s="184"/>
      <c r="U263" s="180"/>
      <c r="V263" s="180"/>
      <c r="W263" s="180"/>
      <c r="X263" s="180"/>
      <c r="Y263" s="180"/>
      <c r="Z263" s="180"/>
      <c r="AA263" s="185"/>
      <c r="AT263" s="186" t="s">
        <v>199</v>
      </c>
      <c r="AU263" s="186" t="s">
        <v>114</v>
      </c>
      <c r="AV263" s="10" t="s">
        <v>114</v>
      </c>
      <c r="AW263" s="10" t="s">
        <v>39</v>
      </c>
      <c r="AX263" s="10" t="s">
        <v>82</v>
      </c>
      <c r="AY263" s="186" t="s">
        <v>191</v>
      </c>
    </row>
    <row r="264" spans="2:51" s="10" customFormat="1" ht="22.5" customHeight="1">
      <c r="B264" s="179"/>
      <c r="C264" s="180"/>
      <c r="D264" s="180"/>
      <c r="E264" s="181" t="s">
        <v>22</v>
      </c>
      <c r="F264" s="274" t="s">
        <v>1867</v>
      </c>
      <c r="G264" s="275"/>
      <c r="H264" s="275"/>
      <c r="I264" s="275"/>
      <c r="J264" s="180"/>
      <c r="K264" s="182">
        <v>7.7</v>
      </c>
      <c r="L264" s="180"/>
      <c r="M264" s="180"/>
      <c r="N264" s="180"/>
      <c r="O264" s="180"/>
      <c r="P264" s="180"/>
      <c r="Q264" s="180"/>
      <c r="R264" s="183"/>
      <c r="T264" s="184"/>
      <c r="U264" s="180"/>
      <c r="V264" s="180"/>
      <c r="W264" s="180"/>
      <c r="X264" s="180"/>
      <c r="Y264" s="180"/>
      <c r="Z264" s="180"/>
      <c r="AA264" s="185"/>
      <c r="AT264" s="186" t="s">
        <v>199</v>
      </c>
      <c r="AU264" s="186" t="s">
        <v>114</v>
      </c>
      <c r="AV264" s="10" t="s">
        <v>114</v>
      </c>
      <c r="AW264" s="10" t="s">
        <v>39</v>
      </c>
      <c r="AX264" s="10" t="s">
        <v>82</v>
      </c>
      <c r="AY264" s="186" t="s">
        <v>191</v>
      </c>
    </row>
    <row r="265" spans="2:51" s="10" customFormat="1" ht="22.5" customHeight="1">
      <c r="B265" s="179"/>
      <c r="C265" s="180"/>
      <c r="D265" s="180"/>
      <c r="E265" s="181" t="s">
        <v>22</v>
      </c>
      <c r="F265" s="274" t="s">
        <v>1868</v>
      </c>
      <c r="G265" s="275"/>
      <c r="H265" s="275"/>
      <c r="I265" s="275"/>
      <c r="J265" s="180"/>
      <c r="K265" s="182">
        <v>8.7</v>
      </c>
      <c r="L265" s="180"/>
      <c r="M265" s="180"/>
      <c r="N265" s="180"/>
      <c r="O265" s="180"/>
      <c r="P265" s="180"/>
      <c r="Q265" s="180"/>
      <c r="R265" s="183"/>
      <c r="T265" s="184"/>
      <c r="U265" s="180"/>
      <c r="V265" s="180"/>
      <c r="W265" s="180"/>
      <c r="X265" s="180"/>
      <c r="Y265" s="180"/>
      <c r="Z265" s="180"/>
      <c r="AA265" s="185"/>
      <c r="AT265" s="186" t="s">
        <v>199</v>
      </c>
      <c r="AU265" s="186" t="s">
        <v>114</v>
      </c>
      <c r="AV265" s="10" t="s">
        <v>114</v>
      </c>
      <c r="AW265" s="10" t="s">
        <v>39</v>
      </c>
      <c r="AX265" s="10" t="s">
        <v>82</v>
      </c>
      <c r="AY265" s="186" t="s">
        <v>191</v>
      </c>
    </row>
    <row r="266" spans="2:51" s="12" customFormat="1" ht="22.5" customHeight="1">
      <c r="B266" s="195"/>
      <c r="C266" s="196"/>
      <c r="D266" s="196"/>
      <c r="E266" s="197" t="s">
        <v>22</v>
      </c>
      <c r="F266" s="288" t="s">
        <v>217</v>
      </c>
      <c r="G266" s="289"/>
      <c r="H266" s="289"/>
      <c r="I266" s="289"/>
      <c r="J266" s="196"/>
      <c r="K266" s="198">
        <v>501.265</v>
      </c>
      <c r="L266" s="196"/>
      <c r="M266" s="196"/>
      <c r="N266" s="196"/>
      <c r="O266" s="196"/>
      <c r="P266" s="196"/>
      <c r="Q266" s="196"/>
      <c r="R266" s="199"/>
      <c r="T266" s="200"/>
      <c r="U266" s="196"/>
      <c r="V266" s="196"/>
      <c r="W266" s="196"/>
      <c r="X266" s="196"/>
      <c r="Y266" s="196"/>
      <c r="Z266" s="196"/>
      <c r="AA266" s="201"/>
      <c r="AT266" s="202" t="s">
        <v>199</v>
      </c>
      <c r="AU266" s="202" t="s">
        <v>114</v>
      </c>
      <c r="AV266" s="12" t="s">
        <v>196</v>
      </c>
      <c r="AW266" s="12" t="s">
        <v>39</v>
      </c>
      <c r="AX266" s="12" t="s">
        <v>90</v>
      </c>
      <c r="AY266" s="202" t="s">
        <v>191</v>
      </c>
    </row>
    <row r="267" spans="2:65" s="1" customFormat="1" ht="31.5" customHeight="1">
      <c r="B267" s="38"/>
      <c r="C267" s="203" t="s">
        <v>1724</v>
      </c>
      <c r="D267" s="203" t="s">
        <v>292</v>
      </c>
      <c r="E267" s="204" t="s">
        <v>432</v>
      </c>
      <c r="F267" s="276" t="s">
        <v>433</v>
      </c>
      <c r="G267" s="276"/>
      <c r="H267" s="276"/>
      <c r="I267" s="276"/>
      <c r="J267" s="205" t="s">
        <v>111</v>
      </c>
      <c r="K267" s="206">
        <v>510.195</v>
      </c>
      <c r="L267" s="277">
        <v>0</v>
      </c>
      <c r="M267" s="278"/>
      <c r="N267" s="279">
        <f>ROUND(L267*K267,2)</f>
        <v>0</v>
      </c>
      <c r="O267" s="280"/>
      <c r="P267" s="280"/>
      <c r="Q267" s="280"/>
      <c r="R267" s="40"/>
      <c r="T267" s="176" t="s">
        <v>22</v>
      </c>
      <c r="U267" s="47" t="s">
        <v>47</v>
      </c>
      <c r="V267" s="39"/>
      <c r="W267" s="177">
        <f>V267*K267</f>
        <v>0</v>
      </c>
      <c r="X267" s="177">
        <v>0.0024</v>
      </c>
      <c r="Y267" s="177">
        <f>X267*K267</f>
        <v>1.224468</v>
      </c>
      <c r="Z267" s="177">
        <v>0</v>
      </c>
      <c r="AA267" s="178">
        <f>Z267*K267</f>
        <v>0</v>
      </c>
      <c r="AR267" s="21" t="s">
        <v>296</v>
      </c>
      <c r="AT267" s="21" t="s">
        <v>292</v>
      </c>
      <c r="AU267" s="21" t="s">
        <v>114</v>
      </c>
      <c r="AY267" s="21" t="s">
        <v>191</v>
      </c>
      <c r="BE267" s="113">
        <f>IF(U267="základní",N267,0)</f>
        <v>0</v>
      </c>
      <c r="BF267" s="113">
        <f>IF(U267="snížená",N267,0)</f>
        <v>0</v>
      </c>
      <c r="BG267" s="113">
        <f>IF(U267="zákl. přenesená",N267,0)</f>
        <v>0</v>
      </c>
      <c r="BH267" s="113">
        <f>IF(U267="sníž. přenesená",N267,0)</f>
        <v>0</v>
      </c>
      <c r="BI267" s="113">
        <f>IF(U267="nulová",N267,0)</f>
        <v>0</v>
      </c>
      <c r="BJ267" s="21" t="s">
        <v>90</v>
      </c>
      <c r="BK267" s="113">
        <f>ROUND(L267*K267,2)</f>
        <v>0</v>
      </c>
      <c r="BL267" s="21" t="s">
        <v>196</v>
      </c>
      <c r="BM267" s="21" t="s">
        <v>1869</v>
      </c>
    </row>
    <row r="268" spans="2:47" s="1" customFormat="1" ht="22.5" customHeight="1">
      <c r="B268" s="38"/>
      <c r="C268" s="39"/>
      <c r="D268" s="39"/>
      <c r="E268" s="39"/>
      <c r="F268" s="270" t="s">
        <v>435</v>
      </c>
      <c r="G268" s="271"/>
      <c r="H268" s="271"/>
      <c r="I268" s="271"/>
      <c r="J268" s="39"/>
      <c r="K268" s="39"/>
      <c r="L268" s="39"/>
      <c r="M268" s="39"/>
      <c r="N268" s="39"/>
      <c r="O268" s="39"/>
      <c r="P268" s="39"/>
      <c r="Q268" s="39"/>
      <c r="R268" s="40"/>
      <c r="T268" s="147"/>
      <c r="U268" s="39"/>
      <c r="V268" s="39"/>
      <c r="W268" s="39"/>
      <c r="X268" s="39"/>
      <c r="Y268" s="39"/>
      <c r="Z268" s="39"/>
      <c r="AA268" s="81"/>
      <c r="AT268" s="21" t="s">
        <v>210</v>
      </c>
      <c r="AU268" s="21" t="s">
        <v>114</v>
      </c>
    </row>
    <row r="269" spans="2:65" s="1" customFormat="1" ht="31.5" customHeight="1">
      <c r="B269" s="38"/>
      <c r="C269" s="203" t="s">
        <v>1750</v>
      </c>
      <c r="D269" s="203" t="s">
        <v>292</v>
      </c>
      <c r="E269" s="204" t="s">
        <v>437</v>
      </c>
      <c r="F269" s="276" t="s">
        <v>438</v>
      </c>
      <c r="G269" s="276"/>
      <c r="H269" s="276"/>
      <c r="I269" s="276"/>
      <c r="J269" s="205" t="s">
        <v>111</v>
      </c>
      <c r="K269" s="206">
        <v>50.899</v>
      </c>
      <c r="L269" s="277">
        <v>0</v>
      </c>
      <c r="M269" s="278"/>
      <c r="N269" s="279">
        <f>ROUND(L269*K269,2)</f>
        <v>0</v>
      </c>
      <c r="O269" s="280"/>
      <c r="P269" s="280"/>
      <c r="Q269" s="280"/>
      <c r="R269" s="40"/>
      <c r="T269" s="176" t="s">
        <v>22</v>
      </c>
      <c r="U269" s="47" t="s">
        <v>47</v>
      </c>
      <c r="V269" s="39"/>
      <c r="W269" s="177">
        <f>V269*K269</f>
        <v>0</v>
      </c>
      <c r="X269" s="177">
        <v>0.0041</v>
      </c>
      <c r="Y269" s="177">
        <f>X269*K269</f>
        <v>0.2086859</v>
      </c>
      <c r="Z269" s="177">
        <v>0</v>
      </c>
      <c r="AA269" s="178">
        <f>Z269*K269</f>
        <v>0</v>
      </c>
      <c r="AR269" s="21" t="s">
        <v>296</v>
      </c>
      <c r="AT269" s="21" t="s">
        <v>292</v>
      </c>
      <c r="AU269" s="21" t="s">
        <v>114</v>
      </c>
      <c r="AY269" s="21" t="s">
        <v>191</v>
      </c>
      <c r="BE269" s="113">
        <f>IF(U269="základní",N269,0)</f>
        <v>0</v>
      </c>
      <c r="BF269" s="113">
        <f>IF(U269="snížená",N269,0)</f>
        <v>0</v>
      </c>
      <c r="BG269" s="113">
        <f>IF(U269="zákl. přenesená",N269,0)</f>
        <v>0</v>
      </c>
      <c r="BH269" s="113">
        <f>IF(U269="sníž. přenesená",N269,0)</f>
        <v>0</v>
      </c>
      <c r="BI269" s="113">
        <f>IF(U269="nulová",N269,0)</f>
        <v>0</v>
      </c>
      <c r="BJ269" s="21" t="s">
        <v>90</v>
      </c>
      <c r="BK269" s="113">
        <f>ROUND(L269*K269,2)</f>
        <v>0</v>
      </c>
      <c r="BL269" s="21" t="s">
        <v>196</v>
      </c>
      <c r="BM269" s="21" t="s">
        <v>1870</v>
      </c>
    </row>
    <row r="270" spans="2:51" s="11" customFormat="1" ht="22.5" customHeight="1">
      <c r="B270" s="187"/>
      <c r="C270" s="188"/>
      <c r="D270" s="188"/>
      <c r="E270" s="189" t="s">
        <v>22</v>
      </c>
      <c r="F270" s="286" t="s">
        <v>1837</v>
      </c>
      <c r="G270" s="287"/>
      <c r="H270" s="287"/>
      <c r="I270" s="287"/>
      <c r="J270" s="188"/>
      <c r="K270" s="190" t="s">
        <v>22</v>
      </c>
      <c r="L270" s="188"/>
      <c r="M270" s="188"/>
      <c r="N270" s="188"/>
      <c r="O270" s="188"/>
      <c r="P270" s="188"/>
      <c r="Q270" s="188"/>
      <c r="R270" s="191"/>
      <c r="T270" s="192"/>
      <c r="U270" s="188"/>
      <c r="V270" s="188"/>
      <c r="W270" s="188"/>
      <c r="X270" s="188"/>
      <c r="Y270" s="188"/>
      <c r="Z270" s="188"/>
      <c r="AA270" s="193"/>
      <c r="AT270" s="194" t="s">
        <v>199</v>
      </c>
      <c r="AU270" s="194" t="s">
        <v>114</v>
      </c>
      <c r="AV270" s="11" t="s">
        <v>90</v>
      </c>
      <c r="AW270" s="11" t="s">
        <v>39</v>
      </c>
      <c r="AX270" s="11" t="s">
        <v>82</v>
      </c>
      <c r="AY270" s="194" t="s">
        <v>191</v>
      </c>
    </row>
    <row r="271" spans="2:51" s="10" customFormat="1" ht="22.5" customHeight="1">
      <c r="B271" s="179"/>
      <c r="C271" s="180"/>
      <c r="D271" s="180"/>
      <c r="E271" s="181" t="s">
        <v>22</v>
      </c>
      <c r="F271" s="274" t="s">
        <v>1866</v>
      </c>
      <c r="G271" s="275"/>
      <c r="H271" s="275"/>
      <c r="I271" s="275"/>
      <c r="J271" s="180"/>
      <c r="K271" s="182">
        <v>39.775</v>
      </c>
      <c r="L271" s="180"/>
      <c r="M271" s="180"/>
      <c r="N271" s="180"/>
      <c r="O271" s="180"/>
      <c r="P271" s="180"/>
      <c r="Q271" s="180"/>
      <c r="R271" s="183"/>
      <c r="T271" s="184"/>
      <c r="U271" s="180"/>
      <c r="V271" s="180"/>
      <c r="W271" s="180"/>
      <c r="X271" s="180"/>
      <c r="Y271" s="180"/>
      <c r="Z271" s="180"/>
      <c r="AA271" s="185"/>
      <c r="AT271" s="186" t="s">
        <v>199</v>
      </c>
      <c r="AU271" s="186" t="s">
        <v>114</v>
      </c>
      <c r="AV271" s="10" t="s">
        <v>114</v>
      </c>
      <c r="AW271" s="10" t="s">
        <v>39</v>
      </c>
      <c r="AX271" s="10" t="s">
        <v>82</v>
      </c>
      <c r="AY271" s="186" t="s">
        <v>191</v>
      </c>
    </row>
    <row r="272" spans="2:51" s="10" customFormat="1" ht="22.5" customHeight="1">
      <c r="B272" s="179"/>
      <c r="C272" s="180"/>
      <c r="D272" s="180"/>
      <c r="E272" s="181" t="s">
        <v>22</v>
      </c>
      <c r="F272" s="274" t="s">
        <v>1871</v>
      </c>
      <c r="G272" s="275"/>
      <c r="H272" s="275"/>
      <c r="I272" s="275"/>
      <c r="J272" s="180"/>
      <c r="K272" s="182">
        <v>8.7</v>
      </c>
      <c r="L272" s="180"/>
      <c r="M272" s="180"/>
      <c r="N272" s="180"/>
      <c r="O272" s="180"/>
      <c r="P272" s="180"/>
      <c r="Q272" s="180"/>
      <c r="R272" s="183"/>
      <c r="T272" s="184"/>
      <c r="U272" s="180"/>
      <c r="V272" s="180"/>
      <c r="W272" s="180"/>
      <c r="X272" s="180"/>
      <c r="Y272" s="180"/>
      <c r="Z272" s="180"/>
      <c r="AA272" s="185"/>
      <c r="AT272" s="186" t="s">
        <v>199</v>
      </c>
      <c r="AU272" s="186" t="s">
        <v>114</v>
      </c>
      <c r="AV272" s="10" t="s">
        <v>114</v>
      </c>
      <c r="AW272" s="10" t="s">
        <v>39</v>
      </c>
      <c r="AX272" s="10" t="s">
        <v>82</v>
      </c>
      <c r="AY272" s="186" t="s">
        <v>191</v>
      </c>
    </row>
    <row r="273" spans="2:51" s="12" customFormat="1" ht="22.5" customHeight="1">
      <c r="B273" s="195"/>
      <c r="C273" s="196"/>
      <c r="D273" s="196"/>
      <c r="E273" s="197" t="s">
        <v>22</v>
      </c>
      <c r="F273" s="288" t="s">
        <v>217</v>
      </c>
      <c r="G273" s="289"/>
      <c r="H273" s="289"/>
      <c r="I273" s="289"/>
      <c r="J273" s="196"/>
      <c r="K273" s="198">
        <v>48.475</v>
      </c>
      <c r="L273" s="196"/>
      <c r="M273" s="196"/>
      <c r="N273" s="196"/>
      <c r="O273" s="196"/>
      <c r="P273" s="196"/>
      <c r="Q273" s="196"/>
      <c r="R273" s="199"/>
      <c r="T273" s="200"/>
      <c r="U273" s="196"/>
      <c r="V273" s="196"/>
      <c r="W273" s="196"/>
      <c r="X273" s="196"/>
      <c r="Y273" s="196"/>
      <c r="Z273" s="196"/>
      <c r="AA273" s="201"/>
      <c r="AT273" s="202" t="s">
        <v>199</v>
      </c>
      <c r="AU273" s="202" t="s">
        <v>114</v>
      </c>
      <c r="AV273" s="12" t="s">
        <v>196</v>
      </c>
      <c r="AW273" s="12" t="s">
        <v>39</v>
      </c>
      <c r="AX273" s="12" t="s">
        <v>90</v>
      </c>
      <c r="AY273" s="202" t="s">
        <v>191</v>
      </c>
    </row>
    <row r="274" spans="2:65" s="1" customFormat="1" ht="31.5" customHeight="1">
      <c r="B274" s="38"/>
      <c r="C274" s="203" t="s">
        <v>1745</v>
      </c>
      <c r="D274" s="203" t="s">
        <v>292</v>
      </c>
      <c r="E274" s="204" t="s">
        <v>441</v>
      </c>
      <c r="F274" s="276" t="s">
        <v>442</v>
      </c>
      <c r="G274" s="276"/>
      <c r="H274" s="276"/>
      <c r="I274" s="276"/>
      <c r="J274" s="205" t="s">
        <v>111</v>
      </c>
      <c r="K274" s="206">
        <v>8.085</v>
      </c>
      <c r="L274" s="277">
        <v>0</v>
      </c>
      <c r="M274" s="278"/>
      <c r="N274" s="279">
        <f>ROUND(L274*K274,2)</f>
        <v>0</v>
      </c>
      <c r="O274" s="280"/>
      <c r="P274" s="280"/>
      <c r="Q274" s="280"/>
      <c r="R274" s="40"/>
      <c r="T274" s="176" t="s">
        <v>22</v>
      </c>
      <c r="U274" s="47" t="s">
        <v>47</v>
      </c>
      <c r="V274" s="39"/>
      <c r="W274" s="177">
        <f>V274*K274</f>
        <v>0</v>
      </c>
      <c r="X274" s="177">
        <v>0.0048</v>
      </c>
      <c r="Y274" s="177">
        <f>X274*K274</f>
        <v>0.038808</v>
      </c>
      <c r="Z274" s="177">
        <v>0</v>
      </c>
      <c r="AA274" s="178">
        <f>Z274*K274</f>
        <v>0</v>
      </c>
      <c r="AR274" s="21" t="s">
        <v>296</v>
      </c>
      <c r="AT274" s="21" t="s">
        <v>292</v>
      </c>
      <c r="AU274" s="21" t="s">
        <v>114</v>
      </c>
      <c r="AY274" s="21" t="s">
        <v>191</v>
      </c>
      <c r="BE274" s="113">
        <f>IF(U274="základní",N274,0)</f>
        <v>0</v>
      </c>
      <c r="BF274" s="113">
        <f>IF(U274="snížená",N274,0)</f>
        <v>0</v>
      </c>
      <c r="BG274" s="113">
        <f>IF(U274="zákl. přenesená",N274,0)</f>
        <v>0</v>
      </c>
      <c r="BH274" s="113">
        <f>IF(U274="sníž. přenesená",N274,0)</f>
        <v>0</v>
      </c>
      <c r="BI274" s="113">
        <f>IF(U274="nulová",N274,0)</f>
        <v>0</v>
      </c>
      <c r="BJ274" s="21" t="s">
        <v>90</v>
      </c>
      <c r="BK274" s="113">
        <f>ROUND(L274*K274,2)</f>
        <v>0</v>
      </c>
      <c r="BL274" s="21" t="s">
        <v>196</v>
      </c>
      <c r="BM274" s="21" t="s">
        <v>1872</v>
      </c>
    </row>
    <row r="275" spans="2:51" s="11" customFormat="1" ht="22.5" customHeight="1">
      <c r="B275" s="187"/>
      <c r="C275" s="188"/>
      <c r="D275" s="188"/>
      <c r="E275" s="189" t="s">
        <v>22</v>
      </c>
      <c r="F275" s="286" t="s">
        <v>1837</v>
      </c>
      <c r="G275" s="287"/>
      <c r="H275" s="287"/>
      <c r="I275" s="287"/>
      <c r="J275" s="188"/>
      <c r="K275" s="190" t="s">
        <v>22</v>
      </c>
      <c r="L275" s="188"/>
      <c r="M275" s="188"/>
      <c r="N275" s="188"/>
      <c r="O275" s="188"/>
      <c r="P275" s="188"/>
      <c r="Q275" s="188"/>
      <c r="R275" s="191"/>
      <c r="T275" s="192"/>
      <c r="U275" s="188"/>
      <c r="V275" s="188"/>
      <c r="W275" s="188"/>
      <c r="X275" s="188"/>
      <c r="Y275" s="188"/>
      <c r="Z275" s="188"/>
      <c r="AA275" s="193"/>
      <c r="AT275" s="194" t="s">
        <v>199</v>
      </c>
      <c r="AU275" s="194" t="s">
        <v>114</v>
      </c>
      <c r="AV275" s="11" t="s">
        <v>90</v>
      </c>
      <c r="AW275" s="11" t="s">
        <v>39</v>
      </c>
      <c r="AX275" s="11" t="s">
        <v>82</v>
      </c>
      <c r="AY275" s="194" t="s">
        <v>191</v>
      </c>
    </row>
    <row r="276" spans="2:51" s="10" customFormat="1" ht="22.5" customHeight="1">
      <c r="B276" s="179"/>
      <c r="C276" s="180"/>
      <c r="D276" s="180"/>
      <c r="E276" s="181" t="s">
        <v>22</v>
      </c>
      <c r="F276" s="274" t="s">
        <v>1867</v>
      </c>
      <c r="G276" s="275"/>
      <c r="H276" s="275"/>
      <c r="I276" s="275"/>
      <c r="J276" s="180"/>
      <c r="K276" s="182">
        <v>7.7</v>
      </c>
      <c r="L276" s="180"/>
      <c r="M276" s="180"/>
      <c r="N276" s="180"/>
      <c r="O276" s="180"/>
      <c r="P276" s="180"/>
      <c r="Q276" s="180"/>
      <c r="R276" s="183"/>
      <c r="T276" s="184"/>
      <c r="U276" s="180"/>
      <c r="V276" s="180"/>
      <c r="W276" s="180"/>
      <c r="X276" s="180"/>
      <c r="Y276" s="180"/>
      <c r="Z276" s="180"/>
      <c r="AA276" s="185"/>
      <c r="AT276" s="186" t="s">
        <v>199</v>
      </c>
      <c r="AU276" s="186" t="s">
        <v>114</v>
      </c>
      <c r="AV276" s="10" t="s">
        <v>114</v>
      </c>
      <c r="AW276" s="10" t="s">
        <v>39</v>
      </c>
      <c r="AX276" s="10" t="s">
        <v>90</v>
      </c>
      <c r="AY276" s="186" t="s">
        <v>191</v>
      </c>
    </row>
    <row r="277" spans="2:65" s="1" customFormat="1" ht="31.5" customHeight="1">
      <c r="B277" s="38"/>
      <c r="C277" s="172" t="s">
        <v>1280</v>
      </c>
      <c r="D277" s="172" t="s">
        <v>193</v>
      </c>
      <c r="E277" s="173" t="s">
        <v>445</v>
      </c>
      <c r="F277" s="281" t="s">
        <v>446</v>
      </c>
      <c r="G277" s="281"/>
      <c r="H277" s="281"/>
      <c r="I277" s="281"/>
      <c r="J277" s="174" t="s">
        <v>111</v>
      </c>
      <c r="K277" s="175">
        <v>608.495</v>
      </c>
      <c r="L277" s="282">
        <v>0</v>
      </c>
      <c r="M277" s="283"/>
      <c r="N277" s="280">
        <f>ROUND(L277*K277,2)</f>
        <v>0</v>
      </c>
      <c r="O277" s="280"/>
      <c r="P277" s="280"/>
      <c r="Q277" s="280"/>
      <c r="R277" s="40"/>
      <c r="T277" s="176" t="s">
        <v>22</v>
      </c>
      <c r="U277" s="47" t="s">
        <v>47</v>
      </c>
      <c r="V277" s="39"/>
      <c r="W277" s="177">
        <f>V277*K277</f>
        <v>0</v>
      </c>
      <c r="X277" s="177">
        <v>0.00658</v>
      </c>
      <c r="Y277" s="177">
        <f>X277*K277</f>
        <v>4.0038971</v>
      </c>
      <c r="Z277" s="177">
        <v>0</v>
      </c>
      <c r="AA277" s="178">
        <f>Z277*K277</f>
        <v>0</v>
      </c>
      <c r="AR277" s="21" t="s">
        <v>196</v>
      </c>
      <c r="AT277" s="21" t="s">
        <v>193</v>
      </c>
      <c r="AU277" s="21" t="s">
        <v>114</v>
      </c>
      <c r="AY277" s="21" t="s">
        <v>191</v>
      </c>
      <c r="BE277" s="113">
        <f>IF(U277="základní",N277,0)</f>
        <v>0</v>
      </c>
      <c r="BF277" s="113">
        <f>IF(U277="snížená",N277,0)</f>
        <v>0</v>
      </c>
      <c r="BG277" s="113">
        <f>IF(U277="zákl. přenesená",N277,0)</f>
        <v>0</v>
      </c>
      <c r="BH277" s="113">
        <f>IF(U277="sníž. přenesená",N277,0)</f>
        <v>0</v>
      </c>
      <c r="BI277" s="113">
        <f>IF(U277="nulová",N277,0)</f>
        <v>0</v>
      </c>
      <c r="BJ277" s="21" t="s">
        <v>90</v>
      </c>
      <c r="BK277" s="113">
        <f>ROUND(L277*K277,2)</f>
        <v>0</v>
      </c>
      <c r="BL277" s="21" t="s">
        <v>196</v>
      </c>
      <c r="BM277" s="21" t="s">
        <v>1873</v>
      </c>
    </row>
    <row r="278" spans="2:47" s="1" customFormat="1" ht="54" customHeight="1">
      <c r="B278" s="38"/>
      <c r="C278" s="39"/>
      <c r="D278" s="39"/>
      <c r="E278" s="39"/>
      <c r="F278" s="270" t="s">
        <v>1874</v>
      </c>
      <c r="G278" s="271"/>
      <c r="H278" s="271"/>
      <c r="I278" s="271"/>
      <c r="J278" s="39"/>
      <c r="K278" s="39"/>
      <c r="L278" s="39"/>
      <c r="M278" s="39"/>
      <c r="N278" s="39"/>
      <c r="O278" s="39"/>
      <c r="P278" s="39"/>
      <c r="Q278" s="39"/>
      <c r="R278" s="40"/>
      <c r="T278" s="147"/>
      <c r="U278" s="39"/>
      <c r="V278" s="39"/>
      <c r="W278" s="39"/>
      <c r="X278" s="39"/>
      <c r="Y278" s="39"/>
      <c r="Z278" s="39"/>
      <c r="AA278" s="81"/>
      <c r="AT278" s="21" t="s">
        <v>210</v>
      </c>
      <c r="AU278" s="21" t="s">
        <v>114</v>
      </c>
    </row>
    <row r="279" spans="2:51" s="10" customFormat="1" ht="22.5" customHeight="1">
      <c r="B279" s="179"/>
      <c r="C279" s="180"/>
      <c r="D279" s="180"/>
      <c r="E279" s="181" t="s">
        <v>22</v>
      </c>
      <c r="F279" s="274" t="s">
        <v>392</v>
      </c>
      <c r="G279" s="275"/>
      <c r="H279" s="275"/>
      <c r="I279" s="275"/>
      <c r="J279" s="180"/>
      <c r="K279" s="182">
        <v>581.365</v>
      </c>
      <c r="L279" s="180"/>
      <c r="M279" s="180"/>
      <c r="N279" s="180"/>
      <c r="O279" s="180"/>
      <c r="P279" s="180"/>
      <c r="Q279" s="180"/>
      <c r="R279" s="183"/>
      <c r="T279" s="184"/>
      <c r="U279" s="180"/>
      <c r="V279" s="180"/>
      <c r="W279" s="180"/>
      <c r="X279" s="180"/>
      <c r="Y279" s="180"/>
      <c r="Z279" s="180"/>
      <c r="AA279" s="185"/>
      <c r="AT279" s="186" t="s">
        <v>199</v>
      </c>
      <c r="AU279" s="186" t="s">
        <v>114</v>
      </c>
      <c r="AV279" s="10" t="s">
        <v>114</v>
      </c>
      <c r="AW279" s="10" t="s">
        <v>39</v>
      </c>
      <c r="AX279" s="10" t="s">
        <v>82</v>
      </c>
      <c r="AY279" s="186" t="s">
        <v>191</v>
      </c>
    </row>
    <row r="280" spans="2:51" s="10" customFormat="1" ht="22.5" customHeight="1">
      <c r="B280" s="179"/>
      <c r="C280" s="180"/>
      <c r="D280" s="180"/>
      <c r="E280" s="181" t="s">
        <v>22</v>
      </c>
      <c r="F280" s="274" t="s">
        <v>1833</v>
      </c>
      <c r="G280" s="275"/>
      <c r="H280" s="275"/>
      <c r="I280" s="275"/>
      <c r="J280" s="180"/>
      <c r="K280" s="182">
        <v>27.13</v>
      </c>
      <c r="L280" s="180"/>
      <c r="M280" s="180"/>
      <c r="N280" s="180"/>
      <c r="O280" s="180"/>
      <c r="P280" s="180"/>
      <c r="Q280" s="180"/>
      <c r="R280" s="183"/>
      <c r="T280" s="184"/>
      <c r="U280" s="180"/>
      <c r="V280" s="180"/>
      <c r="W280" s="180"/>
      <c r="X280" s="180"/>
      <c r="Y280" s="180"/>
      <c r="Z280" s="180"/>
      <c r="AA280" s="185"/>
      <c r="AT280" s="186" t="s">
        <v>199</v>
      </c>
      <c r="AU280" s="186" t="s">
        <v>114</v>
      </c>
      <c r="AV280" s="10" t="s">
        <v>114</v>
      </c>
      <c r="AW280" s="10" t="s">
        <v>39</v>
      </c>
      <c r="AX280" s="10" t="s">
        <v>82</v>
      </c>
      <c r="AY280" s="186" t="s">
        <v>191</v>
      </c>
    </row>
    <row r="281" spans="2:51" s="12" customFormat="1" ht="22.5" customHeight="1">
      <c r="B281" s="195"/>
      <c r="C281" s="196"/>
      <c r="D281" s="196"/>
      <c r="E281" s="197" t="s">
        <v>22</v>
      </c>
      <c r="F281" s="288" t="s">
        <v>217</v>
      </c>
      <c r="G281" s="289"/>
      <c r="H281" s="289"/>
      <c r="I281" s="289"/>
      <c r="J281" s="196"/>
      <c r="K281" s="198">
        <v>608.495</v>
      </c>
      <c r="L281" s="196"/>
      <c r="M281" s="196"/>
      <c r="N281" s="196"/>
      <c r="O281" s="196"/>
      <c r="P281" s="196"/>
      <c r="Q281" s="196"/>
      <c r="R281" s="199"/>
      <c r="T281" s="200"/>
      <c r="U281" s="196"/>
      <c r="V281" s="196"/>
      <c r="W281" s="196"/>
      <c r="X281" s="196"/>
      <c r="Y281" s="196"/>
      <c r="Z281" s="196"/>
      <c r="AA281" s="201"/>
      <c r="AT281" s="202" t="s">
        <v>199</v>
      </c>
      <c r="AU281" s="202" t="s">
        <v>114</v>
      </c>
      <c r="AV281" s="12" t="s">
        <v>196</v>
      </c>
      <c r="AW281" s="12" t="s">
        <v>39</v>
      </c>
      <c r="AX281" s="12" t="s">
        <v>90</v>
      </c>
      <c r="AY281" s="202" t="s">
        <v>191</v>
      </c>
    </row>
    <row r="282" spans="2:65" s="1" customFormat="1" ht="31.5" customHeight="1">
      <c r="B282" s="38"/>
      <c r="C282" s="203" t="s">
        <v>1285</v>
      </c>
      <c r="D282" s="203" t="s">
        <v>292</v>
      </c>
      <c r="E282" s="204" t="s">
        <v>450</v>
      </c>
      <c r="F282" s="276" t="s">
        <v>451</v>
      </c>
      <c r="G282" s="276"/>
      <c r="H282" s="276"/>
      <c r="I282" s="276"/>
      <c r="J282" s="205" t="s">
        <v>111</v>
      </c>
      <c r="K282" s="206">
        <v>610.433</v>
      </c>
      <c r="L282" s="277">
        <v>0</v>
      </c>
      <c r="M282" s="278"/>
      <c r="N282" s="279">
        <f>ROUND(L282*K282,2)</f>
        <v>0</v>
      </c>
      <c r="O282" s="280"/>
      <c r="P282" s="280"/>
      <c r="Q282" s="280"/>
      <c r="R282" s="40"/>
      <c r="T282" s="176" t="s">
        <v>22</v>
      </c>
      <c r="U282" s="47" t="s">
        <v>47</v>
      </c>
      <c r="V282" s="39"/>
      <c r="W282" s="177">
        <f>V282*K282</f>
        <v>0</v>
      </c>
      <c r="X282" s="177">
        <v>0.00085</v>
      </c>
      <c r="Y282" s="177">
        <f>X282*K282</f>
        <v>0.5188680499999999</v>
      </c>
      <c r="Z282" s="177">
        <v>0</v>
      </c>
      <c r="AA282" s="178">
        <f>Z282*K282</f>
        <v>0</v>
      </c>
      <c r="AR282" s="21" t="s">
        <v>296</v>
      </c>
      <c r="AT282" s="21" t="s">
        <v>292</v>
      </c>
      <c r="AU282" s="21" t="s">
        <v>114</v>
      </c>
      <c r="AY282" s="21" t="s">
        <v>191</v>
      </c>
      <c r="BE282" s="113">
        <f>IF(U282="základní",N282,0)</f>
        <v>0</v>
      </c>
      <c r="BF282" s="113">
        <f>IF(U282="snížená",N282,0)</f>
        <v>0</v>
      </c>
      <c r="BG282" s="113">
        <f>IF(U282="zákl. přenesená",N282,0)</f>
        <v>0</v>
      </c>
      <c r="BH282" s="113">
        <f>IF(U282="sníž. přenesená",N282,0)</f>
        <v>0</v>
      </c>
      <c r="BI282" s="113">
        <f>IF(U282="nulová",N282,0)</f>
        <v>0</v>
      </c>
      <c r="BJ282" s="21" t="s">
        <v>90</v>
      </c>
      <c r="BK282" s="113">
        <f>ROUND(L282*K282,2)</f>
        <v>0</v>
      </c>
      <c r="BL282" s="21" t="s">
        <v>196</v>
      </c>
      <c r="BM282" s="21" t="s">
        <v>1875</v>
      </c>
    </row>
    <row r="283" spans="2:47" s="1" customFormat="1" ht="22.5" customHeight="1">
      <c r="B283" s="38"/>
      <c r="C283" s="39"/>
      <c r="D283" s="39"/>
      <c r="E283" s="39"/>
      <c r="F283" s="270" t="s">
        <v>453</v>
      </c>
      <c r="G283" s="271"/>
      <c r="H283" s="271"/>
      <c r="I283" s="271"/>
      <c r="J283" s="39"/>
      <c r="K283" s="39"/>
      <c r="L283" s="39"/>
      <c r="M283" s="39"/>
      <c r="N283" s="39"/>
      <c r="O283" s="39"/>
      <c r="P283" s="39"/>
      <c r="Q283" s="39"/>
      <c r="R283" s="40"/>
      <c r="T283" s="147"/>
      <c r="U283" s="39"/>
      <c r="V283" s="39"/>
      <c r="W283" s="39"/>
      <c r="X283" s="39"/>
      <c r="Y283" s="39"/>
      <c r="Z283" s="39"/>
      <c r="AA283" s="81"/>
      <c r="AT283" s="21" t="s">
        <v>210</v>
      </c>
      <c r="AU283" s="21" t="s">
        <v>114</v>
      </c>
    </row>
    <row r="284" spans="2:51" s="10" customFormat="1" ht="22.5" customHeight="1">
      <c r="B284" s="179"/>
      <c r="C284" s="180"/>
      <c r="D284" s="180"/>
      <c r="E284" s="181" t="s">
        <v>22</v>
      </c>
      <c r="F284" s="274" t="s">
        <v>392</v>
      </c>
      <c r="G284" s="275"/>
      <c r="H284" s="275"/>
      <c r="I284" s="275"/>
      <c r="J284" s="180"/>
      <c r="K284" s="182">
        <v>581.365</v>
      </c>
      <c r="L284" s="180"/>
      <c r="M284" s="180"/>
      <c r="N284" s="180"/>
      <c r="O284" s="180"/>
      <c r="P284" s="180"/>
      <c r="Q284" s="180"/>
      <c r="R284" s="183"/>
      <c r="T284" s="184"/>
      <c r="U284" s="180"/>
      <c r="V284" s="180"/>
      <c r="W284" s="180"/>
      <c r="X284" s="180"/>
      <c r="Y284" s="180"/>
      <c r="Z284" s="180"/>
      <c r="AA284" s="185"/>
      <c r="AT284" s="186" t="s">
        <v>199</v>
      </c>
      <c r="AU284" s="186" t="s">
        <v>114</v>
      </c>
      <c r="AV284" s="10" t="s">
        <v>114</v>
      </c>
      <c r="AW284" s="10" t="s">
        <v>39</v>
      </c>
      <c r="AX284" s="10" t="s">
        <v>90</v>
      </c>
      <c r="AY284" s="186" t="s">
        <v>191</v>
      </c>
    </row>
    <row r="285" spans="2:51" s="10" customFormat="1" ht="22.5" customHeight="1">
      <c r="B285" s="179"/>
      <c r="C285" s="180"/>
      <c r="D285" s="180"/>
      <c r="E285" s="181" t="s">
        <v>22</v>
      </c>
      <c r="F285" s="274" t="s">
        <v>1833</v>
      </c>
      <c r="G285" s="275"/>
      <c r="H285" s="275"/>
      <c r="I285" s="275"/>
      <c r="J285" s="180"/>
      <c r="K285" s="182">
        <v>27.13</v>
      </c>
      <c r="L285" s="180"/>
      <c r="M285" s="180"/>
      <c r="N285" s="180"/>
      <c r="O285" s="180"/>
      <c r="P285" s="180"/>
      <c r="Q285" s="180"/>
      <c r="R285" s="183"/>
      <c r="T285" s="184"/>
      <c r="U285" s="180"/>
      <c r="V285" s="180"/>
      <c r="W285" s="180"/>
      <c r="X285" s="180"/>
      <c r="Y285" s="180"/>
      <c r="Z285" s="180"/>
      <c r="AA285" s="185"/>
      <c r="AT285" s="186" t="s">
        <v>199</v>
      </c>
      <c r="AU285" s="186" t="s">
        <v>114</v>
      </c>
      <c r="AV285" s="10" t="s">
        <v>114</v>
      </c>
      <c r="AW285" s="10" t="s">
        <v>39</v>
      </c>
      <c r="AX285" s="10" t="s">
        <v>82</v>
      </c>
      <c r="AY285" s="186" t="s">
        <v>191</v>
      </c>
    </row>
    <row r="286" spans="2:51" s="12" customFormat="1" ht="22.5" customHeight="1">
      <c r="B286" s="195"/>
      <c r="C286" s="196"/>
      <c r="D286" s="196"/>
      <c r="E286" s="197" t="s">
        <v>22</v>
      </c>
      <c r="F286" s="288" t="s">
        <v>217</v>
      </c>
      <c r="G286" s="289"/>
      <c r="H286" s="289"/>
      <c r="I286" s="289"/>
      <c r="J286" s="196"/>
      <c r="K286" s="198">
        <v>608.495</v>
      </c>
      <c r="L286" s="196"/>
      <c r="M286" s="196"/>
      <c r="N286" s="196"/>
      <c r="O286" s="196"/>
      <c r="P286" s="196"/>
      <c r="Q286" s="196"/>
      <c r="R286" s="199"/>
      <c r="T286" s="200"/>
      <c r="U286" s="196"/>
      <c r="V286" s="196"/>
      <c r="W286" s="196"/>
      <c r="X286" s="196"/>
      <c r="Y286" s="196"/>
      <c r="Z286" s="196"/>
      <c r="AA286" s="201"/>
      <c r="AT286" s="202" t="s">
        <v>199</v>
      </c>
      <c r="AU286" s="202" t="s">
        <v>114</v>
      </c>
      <c r="AV286" s="12" t="s">
        <v>196</v>
      </c>
      <c r="AW286" s="12" t="s">
        <v>39</v>
      </c>
      <c r="AX286" s="12" t="s">
        <v>82</v>
      </c>
      <c r="AY286" s="202" t="s">
        <v>191</v>
      </c>
    </row>
    <row r="287" spans="2:65" s="1" customFormat="1" ht="31.5" customHeight="1">
      <c r="B287" s="38"/>
      <c r="C287" s="172" t="s">
        <v>1325</v>
      </c>
      <c r="D287" s="172" t="s">
        <v>193</v>
      </c>
      <c r="E287" s="173" t="s">
        <v>456</v>
      </c>
      <c r="F287" s="281" t="s">
        <v>457</v>
      </c>
      <c r="G287" s="281"/>
      <c r="H287" s="281"/>
      <c r="I287" s="281"/>
      <c r="J287" s="174" t="s">
        <v>406</v>
      </c>
      <c r="K287" s="175">
        <v>213</v>
      </c>
      <c r="L287" s="282">
        <v>0</v>
      </c>
      <c r="M287" s="283"/>
      <c r="N287" s="280">
        <f>ROUND(L287*K287,2)</f>
        <v>0</v>
      </c>
      <c r="O287" s="280"/>
      <c r="P287" s="280"/>
      <c r="Q287" s="280"/>
      <c r="R287" s="40"/>
      <c r="T287" s="176" t="s">
        <v>22</v>
      </c>
      <c r="U287" s="47" t="s">
        <v>47</v>
      </c>
      <c r="V287" s="39"/>
      <c r="W287" s="177">
        <f>V287*K287</f>
        <v>0</v>
      </c>
      <c r="X287" s="177">
        <v>0.00168</v>
      </c>
      <c r="Y287" s="177">
        <f>X287*K287</f>
        <v>0.35784</v>
      </c>
      <c r="Z287" s="177">
        <v>0</v>
      </c>
      <c r="AA287" s="178">
        <f>Z287*K287</f>
        <v>0</v>
      </c>
      <c r="AR287" s="21" t="s">
        <v>196</v>
      </c>
      <c r="AT287" s="21" t="s">
        <v>193</v>
      </c>
      <c r="AU287" s="21" t="s">
        <v>114</v>
      </c>
      <c r="AY287" s="21" t="s">
        <v>191</v>
      </c>
      <c r="BE287" s="113">
        <f>IF(U287="základní",N287,0)</f>
        <v>0</v>
      </c>
      <c r="BF287" s="113">
        <f>IF(U287="snížená",N287,0)</f>
        <v>0</v>
      </c>
      <c r="BG287" s="113">
        <f>IF(U287="zákl. přenesená",N287,0)</f>
        <v>0</v>
      </c>
      <c r="BH287" s="113">
        <f>IF(U287="sníž. přenesená",N287,0)</f>
        <v>0</v>
      </c>
      <c r="BI287" s="113">
        <f>IF(U287="nulová",N287,0)</f>
        <v>0</v>
      </c>
      <c r="BJ287" s="21" t="s">
        <v>90</v>
      </c>
      <c r="BK287" s="113">
        <f>ROUND(L287*K287,2)</f>
        <v>0</v>
      </c>
      <c r="BL287" s="21" t="s">
        <v>196</v>
      </c>
      <c r="BM287" s="21" t="s">
        <v>1876</v>
      </c>
    </row>
    <row r="288" spans="2:51" s="11" customFormat="1" ht="22.5" customHeight="1">
      <c r="B288" s="187"/>
      <c r="C288" s="188"/>
      <c r="D288" s="188"/>
      <c r="E288" s="189" t="s">
        <v>22</v>
      </c>
      <c r="F288" s="286" t="s">
        <v>1877</v>
      </c>
      <c r="G288" s="287"/>
      <c r="H288" s="287"/>
      <c r="I288" s="287"/>
      <c r="J288" s="188"/>
      <c r="K288" s="190" t="s">
        <v>22</v>
      </c>
      <c r="L288" s="188"/>
      <c r="M288" s="188"/>
      <c r="N288" s="188"/>
      <c r="O288" s="188"/>
      <c r="P288" s="188"/>
      <c r="Q288" s="188"/>
      <c r="R288" s="191"/>
      <c r="T288" s="192"/>
      <c r="U288" s="188"/>
      <c r="V288" s="188"/>
      <c r="W288" s="188"/>
      <c r="X288" s="188"/>
      <c r="Y288" s="188"/>
      <c r="Z288" s="188"/>
      <c r="AA288" s="193"/>
      <c r="AT288" s="194" t="s">
        <v>199</v>
      </c>
      <c r="AU288" s="194" t="s">
        <v>114</v>
      </c>
      <c r="AV288" s="11" t="s">
        <v>90</v>
      </c>
      <c r="AW288" s="11" t="s">
        <v>39</v>
      </c>
      <c r="AX288" s="11" t="s">
        <v>82</v>
      </c>
      <c r="AY288" s="194" t="s">
        <v>191</v>
      </c>
    </row>
    <row r="289" spans="2:51" s="11" customFormat="1" ht="22.5" customHeight="1">
      <c r="B289" s="187"/>
      <c r="C289" s="188"/>
      <c r="D289" s="188"/>
      <c r="E289" s="189" t="s">
        <v>22</v>
      </c>
      <c r="F289" s="272" t="s">
        <v>1878</v>
      </c>
      <c r="G289" s="273"/>
      <c r="H289" s="273"/>
      <c r="I289" s="273"/>
      <c r="J289" s="188"/>
      <c r="K289" s="190" t="s">
        <v>22</v>
      </c>
      <c r="L289" s="188"/>
      <c r="M289" s="188"/>
      <c r="N289" s="188"/>
      <c r="O289" s="188"/>
      <c r="P289" s="188"/>
      <c r="Q289" s="188"/>
      <c r="R289" s="191"/>
      <c r="T289" s="192"/>
      <c r="U289" s="188"/>
      <c r="V289" s="188"/>
      <c r="W289" s="188"/>
      <c r="X289" s="188"/>
      <c r="Y289" s="188"/>
      <c r="Z289" s="188"/>
      <c r="AA289" s="193"/>
      <c r="AT289" s="194" t="s">
        <v>199</v>
      </c>
      <c r="AU289" s="194" t="s">
        <v>114</v>
      </c>
      <c r="AV289" s="11" t="s">
        <v>90</v>
      </c>
      <c r="AW289" s="11" t="s">
        <v>39</v>
      </c>
      <c r="AX289" s="11" t="s">
        <v>82</v>
      </c>
      <c r="AY289" s="194" t="s">
        <v>191</v>
      </c>
    </row>
    <row r="290" spans="2:51" s="10" customFormat="1" ht="22.5" customHeight="1">
      <c r="B290" s="179"/>
      <c r="C290" s="180"/>
      <c r="D290" s="180"/>
      <c r="E290" s="181" t="s">
        <v>22</v>
      </c>
      <c r="F290" s="274" t="s">
        <v>1879</v>
      </c>
      <c r="G290" s="275"/>
      <c r="H290" s="275"/>
      <c r="I290" s="275"/>
      <c r="J290" s="180"/>
      <c r="K290" s="182">
        <v>7.2</v>
      </c>
      <c r="L290" s="180"/>
      <c r="M290" s="180"/>
      <c r="N290" s="180"/>
      <c r="O290" s="180"/>
      <c r="P290" s="180"/>
      <c r="Q290" s="180"/>
      <c r="R290" s="183"/>
      <c r="T290" s="184"/>
      <c r="U290" s="180"/>
      <c r="V290" s="180"/>
      <c r="W290" s="180"/>
      <c r="X290" s="180"/>
      <c r="Y290" s="180"/>
      <c r="Z290" s="180"/>
      <c r="AA290" s="185"/>
      <c r="AT290" s="186" t="s">
        <v>199</v>
      </c>
      <c r="AU290" s="186" t="s">
        <v>114</v>
      </c>
      <c r="AV290" s="10" t="s">
        <v>114</v>
      </c>
      <c r="AW290" s="10" t="s">
        <v>39</v>
      </c>
      <c r="AX290" s="10" t="s">
        <v>82</v>
      </c>
      <c r="AY290" s="186" t="s">
        <v>191</v>
      </c>
    </row>
    <row r="291" spans="2:51" s="10" customFormat="1" ht="22.5" customHeight="1">
      <c r="B291" s="179"/>
      <c r="C291" s="180"/>
      <c r="D291" s="180"/>
      <c r="E291" s="181" t="s">
        <v>22</v>
      </c>
      <c r="F291" s="274" t="s">
        <v>1880</v>
      </c>
      <c r="G291" s="275"/>
      <c r="H291" s="275"/>
      <c r="I291" s="275"/>
      <c r="J291" s="180"/>
      <c r="K291" s="182">
        <v>14.4</v>
      </c>
      <c r="L291" s="180"/>
      <c r="M291" s="180"/>
      <c r="N291" s="180"/>
      <c r="O291" s="180"/>
      <c r="P291" s="180"/>
      <c r="Q291" s="180"/>
      <c r="R291" s="183"/>
      <c r="T291" s="184"/>
      <c r="U291" s="180"/>
      <c r="V291" s="180"/>
      <c r="W291" s="180"/>
      <c r="X291" s="180"/>
      <c r="Y291" s="180"/>
      <c r="Z291" s="180"/>
      <c r="AA291" s="185"/>
      <c r="AT291" s="186" t="s">
        <v>199</v>
      </c>
      <c r="AU291" s="186" t="s">
        <v>114</v>
      </c>
      <c r="AV291" s="10" t="s">
        <v>114</v>
      </c>
      <c r="AW291" s="10" t="s">
        <v>39</v>
      </c>
      <c r="AX291" s="10" t="s">
        <v>82</v>
      </c>
      <c r="AY291" s="186" t="s">
        <v>191</v>
      </c>
    </row>
    <row r="292" spans="2:51" s="10" customFormat="1" ht="22.5" customHeight="1">
      <c r="B292" s="179"/>
      <c r="C292" s="180"/>
      <c r="D292" s="180"/>
      <c r="E292" s="181" t="s">
        <v>22</v>
      </c>
      <c r="F292" s="274" t="s">
        <v>1881</v>
      </c>
      <c r="G292" s="275"/>
      <c r="H292" s="275"/>
      <c r="I292" s="275"/>
      <c r="J292" s="180"/>
      <c r="K292" s="182">
        <v>11.7</v>
      </c>
      <c r="L292" s="180"/>
      <c r="M292" s="180"/>
      <c r="N292" s="180"/>
      <c r="O292" s="180"/>
      <c r="P292" s="180"/>
      <c r="Q292" s="180"/>
      <c r="R292" s="183"/>
      <c r="T292" s="184"/>
      <c r="U292" s="180"/>
      <c r="V292" s="180"/>
      <c r="W292" s="180"/>
      <c r="X292" s="180"/>
      <c r="Y292" s="180"/>
      <c r="Z292" s="180"/>
      <c r="AA292" s="185"/>
      <c r="AT292" s="186" t="s">
        <v>199</v>
      </c>
      <c r="AU292" s="186" t="s">
        <v>114</v>
      </c>
      <c r="AV292" s="10" t="s">
        <v>114</v>
      </c>
      <c r="AW292" s="10" t="s">
        <v>39</v>
      </c>
      <c r="AX292" s="10" t="s">
        <v>82</v>
      </c>
      <c r="AY292" s="186" t="s">
        <v>191</v>
      </c>
    </row>
    <row r="293" spans="2:51" s="10" customFormat="1" ht="22.5" customHeight="1">
      <c r="B293" s="179"/>
      <c r="C293" s="180"/>
      <c r="D293" s="180"/>
      <c r="E293" s="181" t="s">
        <v>22</v>
      </c>
      <c r="F293" s="274" t="s">
        <v>1882</v>
      </c>
      <c r="G293" s="275"/>
      <c r="H293" s="275"/>
      <c r="I293" s="275"/>
      <c r="J293" s="180"/>
      <c r="K293" s="182">
        <v>3</v>
      </c>
      <c r="L293" s="180"/>
      <c r="M293" s="180"/>
      <c r="N293" s="180"/>
      <c r="O293" s="180"/>
      <c r="P293" s="180"/>
      <c r="Q293" s="180"/>
      <c r="R293" s="183"/>
      <c r="T293" s="184"/>
      <c r="U293" s="180"/>
      <c r="V293" s="180"/>
      <c r="W293" s="180"/>
      <c r="X293" s="180"/>
      <c r="Y293" s="180"/>
      <c r="Z293" s="180"/>
      <c r="AA293" s="185"/>
      <c r="AT293" s="186" t="s">
        <v>199</v>
      </c>
      <c r="AU293" s="186" t="s">
        <v>114</v>
      </c>
      <c r="AV293" s="10" t="s">
        <v>114</v>
      </c>
      <c r="AW293" s="10" t="s">
        <v>39</v>
      </c>
      <c r="AX293" s="10" t="s">
        <v>82</v>
      </c>
      <c r="AY293" s="186" t="s">
        <v>191</v>
      </c>
    </row>
    <row r="294" spans="2:51" s="10" customFormat="1" ht="22.5" customHeight="1">
      <c r="B294" s="179"/>
      <c r="C294" s="180"/>
      <c r="D294" s="180"/>
      <c r="E294" s="181" t="s">
        <v>22</v>
      </c>
      <c r="F294" s="274" t="s">
        <v>1883</v>
      </c>
      <c r="G294" s="275"/>
      <c r="H294" s="275"/>
      <c r="I294" s="275"/>
      <c r="J294" s="180"/>
      <c r="K294" s="182">
        <v>2</v>
      </c>
      <c r="L294" s="180"/>
      <c r="M294" s="180"/>
      <c r="N294" s="180"/>
      <c r="O294" s="180"/>
      <c r="P294" s="180"/>
      <c r="Q294" s="180"/>
      <c r="R294" s="183"/>
      <c r="T294" s="184"/>
      <c r="U294" s="180"/>
      <c r="V294" s="180"/>
      <c r="W294" s="180"/>
      <c r="X294" s="180"/>
      <c r="Y294" s="180"/>
      <c r="Z294" s="180"/>
      <c r="AA294" s="185"/>
      <c r="AT294" s="186" t="s">
        <v>199</v>
      </c>
      <c r="AU294" s="186" t="s">
        <v>114</v>
      </c>
      <c r="AV294" s="10" t="s">
        <v>114</v>
      </c>
      <c r="AW294" s="10" t="s">
        <v>39</v>
      </c>
      <c r="AX294" s="10" t="s">
        <v>82</v>
      </c>
      <c r="AY294" s="186" t="s">
        <v>191</v>
      </c>
    </row>
    <row r="295" spans="2:51" s="10" customFormat="1" ht="22.5" customHeight="1">
      <c r="B295" s="179"/>
      <c r="C295" s="180"/>
      <c r="D295" s="180"/>
      <c r="E295" s="181" t="s">
        <v>22</v>
      </c>
      <c r="F295" s="274" t="s">
        <v>1884</v>
      </c>
      <c r="G295" s="275"/>
      <c r="H295" s="275"/>
      <c r="I295" s="275"/>
      <c r="J295" s="180"/>
      <c r="K295" s="182">
        <v>6.7</v>
      </c>
      <c r="L295" s="180"/>
      <c r="M295" s="180"/>
      <c r="N295" s="180"/>
      <c r="O295" s="180"/>
      <c r="P295" s="180"/>
      <c r="Q295" s="180"/>
      <c r="R295" s="183"/>
      <c r="T295" s="184"/>
      <c r="U295" s="180"/>
      <c r="V295" s="180"/>
      <c r="W295" s="180"/>
      <c r="X295" s="180"/>
      <c r="Y295" s="180"/>
      <c r="Z295" s="180"/>
      <c r="AA295" s="185"/>
      <c r="AT295" s="186" t="s">
        <v>199</v>
      </c>
      <c r="AU295" s="186" t="s">
        <v>114</v>
      </c>
      <c r="AV295" s="10" t="s">
        <v>114</v>
      </c>
      <c r="AW295" s="10" t="s">
        <v>39</v>
      </c>
      <c r="AX295" s="10" t="s">
        <v>82</v>
      </c>
      <c r="AY295" s="186" t="s">
        <v>191</v>
      </c>
    </row>
    <row r="296" spans="2:51" s="10" customFormat="1" ht="22.5" customHeight="1">
      <c r="B296" s="179"/>
      <c r="C296" s="180"/>
      <c r="D296" s="180"/>
      <c r="E296" s="181" t="s">
        <v>22</v>
      </c>
      <c r="F296" s="274" t="s">
        <v>1885</v>
      </c>
      <c r="G296" s="275"/>
      <c r="H296" s="275"/>
      <c r="I296" s="275"/>
      <c r="J296" s="180"/>
      <c r="K296" s="182">
        <v>1.2</v>
      </c>
      <c r="L296" s="180"/>
      <c r="M296" s="180"/>
      <c r="N296" s="180"/>
      <c r="O296" s="180"/>
      <c r="P296" s="180"/>
      <c r="Q296" s="180"/>
      <c r="R296" s="183"/>
      <c r="T296" s="184"/>
      <c r="U296" s="180"/>
      <c r="V296" s="180"/>
      <c r="W296" s="180"/>
      <c r="X296" s="180"/>
      <c r="Y296" s="180"/>
      <c r="Z296" s="180"/>
      <c r="AA296" s="185"/>
      <c r="AT296" s="186" t="s">
        <v>199</v>
      </c>
      <c r="AU296" s="186" t="s">
        <v>114</v>
      </c>
      <c r="AV296" s="10" t="s">
        <v>114</v>
      </c>
      <c r="AW296" s="10" t="s">
        <v>39</v>
      </c>
      <c r="AX296" s="10" t="s">
        <v>82</v>
      </c>
      <c r="AY296" s="186" t="s">
        <v>191</v>
      </c>
    </row>
    <row r="297" spans="2:51" s="10" customFormat="1" ht="22.5" customHeight="1">
      <c r="B297" s="179"/>
      <c r="C297" s="180"/>
      <c r="D297" s="180"/>
      <c r="E297" s="181" t="s">
        <v>22</v>
      </c>
      <c r="F297" s="274" t="s">
        <v>1886</v>
      </c>
      <c r="G297" s="275"/>
      <c r="H297" s="275"/>
      <c r="I297" s="275"/>
      <c r="J297" s="180"/>
      <c r="K297" s="182">
        <v>2.2</v>
      </c>
      <c r="L297" s="180"/>
      <c r="M297" s="180"/>
      <c r="N297" s="180"/>
      <c r="O297" s="180"/>
      <c r="P297" s="180"/>
      <c r="Q297" s="180"/>
      <c r="R297" s="183"/>
      <c r="T297" s="184"/>
      <c r="U297" s="180"/>
      <c r="V297" s="180"/>
      <c r="W297" s="180"/>
      <c r="X297" s="180"/>
      <c r="Y297" s="180"/>
      <c r="Z297" s="180"/>
      <c r="AA297" s="185"/>
      <c r="AT297" s="186" t="s">
        <v>199</v>
      </c>
      <c r="AU297" s="186" t="s">
        <v>114</v>
      </c>
      <c r="AV297" s="10" t="s">
        <v>114</v>
      </c>
      <c r="AW297" s="10" t="s">
        <v>39</v>
      </c>
      <c r="AX297" s="10" t="s">
        <v>82</v>
      </c>
      <c r="AY297" s="186" t="s">
        <v>191</v>
      </c>
    </row>
    <row r="298" spans="2:51" s="13" customFormat="1" ht="22.5" customHeight="1">
      <c r="B298" s="207"/>
      <c r="C298" s="208"/>
      <c r="D298" s="208"/>
      <c r="E298" s="209" t="s">
        <v>22</v>
      </c>
      <c r="F298" s="290" t="s">
        <v>461</v>
      </c>
      <c r="G298" s="291"/>
      <c r="H298" s="291"/>
      <c r="I298" s="291"/>
      <c r="J298" s="208"/>
      <c r="K298" s="210">
        <v>48.4</v>
      </c>
      <c r="L298" s="208"/>
      <c r="M298" s="208"/>
      <c r="N298" s="208"/>
      <c r="O298" s="208"/>
      <c r="P298" s="208"/>
      <c r="Q298" s="208"/>
      <c r="R298" s="211"/>
      <c r="T298" s="212"/>
      <c r="U298" s="208"/>
      <c r="V298" s="208"/>
      <c r="W298" s="208"/>
      <c r="X298" s="208"/>
      <c r="Y298" s="208"/>
      <c r="Z298" s="208"/>
      <c r="AA298" s="213"/>
      <c r="AT298" s="214" t="s">
        <v>199</v>
      </c>
      <c r="AU298" s="214" t="s">
        <v>114</v>
      </c>
      <c r="AV298" s="13" t="s">
        <v>113</v>
      </c>
      <c r="AW298" s="13" t="s">
        <v>39</v>
      </c>
      <c r="AX298" s="13" t="s">
        <v>82</v>
      </c>
      <c r="AY298" s="214" t="s">
        <v>191</v>
      </c>
    </row>
    <row r="299" spans="2:51" s="11" customFormat="1" ht="22.5" customHeight="1">
      <c r="B299" s="187"/>
      <c r="C299" s="188"/>
      <c r="D299" s="188"/>
      <c r="E299" s="189" t="s">
        <v>22</v>
      </c>
      <c r="F299" s="272" t="s">
        <v>1887</v>
      </c>
      <c r="G299" s="273"/>
      <c r="H299" s="273"/>
      <c r="I299" s="273"/>
      <c r="J299" s="188"/>
      <c r="K299" s="190" t="s">
        <v>22</v>
      </c>
      <c r="L299" s="188"/>
      <c r="M299" s="188"/>
      <c r="N299" s="188"/>
      <c r="O299" s="188"/>
      <c r="P299" s="188"/>
      <c r="Q299" s="188"/>
      <c r="R299" s="191"/>
      <c r="T299" s="192"/>
      <c r="U299" s="188"/>
      <c r="V299" s="188"/>
      <c r="W299" s="188"/>
      <c r="X299" s="188"/>
      <c r="Y299" s="188"/>
      <c r="Z299" s="188"/>
      <c r="AA299" s="193"/>
      <c r="AT299" s="194" t="s">
        <v>199</v>
      </c>
      <c r="AU299" s="194" t="s">
        <v>114</v>
      </c>
      <c r="AV299" s="11" t="s">
        <v>90</v>
      </c>
      <c r="AW299" s="11" t="s">
        <v>39</v>
      </c>
      <c r="AX299" s="11" t="s">
        <v>82</v>
      </c>
      <c r="AY299" s="194" t="s">
        <v>191</v>
      </c>
    </row>
    <row r="300" spans="2:51" s="10" customFormat="1" ht="22.5" customHeight="1">
      <c r="B300" s="179"/>
      <c r="C300" s="180"/>
      <c r="D300" s="180"/>
      <c r="E300" s="181" t="s">
        <v>22</v>
      </c>
      <c r="F300" s="274" t="s">
        <v>1888</v>
      </c>
      <c r="G300" s="275"/>
      <c r="H300" s="275"/>
      <c r="I300" s="275"/>
      <c r="J300" s="180"/>
      <c r="K300" s="182">
        <v>31.9</v>
      </c>
      <c r="L300" s="180"/>
      <c r="M300" s="180"/>
      <c r="N300" s="180"/>
      <c r="O300" s="180"/>
      <c r="P300" s="180"/>
      <c r="Q300" s="180"/>
      <c r="R300" s="183"/>
      <c r="T300" s="184"/>
      <c r="U300" s="180"/>
      <c r="V300" s="180"/>
      <c r="W300" s="180"/>
      <c r="X300" s="180"/>
      <c r="Y300" s="180"/>
      <c r="Z300" s="180"/>
      <c r="AA300" s="185"/>
      <c r="AT300" s="186" t="s">
        <v>199</v>
      </c>
      <c r="AU300" s="186" t="s">
        <v>114</v>
      </c>
      <c r="AV300" s="10" t="s">
        <v>114</v>
      </c>
      <c r="AW300" s="10" t="s">
        <v>39</v>
      </c>
      <c r="AX300" s="10" t="s">
        <v>82</v>
      </c>
      <c r="AY300" s="186" t="s">
        <v>191</v>
      </c>
    </row>
    <row r="301" spans="2:51" s="10" customFormat="1" ht="22.5" customHeight="1">
      <c r="B301" s="179"/>
      <c r="C301" s="180"/>
      <c r="D301" s="180"/>
      <c r="E301" s="181" t="s">
        <v>22</v>
      </c>
      <c r="F301" s="274" t="s">
        <v>1889</v>
      </c>
      <c r="G301" s="275"/>
      <c r="H301" s="275"/>
      <c r="I301" s="275"/>
      <c r="J301" s="180"/>
      <c r="K301" s="182">
        <v>47</v>
      </c>
      <c r="L301" s="180"/>
      <c r="M301" s="180"/>
      <c r="N301" s="180"/>
      <c r="O301" s="180"/>
      <c r="P301" s="180"/>
      <c r="Q301" s="180"/>
      <c r="R301" s="183"/>
      <c r="T301" s="184"/>
      <c r="U301" s="180"/>
      <c r="V301" s="180"/>
      <c r="W301" s="180"/>
      <c r="X301" s="180"/>
      <c r="Y301" s="180"/>
      <c r="Z301" s="180"/>
      <c r="AA301" s="185"/>
      <c r="AT301" s="186" t="s">
        <v>199</v>
      </c>
      <c r="AU301" s="186" t="s">
        <v>114</v>
      </c>
      <c r="AV301" s="10" t="s">
        <v>114</v>
      </c>
      <c r="AW301" s="10" t="s">
        <v>39</v>
      </c>
      <c r="AX301" s="10" t="s">
        <v>82</v>
      </c>
      <c r="AY301" s="186" t="s">
        <v>191</v>
      </c>
    </row>
    <row r="302" spans="2:51" s="10" customFormat="1" ht="22.5" customHeight="1">
      <c r="B302" s="179"/>
      <c r="C302" s="180"/>
      <c r="D302" s="180"/>
      <c r="E302" s="181" t="s">
        <v>22</v>
      </c>
      <c r="F302" s="274" t="s">
        <v>1890</v>
      </c>
      <c r="G302" s="275"/>
      <c r="H302" s="275"/>
      <c r="I302" s="275"/>
      <c r="J302" s="180"/>
      <c r="K302" s="182">
        <v>72.3</v>
      </c>
      <c r="L302" s="180"/>
      <c r="M302" s="180"/>
      <c r="N302" s="180"/>
      <c r="O302" s="180"/>
      <c r="P302" s="180"/>
      <c r="Q302" s="180"/>
      <c r="R302" s="183"/>
      <c r="T302" s="184"/>
      <c r="U302" s="180"/>
      <c r="V302" s="180"/>
      <c r="W302" s="180"/>
      <c r="X302" s="180"/>
      <c r="Y302" s="180"/>
      <c r="Z302" s="180"/>
      <c r="AA302" s="185"/>
      <c r="AT302" s="186" t="s">
        <v>199</v>
      </c>
      <c r="AU302" s="186" t="s">
        <v>114</v>
      </c>
      <c r="AV302" s="10" t="s">
        <v>114</v>
      </c>
      <c r="AW302" s="10" t="s">
        <v>39</v>
      </c>
      <c r="AX302" s="10" t="s">
        <v>82</v>
      </c>
      <c r="AY302" s="186" t="s">
        <v>191</v>
      </c>
    </row>
    <row r="303" spans="2:51" s="10" customFormat="1" ht="22.5" customHeight="1">
      <c r="B303" s="179"/>
      <c r="C303" s="180"/>
      <c r="D303" s="180"/>
      <c r="E303" s="181" t="s">
        <v>22</v>
      </c>
      <c r="F303" s="274" t="s">
        <v>1891</v>
      </c>
      <c r="G303" s="275"/>
      <c r="H303" s="275"/>
      <c r="I303" s="275"/>
      <c r="J303" s="180"/>
      <c r="K303" s="182">
        <v>9.2</v>
      </c>
      <c r="L303" s="180"/>
      <c r="M303" s="180"/>
      <c r="N303" s="180"/>
      <c r="O303" s="180"/>
      <c r="P303" s="180"/>
      <c r="Q303" s="180"/>
      <c r="R303" s="183"/>
      <c r="T303" s="184"/>
      <c r="U303" s="180"/>
      <c r="V303" s="180"/>
      <c r="W303" s="180"/>
      <c r="X303" s="180"/>
      <c r="Y303" s="180"/>
      <c r="Z303" s="180"/>
      <c r="AA303" s="185"/>
      <c r="AT303" s="186" t="s">
        <v>199</v>
      </c>
      <c r="AU303" s="186" t="s">
        <v>114</v>
      </c>
      <c r="AV303" s="10" t="s">
        <v>114</v>
      </c>
      <c r="AW303" s="10" t="s">
        <v>39</v>
      </c>
      <c r="AX303" s="10" t="s">
        <v>82</v>
      </c>
      <c r="AY303" s="186" t="s">
        <v>191</v>
      </c>
    </row>
    <row r="304" spans="2:51" s="10" customFormat="1" ht="22.5" customHeight="1">
      <c r="B304" s="179"/>
      <c r="C304" s="180"/>
      <c r="D304" s="180"/>
      <c r="E304" s="181" t="s">
        <v>22</v>
      </c>
      <c r="F304" s="274" t="s">
        <v>1892</v>
      </c>
      <c r="G304" s="275"/>
      <c r="H304" s="275"/>
      <c r="I304" s="275"/>
      <c r="J304" s="180"/>
      <c r="K304" s="182">
        <v>-4.4</v>
      </c>
      <c r="L304" s="180"/>
      <c r="M304" s="180"/>
      <c r="N304" s="180"/>
      <c r="O304" s="180"/>
      <c r="P304" s="180"/>
      <c r="Q304" s="180"/>
      <c r="R304" s="183"/>
      <c r="T304" s="184"/>
      <c r="U304" s="180"/>
      <c r="V304" s="180"/>
      <c r="W304" s="180"/>
      <c r="X304" s="180"/>
      <c r="Y304" s="180"/>
      <c r="Z304" s="180"/>
      <c r="AA304" s="185"/>
      <c r="AT304" s="186" t="s">
        <v>199</v>
      </c>
      <c r="AU304" s="186" t="s">
        <v>114</v>
      </c>
      <c r="AV304" s="10" t="s">
        <v>114</v>
      </c>
      <c r="AW304" s="10" t="s">
        <v>39</v>
      </c>
      <c r="AX304" s="10" t="s">
        <v>82</v>
      </c>
      <c r="AY304" s="186" t="s">
        <v>191</v>
      </c>
    </row>
    <row r="305" spans="2:51" s="13" customFormat="1" ht="22.5" customHeight="1">
      <c r="B305" s="207"/>
      <c r="C305" s="208"/>
      <c r="D305" s="208"/>
      <c r="E305" s="209" t="s">
        <v>22</v>
      </c>
      <c r="F305" s="290" t="s">
        <v>461</v>
      </c>
      <c r="G305" s="291"/>
      <c r="H305" s="291"/>
      <c r="I305" s="291"/>
      <c r="J305" s="208"/>
      <c r="K305" s="210">
        <v>156</v>
      </c>
      <c r="L305" s="208"/>
      <c r="M305" s="208"/>
      <c r="N305" s="208"/>
      <c r="O305" s="208"/>
      <c r="P305" s="208"/>
      <c r="Q305" s="208"/>
      <c r="R305" s="211"/>
      <c r="T305" s="212"/>
      <c r="U305" s="208"/>
      <c r="V305" s="208"/>
      <c r="W305" s="208"/>
      <c r="X305" s="208"/>
      <c r="Y305" s="208"/>
      <c r="Z305" s="208"/>
      <c r="AA305" s="213"/>
      <c r="AT305" s="214" t="s">
        <v>199</v>
      </c>
      <c r="AU305" s="214" t="s">
        <v>114</v>
      </c>
      <c r="AV305" s="13" t="s">
        <v>113</v>
      </c>
      <c r="AW305" s="13" t="s">
        <v>39</v>
      </c>
      <c r="AX305" s="13" t="s">
        <v>82</v>
      </c>
      <c r="AY305" s="214" t="s">
        <v>191</v>
      </c>
    </row>
    <row r="306" spans="2:51" s="11" customFormat="1" ht="22.5" customHeight="1">
      <c r="B306" s="187"/>
      <c r="C306" s="188"/>
      <c r="D306" s="188"/>
      <c r="E306" s="189" t="s">
        <v>22</v>
      </c>
      <c r="F306" s="272" t="s">
        <v>1893</v>
      </c>
      <c r="G306" s="273"/>
      <c r="H306" s="273"/>
      <c r="I306" s="273"/>
      <c r="J306" s="188"/>
      <c r="K306" s="190" t="s">
        <v>22</v>
      </c>
      <c r="L306" s="188"/>
      <c r="M306" s="188"/>
      <c r="N306" s="188"/>
      <c r="O306" s="188"/>
      <c r="P306" s="188"/>
      <c r="Q306" s="188"/>
      <c r="R306" s="191"/>
      <c r="T306" s="192"/>
      <c r="U306" s="188"/>
      <c r="V306" s="188"/>
      <c r="W306" s="188"/>
      <c r="X306" s="188"/>
      <c r="Y306" s="188"/>
      <c r="Z306" s="188"/>
      <c r="AA306" s="193"/>
      <c r="AT306" s="194" t="s">
        <v>199</v>
      </c>
      <c r="AU306" s="194" t="s">
        <v>114</v>
      </c>
      <c r="AV306" s="11" t="s">
        <v>90</v>
      </c>
      <c r="AW306" s="11" t="s">
        <v>39</v>
      </c>
      <c r="AX306" s="11" t="s">
        <v>82</v>
      </c>
      <c r="AY306" s="194" t="s">
        <v>191</v>
      </c>
    </row>
    <row r="307" spans="2:51" s="10" customFormat="1" ht="22.5" customHeight="1">
      <c r="B307" s="179"/>
      <c r="C307" s="180"/>
      <c r="D307" s="180"/>
      <c r="E307" s="181" t="s">
        <v>22</v>
      </c>
      <c r="F307" s="274" t="s">
        <v>1894</v>
      </c>
      <c r="G307" s="275"/>
      <c r="H307" s="275"/>
      <c r="I307" s="275"/>
      <c r="J307" s="180"/>
      <c r="K307" s="182">
        <v>8.6</v>
      </c>
      <c r="L307" s="180"/>
      <c r="M307" s="180"/>
      <c r="N307" s="180"/>
      <c r="O307" s="180"/>
      <c r="P307" s="180"/>
      <c r="Q307" s="180"/>
      <c r="R307" s="183"/>
      <c r="T307" s="184"/>
      <c r="U307" s="180"/>
      <c r="V307" s="180"/>
      <c r="W307" s="180"/>
      <c r="X307" s="180"/>
      <c r="Y307" s="180"/>
      <c r="Z307" s="180"/>
      <c r="AA307" s="185"/>
      <c r="AT307" s="186" t="s">
        <v>199</v>
      </c>
      <c r="AU307" s="186" t="s">
        <v>114</v>
      </c>
      <c r="AV307" s="10" t="s">
        <v>114</v>
      </c>
      <c r="AW307" s="10" t="s">
        <v>39</v>
      </c>
      <c r="AX307" s="10" t="s">
        <v>82</v>
      </c>
      <c r="AY307" s="186" t="s">
        <v>191</v>
      </c>
    </row>
    <row r="308" spans="2:51" s="12" customFormat="1" ht="22.5" customHeight="1">
      <c r="B308" s="195"/>
      <c r="C308" s="196"/>
      <c r="D308" s="196"/>
      <c r="E308" s="197" t="s">
        <v>22</v>
      </c>
      <c r="F308" s="288" t="s">
        <v>217</v>
      </c>
      <c r="G308" s="289"/>
      <c r="H308" s="289"/>
      <c r="I308" s="289"/>
      <c r="J308" s="196"/>
      <c r="K308" s="198">
        <v>213</v>
      </c>
      <c r="L308" s="196"/>
      <c r="M308" s="196"/>
      <c r="N308" s="196"/>
      <c r="O308" s="196"/>
      <c r="P308" s="196"/>
      <c r="Q308" s="196"/>
      <c r="R308" s="199"/>
      <c r="T308" s="200"/>
      <c r="U308" s="196"/>
      <c r="V308" s="196"/>
      <c r="W308" s="196"/>
      <c r="X308" s="196"/>
      <c r="Y308" s="196"/>
      <c r="Z308" s="196"/>
      <c r="AA308" s="201"/>
      <c r="AT308" s="202" t="s">
        <v>199</v>
      </c>
      <c r="AU308" s="202" t="s">
        <v>114</v>
      </c>
      <c r="AV308" s="12" t="s">
        <v>196</v>
      </c>
      <c r="AW308" s="12" t="s">
        <v>39</v>
      </c>
      <c r="AX308" s="12" t="s">
        <v>90</v>
      </c>
      <c r="AY308" s="202" t="s">
        <v>191</v>
      </c>
    </row>
    <row r="309" spans="2:65" s="1" customFormat="1" ht="31.5" customHeight="1">
      <c r="B309" s="38"/>
      <c r="C309" s="203" t="s">
        <v>1329</v>
      </c>
      <c r="D309" s="203" t="s">
        <v>292</v>
      </c>
      <c r="E309" s="204" t="s">
        <v>470</v>
      </c>
      <c r="F309" s="276" t="s">
        <v>471</v>
      </c>
      <c r="G309" s="276"/>
      <c r="H309" s="276"/>
      <c r="I309" s="276"/>
      <c r="J309" s="205" t="s">
        <v>111</v>
      </c>
      <c r="K309" s="206">
        <v>44.968</v>
      </c>
      <c r="L309" s="277">
        <v>0</v>
      </c>
      <c r="M309" s="278"/>
      <c r="N309" s="279">
        <f>ROUND(L309*K309,2)</f>
        <v>0</v>
      </c>
      <c r="O309" s="280"/>
      <c r="P309" s="280"/>
      <c r="Q309" s="280"/>
      <c r="R309" s="40"/>
      <c r="T309" s="176" t="s">
        <v>22</v>
      </c>
      <c r="U309" s="47" t="s">
        <v>47</v>
      </c>
      <c r="V309" s="39"/>
      <c r="W309" s="177">
        <f>V309*K309</f>
        <v>0</v>
      </c>
      <c r="X309" s="177">
        <v>0.0006</v>
      </c>
      <c r="Y309" s="177">
        <f>X309*K309</f>
        <v>0.0269808</v>
      </c>
      <c r="Z309" s="177">
        <v>0</v>
      </c>
      <c r="AA309" s="178">
        <f>Z309*K309</f>
        <v>0</v>
      </c>
      <c r="AR309" s="21" t="s">
        <v>296</v>
      </c>
      <c r="AT309" s="21" t="s">
        <v>292</v>
      </c>
      <c r="AU309" s="21" t="s">
        <v>114</v>
      </c>
      <c r="AY309" s="21" t="s">
        <v>191</v>
      </c>
      <c r="BE309" s="113">
        <f>IF(U309="základní",N309,0)</f>
        <v>0</v>
      </c>
      <c r="BF309" s="113">
        <f>IF(U309="snížená",N309,0)</f>
        <v>0</v>
      </c>
      <c r="BG309" s="113">
        <f>IF(U309="zákl. přenesená",N309,0)</f>
        <v>0</v>
      </c>
      <c r="BH309" s="113">
        <f>IF(U309="sníž. přenesená",N309,0)</f>
        <v>0</v>
      </c>
      <c r="BI309" s="113">
        <f>IF(U309="nulová",N309,0)</f>
        <v>0</v>
      </c>
      <c r="BJ309" s="21" t="s">
        <v>90</v>
      </c>
      <c r="BK309" s="113">
        <f>ROUND(L309*K309,2)</f>
        <v>0</v>
      </c>
      <c r="BL309" s="21" t="s">
        <v>196</v>
      </c>
      <c r="BM309" s="21" t="s">
        <v>1895</v>
      </c>
    </row>
    <row r="310" spans="2:47" s="1" customFormat="1" ht="22.5" customHeight="1">
      <c r="B310" s="38"/>
      <c r="C310" s="39"/>
      <c r="D310" s="39"/>
      <c r="E310" s="39"/>
      <c r="F310" s="270" t="s">
        <v>473</v>
      </c>
      <c r="G310" s="271"/>
      <c r="H310" s="271"/>
      <c r="I310" s="271"/>
      <c r="J310" s="39"/>
      <c r="K310" s="39"/>
      <c r="L310" s="39"/>
      <c r="M310" s="39"/>
      <c r="N310" s="39"/>
      <c r="O310" s="39"/>
      <c r="P310" s="39"/>
      <c r="Q310" s="39"/>
      <c r="R310" s="40"/>
      <c r="T310" s="147"/>
      <c r="U310" s="39"/>
      <c r="V310" s="39"/>
      <c r="W310" s="39"/>
      <c r="X310" s="39"/>
      <c r="Y310" s="39"/>
      <c r="Z310" s="39"/>
      <c r="AA310" s="81"/>
      <c r="AT310" s="21" t="s">
        <v>210</v>
      </c>
      <c r="AU310" s="21" t="s">
        <v>114</v>
      </c>
    </row>
    <row r="311" spans="2:51" s="11" customFormat="1" ht="22.5" customHeight="1">
      <c r="B311" s="187"/>
      <c r="C311" s="188"/>
      <c r="D311" s="188"/>
      <c r="E311" s="189" t="s">
        <v>22</v>
      </c>
      <c r="F311" s="272" t="s">
        <v>1877</v>
      </c>
      <c r="G311" s="273"/>
      <c r="H311" s="273"/>
      <c r="I311" s="273"/>
      <c r="J311" s="188"/>
      <c r="K311" s="190" t="s">
        <v>22</v>
      </c>
      <c r="L311" s="188"/>
      <c r="M311" s="188"/>
      <c r="N311" s="188"/>
      <c r="O311" s="188"/>
      <c r="P311" s="188"/>
      <c r="Q311" s="188"/>
      <c r="R311" s="191"/>
      <c r="T311" s="192"/>
      <c r="U311" s="188"/>
      <c r="V311" s="188"/>
      <c r="W311" s="188"/>
      <c r="X311" s="188"/>
      <c r="Y311" s="188"/>
      <c r="Z311" s="188"/>
      <c r="AA311" s="193"/>
      <c r="AT311" s="194" t="s">
        <v>199</v>
      </c>
      <c r="AU311" s="194" t="s">
        <v>114</v>
      </c>
      <c r="AV311" s="11" t="s">
        <v>90</v>
      </c>
      <c r="AW311" s="11" t="s">
        <v>39</v>
      </c>
      <c r="AX311" s="11" t="s">
        <v>82</v>
      </c>
      <c r="AY311" s="194" t="s">
        <v>191</v>
      </c>
    </row>
    <row r="312" spans="2:51" s="10" customFormat="1" ht="22.5" customHeight="1">
      <c r="B312" s="179"/>
      <c r="C312" s="180"/>
      <c r="D312" s="180"/>
      <c r="E312" s="181" t="s">
        <v>22</v>
      </c>
      <c r="F312" s="274" t="s">
        <v>1896</v>
      </c>
      <c r="G312" s="275"/>
      <c r="H312" s="275"/>
      <c r="I312" s="275"/>
      <c r="J312" s="180"/>
      <c r="K312" s="182">
        <v>9.68</v>
      </c>
      <c r="L312" s="180"/>
      <c r="M312" s="180"/>
      <c r="N312" s="180"/>
      <c r="O312" s="180"/>
      <c r="P312" s="180"/>
      <c r="Q312" s="180"/>
      <c r="R312" s="183"/>
      <c r="T312" s="184"/>
      <c r="U312" s="180"/>
      <c r="V312" s="180"/>
      <c r="W312" s="180"/>
      <c r="X312" s="180"/>
      <c r="Y312" s="180"/>
      <c r="Z312" s="180"/>
      <c r="AA312" s="185"/>
      <c r="AT312" s="186" t="s">
        <v>199</v>
      </c>
      <c r="AU312" s="186" t="s">
        <v>114</v>
      </c>
      <c r="AV312" s="10" t="s">
        <v>114</v>
      </c>
      <c r="AW312" s="10" t="s">
        <v>39</v>
      </c>
      <c r="AX312" s="10" t="s">
        <v>82</v>
      </c>
      <c r="AY312" s="186" t="s">
        <v>191</v>
      </c>
    </row>
    <row r="313" spans="2:51" s="10" customFormat="1" ht="22.5" customHeight="1">
      <c r="B313" s="179"/>
      <c r="C313" s="180"/>
      <c r="D313" s="180"/>
      <c r="E313" s="181" t="s">
        <v>22</v>
      </c>
      <c r="F313" s="274" t="s">
        <v>1897</v>
      </c>
      <c r="G313" s="275"/>
      <c r="H313" s="275"/>
      <c r="I313" s="275"/>
      <c r="J313" s="180"/>
      <c r="K313" s="182">
        <v>31.2</v>
      </c>
      <c r="L313" s="180"/>
      <c r="M313" s="180"/>
      <c r="N313" s="180"/>
      <c r="O313" s="180"/>
      <c r="P313" s="180"/>
      <c r="Q313" s="180"/>
      <c r="R313" s="183"/>
      <c r="T313" s="184"/>
      <c r="U313" s="180"/>
      <c r="V313" s="180"/>
      <c r="W313" s="180"/>
      <c r="X313" s="180"/>
      <c r="Y313" s="180"/>
      <c r="Z313" s="180"/>
      <c r="AA313" s="185"/>
      <c r="AT313" s="186" t="s">
        <v>199</v>
      </c>
      <c r="AU313" s="186" t="s">
        <v>114</v>
      </c>
      <c r="AV313" s="10" t="s">
        <v>114</v>
      </c>
      <c r="AW313" s="10" t="s">
        <v>39</v>
      </c>
      <c r="AX313" s="10" t="s">
        <v>82</v>
      </c>
      <c r="AY313" s="186" t="s">
        <v>191</v>
      </c>
    </row>
    <row r="314" spans="2:51" s="12" customFormat="1" ht="22.5" customHeight="1">
      <c r="B314" s="195"/>
      <c r="C314" s="196"/>
      <c r="D314" s="196"/>
      <c r="E314" s="197" t="s">
        <v>22</v>
      </c>
      <c r="F314" s="288" t="s">
        <v>217</v>
      </c>
      <c r="G314" s="289"/>
      <c r="H314" s="289"/>
      <c r="I314" s="289"/>
      <c r="J314" s="196"/>
      <c r="K314" s="198">
        <v>40.88</v>
      </c>
      <c r="L314" s="196"/>
      <c r="M314" s="196"/>
      <c r="N314" s="196"/>
      <c r="O314" s="196"/>
      <c r="P314" s="196"/>
      <c r="Q314" s="196"/>
      <c r="R314" s="199"/>
      <c r="T314" s="200"/>
      <c r="U314" s="196"/>
      <c r="V314" s="196"/>
      <c r="W314" s="196"/>
      <c r="X314" s="196"/>
      <c r="Y314" s="196"/>
      <c r="Z314" s="196"/>
      <c r="AA314" s="201"/>
      <c r="AT314" s="202" t="s">
        <v>199</v>
      </c>
      <c r="AU314" s="202" t="s">
        <v>114</v>
      </c>
      <c r="AV314" s="12" t="s">
        <v>196</v>
      </c>
      <c r="AW314" s="12" t="s">
        <v>39</v>
      </c>
      <c r="AX314" s="12" t="s">
        <v>90</v>
      </c>
      <c r="AY314" s="202" t="s">
        <v>191</v>
      </c>
    </row>
    <row r="315" spans="2:65" s="1" customFormat="1" ht="31.5" customHeight="1">
      <c r="B315" s="38"/>
      <c r="C315" s="203" t="s">
        <v>1657</v>
      </c>
      <c r="D315" s="203" t="s">
        <v>292</v>
      </c>
      <c r="E315" s="204" t="s">
        <v>477</v>
      </c>
      <c r="F315" s="276" t="s">
        <v>478</v>
      </c>
      <c r="G315" s="276"/>
      <c r="H315" s="276"/>
      <c r="I315" s="276"/>
      <c r="J315" s="205" t="s">
        <v>111</v>
      </c>
      <c r="K315" s="206">
        <v>1.892</v>
      </c>
      <c r="L315" s="277">
        <v>0</v>
      </c>
      <c r="M315" s="278"/>
      <c r="N315" s="279">
        <f>ROUND(L315*K315,2)</f>
        <v>0</v>
      </c>
      <c r="O315" s="280"/>
      <c r="P315" s="280"/>
      <c r="Q315" s="280"/>
      <c r="R315" s="40"/>
      <c r="T315" s="176" t="s">
        <v>22</v>
      </c>
      <c r="U315" s="47" t="s">
        <v>47</v>
      </c>
      <c r="V315" s="39"/>
      <c r="W315" s="177">
        <f>V315*K315</f>
        <v>0</v>
      </c>
      <c r="X315" s="177">
        <v>0.0012</v>
      </c>
      <c r="Y315" s="177">
        <f>X315*K315</f>
        <v>0.0022703999999999997</v>
      </c>
      <c r="Z315" s="177">
        <v>0</v>
      </c>
      <c r="AA315" s="178">
        <f>Z315*K315</f>
        <v>0</v>
      </c>
      <c r="AR315" s="21" t="s">
        <v>296</v>
      </c>
      <c r="AT315" s="21" t="s">
        <v>292</v>
      </c>
      <c r="AU315" s="21" t="s">
        <v>114</v>
      </c>
      <c r="AY315" s="21" t="s">
        <v>191</v>
      </c>
      <c r="BE315" s="113">
        <f>IF(U315="základní",N315,0)</f>
        <v>0</v>
      </c>
      <c r="BF315" s="113">
        <f>IF(U315="snížená",N315,0)</f>
        <v>0</v>
      </c>
      <c r="BG315" s="113">
        <f>IF(U315="zákl. přenesená",N315,0)</f>
        <v>0</v>
      </c>
      <c r="BH315" s="113">
        <f>IF(U315="sníž. přenesená",N315,0)</f>
        <v>0</v>
      </c>
      <c r="BI315" s="113">
        <f>IF(U315="nulová",N315,0)</f>
        <v>0</v>
      </c>
      <c r="BJ315" s="21" t="s">
        <v>90</v>
      </c>
      <c r="BK315" s="113">
        <f>ROUND(L315*K315,2)</f>
        <v>0</v>
      </c>
      <c r="BL315" s="21" t="s">
        <v>196</v>
      </c>
      <c r="BM315" s="21" t="s">
        <v>1898</v>
      </c>
    </row>
    <row r="316" spans="2:51" s="11" customFormat="1" ht="22.5" customHeight="1">
      <c r="B316" s="187"/>
      <c r="C316" s="188"/>
      <c r="D316" s="188"/>
      <c r="E316" s="189" t="s">
        <v>22</v>
      </c>
      <c r="F316" s="286" t="s">
        <v>1877</v>
      </c>
      <c r="G316" s="287"/>
      <c r="H316" s="287"/>
      <c r="I316" s="287"/>
      <c r="J316" s="188"/>
      <c r="K316" s="190" t="s">
        <v>22</v>
      </c>
      <c r="L316" s="188"/>
      <c r="M316" s="188"/>
      <c r="N316" s="188"/>
      <c r="O316" s="188"/>
      <c r="P316" s="188"/>
      <c r="Q316" s="188"/>
      <c r="R316" s="191"/>
      <c r="T316" s="192"/>
      <c r="U316" s="188"/>
      <c r="V316" s="188"/>
      <c r="W316" s="188"/>
      <c r="X316" s="188"/>
      <c r="Y316" s="188"/>
      <c r="Z316" s="188"/>
      <c r="AA316" s="193"/>
      <c r="AT316" s="194" t="s">
        <v>199</v>
      </c>
      <c r="AU316" s="194" t="s">
        <v>114</v>
      </c>
      <c r="AV316" s="11" t="s">
        <v>90</v>
      </c>
      <c r="AW316" s="11" t="s">
        <v>39</v>
      </c>
      <c r="AX316" s="11" t="s">
        <v>82</v>
      </c>
      <c r="AY316" s="194" t="s">
        <v>191</v>
      </c>
    </row>
    <row r="317" spans="2:51" s="10" customFormat="1" ht="22.5" customHeight="1">
      <c r="B317" s="179"/>
      <c r="C317" s="180"/>
      <c r="D317" s="180"/>
      <c r="E317" s="181" t="s">
        <v>22</v>
      </c>
      <c r="F317" s="274" t="s">
        <v>1899</v>
      </c>
      <c r="G317" s="275"/>
      <c r="H317" s="275"/>
      <c r="I317" s="275"/>
      <c r="J317" s="180"/>
      <c r="K317" s="182">
        <v>1.72</v>
      </c>
      <c r="L317" s="180"/>
      <c r="M317" s="180"/>
      <c r="N317" s="180"/>
      <c r="O317" s="180"/>
      <c r="P317" s="180"/>
      <c r="Q317" s="180"/>
      <c r="R317" s="183"/>
      <c r="T317" s="184"/>
      <c r="U317" s="180"/>
      <c r="V317" s="180"/>
      <c r="W317" s="180"/>
      <c r="X317" s="180"/>
      <c r="Y317" s="180"/>
      <c r="Z317" s="180"/>
      <c r="AA317" s="185"/>
      <c r="AT317" s="186" t="s">
        <v>199</v>
      </c>
      <c r="AU317" s="186" t="s">
        <v>114</v>
      </c>
      <c r="AV317" s="10" t="s">
        <v>114</v>
      </c>
      <c r="AW317" s="10" t="s">
        <v>39</v>
      </c>
      <c r="AX317" s="10" t="s">
        <v>90</v>
      </c>
      <c r="AY317" s="186" t="s">
        <v>191</v>
      </c>
    </row>
    <row r="318" spans="2:65" s="1" customFormat="1" ht="22.5" customHeight="1">
      <c r="B318" s="38"/>
      <c r="C318" s="203" t="s">
        <v>436</v>
      </c>
      <c r="D318" s="203" t="s">
        <v>292</v>
      </c>
      <c r="E318" s="204" t="s">
        <v>482</v>
      </c>
      <c r="F318" s="276" t="s">
        <v>483</v>
      </c>
      <c r="G318" s="276"/>
      <c r="H318" s="276"/>
      <c r="I318" s="276"/>
      <c r="J318" s="205" t="s">
        <v>406</v>
      </c>
      <c r="K318" s="206">
        <v>58.08</v>
      </c>
      <c r="L318" s="277">
        <v>0</v>
      </c>
      <c r="M318" s="278"/>
      <c r="N318" s="279">
        <f>ROUND(L318*K318,2)</f>
        <v>0</v>
      </c>
      <c r="O318" s="280"/>
      <c r="P318" s="280"/>
      <c r="Q318" s="280"/>
      <c r="R318" s="40"/>
      <c r="T318" s="176" t="s">
        <v>22</v>
      </c>
      <c r="U318" s="47" t="s">
        <v>47</v>
      </c>
      <c r="V318" s="39"/>
      <c r="W318" s="177">
        <f>V318*K318</f>
        <v>0</v>
      </c>
      <c r="X318" s="177">
        <v>0.0002</v>
      </c>
      <c r="Y318" s="177">
        <f>X318*K318</f>
        <v>0.011616</v>
      </c>
      <c r="Z318" s="177">
        <v>0</v>
      </c>
      <c r="AA318" s="178">
        <f>Z318*K318</f>
        <v>0</v>
      </c>
      <c r="AR318" s="21" t="s">
        <v>296</v>
      </c>
      <c r="AT318" s="21" t="s">
        <v>292</v>
      </c>
      <c r="AU318" s="21" t="s">
        <v>114</v>
      </c>
      <c r="AY318" s="21" t="s">
        <v>191</v>
      </c>
      <c r="BE318" s="113">
        <f>IF(U318="základní",N318,0)</f>
        <v>0</v>
      </c>
      <c r="BF318" s="113">
        <f>IF(U318="snížená",N318,0)</f>
        <v>0</v>
      </c>
      <c r="BG318" s="113">
        <f>IF(U318="zákl. přenesená",N318,0)</f>
        <v>0</v>
      </c>
      <c r="BH318" s="113">
        <f>IF(U318="sníž. přenesená",N318,0)</f>
        <v>0</v>
      </c>
      <c r="BI318" s="113">
        <f>IF(U318="nulová",N318,0)</f>
        <v>0</v>
      </c>
      <c r="BJ318" s="21" t="s">
        <v>90</v>
      </c>
      <c r="BK318" s="113">
        <f>ROUND(L318*K318,2)</f>
        <v>0</v>
      </c>
      <c r="BL318" s="21" t="s">
        <v>196</v>
      </c>
      <c r="BM318" s="21" t="s">
        <v>1900</v>
      </c>
    </row>
    <row r="319" spans="2:51" s="11" customFormat="1" ht="22.5" customHeight="1">
      <c r="B319" s="187"/>
      <c r="C319" s="188"/>
      <c r="D319" s="188"/>
      <c r="E319" s="189" t="s">
        <v>22</v>
      </c>
      <c r="F319" s="286" t="s">
        <v>1877</v>
      </c>
      <c r="G319" s="287"/>
      <c r="H319" s="287"/>
      <c r="I319" s="287"/>
      <c r="J319" s="188"/>
      <c r="K319" s="190" t="s">
        <v>22</v>
      </c>
      <c r="L319" s="188"/>
      <c r="M319" s="188"/>
      <c r="N319" s="188"/>
      <c r="O319" s="188"/>
      <c r="P319" s="188"/>
      <c r="Q319" s="188"/>
      <c r="R319" s="191"/>
      <c r="T319" s="192"/>
      <c r="U319" s="188"/>
      <c r="V319" s="188"/>
      <c r="W319" s="188"/>
      <c r="X319" s="188"/>
      <c r="Y319" s="188"/>
      <c r="Z319" s="188"/>
      <c r="AA319" s="193"/>
      <c r="AT319" s="194" t="s">
        <v>199</v>
      </c>
      <c r="AU319" s="194" t="s">
        <v>114</v>
      </c>
      <c r="AV319" s="11" t="s">
        <v>90</v>
      </c>
      <c r="AW319" s="11" t="s">
        <v>39</v>
      </c>
      <c r="AX319" s="11" t="s">
        <v>82</v>
      </c>
      <c r="AY319" s="194" t="s">
        <v>191</v>
      </c>
    </row>
    <row r="320" spans="2:51" s="10" customFormat="1" ht="22.5" customHeight="1">
      <c r="B320" s="179"/>
      <c r="C320" s="180"/>
      <c r="D320" s="180"/>
      <c r="E320" s="181" t="s">
        <v>22</v>
      </c>
      <c r="F320" s="274" t="s">
        <v>1901</v>
      </c>
      <c r="G320" s="275"/>
      <c r="H320" s="275"/>
      <c r="I320" s="275"/>
      <c r="J320" s="180"/>
      <c r="K320" s="182">
        <v>48.4</v>
      </c>
      <c r="L320" s="180"/>
      <c r="M320" s="180"/>
      <c r="N320" s="180"/>
      <c r="O320" s="180"/>
      <c r="P320" s="180"/>
      <c r="Q320" s="180"/>
      <c r="R320" s="183"/>
      <c r="T320" s="184"/>
      <c r="U320" s="180"/>
      <c r="V320" s="180"/>
      <c r="W320" s="180"/>
      <c r="X320" s="180"/>
      <c r="Y320" s="180"/>
      <c r="Z320" s="180"/>
      <c r="AA320" s="185"/>
      <c r="AT320" s="186" t="s">
        <v>199</v>
      </c>
      <c r="AU320" s="186" t="s">
        <v>114</v>
      </c>
      <c r="AV320" s="10" t="s">
        <v>114</v>
      </c>
      <c r="AW320" s="10" t="s">
        <v>39</v>
      </c>
      <c r="AX320" s="10" t="s">
        <v>90</v>
      </c>
      <c r="AY320" s="186" t="s">
        <v>191</v>
      </c>
    </row>
    <row r="321" spans="2:65" s="1" customFormat="1" ht="44.25" customHeight="1">
      <c r="B321" s="38"/>
      <c r="C321" s="172" t="s">
        <v>1740</v>
      </c>
      <c r="D321" s="172" t="s">
        <v>193</v>
      </c>
      <c r="E321" s="173" t="s">
        <v>493</v>
      </c>
      <c r="F321" s="281" t="s">
        <v>494</v>
      </c>
      <c r="G321" s="281"/>
      <c r="H321" s="281"/>
      <c r="I321" s="281"/>
      <c r="J321" s="174" t="s">
        <v>111</v>
      </c>
      <c r="K321" s="175">
        <v>88.8</v>
      </c>
      <c r="L321" s="282">
        <v>0</v>
      </c>
      <c r="M321" s="283"/>
      <c r="N321" s="280">
        <f>ROUND(L321*K321,2)</f>
        <v>0</v>
      </c>
      <c r="O321" s="280"/>
      <c r="P321" s="280"/>
      <c r="Q321" s="280"/>
      <c r="R321" s="40"/>
      <c r="T321" s="176" t="s">
        <v>22</v>
      </c>
      <c r="U321" s="47" t="s">
        <v>47</v>
      </c>
      <c r="V321" s="39"/>
      <c r="W321" s="177">
        <f>V321*K321</f>
        <v>0</v>
      </c>
      <c r="X321" s="177">
        <v>0.00944</v>
      </c>
      <c r="Y321" s="177">
        <f>X321*K321</f>
        <v>0.838272</v>
      </c>
      <c r="Z321" s="177">
        <v>0</v>
      </c>
      <c r="AA321" s="178">
        <f>Z321*K321</f>
        <v>0</v>
      </c>
      <c r="AR321" s="21" t="s">
        <v>196</v>
      </c>
      <c r="AT321" s="21" t="s">
        <v>193</v>
      </c>
      <c r="AU321" s="21" t="s">
        <v>114</v>
      </c>
      <c r="AY321" s="21" t="s">
        <v>191</v>
      </c>
      <c r="BE321" s="113">
        <f>IF(U321="základní",N321,0)</f>
        <v>0</v>
      </c>
      <c r="BF321" s="113">
        <f>IF(U321="snížená",N321,0)</f>
        <v>0</v>
      </c>
      <c r="BG321" s="113">
        <f>IF(U321="zákl. přenesená",N321,0)</f>
        <v>0</v>
      </c>
      <c r="BH321" s="113">
        <f>IF(U321="sníž. přenesená",N321,0)</f>
        <v>0</v>
      </c>
      <c r="BI321" s="113">
        <f>IF(U321="nulová",N321,0)</f>
        <v>0</v>
      </c>
      <c r="BJ321" s="21" t="s">
        <v>90</v>
      </c>
      <c r="BK321" s="113">
        <f>ROUND(L321*K321,2)</f>
        <v>0</v>
      </c>
      <c r="BL321" s="21" t="s">
        <v>196</v>
      </c>
      <c r="BM321" s="21" t="s">
        <v>1902</v>
      </c>
    </row>
    <row r="322" spans="2:51" s="11" customFormat="1" ht="22.5" customHeight="1">
      <c r="B322" s="187"/>
      <c r="C322" s="188"/>
      <c r="D322" s="188"/>
      <c r="E322" s="189" t="s">
        <v>22</v>
      </c>
      <c r="F322" s="286" t="s">
        <v>1837</v>
      </c>
      <c r="G322" s="287"/>
      <c r="H322" s="287"/>
      <c r="I322" s="287"/>
      <c r="J322" s="188"/>
      <c r="K322" s="190" t="s">
        <v>22</v>
      </c>
      <c r="L322" s="188"/>
      <c r="M322" s="188"/>
      <c r="N322" s="188"/>
      <c r="O322" s="188"/>
      <c r="P322" s="188"/>
      <c r="Q322" s="188"/>
      <c r="R322" s="191"/>
      <c r="T322" s="192"/>
      <c r="U322" s="188"/>
      <c r="V322" s="188"/>
      <c r="W322" s="188"/>
      <c r="X322" s="188"/>
      <c r="Y322" s="188"/>
      <c r="Z322" s="188"/>
      <c r="AA322" s="193"/>
      <c r="AT322" s="194" t="s">
        <v>199</v>
      </c>
      <c r="AU322" s="194" t="s">
        <v>114</v>
      </c>
      <c r="AV322" s="11" t="s">
        <v>90</v>
      </c>
      <c r="AW322" s="11" t="s">
        <v>39</v>
      </c>
      <c r="AX322" s="11" t="s">
        <v>82</v>
      </c>
      <c r="AY322" s="194" t="s">
        <v>191</v>
      </c>
    </row>
    <row r="323" spans="2:51" s="10" customFormat="1" ht="22.5" customHeight="1">
      <c r="B323" s="179"/>
      <c r="C323" s="180"/>
      <c r="D323" s="180"/>
      <c r="E323" s="181" t="s">
        <v>22</v>
      </c>
      <c r="F323" s="274" t="s">
        <v>1903</v>
      </c>
      <c r="G323" s="275"/>
      <c r="H323" s="275"/>
      <c r="I323" s="275"/>
      <c r="J323" s="180"/>
      <c r="K323" s="182">
        <v>88.8</v>
      </c>
      <c r="L323" s="180"/>
      <c r="M323" s="180"/>
      <c r="N323" s="180"/>
      <c r="O323" s="180"/>
      <c r="P323" s="180"/>
      <c r="Q323" s="180"/>
      <c r="R323" s="183"/>
      <c r="T323" s="184"/>
      <c r="U323" s="180"/>
      <c r="V323" s="180"/>
      <c r="W323" s="180"/>
      <c r="X323" s="180"/>
      <c r="Y323" s="180"/>
      <c r="Z323" s="180"/>
      <c r="AA323" s="185"/>
      <c r="AT323" s="186" t="s">
        <v>199</v>
      </c>
      <c r="AU323" s="186" t="s">
        <v>114</v>
      </c>
      <c r="AV323" s="10" t="s">
        <v>114</v>
      </c>
      <c r="AW323" s="10" t="s">
        <v>39</v>
      </c>
      <c r="AX323" s="10" t="s">
        <v>82</v>
      </c>
      <c r="AY323" s="186" t="s">
        <v>191</v>
      </c>
    </row>
    <row r="324" spans="2:51" s="12" customFormat="1" ht="22.5" customHeight="1">
      <c r="B324" s="195"/>
      <c r="C324" s="196"/>
      <c r="D324" s="196"/>
      <c r="E324" s="197" t="s">
        <v>22</v>
      </c>
      <c r="F324" s="288" t="s">
        <v>217</v>
      </c>
      <c r="G324" s="289"/>
      <c r="H324" s="289"/>
      <c r="I324" s="289"/>
      <c r="J324" s="196"/>
      <c r="K324" s="198">
        <v>88.8</v>
      </c>
      <c r="L324" s="196"/>
      <c r="M324" s="196"/>
      <c r="N324" s="196"/>
      <c r="O324" s="196"/>
      <c r="P324" s="196"/>
      <c r="Q324" s="196"/>
      <c r="R324" s="199"/>
      <c r="T324" s="200"/>
      <c r="U324" s="196"/>
      <c r="V324" s="196"/>
      <c r="W324" s="196"/>
      <c r="X324" s="196"/>
      <c r="Y324" s="196"/>
      <c r="Z324" s="196"/>
      <c r="AA324" s="201"/>
      <c r="AT324" s="202" t="s">
        <v>199</v>
      </c>
      <c r="AU324" s="202" t="s">
        <v>114</v>
      </c>
      <c r="AV324" s="12" t="s">
        <v>196</v>
      </c>
      <c r="AW324" s="12" t="s">
        <v>39</v>
      </c>
      <c r="AX324" s="12" t="s">
        <v>90</v>
      </c>
      <c r="AY324" s="202" t="s">
        <v>191</v>
      </c>
    </row>
    <row r="325" spans="2:65" s="1" customFormat="1" ht="22.5" customHeight="1">
      <c r="B325" s="38"/>
      <c r="C325" s="203" t="s">
        <v>1733</v>
      </c>
      <c r="D325" s="203" t="s">
        <v>292</v>
      </c>
      <c r="E325" s="204" t="s">
        <v>498</v>
      </c>
      <c r="F325" s="276" t="s">
        <v>499</v>
      </c>
      <c r="G325" s="276"/>
      <c r="H325" s="276"/>
      <c r="I325" s="276"/>
      <c r="J325" s="205" t="s">
        <v>111</v>
      </c>
      <c r="K325" s="206">
        <v>93.24</v>
      </c>
      <c r="L325" s="277">
        <v>0</v>
      </c>
      <c r="M325" s="278"/>
      <c r="N325" s="279">
        <f>ROUND(L325*K325,2)</f>
        <v>0</v>
      </c>
      <c r="O325" s="280"/>
      <c r="P325" s="280"/>
      <c r="Q325" s="280"/>
      <c r="R325" s="40"/>
      <c r="T325" s="176" t="s">
        <v>22</v>
      </c>
      <c r="U325" s="47" t="s">
        <v>47</v>
      </c>
      <c r="V325" s="39"/>
      <c r="W325" s="177">
        <f>V325*K325</f>
        <v>0</v>
      </c>
      <c r="X325" s="177">
        <v>0.018</v>
      </c>
      <c r="Y325" s="177">
        <f>X325*K325</f>
        <v>1.6783199999999998</v>
      </c>
      <c r="Z325" s="177">
        <v>0</v>
      </c>
      <c r="AA325" s="178">
        <f>Z325*K325</f>
        <v>0</v>
      </c>
      <c r="AR325" s="21" t="s">
        <v>296</v>
      </c>
      <c r="AT325" s="21" t="s">
        <v>292</v>
      </c>
      <c r="AU325" s="21" t="s">
        <v>114</v>
      </c>
      <c r="AY325" s="21" t="s">
        <v>191</v>
      </c>
      <c r="BE325" s="113">
        <f>IF(U325="základní",N325,0)</f>
        <v>0</v>
      </c>
      <c r="BF325" s="113">
        <f>IF(U325="snížená",N325,0)</f>
        <v>0</v>
      </c>
      <c r="BG325" s="113">
        <f>IF(U325="zákl. přenesená",N325,0)</f>
        <v>0</v>
      </c>
      <c r="BH325" s="113">
        <f>IF(U325="sníž. přenesená",N325,0)</f>
        <v>0</v>
      </c>
      <c r="BI325" s="113">
        <f>IF(U325="nulová",N325,0)</f>
        <v>0</v>
      </c>
      <c r="BJ325" s="21" t="s">
        <v>90</v>
      </c>
      <c r="BK325" s="113">
        <f>ROUND(L325*K325,2)</f>
        <v>0</v>
      </c>
      <c r="BL325" s="21" t="s">
        <v>196</v>
      </c>
      <c r="BM325" s="21" t="s">
        <v>1904</v>
      </c>
    </row>
    <row r="326" spans="2:51" s="11" customFormat="1" ht="22.5" customHeight="1">
      <c r="B326" s="187"/>
      <c r="C326" s="188"/>
      <c r="D326" s="188"/>
      <c r="E326" s="189" t="s">
        <v>22</v>
      </c>
      <c r="F326" s="286" t="s">
        <v>1837</v>
      </c>
      <c r="G326" s="287"/>
      <c r="H326" s="287"/>
      <c r="I326" s="287"/>
      <c r="J326" s="188"/>
      <c r="K326" s="190" t="s">
        <v>22</v>
      </c>
      <c r="L326" s="188"/>
      <c r="M326" s="188"/>
      <c r="N326" s="188"/>
      <c r="O326" s="188"/>
      <c r="P326" s="188"/>
      <c r="Q326" s="188"/>
      <c r="R326" s="191"/>
      <c r="T326" s="192"/>
      <c r="U326" s="188"/>
      <c r="V326" s="188"/>
      <c r="W326" s="188"/>
      <c r="X326" s="188"/>
      <c r="Y326" s="188"/>
      <c r="Z326" s="188"/>
      <c r="AA326" s="193"/>
      <c r="AT326" s="194" t="s">
        <v>199</v>
      </c>
      <c r="AU326" s="194" t="s">
        <v>114</v>
      </c>
      <c r="AV326" s="11" t="s">
        <v>90</v>
      </c>
      <c r="AW326" s="11" t="s">
        <v>39</v>
      </c>
      <c r="AX326" s="11" t="s">
        <v>82</v>
      </c>
      <c r="AY326" s="194" t="s">
        <v>191</v>
      </c>
    </row>
    <row r="327" spans="2:51" s="10" customFormat="1" ht="22.5" customHeight="1">
      <c r="B327" s="179"/>
      <c r="C327" s="180"/>
      <c r="D327" s="180"/>
      <c r="E327" s="181" t="s">
        <v>22</v>
      </c>
      <c r="F327" s="274" t="s">
        <v>1903</v>
      </c>
      <c r="G327" s="275"/>
      <c r="H327" s="275"/>
      <c r="I327" s="275"/>
      <c r="J327" s="180"/>
      <c r="K327" s="182">
        <v>88.8</v>
      </c>
      <c r="L327" s="180"/>
      <c r="M327" s="180"/>
      <c r="N327" s="180"/>
      <c r="O327" s="180"/>
      <c r="P327" s="180"/>
      <c r="Q327" s="180"/>
      <c r="R327" s="183"/>
      <c r="T327" s="184"/>
      <c r="U327" s="180"/>
      <c r="V327" s="180"/>
      <c r="W327" s="180"/>
      <c r="X327" s="180"/>
      <c r="Y327" s="180"/>
      <c r="Z327" s="180"/>
      <c r="AA327" s="185"/>
      <c r="AT327" s="186" t="s">
        <v>199</v>
      </c>
      <c r="AU327" s="186" t="s">
        <v>114</v>
      </c>
      <c r="AV327" s="10" t="s">
        <v>114</v>
      </c>
      <c r="AW327" s="10" t="s">
        <v>39</v>
      </c>
      <c r="AX327" s="10" t="s">
        <v>82</v>
      </c>
      <c r="AY327" s="186" t="s">
        <v>191</v>
      </c>
    </row>
    <row r="328" spans="2:51" s="12" customFormat="1" ht="22.5" customHeight="1">
      <c r="B328" s="195"/>
      <c r="C328" s="196"/>
      <c r="D328" s="196"/>
      <c r="E328" s="197" t="s">
        <v>22</v>
      </c>
      <c r="F328" s="288" t="s">
        <v>217</v>
      </c>
      <c r="G328" s="289"/>
      <c r="H328" s="289"/>
      <c r="I328" s="289"/>
      <c r="J328" s="196"/>
      <c r="K328" s="198">
        <v>88.8</v>
      </c>
      <c r="L328" s="196"/>
      <c r="M328" s="196"/>
      <c r="N328" s="196"/>
      <c r="O328" s="196"/>
      <c r="P328" s="196"/>
      <c r="Q328" s="196"/>
      <c r="R328" s="199"/>
      <c r="T328" s="200"/>
      <c r="U328" s="196"/>
      <c r="V328" s="196"/>
      <c r="W328" s="196"/>
      <c r="X328" s="196"/>
      <c r="Y328" s="196"/>
      <c r="Z328" s="196"/>
      <c r="AA328" s="201"/>
      <c r="AT328" s="202" t="s">
        <v>199</v>
      </c>
      <c r="AU328" s="202" t="s">
        <v>114</v>
      </c>
      <c r="AV328" s="12" t="s">
        <v>196</v>
      </c>
      <c r="AW328" s="12" t="s">
        <v>39</v>
      </c>
      <c r="AX328" s="12" t="s">
        <v>90</v>
      </c>
      <c r="AY328" s="202" t="s">
        <v>191</v>
      </c>
    </row>
    <row r="329" spans="2:65" s="1" customFormat="1" ht="31.5" customHeight="1">
      <c r="B329" s="38"/>
      <c r="C329" s="172" t="s">
        <v>1652</v>
      </c>
      <c r="D329" s="172" t="s">
        <v>193</v>
      </c>
      <c r="E329" s="173" t="s">
        <v>502</v>
      </c>
      <c r="F329" s="281" t="s">
        <v>503</v>
      </c>
      <c r="G329" s="281"/>
      <c r="H329" s="281"/>
      <c r="I329" s="281"/>
      <c r="J329" s="174" t="s">
        <v>406</v>
      </c>
      <c r="K329" s="175">
        <v>79.5</v>
      </c>
      <c r="L329" s="282">
        <v>0</v>
      </c>
      <c r="M329" s="283"/>
      <c r="N329" s="280">
        <f>ROUND(L329*K329,2)</f>
        <v>0</v>
      </c>
      <c r="O329" s="280"/>
      <c r="P329" s="280"/>
      <c r="Q329" s="280"/>
      <c r="R329" s="40"/>
      <c r="T329" s="176" t="s">
        <v>22</v>
      </c>
      <c r="U329" s="47" t="s">
        <v>47</v>
      </c>
      <c r="V329" s="39"/>
      <c r="W329" s="177">
        <f>V329*K329</f>
        <v>0</v>
      </c>
      <c r="X329" s="177">
        <v>0.00168</v>
      </c>
      <c r="Y329" s="177">
        <f>X329*K329</f>
        <v>0.13356</v>
      </c>
      <c r="Z329" s="177">
        <v>0</v>
      </c>
      <c r="AA329" s="178">
        <f>Z329*K329</f>
        <v>0</v>
      </c>
      <c r="AR329" s="21" t="s">
        <v>196</v>
      </c>
      <c r="AT329" s="21" t="s">
        <v>193</v>
      </c>
      <c r="AU329" s="21" t="s">
        <v>114</v>
      </c>
      <c r="AY329" s="21" t="s">
        <v>191</v>
      </c>
      <c r="BE329" s="113">
        <f>IF(U329="základní",N329,0)</f>
        <v>0</v>
      </c>
      <c r="BF329" s="113">
        <f>IF(U329="snížená",N329,0)</f>
        <v>0</v>
      </c>
      <c r="BG329" s="113">
        <f>IF(U329="zákl. přenesená",N329,0)</f>
        <v>0</v>
      </c>
      <c r="BH329" s="113">
        <f>IF(U329="sníž. přenesená",N329,0)</f>
        <v>0</v>
      </c>
      <c r="BI329" s="113">
        <f>IF(U329="nulová",N329,0)</f>
        <v>0</v>
      </c>
      <c r="BJ329" s="21" t="s">
        <v>90</v>
      </c>
      <c r="BK329" s="113">
        <f>ROUND(L329*K329,2)</f>
        <v>0</v>
      </c>
      <c r="BL329" s="21" t="s">
        <v>196</v>
      </c>
      <c r="BM329" s="21" t="s">
        <v>1905</v>
      </c>
    </row>
    <row r="330" spans="2:51" s="11" customFormat="1" ht="22.5" customHeight="1">
      <c r="B330" s="187"/>
      <c r="C330" s="188"/>
      <c r="D330" s="188"/>
      <c r="E330" s="189" t="s">
        <v>22</v>
      </c>
      <c r="F330" s="286" t="s">
        <v>1877</v>
      </c>
      <c r="G330" s="287"/>
      <c r="H330" s="287"/>
      <c r="I330" s="287"/>
      <c r="J330" s="188"/>
      <c r="K330" s="190" t="s">
        <v>22</v>
      </c>
      <c r="L330" s="188"/>
      <c r="M330" s="188"/>
      <c r="N330" s="188"/>
      <c r="O330" s="188"/>
      <c r="P330" s="188"/>
      <c r="Q330" s="188"/>
      <c r="R330" s="191"/>
      <c r="T330" s="192"/>
      <c r="U330" s="188"/>
      <c r="V330" s="188"/>
      <c r="W330" s="188"/>
      <c r="X330" s="188"/>
      <c r="Y330" s="188"/>
      <c r="Z330" s="188"/>
      <c r="AA330" s="193"/>
      <c r="AT330" s="194" t="s">
        <v>199</v>
      </c>
      <c r="AU330" s="194" t="s">
        <v>114</v>
      </c>
      <c r="AV330" s="11" t="s">
        <v>90</v>
      </c>
      <c r="AW330" s="11" t="s">
        <v>39</v>
      </c>
      <c r="AX330" s="11" t="s">
        <v>82</v>
      </c>
      <c r="AY330" s="194" t="s">
        <v>191</v>
      </c>
    </row>
    <row r="331" spans="2:51" s="11" customFormat="1" ht="22.5" customHeight="1">
      <c r="B331" s="187"/>
      <c r="C331" s="188"/>
      <c r="D331" s="188"/>
      <c r="E331" s="189" t="s">
        <v>22</v>
      </c>
      <c r="F331" s="272" t="s">
        <v>1906</v>
      </c>
      <c r="G331" s="273"/>
      <c r="H331" s="273"/>
      <c r="I331" s="273"/>
      <c r="J331" s="188"/>
      <c r="K331" s="190" t="s">
        <v>22</v>
      </c>
      <c r="L331" s="188"/>
      <c r="M331" s="188"/>
      <c r="N331" s="188"/>
      <c r="O331" s="188"/>
      <c r="P331" s="188"/>
      <c r="Q331" s="188"/>
      <c r="R331" s="191"/>
      <c r="T331" s="192"/>
      <c r="U331" s="188"/>
      <c r="V331" s="188"/>
      <c r="W331" s="188"/>
      <c r="X331" s="188"/>
      <c r="Y331" s="188"/>
      <c r="Z331" s="188"/>
      <c r="AA331" s="193"/>
      <c r="AT331" s="194" t="s">
        <v>199</v>
      </c>
      <c r="AU331" s="194" t="s">
        <v>114</v>
      </c>
      <c r="AV331" s="11" t="s">
        <v>90</v>
      </c>
      <c r="AW331" s="11" t="s">
        <v>39</v>
      </c>
      <c r="AX331" s="11" t="s">
        <v>82</v>
      </c>
      <c r="AY331" s="194" t="s">
        <v>191</v>
      </c>
    </row>
    <row r="332" spans="2:51" s="10" customFormat="1" ht="22.5" customHeight="1">
      <c r="B332" s="179"/>
      <c r="C332" s="180"/>
      <c r="D332" s="180"/>
      <c r="E332" s="181" t="s">
        <v>22</v>
      </c>
      <c r="F332" s="274" t="s">
        <v>1907</v>
      </c>
      <c r="G332" s="275"/>
      <c r="H332" s="275"/>
      <c r="I332" s="275"/>
      <c r="J332" s="180"/>
      <c r="K332" s="182">
        <v>22.2</v>
      </c>
      <c r="L332" s="180"/>
      <c r="M332" s="180"/>
      <c r="N332" s="180"/>
      <c r="O332" s="180"/>
      <c r="P332" s="180"/>
      <c r="Q332" s="180"/>
      <c r="R332" s="183"/>
      <c r="T332" s="184"/>
      <c r="U332" s="180"/>
      <c r="V332" s="180"/>
      <c r="W332" s="180"/>
      <c r="X332" s="180"/>
      <c r="Y332" s="180"/>
      <c r="Z332" s="180"/>
      <c r="AA332" s="185"/>
      <c r="AT332" s="186" t="s">
        <v>199</v>
      </c>
      <c r="AU332" s="186" t="s">
        <v>114</v>
      </c>
      <c r="AV332" s="10" t="s">
        <v>114</v>
      </c>
      <c r="AW332" s="10" t="s">
        <v>39</v>
      </c>
      <c r="AX332" s="10" t="s">
        <v>82</v>
      </c>
      <c r="AY332" s="186" t="s">
        <v>191</v>
      </c>
    </row>
    <row r="333" spans="2:51" s="11" customFormat="1" ht="22.5" customHeight="1">
      <c r="B333" s="187"/>
      <c r="C333" s="188"/>
      <c r="D333" s="188"/>
      <c r="E333" s="189" t="s">
        <v>22</v>
      </c>
      <c r="F333" s="272" t="s">
        <v>1908</v>
      </c>
      <c r="G333" s="273"/>
      <c r="H333" s="273"/>
      <c r="I333" s="273"/>
      <c r="J333" s="188"/>
      <c r="K333" s="190" t="s">
        <v>22</v>
      </c>
      <c r="L333" s="188"/>
      <c r="M333" s="188"/>
      <c r="N333" s="188"/>
      <c r="O333" s="188"/>
      <c r="P333" s="188"/>
      <c r="Q333" s="188"/>
      <c r="R333" s="191"/>
      <c r="T333" s="192"/>
      <c r="U333" s="188"/>
      <c r="V333" s="188"/>
      <c r="W333" s="188"/>
      <c r="X333" s="188"/>
      <c r="Y333" s="188"/>
      <c r="Z333" s="188"/>
      <c r="AA333" s="193"/>
      <c r="AT333" s="194" t="s">
        <v>199</v>
      </c>
      <c r="AU333" s="194" t="s">
        <v>114</v>
      </c>
      <c r="AV333" s="11" t="s">
        <v>90</v>
      </c>
      <c r="AW333" s="11" t="s">
        <v>39</v>
      </c>
      <c r="AX333" s="11" t="s">
        <v>82</v>
      </c>
      <c r="AY333" s="194" t="s">
        <v>191</v>
      </c>
    </row>
    <row r="334" spans="2:51" s="10" customFormat="1" ht="22.5" customHeight="1">
      <c r="B334" s="179"/>
      <c r="C334" s="180"/>
      <c r="D334" s="180"/>
      <c r="E334" s="181" t="s">
        <v>22</v>
      </c>
      <c r="F334" s="274" t="s">
        <v>1909</v>
      </c>
      <c r="G334" s="275"/>
      <c r="H334" s="275"/>
      <c r="I334" s="275"/>
      <c r="J334" s="180"/>
      <c r="K334" s="182">
        <v>23.3</v>
      </c>
      <c r="L334" s="180"/>
      <c r="M334" s="180"/>
      <c r="N334" s="180"/>
      <c r="O334" s="180"/>
      <c r="P334" s="180"/>
      <c r="Q334" s="180"/>
      <c r="R334" s="183"/>
      <c r="T334" s="184"/>
      <c r="U334" s="180"/>
      <c r="V334" s="180"/>
      <c r="W334" s="180"/>
      <c r="X334" s="180"/>
      <c r="Y334" s="180"/>
      <c r="Z334" s="180"/>
      <c r="AA334" s="185"/>
      <c r="AT334" s="186" t="s">
        <v>199</v>
      </c>
      <c r="AU334" s="186" t="s">
        <v>114</v>
      </c>
      <c r="AV334" s="10" t="s">
        <v>114</v>
      </c>
      <c r="AW334" s="10" t="s">
        <v>39</v>
      </c>
      <c r="AX334" s="10" t="s">
        <v>82</v>
      </c>
      <c r="AY334" s="186" t="s">
        <v>191</v>
      </c>
    </row>
    <row r="335" spans="2:51" s="10" customFormat="1" ht="22.5" customHeight="1">
      <c r="B335" s="179"/>
      <c r="C335" s="180"/>
      <c r="D335" s="180"/>
      <c r="E335" s="181" t="s">
        <v>22</v>
      </c>
      <c r="F335" s="274" t="s">
        <v>1910</v>
      </c>
      <c r="G335" s="275"/>
      <c r="H335" s="275"/>
      <c r="I335" s="275"/>
      <c r="J335" s="180"/>
      <c r="K335" s="182">
        <v>6.3</v>
      </c>
      <c r="L335" s="180"/>
      <c r="M335" s="180"/>
      <c r="N335" s="180"/>
      <c r="O335" s="180"/>
      <c r="P335" s="180"/>
      <c r="Q335" s="180"/>
      <c r="R335" s="183"/>
      <c r="T335" s="184"/>
      <c r="U335" s="180"/>
      <c r="V335" s="180"/>
      <c r="W335" s="180"/>
      <c r="X335" s="180"/>
      <c r="Y335" s="180"/>
      <c r="Z335" s="180"/>
      <c r="AA335" s="185"/>
      <c r="AT335" s="186" t="s">
        <v>199</v>
      </c>
      <c r="AU335" s="186" t="s">
        <v>114</v>
      </c>
      <c r="AV335" s="10" t="s">
        <v>114</v>
      </c>
      <c r="AW335" s="10" t="s">
        <v>39</v>
      </c>
      <c r="AX335" s="10" t="s">
        <v>82</v>
      </c>
      <c r="AY335" s="186" t="s">
        <v>191</v>
      </c>
    </row>
    <row r="336" spans="2:51" s="10" customFormat="1" ht="22.5" customHeight="1">
      <c r="B336" s="179"/>
      <c r="C336" s="180"/>
      <c r="D336" s="180"/>
      <c r="E336" s="181" t="s">
        <v>22</v>
      </c>
      <c r="F336" s="274" t="s">
        <v>1911</v>
      </c>
      <c r="G336" s="275"/>
      <c r="H336" s="275"/>
      <c r="I336" s="275"/>
      <c r="J336" s="180"/>
      <c r="K336" s="182">
        <v>26.5</v>
      </c>
      <c r="L336" s="180"/>
      <c r="M336" s="180"/>
      <c r="N336" s="180"/>
      <c r="O336" s="180"/>
      <c r="P336" s="180"/>
      <c r="Q336" s="180"/>
      <c r="R336" s="183"/>
      <c r="T336" s="184"/>
      <c r="U336" s="180"/>
      <c r="V336" s="180"/>
      <c r="W336" s="180"/>
      <c r="X336" s="180"/>
      <c r="Y336" s="180"/>
      <c r="Z336" s="180"/>
      <c r="AA336" s="185"/>
      <c r="AT336" s="186" t="s">
        <v>199</v>
      </c>
      <c r="AU336" s="186" t="s">
        <v>114</v>
      </c>
      <c r="AV336" s="10" t="s">
        <v>114</v>
      </c>
      <c r="AW336" s="10" t="s">
        <v>39</v>
      </c>
      <c r="AX336" s="10" t="s">
        <v>82</v>
      </c>
      <c r="AY336" s="186" t="s">
        <v>191</v>
      </c>
    </row>
    <row r="337" spans="2:51" s="10" customFormat="1" ht="22.5" customHeight="1">
      <c r="B337" s="179"/>
      <c r="C337" s="180"/>
      <c r="D337" s="180"/>
      <c r="E337" s="181" t="s">
        <v>22</v>
      </c>
      <c r="F337" s="274" t="s">
        <v>1912</v>
      </c>
      <c r="G337" s="275"/>
      <c r="H337" s="275"/>
      <c r="I337" s="275"/>
      <c r="J337" s="180"/>
      <c r="K337" s="182">
        <v>1.2</v>
      </c>
      <c r="L337" s="180"/>
      <c r="M337" s="180"/>
      <c r="N337" s="180"/>
      <c r="O337" s="180"/>
      <c r="P337" s="180"/>
      <c r="Q337" s="180"/>
      <c r="R337" s="183"/>
      <c r="T337" s="184"/>
      <c r="U337" s="180"/>
      <c r="V337" s="180"/>
      <c r="W337" s="180"/>
      <c r="X337" s="180"/>
      <c r="Y337" s="180"/>
      <c r="Z337" s="180"/>
      <c r="AA337" s="185"/>
      <c r="AT337" s="186" t="s">
        <v>199</v>
      </c>
      <c r="AU337" s="186" t="s">
        <v>114</v>
      </c>
      <c r="AV337" s="10" t="s">
        <v>114</v>
      </c>
      <c r="AW337" s="10" t="s">
        <v>39</v>
      </c>
      <c r="AX337" s="10" t="s">
        <v>82</v>
      </c>
      <c r="AY337" s="186" t="s">
        <v>191</v>
      </c>
    </row>
    <row r="338" spans="2:51" s="12" customFormat="1" ht="22.5" customHeight="1">
      <c r="B338" s="195"/>
      <c r="C338" s="196"/>
      <c r="D338" s="196"/>
      <c r="E338" s="197" t="s">
        <v>22</v>
      </c>
      <c r="F338" s="288" t="s">
        <v>217</v>
      </c>
      <c r="G338" s="289"/>
      <c r="H338" s="289"/>
      <c r="I338" s="289"/>
      <c r="J338" s="196"/>
      <c r="K338" s="198">
        <v>79.5</v>
      </c>
      <c r="L338" s="196"/>
      <c r="M338" s="196"/>
      <c r="N338" s="196"/>
      <c r="O338" s="196"/>
      <c r="P338" s="196"/>
      <c r="Q338" s="196"/>
      <c r="R338" s="199"/>
      <c r="T338" s="200"/>
      <c r="U338" s="196"/>
      <c r="V338" s="196"/>
      <c r="W338" s="196"/>
      <c r="X338" s="196"/>
      <c r="Y338" s="196"/>
      <c r="Z338" s="196"/>
      <c r="AA338" s="201"/>
      <c r="AT338" s="202" t="s">
        <v>199</v>
      </c>
      <c r="AU338" s="202" t="s">
        <v>114</v>
      </c>
      <c r="AV338" s="12" t="s">
        <v>196</v>
      </c>
      <c r="AW338" s="12" t="s">
        <v>39</v>
      </c>
      <c r="AX338" s="12" t="s">
        <v>90</v>
      </c>
      <c r="AY338" s="202" t="s">
        <v>191</v>
      </c>
    </row>
    <row r="339" spans="2:65" s="1" customFormat="1" ht="22.5" customHeight="1">
      <c r="B339" s="38"/>
      <c r="C339" s="203" t="s">
        <v>1645</v>
      </c>
      <c r="D339" s="203" t="s">
        <v>292</v>
      </c>
      <c r="E339" s="204" t="s">
        <v>507</v>
      </c>
      <c r="F339" s="276" t="s">
        <v>1913</v>
      </c>
      <c r="G339" s="276"/>
      <c r="H339" s="276"/>
      <c r="I339" s="276"/>
      <c r="J339" s="205" t="s">
        <v>111</v>
      </c>
      <c r="K339" s="206">
        <v>16.695</v>
      </c>
      <c r="L339" s="277">
        <v>0</v>
      </c>
      <c r="M339" s="278"/>
      <c r="N339" s="279">
        <f>ROUND(L339*K339,2)</f>
        <v>0</v>
      </c>
      <c r="O339" s="280"/>
      <c r="P339" s="280"/>
      <c r="Q339" s="280"/>
      <c r="R339" s="40"/>
      <c r="T339" s="176" t="s">
        <v>22</v>
      </c>
      <c r="U339" s="47" t="s">
        <v>47</v>
      </c>
      <c r="V339" s="39"/>
      <c r="W339" s="177">
        <f>V339*K339</f>
        <v>0</v>
      </c>
      <c r="X339" s="177">
        <v>0.006</v>
      </c>
      <c r="Y339" s="177">
        <f>X339*K339</f>
        <v>0.10017000000000001</v>
      </c>
      <c r="Z339" s="177">
        <v>0</v>
      </c>
      <c r="AA339" s="178">
        <f>Z339*K339</f>
        <v>0</v>
      </c>
      <c r="AR339" s="21" t="s">
        <v>296</v>
      </c>
      <c r="AT339" s="21" t="s">
        <v>292</v>
      </c>
      <c r="AU339" s="21" t="s">
        <v>114</v>
      </c>
      <c r="AY339" s="21" t="s">
        <v>191</v>
      </c>
      <c r="BE339" s="113">
        <f>IF(U339="základní",N339,0)</f>
        <v>0</v>
      </c>
      <c r="BF339" s="113">
        <f>IF(U339="snížená",N339,0)</f>
        <v>0</v>
      </c>
      <c r="BG339" s="113">
        <f>IF(U339="zákl. přenesená",N339,0)</f>
        <v>0</v>
      </c>
      <c r="BH339" s="113">
        <f>IF(U339="sníž. přenesená",N339,0)</f>
        <v>0</v>
      </c>
      <c r="BI339" s="113">
        <f>IF(U339="nulová",N339,0)</f>
        <v>0</v>
      </c>
      <c r="BJ339" s="21" t="s">
        <v>90</v>
      </c>
      <c r="BK339" s="113">
        <f>ROUND(L339*K339,2)</f>
        <v>0</v>
      </c>
      <c r="BL339" s="21" t="s">
        <v>196</v>
      </c>
      <c r="BM339" s="21" t="s">
        <v>1914</v>
      </c>
    </row>
    <row r="340" spans="2:51" s="11" customFormat="1" ht="22.5" customHeight="1">
      <c r="B340" s="187"/>
      <c r="C340" s="188"/>
      <c r="D340" s="188"/>
      <c r="E340" s="189" t="s">
        <v>22</v>
      </c>
      <c r="F340" s="286" t="s">
        <v>1877</v>
      </c>
      <c r="G340" s="287"/>
      <c r="H340" s="287"/>
      <c r="I340" s="287"/>
      <c r="J340" s="188"/>
      <c r="K340" s="190" t="s">
        <v>22</v>
      </c>
      <c r="L340" s="188"/>
      <c r="M340" s="188"/>
      <c r="N340" s="188"/>
      <c r="O340" s="188"/>
      <c r="P340" s="188"/>
      <c r="Q340" s="188"/>
      <c r="R340" s="191"/>
      <c r="T340" s="192"/>
      <c r="U340" s="188"/>
      <c r="V340" s="188"/>
      <c r="W340" s="188"/>
      <c r="X340" s="188"/>
      <c r="Y340" s="188"/>
      <c r="Z340" s="188"/>
      <c r="AA340" s="193"/>
      <c r="AT340" s="194" t="s">
        <v>199</v>
      </c>
      <c r="AU340" s="194" t="s">
        <v>114</v>
      </c>
      <c r="AV340" s="11" t="s">
        <v>90</v>
      </c>
      <c r="AW340" s="11" t="s">
        <v>39</v>
      </c>
      <c r="AX340" s="11" t="s">
        <v>82</v>
      </c>
      <c r="AY340" s="194" t="s">
        <v>191</v>
      </c>
    </row>
    <row r="341" spans="2:51" s="10" customFormat="1" ht="22.5" customHeight="1">
      <c r="B341" s="179"/>
      <c r="C341" s="180"/>
      <c r="D341" s="180"/>
      <c r="E341" s="181" t="s">
        <v>22</v>
      </c>
      <c r="F341" s="274" t="s">
        <v>1915</v>
      </c>
      <c r="G341" s="275"/>
      <c r="H341" s="275"/>
      <c r="I341" s="275"/>
      <c r="J341" s="180"/>
      <c r="K341" s="182">
        <v>15.9</v>
      </c>
      <c r="L341" s="180"/>
      <c r="M341" s="180"/>
      <c r="N341" s="180"/>
      <c r="O341" s="180"/>
      <c r="P341" s="180"/>
      <c r="Q341" s="180"/>
      <c r="R341" s="183"/>
      <c r="T341" s="184"/>
      <c r="U341" s="180"/>
      <c r="V341" s="180"/>
      <c r="W341" s="180"/>
      <c r="X341" s="180"/>
      <c r="Y341" s="180"/>
      <c r="Z341" s="180"/>
      <c r="AA341" s="185"/>
      <c r="AT341" s="186" t="s">
        <v>199</v>
      </c>
      <c r="AU341" s="186" t="s">
        <v>114</v>
      </c>
      <c r="AV341" s="10" t="s">
        <v>114</v>
      </c>
      <c r="AW341" s="10" t="s">
        <v>39</v>
      </c>
      <c r="AX341" s="10" t="s">
        <v>90</v>
      </c>
      <c r="AY341" s="186" t="s">
        <v>191</v>
      </c>
    </row>
    <row r="342" spans="2:65" s="1" customFormat="1" ht="31.5" customHeight="1">
      <c r="B342" s="38"/>
      <c r="C342" s="172" t="s">
        <v>1459</v>
      </c>
      <c r="D342" s="172" t="s">
        <v>193</v>
      </c>
      <c r="E342" s="173" t="s">
        <v>511</v>
      </c>
      <c r="F342" s="281" t="s">
        <v>512</v>
      </c>
      <c r="G342" s="281"/>
      <c r="H342" s="281"/>
      <c r="I342" s="281"/>
      <c r="J342" s="174" t="s">
        <v>111</v>
      </c>
      <c r="K342" s="175">
        <v>492.565</v>
      </c>
      <c r="L342" s="282">
        <v>0</v>
      </c>
      <c r="M342" s="283"/>
      <c r="N342" s="280">
        <f>ROUND(L342*K342,2)</f>
        <v>0</v>
      </c>
      <c r="O342" s="280"/>
      <c r="P342" s="280"/>
      <c r="Q342" s="280"/>
      <c r="R342" s="40"/>
      <c r="T342" s="176" t="s">
        <v>22</v>
      </c>
      <c r="U342" s="47" t="s">
        <v>47</v>
      </c>
      <c r="V342" s="39"/>
      <c r="W342" s="177">
        <f>V342*K342</f>
        <v>0</v>
      </c>
      <c r="X342" s="177">
        <v>6E-05</v>
      </c>
      <c r="Y342" s="177">
        <f>X342*K342</f>
        <v>0.0295539</v>
      </c>
      <c r="Z342" s="177">
        <v>0</v>
      </c>
      <c r="AA342" s="178">
        <f>Z342*K342</f>
        <v>0</v>
      </c>
      <c r="AR342" s="21" t="s">
        <v>196</v>
      </c>
      <c r="AT342" s="21" t="s">
        <v>193</v>
      </c>
      <c r="AU342" s="21" t="s">
        <v>114</v>
      </c>
      <c r="AY342" s="21" t="s">
        <v>191</v>
      </c>
      <c r="BE342" s="113">
        <f>IF(U342="základní",N342,0)</f>
        <v>0</v>
      </c>
      <c r="BF342" s="113">
        <f>IF(U342="snížená",N342,0)</f>
        <v>0</v>
      </c>
      <c r="BG342" s="113">
        <f>IF(U342="zákl. přenesená",N342,0)</f>
        <v>0</v>
      </c>
      <c r="BH342" s="113">
        <f>IF(U342="sníž. přenesená",N342,0)</f>
        <v>0</v>
      </c>
      <c r="BI342" s="113">
        <f>IF(U342="nulová",N342,0)</f>
        <v>0</v>
      </c>
      <c r="BJ342" s="21" t="s">
        <v>90</v>
      </c>
      <c r="BK342" s="113">
        <f>ROUND(L342*K342,2)</f>
        <v>0</v>
      </c>
      <c r="BL342" s="21" t="s">
        <v>196</v>
      </c>
      <c r="BM342" s="21" t="s">
        <v>1916</v>
      </c>
    </row>
    <row r="343" spans="2:51" s="10" customFormat="1" ht="22.5" customHeight="1">
      <c r="B343" s="179"/>
      <c r="C343" s="180"/>
      <c r="D343" s="180"/>
      <c r="E343" s="181" t="s">
        <v>22</v>
      </c>
      <c r="F343" s="284" t="s">
        <v>1917</v>
      </c>
      <c r="G343" s="285"/>
      <c r="H343" s="285"/>
      <c r="I343" s="285"/>
      <c r="J343" s="180"/>
      <c r="K343" s="182">
        <v>492.565</v>
      </c>
      <c r="L343" s="180"/>
      <c r="M343" s="180"/>
      <c r="N343" s="180"/>
      <c r="O343" s="180"/>
      <c r="P343" s="180"/>
      <c r="Q343" s="180"/>
      <c r="R343" s="183"/>
      <c r="T343" s="184"/>
      <c r="U343" s="180"/>
      <c r="V343" s="180"/>
      <c r="W343" s="180"/>
      <c r="X343" s="180"/>
      <c r="Y343" s="180"/>
      <c r="Z343" s="180"/>
      <c r="AA343" s="185"/>
      <c r="AT343" s="186" t="s">
        <v>199</v>
      </c>
      <c r="AU343" s="186" t="s">
        <v>114</v>
      </c>
      <c r="AV343" s="10" t="s">
        <v>114</v>
      </c>
      <c r="AW343" s="10" t="s">
        <v>39</v>
      </c>
      <c r="AX343" s="10" t="s">
        <v>90</v>
      </c>
      <c r="AY343" s="186" t="s">
        <v>191</v>
      </c>
    </row>
    <row r="344" spans="2:65" s="1" customFormat="1" ht="31.5" customHeight="1">
      <c r="B344" s="38"/>
      <c r="C344" s="172" t="s">
        <v>1273</v>
      </c>
      <c r="D344" s="172" t="s">
        <v>193</v>
      </c>
      <c r="E344" s="173" t="s">
        <v>516</v>
      </c>
      <c r="F344" s="281" t="s">
        <v>517</v>
      </c>
      <c r="G344" s="281"/>
      <c r="H344" s="281"/>
      <c r="I344" s="281"/>
      <c r="J344" s="174" t="s">
        <v>111</v>
      </c>
      <c r="K344" s="175">
        <v>88.8</v>
      </c>
      <c r="L344" s="282">
        <v>0</v>
      </c>
      <c r="M344" s="283"/>
      <c r="N344" s="280">
        <f>ROUND(L344*K344,2)</f>
        <v>0</v>
      </c>
      <c r="O344" s="280"/>
      <c r="P344" s="280"/>
      <c r="Q344" s="280"/>
      <c r="R344" s="40"/>
      <c r="T344" s="176" t="s">
        <v>22</v>
      </c>
      <c r="U344" s="47" t="s">
        <v>47</v>
      </c>
      <c r="V344" s="39"/>
      <c r="W344" s="177">
        <f>V344*K344</f>
        <v>0</v>
      </c>
      <c r="X344" s="177">
        <v>6E-05</v>
      </c>
      <c r="Y344" s="177">
        <f>X344*K344</f>
        <v>0.005328</v>
      </c>
      <c r="Z344" s="177">
        <v>0</v>
      </c>
      <c r="AA344" s="178">
        <f>Z344*K344</f>
        <v>0</v>
      </c>
      <c r="AR344" s="21" t="s">
        <v>196</v>
      </c>
      <c r="AT344" s="21" t="s">
        <v>193</v>
      </c>
      <c r="AU344" s="21" t="s">
        <v>114</v>
      </c>
      <c r="AY344" s="21" t="s">
        <v>191</v>
      </c>
      <c r="BE344" s="113">
        <f>IF(U344="základní",N344,0)</f>
        <v>0</v>
      </c>
      <c r="BF344" s="113">
        <f>IF(U344="snížená",N344,0)</f>
        <v>0</v>
      </c>
      <c r="BG344" s="113">
        <f>IF(U344="zákl. přenesená",N344,0)</f>
        <v>0</v>
      </c>
      <c r="BH344" s="113">
        <f>IF(U344="sníž. přenesená",N344,0)</f>
        <v>0</v>
      </c>
      <c r="BI344" s="113">
        <f>IF(U344="nulová",N344,0)</f>
        <v>0</v>
      </c>
      <c r="BJ344" s="21" t="s">
        <v>90</v>
      </c>
      <c r="BK344" s="113">
        <f>ROUND(L344*K344,2)</f>
        <v>0</v>
      </c>
      <c r="BL344" s="21" t="s">
        <v>196</v>
      </c>
      <c r="BM344" s="21" t="s">
        <v>1918</v>
      </c>
    </row>
    <row r="345" spans="2:51" s="10" customFormat="1" ht="22.5" customHeight="1">
      <c r="B345" s="179"/>
      <c r="C345" s="180"/>
      <c r="D345" s="180"/>
      <c r="E345" s="181" t="s">
        <v>22</v>
      </c>
      <c r="F345" s="284" t="s">
        <v>115</v>
      </c>
      <c r="G345" s="285"/>
      <c r="H345" s="285"/>
      <c r="I345" s="285"/>
      <c r="J345" s="180"/>
      <c r="K345" s="182">
        <v>88.8</v>
      </c>
      <c r="L345" s="180"/>
      <c r="M345" s="180"/>
      <c r="N345" s="180"/>
      <c r="O345" s="180"/>
      <c r="P345" s="180"/>
      <c r="Q345" s="180"/>
      <c r="R345" s="183"/>
      <c r="T345" s="184"/>
      <c r="U345" s="180"/>
      <c r="V345" s="180"/>
      <c r="W345" s="180"/>
      <c r="X345" s="180"/>
      <c r="Y345" s="180"/>
      <c r="Z345" s="180"/>
      <c r="AA345" s="185"/>
      <c r="AT345" s="186" t="s">
        <v>199</v>
      </c>
      <c r="AU345" s="186" t="s">
        <v>114</v>
      </c>
      <c r="AV345" s="10" t="s">
        <v>114</v>
      </c>
      <c r="AW345" s="10" t="s">
        <v>39</v>
      </c>
      <c r="AX345" s="10" t="s">
        <v>90</v>
      </c>
      <c r="AY345" s="186" t="s">
        <v>191</v>
      </c>
    </row>
    <row r="346" spans="2:65" s="1" customFormat="1" ht="31.5" customHeight="1">
      <c r="B346" s="38"/>
      <c r="C346" s="172" t="s">
        <v>440</v>
      </c>
      <c r="D346" s="172" t="s">
        <v>193</v>
      </c>
      <c r="E346" s="173" t="s">
        <v>521</v>
      </c>
      <c r="F346" s="281" t="s">
        <v>522</v>
      </c>
      <c r="G346" s="281"/>
      <c r="H346" s="281"/>
      <c r="I346" s="281"/>
      <c r="J346" s="174" t="s">
        <v>406</v>
      </c>
      <c r="K346" s="175">
        <v>115.515</v>
      </c>
      <c r="L346" s="282">
        <v>0</v>
      </c>
      <c r="M346" s="283"/>
      <c r="N346" s="280">
        <f>ROUND(L346*K346,2)</f>
        <v>0</v>
      </c>
      <c r="O346" s="280"/>
      <c r="P346" s="280"/>
      <c r="Q346" s="280"/>
      <c r="R346" s="40"/>
      <c r="T346" s="176" t="s">
        <v>22</v>
      </c>
      <c r="U346" s="47" t="s">
        <v>47</v>
      </c>
      <c r="V346" s="39"/>
      <c r="W346" s="177">
        <f>V346*K346</f>
        <v>0</v>
      </c>
      <c r="X346" s="177">
        <v>6E-05</v>
      </c>
      <c r="Y346" s="177">
        <f>X346*K346</f>
        <v>0.0069309</v>
      </c>
      <c r="Z346" s="177">
        <v>0</v>
      </c>
      <c r="AA346" s="178">
        <f>Z346*K346</f>
        <v>0</v>
      </c>
      <c r="AR346" s="21" t="s">
        <v>196</v>
      </c>
      <c r="AT346" s="21" t="s">
        <v>193</v>
      </c>
      <c r="AU346" s="21" t="s">
        <v>114</v>
      </c>
      <c r="AY346" s="21" t="s">
        <v>191</v>
      </c>
      <c r="BE346" s="113">
        <f>IF(U346="základní",N346,0)</f>
        <v>0</v>
      </c>
      <c r="BF346" s="113">
        <f>IF(U346="snížená",N346,0)</f>
        <v>0</v>
      </c>
      <c r="BG346" s="113">
        <f>IF(U346="zákl. přenesená",N346,0)</f>
        <v>0</v>
      </c>
      <c r="BH346" s="113">
        <f>IF(U346="sníž. přenesená",N346,0)</f>
        <v>0</v>
      </c>
      <c r="BI346" s="113">
        <f>IF(U346="nulová",N346,0)</f>
        <v>0</v>
      </c>
      <c r="BJ346" s="21" t="s">
        <v>90</v>
      </c>
      <c r="BK346" s="113">
        <f>ROUND(L346*K346,2)</f>
        <v>0</v>
      </c>
      <c r="BL346" s="21" t="s">
        <v>196</v>
      </c>
      <c r="BM346" s="21" t="s">
        <v>1919</v>
      </c>
    </row>
    <row r="347" spans="2:51" s="11" customFormat="1" ht="22.5" customHeight="1">
      <c r="B347" s="187"/>
      <c r="C347" s="188"/>
      <c r="D347" s="188"/>
      <c r="E347" s="189" t="s">
        <v>22</v>
      </c>
      <c r="F347" s="286" t="s">
        <v>1920</v>
      </c>
      <c r="G347" s="287"/>
      <c r="H347" s="287"/>
      <c r="I347" s="287"/>
      <c r="J347" s="188"/>
      <c r="K347" s="190" t="s">
        <v>22</v>
      </c>
      <c r="L347" s="188"/>
      <c r="M347" s="188"/>
      <c r="N347" s="188"/>
      <c r="O347" s="188"/>
      <c r="P347" s="188"/>
      <c r="Q347" s="188"/>
      <c r="R347" s="191"/>
      <c r="T347" s="192"/>
      <c r="U347" s="188"/>
      <c r="V347" s="188"/>
      <c r="W347" s="188"/>
      <c r="X347" s="188"/>
      <c r="Y347" s="188"/>
      <c r="Z347" s="188"/>
      <c r="AA347" s="193"/>
      <c r="AT347" s="194" t="s">
        <v>199</v>
      </c>
      <c r="AU347" s="194" t="s">
        <v>114</v>
      </c>
      <c r="AV347" s="11" t="s">
        <v>90</v>
      </c>
      <c r="AW347" s="11" t="s">
        <v>39</v>
      </c>
      <c r="AX347" s="11" t="s">
        <v>82</v>
      </c>
      <c r="AY347" s="194" t="s">
        <v>191</v>
      </c>
    </row>
    <row r="348" spans="2:51" s="10" customFormat="1" ht="44.25" customHeight="1">
      <c r="B348" s="179"/>
      <c r="C348" s="180"/>
      <c r="D348" s="180"/>
      <c r="E348" s="181" t="s">
        <v>22</v>
      </c>
      <c r="F348" s="274" t="s">
        <v>1921</v>
      </c>
      <c r="G348" s="275"/>
      <c r="H348" s="275"/>
      <c r="I348" s="275"/>
      <c r="J348" s="180"/>
      <c r="K348" s="182">
        <v>32.33</v>
      </c>
      <c r="L348" s="180"/>
      <c r="M348" s="180"/>
      <c r="N348" s="180"/>
      <c r="O348" s="180"/>
      <c r="P348" s="180"/>
      <c r="Q348" s="180"/>
      <c r="R348" s="183"/>
      <c r="T348" s="184"/>
      <c r="U348" s="180"/>
      <c r="V348" s="180"/>
      <c r="W348" s="180"/>
      <c r="X348" s="180"/>
      <c r="Y348" s="180"/>
      <c r="Z348" s="180"/>
      <c r="AA348" s="185"/>
      <c r="AT348" s="186" t="s">
        <v>199</v>
      </c>
      <c r="AU348" s="186" t="s">
        <v>114</v>
      </c>
      <c r="AV348" s="10" t="s">
        <v>114</v>
      </c>
      <c r="AW348" s="10" t="s">
        <v>39</v>
      </c>
      <c r="AX348" s="10" t="s">
        <v>82</v>
      </c>
      <c r="AY348" s="186" t="s">
        <v>191</v>
      </c>
    </row>
    <row r="349" spans="2:51" s="10" customFormat="1" ht="44.25" customHeight="1">
      <c r="B349" s="179"/>
      <c r="C349" s="180"/>
      <c r="D349" s="180"/>
      <c r="E349" s="181" t="s">
        <v>22</v>
      </c>
      <c r="F349" s="274" t="s">
        <v>1922</v>
      </c>
      <c r="G349" s="275"/>
      <c r="H349" s="275"/>
      <c r="I349" s="275"/>
      <c r="J349" s="180"/>
      <c r="K349" s="182">
        <v>65.225</v>
      </c>
      <c r="L349" s="180"/>
      <c r="M349" s="180"/>
      <c r="N349" s="180"/>
      <c r="O349" s="180"/>
      <c r="P349" s="180"/>
      <c r="Q349" s="180"/>
      <c r="R349" s="183"/>
      <c r="T349" s="184"/>
      <c r="U349" s="180"/>
      <c r="V349" s="180"/>
      <c r="W349" s="180"/>
      <c r="X349" s="180"/>
      <c r="Y349" s="180"/>
      <c r="Z349" s="180"/>
      <c r="AA349" s="185"/>
      <c r="AT349" s="186" t="s">
        <v>199</v>
      </c>
      <c r="AU349" s="186" t="s">
        <v>114</v>
      </c>
      <c r="AV349" s="10" t="s">
        <v>114</v>
      </c>
      <c r="AW349" s="10" t="s">
        <v>39</v>
      </c>
      <c r="AX349" s="10" t="s">
        <v>82</v>
      </c>
      <c r="AY349" s="186" t="s">
        <v>191</v>
      </c>
    </row>
    <row r="350" spans="2:51" s="10" customFormat="1" ht="22.5" customHeight="1">
      <c r="B350" s="179"/>
      <c r="C350" s="180"/>
      <c r="D350" s="180"/>
      <c r="E350" s="181" t="s">
        <v>22</v>
      </c>
      <c r="F350" s="274" t="s">
        <v>1923</v>
      </c>
      <c r="G350" s="275"/>
      <c r="H350" s="275"/>
      <c r="I350" s="275"/>
      <c r="J350" s="180"/>
      <c r="K350" s="182">
        <v>17.96</v>
      </c>
      <c r="L350" s="180"/>
      <c r="M350" s="180"/>
      <c r="N350" s="180"/>
      <c r="O350" s="180"/>
      <c r="P350" s="180"/>
      <c r="Q350" s="180"/>
      <c r="R350" s="183"/>
      <c r="T350" s="184"/>
      <c r="U350" s="180"/>
      <c r="V350" s="180"/>
      <c r="W350" s="180"/>
      <c r="X350" s="180"/>
      <c r="Y350" s="180"/>
      <c r="Z350" s="180"/>
      <c r="AA350" s="185"/>
      <c r="AT350" s="186" t="s">
        <v>199</v>
      </c>
      <c r="AU350" s="186" t="s">
        <v>114</v>
      </c>
      <c r="AV350" s="10" t="s">
        <v>114</v>
      </c>
      <c r="AW350" s="10" t="s">
        <v>39</v>
      </c>
      <c r="AX350" s="10" t="s">
        <v>82</v>
      </c>
      <c r="AY350" s="186" t="s">
        <v>191</v>
      </c>
    </row>
    <row r="351" spans="2:51" s="12" customFormat="1" ht="22.5" customHeight="1">
      <c r="B351" s="195"/>
      <c r="C351" s="196"/>
      <c r="D351" s="196"/>
      <c r="E351" s="197" t="s">
        <v>22</v>
      </c>
      <c r="F351" s="288" t="s">
        <v>217</v>
      </c>
      <c r="G351" s="289"/>
      <c r="H351" s="289"/>
      <c r="I351" s="289"/>
      <c r="J351" s="196"/>
      <c r="K351" s="198">
        <v>115.515</v>
      </c>
      <c r="L351" s="196"/>
      <c r="M351" s="196"/>
      <c r="N351" s="196"/>
      <c r="O351" s="196"/>
      <c r="P351" s="196"/>
      <c r="Q351" s="196"/>
      <c r="R351" s="199"/>
      <c r="T351" s="200"/>
      <c r="U351" s="196"/>
      <c r="V351" s="196"/>
      <c r="W351" s="196"/>
      <c r="X351" s="196"/>
      <c r="Y351" s="196"/>
      <c r="Z351" s="196"/>
      <c r="AA351" s="201"/>
      <c r="AT351" s="202" t="s">
        <v>199</v>
      </c>
      <c r="AU351" s="202" t="s">
        <v>114</v>
      </c>
      <c r="AV351" s="12" t="s">
        <v>196</v>
      </c>
      <c r="AW351" s="12" t="s">
        <v>39</v>
      </c>
      <c r="AX351" s="12" t="s">
        <v>90</v>
      </c>
      <c r="AY351" s="202" t="s">
        <v>191</v>
      </c>
    </row>
    <row r="352" spans="2:65" s="1" customFormat="1" ht="31.5" customHeight="1">
      <c r="B352" s="38"/>
      <c r="C352" s="203" t="s">
        <v>444</v>
      </c>
      <c r="D352" s="203" t="s">
        <v>292</v>
      </c>
      <c r="E352" s="204" t="s">
        <v>533</v>
      </c>
      <c r="F352" s="276" t="s">
        <v>534</v>
      </c>
      <c r="G352" s="276"/>
      <c r="H352" s="276"/>
      <c r="I352" s="276"/>
      <c r="J352" s="205" t="s">
        <v>406</v>
      </c>
      <c r="K352" s="206">
        <v>35.563</v>
      </c>
      <c r="L352" s="277">
        <v>0</v>
      </c>
      <c r="M352" s="278"/>
      <c r="N352" s="279">
        <f>ROUND(L352*K352,2)</f>
        <v>0</v>
      </c>
      <c r="O352" s="280"/>
      <c r="P352" s="280"/>
      <c r="Q352" s="280"/>
      <c r="R352" s="40"/>
      <c r="T352" s="176" t="s">
        <v>22</v>
      </c>
      <c r="U352" s="47" t="s">
        <v>47</v>
      </c>
      <c r="V352" s="39"/>
      <c r="W352" s="177">
        <f>V352*K352</f>
        <v>0</v>
      </c>
      <c r="X352" s="177">
        <v>0.0005</v>
      </c>
      <c r="Y352" s="177">
        <f>X352*K352</f>
        <v>0.017781500000000002</v>
      </c>
      <c r="Z352" s="177">
        <v>0</v>
      </c>
      <c r="AA352" s="178">
        <f>Z352*K352</f>
        <v>0</v>
      </c>
      <c r="AR352" s="21" t="s">
        <v>296</v>
      </c>
      <c r="AT352" s="21" t="s">
        <v>292</v>
      </c>
      <c r="AU352" s="21" t="s">
        <v>114</v>
      </c>
      <c r="AY352" s="21" t="s">
        <v>191</v>
      </c>
      <c r="BE352" s="113">
        <f>IF(U352="základní",N352,0)</f>
        <v>0</v>
      </c>
      <c r="BF352" s="113">
        <f>IF(U352="snížená",N352,0)</f>
        <v>0</v>
      </c>
      <c r="BG352" s="113">
        <f>IF(U352="zákl. přenesená",N352,0)</f>
        <v>0</v>
      </c>
      <c r="BH352" s="113">
        <f>IF(U352="sníž. přenesená",N352,0)</f>
        <v>0</v>
      </c>
      <c r="BI352" s="113">
        <f>IF(U352="nulová",N352,0)</f>
        <v>0</v>
      </c>
      <c r="BJ352" s="21" t="s">
        <v>90</v>
      </c>
      <c r="BK352" s="113">
        <f>ROUND(L352*K352,2)</f>
        <v>0</v>
      </c>
      <c r="BL352" s="21" t="s">
        <v>196</v>
      </c>
      <c r="BM352" s="21" t="s">
        <v>1924</v>
      </c>
    </row>
    <row r="353" spans="2:51" s="11" customFormat="1" ht="22.5" customHeight="1">
      <c r="B353" s="187"/>
      <c r="C353" s="188"/>
      <c r="D353" s="188"/>
      <c r="E353" s="189" t="s">
        <v>22</v>
      </c>
      <c r="F353" s="286" t="s">
        <v>1920</v>
      </c>
      <c r="G353" s="287"/>
      <c r="H353" s="287"/>
      <c r="I353" s="287"/>
      <c r="J353" s="188"/>
      <c r="K353" s="190" t="s">
        <v>22</v>
      </c>
      <c r="L353" s="188"/>
      <c r="M353" s="188"/>
      <c r="N353" s="188"/>
      <c r="O353" s="188"/>
      <c r="P353" s="188"/>
      <c r="Q353" s="188"/>
      <c r="R353" s="191"/>
      <c r="T353" s="192"/>
      <c r="U353" s="188"/>
      <c r="V353" s="188"/>
      <c r="W353" s="188"/>
      <c r="X353" s="188"/>
      <c r="Y353" s="188"/>
      <c r="Z353" s="188"/>
      <c r="AA353" s="193"/>
      <c r="AT353" s="194" t="s">
        <v>199</v>
      </c>
      <c r="AU353" s="194" t="s">
        <v>114</v>
      </c>
      <c r="AV353" s="11" t="s">
        <v>90</v>
      </c>
      <c r="AW353" s="11" t="s">
        <v>39</v>
      </c>
      <c r="AX353" s="11" t="s">
        <v>82</v>
      </c>
      <c r="AY353" s="194" t="s">
        <v>191</v>
      </c>
    </row>
    <row r="354" spans="2:51" s="10" customFormat="1" ht="44.25" customHeight="1">
      <c r="B354" s="179"/>
      <c r="C354" s="180"/>
      <c r="D354" s="180"/>
      <c r="E354" s="181" t="s">
        <v>22</v>
      </c>
      <c r="F354" s="274" t="s">
        <v>1921</v>
      </c>
      <c r="G354" s="275"/>
      <c r="H354" s="275"/>
      <c r="I354" s="275"/>
      <c r="J354" s="180"/>
      <c r="K354" s="182">
        <v>32.33</v>
      </c>
      <c r="L354" s="180"/>
      <c r="M354" s="180"/>
      <c r="N354" s="180"/>
      <c r="O354" s="180"/>
      <c r="P354" s="180"/>
      <c r="Q354" s="180"/>
      <c r="R354" s="183"/>
      <c r="T354" s="184"/>
      <c r="U354" s="180"/>
      <c r="V354" s="180"/>
      <c r="W354" s="180"/>
      <c r="X354" s="180"/>
      <c r="Y354" s="180"/>
      <c r="Z354" s="180"/>
      <c r="AA354" s="185"/>
      <c r="AT354" s="186" t="s">
        <v>199</v>
      </c>
      <c r="AU354" s="186" t="s">
        <v>114</v>
      </c>
      <c r="AV354" s="10" t="s">
        <v>114</v>
      </c>
      <c r="AW354" s="10" t="s">
        <v>39</v>
      </c>
      <c r="AX354" s="10" t="s">
        <v>82</v>
      </c>
      <c r="AY354" s="186" t="s">
        <v>191</v>
      </c>
    </row>
    <row r="355" spans="2:51" s="12" customFormat="1" ht="22.5" customHeight="1">
      <c r="B355" s="195"/>
      <c r="C355" s="196"/>
      <c r="D355" s="196"/>
      <c r="E355" s="197" t="s">
        <v>22</v>
      </c>
      <c r="F355" s="288" t="s">
        <v>217</v>
      </c>
      <c r="G355" s="289"/>
      <c r="H355" s="289"/>
      <c r="I355" s="289"/>
      <c r="J355" s="196"/>
      <c r="K355" s="198">
        <v>32.33</v>
      </c>
      <c r="L355" s="196"/>
      <c r="M355" s="196"/>
      <c r="N355" s="196"/>
      <c r="O355" s="196"/>
      <c r="P355" s="196"/>
      <c r="Q355" s="196"/>
      <c r="R355" s="199"/>
      <c r="T355" s="200"/>
      <c r="U355" s="196"/>
      <c r="V355" s="196"/>
      <c r="W355" s="196"/>
      <c r="X355" s="196"/>
      <c r="Y355" s="196"/>
      <c r="Z355" s="196"/>
      <c r="AA355" s="201"/>
      <c r="AT355" s="202" t="s">
        <v>199</v>
      </c>
      <c r="AU355" s="202" t="s">
        <v>114</v>
      </c>
      <c r="AV355" s="12" t="s">
        <v>196</v>
      </c>
      <c r="AW355" s="12" t="s">
        <v>39</v>
      </c>
      <c r="AX355" s="12" t="s">
        <v>90</v>
      </c>
      <c r="AY355" s="202" t="s">
        <v>191</v>
      </c>
    </row>
    <row r="356" spans="2:65" s="1" customFormat="1" ht="31.5" customHeight="1">
      <c r="B356" s="38"/>
      <c r="C356" s="203" t="s">
        <v>1448</v>
      </c>
      <c r="D356" s="203" t="s">
        <v>292</v>
      </c>
      <c r="E356" s="204" t="s">
        <v>537</v>
      </c>
      <c r="F356" s="276" t="s">
        <v>538</v>
      </c>
      <c r="G356" s="276"/>
      <c r="H356" s="276"/>
      <c r="I356" s="276"/>
      <c r="J356" s="205" t="s">
        <v>406</v>
      </c>
      <c r="K356" s="206">
        <v>91.504</v>
      </c>
      <c r="L356" s="277">
        <v>0</v>
      </c>
      <c r="M356" s="278"/>
      <c r="N356" s="279">
        <f>ROUND(L356*K356,2)</f>
        <v>0</v>
      </c>
      <c r="O356" s="280"/>
      <c r="P356" s="280"/>
      <c r="Q356" s="280"/>
      <c r="R356" s="40"/>
      <c r="T356" s="176" t="s">
        <v>22</v>
      </c>
      <c r="U356" s="47" t="s">
        <v>47</v>
      </c>
      <c r="V356" s="39"/>
      <c r="W356" s="177">
        <f>V356*K356</f>
        <v>0</v>
      </c>
      <c r="X356" s="177">
        <v>0.0006</v>
      </c>
      <c r="Y356" s="177">
        <f>X356*K356</f>
        <v>0.0549024</v>
      </c>
      <c r="Z356" s="177">
        <v>0</v>
      </c>
      <c r="AA356" s="178">
        <f>Z356*K356</f>
        <v>0</v>
      </c>
      <c r="AR356" s="21" t="s">
        <v>296</v>
      </c>
      <c r="AT356" s="21" t="s">
        <v>292</v>
      </c>
      <c r="AU356" s="21" t="s">
        <v>114</v>
      </c>
      <c r="AY356" s="21" t="s">
        <v>191</v>
      </c>
      <c r="BE356" s="113">
        <f>IF(U356="základní",N356,0)</f>
        <v>0</v>
      </c>
      <c r="BF356" s="113">
        <f>IF(U356="snížená",N356,0)</f>
        <v>0</v>
      </c>
      <c r="BG356" s="113">
        <f>IF(U356="zákl. přenesená",N356,0)</f>
        <v>0</v>
      </c>
      <c r="BH356" s="113">
        <f>IF(U356="sníž. přenesená",N356,0)</f>
        <v>0</v>
      </c>
      <c r="BI356" s="113">
        <f>IF(U356="nulová",N356,0)</f>
        <v>0</v>
      </c>
      <c r="BJ356" s="21" t="s">
        <v>90</v>
      </c>
      <c r="BK356" s="113">
        <f>ROUND(L356*K356,2)</f>
        <v>0</v>
      </c>
      <c r="BL356" s="21" t="s">
        <v>196</v>
      </c>
      <c r="BM356" s="21" t="s">
        <v>1925</v>
      </c>
    </row>
    <row r="357" spans="2:51" s="11" customFormat="1" ht="22.5" customHeight="1">
      <c r="B357" s="187"/>
      <c r="C357" s="188"/>
      <c r="D357" s="188"/>
      <c r="E357" s="189" t="s">
        <v>22</v>
      </c>
      <c r="F357" s="286" t="s">
        <v>1920</v>
      </c>
      <c r="G357" s="287"/>
      <c r="H357" s="287"/>
      <c r="I357" s="287"/>
      <c r="J357" s="188"/>
      <c r="K357" s="190" t="s">
        <v>22</v>
      </c>
      <c r="L357" s="188"/>
      <c r="M357" s="188"/>
      <c r="N357" s="188"/>
      <c r="O357" s="188"/>
      <c r="P357" s="188"/>
      <c r="Q357" s="188"/>
      <c r="R357" s="191"/>
      <c r="T357" s="192"/>
      <c r="U357" s="188"/>
      <c r="V357" s="188"/>
      <c r="W357" s="188"/>
      <c r="X357" s="188"/>
      <c r="Y357" s="188"/>
      <c r="Z357" s="188"/>
      <c r="AA357" s="193"/>
      <c r="AT357" s="194" t="s">
        <v>199</v>
      </c>
      <c r="AU357" s="194" t="s">
        <v>114</v>
      </c>
      <c r="AV357" s="11" t="s">
        <v>90</v>
      </c>
      <c r="AW357" s="11" t="s">
        <v>39</v>
      </c>
      <c r="AX357" s="11" t="s">
        <v>82</v>
      </c>
      <c r="AY357" s="194" t="s">
        <v>191</v>
      </c>
    </row>
    <row r="358" spans="2:51" s="10" customFormat="1" ht="44.25" customHeight="1">
      <c r="B358" s="179"/>
      <c r="C358" s="180"/>
      <c r="D358" s="180"/>
      <c r="E358" s="181" t="s">
        <v>22</v>
      </c>
      <c r="F358" s="274" t="s">
        <v>1922</v>
      </c>
      <c r="G358" s="275"/>
      <c r="H358" s="275"/>
      <c r="I358" s="275"/>
      <c r="J358" s="180"/>
      <c r="K358" s="182">
        <v>65.225</v>
      </c>
      <c r="L358" s="180"/>
      <c r="M358" s="180"/>
      <c r="N358" s="180"/>
      <c r="O358" s="180"/>
      <c r="P358" s="180"/>
      <c r="Q358" s="180"/>
      <c r="R358" s="183"/>
      <c r="T358" s="184"/>
      <c r="U358" s="180"/>
      <c r="V358" s="180"/>
      <c r="W358" s="180"/>
      <c r="X358" s="180"/>
      <c r="Y358" s="180"/>
      <c r="Z358" s="180"/>
      <c r="AA358" s="185"/>
      <c r="AT358" s="186" t="s">
        <v>199</v>
      </c>
      <c r="AU358" s="186" t="s">
        <v>114</v>
      </c>
      <c r="AV358" s="10" t="s">
        <v>114</v>
      </c>
      <c r="AW358" s="10" t="s">
        <v>39</v>
      </c>
      <c r="AX358" s="10" t="s">
        <v>82</v>
      </c>
      <c r="AY358" s="186" t="s">
        <v>191</v>
      </c>
    </row>
    <row r="359" spans="2:51" s="10" customFormat="1" ht="22.5" customHeight="1">
      <c r="B359" s="179"/>
      <c r="C359" s="180"/>
      <c r="D359" s="180"/>
      <c r="E359" s="181" t="s">
        <v>22</v>
      </c>
      <c r="F359" s="274" t="s">
        <v>1923</v>
      </c>
      <c r="G359" s="275"/>
      <c r="H359" s="275"/>
      <c r="I359" s="275"/>
      <c r="J359" s="180"/>
      <c r="K359" s="182">
        <v>17.96</v>
      </c>
      <c r="L359" s="180"/>
      <c r="M359" s="180"/>
      <c r="N359" s="180"/>
      <c r="O359" s="180"/>
      <c r="P359" s="180"/>
      <c r="Q359" s="180"/>
      <c r="R359" s="183"/>
      <c r="T359" s="184"/>
      <c r="U359" s="180"/>
      <c r="V359" s="180"/>
      <c r="W359" s="180"/>
      <c r="X359" s="180"/>
      <c r="Y359" s="180"/>
      <c r="Z359" s="180"/>
      <c r="AA359" s="185"/>
      <c r="AT359" s="186" t="s">
        <v>199</v>
      </c>
      <c r="AU359" s="186" t="s">
        <v>114</v>
      </c>
      <c r="AV359" s="10" t="s">
        <v>114</v>
      </c>
      <c r="AW359" s="10" t="s">
        <v>39</v>
      </c>
      <c r="AX359" s="10" t="s">
        <v>82</v>
      </c>
      <c r="AY359" s="186" t="s">
        <v>191</v>
      </c>
    </row>
    <row r="360" spans="2:51" s="12" customFormat="1" ht="22.5" customHeight="1">
      <c r="B360" s="195"/>
      <c r="C360" s="196"/>
      <c r="D360" s="196"/>
      <c r="E360" s="197" t="s">
        <v>22</v>
      </c>
      <c r="F360" s="288" t="s">
        <v>217</v>
      </c>
      <c r="G360" s="289"/>
      <c r="H360" s="289"/>
      <c r="I360" s="289"/>
      <c r="J360" s="196"/>
      <c r="K360" s="198">
        <v>83.185</v>
      </c>
      <c r="L360" s="196"/>
      <c r="M360" s="196"/>
      <c r="N360" s="196"/>
      <c r="O360" s="196"/>
      <c r="P360" s="196"/>
      <c r="Q360" s="196"/>
      <c r="R360" s="199"/>
      <c r="T360" s="200"/>
      <c r="U360" s="196"/>
      <c r="V360" s="196"/>
      <c r="W360" s="196"/>
      <c r="X360" s="196"/>
      <c r="Y360" s="196"/>
      <c r="Z360" s="196"/>
      <c r="AA360" s="201"/>
      <c r="AT360" s="202" t="s">
        <v>199</v>
      </c>
      <c r="AU360" s="202" t="s">
        <v>114</v>
      </c>
      <c r="AV360" s="12" t="s">
        <v>196</v>
      </c>
      <c r="AW360" s="12" t="s">
        <v>39</v>
      </c>
      <c r="AX360" s="12" t="s">
        <v>90</v>
      </c>
      <c r="AY360" s="202" t="s">
        <v>191</v>
      </c>
    </row>
    <row r="361" spans="2:65" s="1" customFormat="1" ht="31.5" customHeight="1">
      <c r="B361" s="38"/>
      <c r="C361" s="172" t="s">
        <v>449</v>
      </c>
      <c r="D361" s="172" t="s">
        <v>193</v>
      </c>
      <c r="E361" s="173" t="s">
        <v>541</v>
      </c>
      <c r="F361" s="281" t="s">
        <v>542</v>
      </c>
      <c r="G361" s="281"/>
      <c r="H361" s="281"/>
      <c r="I361" s="281"/>
      <c r="J361" s="174" t="s">
        <v>111</v>
      </c>
      <c r="K361" s="175">
        <v>54.768</v>
      </c>
      <c r="L361" s="282">
        <v>0</v>
      </c>
      <c r="M361" s="283"/>
      <c r="N361" s="280">
        <f>ROUND(L361*K361,2)</f>
        <v>0</v>
      </c>
      <c r="O361" s="280"/>
      <c r="P361" s="280"/>
      <c r="Q361" s="280"/>
      <c r="R361" s="40"/>
      <c r="T361" s="176" t="s">
        <v>22</v>
      </c>
      <c r="U361" s="47" t="s">
        <v>47</v>
      </c>
      <c r="V361" s="39"/>
      <c r="W361" s="177">
        <f>V361*K361</f>
        <v>0</v>
      </c>
      <c r="X361" s="177">
        <v>0.02363</v>
      </c>
      <c r="Y361" s="177">
        <f>X361*K361</f>
        <v>1.29416784</v>
      </c>
      <c r="Z361" s="177">
        <v>0</v>
      </c>
      <c r="AA361" s="178">
        <f>Z361*K361</f>
        <v>0</v>
      </c>
      <c r="AR361" s="21" t="s">
        <v>196</v>
      </c>
      <c r="AT361" s="21" t="s">
        <v>193</v>
      </c>
      <c r="AU361" s="21" t="s">
        <v>114</v>
      </c>
      <c r="AY361" s="21" t="s">
        <v>191</v>
      </c>
      <c r="BE361" s="113">
        <f>IF(U361="základní",N361,0)</f>
        <v>0</v>
      </c>
      <c r="BF361" s="113">
        <f>IF(U361="snížená",N361,0)</f>
        <v>0</v>
      </c>
      <c r="BG361" s="113">
        <f>IF(U361="zákl. přenesená",N361,0)</f>
        <v>0</v>
      </c>
      <c r="BH361" s="113">
        <f>IF(U361="sníž. přenesená",N361,0)</f>
        <v>0</v>
      </c>
      <c r="BI361" s="113">
        <f>IF(U361="nulová",N361,0)</f>
        <v>0</v>
      </c>
      <c r="BJ361" s="21" t="s">
        <v>90</v>
      </c>
      <c r="BK361" s="113">
        <f>ROUND(L361*K361,2)</f>
        <v>0</v>
      </c>
      <c r="BL361" s="21" t="s">
        <v>196</v>
      </c>
      <c r="BM361" s="21" t="s">
        <v>1926</v>
      </c>
    </row>
    <row r="362" spans="2:51" s="11" customFormat="1" ht="22.5" customHeight="1">
      <c r="B362" s="187"/>
      <c r="C362" s="188"/>
      <c r="D362" s="188"/>
      <c r="E362" s="189" t="s">
        <v>22</v>
      </c>
      <c r="F362" s="286" t="s">
        <v>337</v>
      </c>
      <c r="G362" s="287"/>
      <c r="H362" s="287"/>
      <c r="I362" s="287"/>
      <c r="J362" s="188"/>
      <c r="K362" s="190" t="s">
        <v>22</v>
      </c>
      <c r="L362" s="188"/>
      <c r="M362" s="188"/>
      <c r="N362" s="188"/>
      <c r="O362" s="188"/>
      <c r="P362" s="188"/>
      <c r="Q362" s="188"/>
      <c r="R362" s="191"/>
      <c r="T362" s="192"/>
      <c r="U362" s="188"/>
      <c r="V362" s="188"/>
      <c r="W362" s="188"/>
      <c r="X362" s="188"/>
      <c r="Y362" s="188"/>
      <c r="Z362" s="188"/>
      <c r="AA362" s="193"/>
      <c r="AT362" s="194" t="s">
        <v>199</v>
      </c>
      <c r="AU362" s="194" t="s">
        <v>114</v>
      </c>
      <c r="AV362" s="11" t="s">
        <v>90</v>
      </c>
      <c r="AW362" s="11" t="s">
        <v>39</v>
      </c>
      <c r="AX362" s="11" t="s">
        <v>82</v>
      </c>
      <c r="AY362" s="194" t="s">
        <v>191</v>
      </c>
    </row>
    <row r="363" spans="2:51" s="10" customFormat="1" ht="22.5" customHeight="1">
      <c r="B363" s="179"/>
      <c r="C363" s="180"/>
      <c r="D363" s="180"/>
      <c r="E363" s="181" t="s">
        <v>22</v>
      </c>
      <c r="F363" s="274" t="s">
        <v>1927</v>
      </c>
      <c r="G363" s="275"/>
      <c r="H363" s="275"/>
      <c r="I363" s="275"/>
      <c r="J363" s="180"/>
      <c r="K363" s="182">
        <v>49.896</v>
      </c>
      <c r="L363" s="180"/>
      <c r="M363" s="180"/>
      <c r="N363" s="180"/>
      <c r="O363" s="180"/>
      <c r="P363" s="180"/>
      <c r="Q363" s="180"/>
      <c r="R363" s="183"/>
      <c r="T363" s="184"/>
      <c r="U363" s="180"/>
      <c r="V363" s="180"/>
      <c r="W363" s="180"/>
      <c r="X363" s="180"/>
      <c r="Y363" s="180"/>
      <c r="Z363" s="180"/>
      <c r="AA363" s="185"/>
      <c r="AT363" s="186" t="s">
        <v>199</v>
      </c>
      <c r="AU363" s="186" t="s">
        <v>114</v>
      </c>
      <c r="AV363" s="10" t="s">
        <v>114</v>
      </c>
      <c r="AW363" s="10" t="s">
        <v>39</v>
      </c>
      <c r="AX363" s="10" t="s">
        <v>82</v>
      </c>
      <c r="AY363" s="186" t="s">
        <v>191</v>
      </c>
    </row>
    <row r="364" spans="2:51" s="10" customFormat="1" ht="22.5" customHeight="1">
      <c r="B364" s="179"/>
      <c r="C364" s="180"/>
      <c r="D364" s="180"/>
      <c r="E364" s="181" t="s">
        <v>22</v>
      </c>
      <c r="F364" s="274" t="s">
        <v>1823</v>
      </c>
      <c r="G364" s="275"/>
      <c r="H364" s="275"/>
      <c r="I364" s="275"/>
      <c r="J364" s="180"/>
      <c r="K364" s="182">
        <v>4.872</v>
      </c>
      <c r="L364" s="180"/>
      <c r="M364" s="180"/>
      <c r="N364" s="180"/>
      <c r="O364" s="180"/>
      <c r="P364" s="180"/>
      <c r="Q364" s="180"/>
      <c r="R364" s="183"/>
      <c r="T364" s="184"/>
      <c r="U364" s="180"/>
      <c r="V364" s="180"/>
      <c r="W364" s="180"/>
      <c r="X364" s="180"/>
      <c r="Y364" s="180"/>
      <c r="Z364" s="180"/>
      <c r="AA364" s="185"/>
      <c r="AT364" s="186" t="s">
        <v>199</v>
      </c>
      <c r="AU364" s="186" t="s">
        <v>114</v>
      </c>
      <c r="AV364" s="10" t="s">
        <v>114</v>
      </c>
      <c r="AW364" s="10" t="s">
        <v>39</v>
      </c>
      <c r="AX364" s="10" t="s">
        <v>82</v>
      </c>
      <c r="AY364" s="186" t="s">
        <v>191</v>
      </c>
    </row>
    <row r="365" spans="2:51" s="12" customFormat="1" ht="22.5" customHeight="1">
      <c r="B365" s="195"/>
      <c r="C365" s="196"/>
      <c r="D365" s="196"/>
      <c r="E365" s="197" t="s">
        <v>22</v>
      </c>
      <c r="F365" s="288" t="s">
        <v>217</v>
      </c>
      <c r="G365" s="289"/>
      <c r="H365" s="289"/>
      <c r="I365" s="289"/>
      <c r="J365" s="196"/>
      <c r="K365" s="198">
        <v>54.768</v>
      </c>
      <c r="L365" s="196"/>
      <c r="M365" s="196"/>
      <c r="N365" s="196"/>
      <c r="O365" s="196"/>
      <c r="P365" s="196"/>
      <c r="Q365" s="196"/>
      <c r="R365" s="199"/>
      <c r="T365" s="200"/>
      <c r="U365" s="196"/>
      <c r="V365" s="196"/>
      <c r="W365" s="196"/>
      <c r="X365" s="196"/>
      <c r="Y365" s="196"/>
      <c r="Z365" s="196"/>
      <c r="AA365" s="201"/>
      <c r="AT365" s="202" t="s">
        <v>199</v>
      </c>
      <c r="AU365" s="202" t="s">
        <v>114</v>
      </c>
      <c r="AV365" s="12" t="s">
        <v>196</v>
      </c>
      <c r="AW365" s="12" t="s">
        <v>39</v>
      </c>
      <c r="AX365" s="12" t="s">
        <v>90</v>
      </c>
      <c r="AY365" s="202" t="s">
        <v>191</v>
      </c>
    </row>
    <row r="366" spans="2:65" s="1" customFormat="1" ht="31.5" customHeight="1">
      <c r="B366" s="38"/>
      <c r="C366" s="172" t="s">
        <v>476</v>
      </c>
      <c r="D366" s="172" t="s">
        <v>193</v>
      </c>
      <c r="E366" s="173" t="s">
        <v>547</v>
      </c>
      <c r="F366" s="281" t="s">
        <v>548</v>
      </c>
      <c r="G366" s="281"/>
      <c r="H366" s="281"/>
      <c r="I366" s="281"/>
      <c r="J366" s="174" t="s">
        <v>111</v>
      </c>
      <c r="K366" s="175">
        <v>659.768</v>
      </c>
      <c r="L366" s="282">
        <v>0</v>
      </c>
      <c r="M366" s="283"/>
      <c r="N366" s="280">
        <f>ROUND(L366*K366,2)</f>
        <v>0</v>
      </c>
      <c r="O366" s="280"/>
      <c r="P366" s="280"/>
      <c r="Q366" s="280"/>
      <c r="R366" s="40"/>
      <c r="T366" s="176" t="s">
        <v>22</v>
      </c>
      <c r="U366" s="47" t="s">
        <v>47</v>
      </c>
      <c r="V366" s="39"/>
      <c r="W366" s="177">
        <f>V366*K366</f>
        <v>0</v>
      </c>
      <c r="X366" s="177">
        <v>0.01222</v>
      </c>
      <c r="Y366" s="177">
        <f>X366*K366</f>
        <v>8.06236496</v>
      </c>
      <c r="Z366" s="177">
        <v>0</v>
      </c>
      <c r="AA366" s="178">
        <f>Z366*K366</f>
        <v>0</v>
      </c>
      <c r="AR366" s="21" t="s">
        <v>196</v>
      </c>
      <c r="AT366" s="21" t="s">
        <v>193</v>
      </c>
      <c r="AU366" s="21" t="s">
        <v>114</v>
      </c>
      <c r="AY366" s="21" t="s">
        <v>191</v>
      </c>
      <c r="BE366" s="113">
        <f>IF(U366="základní",N366,0)</f>
        <v>0</v>
      </c>
      <c r="BF366" s="113">
        <f>IF(U366="snížená",N366,0)</f>
        <v>0</v>
      </c>
      <c r="BG366" s="113">
        <f>IF(U366="zákl. přenesená",N366,0)</f>
        <v>0</v>
      </c>
      <c r="BH366" s="113">
        <f>IF(U366="sníž. přenesená",N366,0)</f>
        <v>0</v>
      </c>
      <c r="BI366" s="113">
        <f>IF(U366="nulová",N366,0)</f>
        <v>0</v>
      </c>
      <c r="BJ366" s="21" t="s">
        <v>90</v>
      </c>
      <c r="BK366" s="113">
        <f>ROUND(L366*K366,2)</f>
        <v>0</v>
      </c>
      <c r="BL366" s="21" t="s">
        <v>196</v>
      </c>
      <c r="BM366" s="21" t="s">
        <v>1928</v>
      </c>
    </row>
    <row r="367" spans="2:51" s="10" customFormat="1" ht="22.5" customHeight="1">
      <c r="B367" s="179"/>
      <c r="C367" s="180"/>
      <c r="D367" s="180"/>
      <c r="E367" s="181" t="s">
        <v>22</v>
      </c>
      <c r="F367" s="284" t="s">
        <v>392</v>
      </c>
      <c r="G367" s="285"/>
      <c r="H367" s="285"/>
      <c r="I367" s="285"/>
      <c r="J367" s="180"/>
      <c r="K367" s="182">
        <v>581.365</v>
      </c>
      <c r="L367" s="180"/>
      <c r="M367" s="180"/>
      <c r="N367" s="180"/>
      <c r="O367" s="180"/>
      <c r="P367" s="180"/>
      <c r="Q367" s="180"/>
      <c r="R367" s="183"/>
      <c r="T367" s="184"/>
      <c r="U367" s="180"/>
      <c r="V367" s="180"/>
      <c r="W367" s="180"/>
      <c r="X367" s="180"/>
      <c r="Y367" s="180"/>
      <c r="Z367" s="180"/>
      <c r="AA367" s="185"/>
      <c r="AT367" s="186" t="s">
        <v>199</v>
      </c>
      <c r="AU367" s="186" t="s">
        <v>114</v>
      </c>
      <c r="AV367" s="10" t="s">
        <v>114</v>
      </c>
      <c r="AW367" s="10" t="s">
        <v>39</v>
      </c>
      <c r="AX367" s="10" t="s">
        <v>82</v>
      </c>
      <c r="AY367" s="186" t="s">
        <v>191</v>
      </c>
    </row>
    <row r="368" spans="2:51" s="10" customFormat="1" ht="22.5" customHeight="1">
      <c r="B368" s="179"/>
      <c r="C368" s="180"/>
      <c r="D368" s="180"/>
      <c r="E368" s="181" t="s">
        <v>22</v>
      </c>
      <c r="F368" s="274" t="s">
        <v>1833</v>
      </c>
      <c r="G368" s="275"/>
      <c r="H368" s="275"/>
      <c r="I368" s="275"/>
      <c r="J368" s="180"/>
      <c r="K368" s="182">
        <v>27.13</v>
      </c>
      <c r="L368" s="180"/>
      <c r="M368" s="180"/>
      <c r="N368" s="180"/>
      <c r="O368" s="180"/>
      <c r="P368" s="180"/>
      <c r="Q368" s="180"/>
      <c r="R368" s="183"/>
      <c r="T368" s="184"/>
      <c r="U368" s="180"/>
      <c r="V368" s="180"/>
      <c r="W368" s="180"/>
      <c r="X368" s="180"/>
      <c r="Y368" s="180"/>
      <c r="Z368" s="180"/>
      <c r="AA368" s="185"/>
      <c r="AT368" s="186" t="s">
        <v>199</v>
      </c>
      <c r="AU368" s="186" t="s">
        <v>114</v>
      </c>
      <c r="AV368" s="10" t="s">
        <v>114</v>
      </c>
      <c r="AW368" s="10" t="s">
        <v>39</v>
      </c>
      <c r="AX368" s="10" t="s">
        <v>82</v>
      </c>
      <c r="AY368" s="186" t="s">
        <v>191</v>
      </c>
    </row>
    <row r="369" spans="2:51" s="10" customFormat="1" ht="22.5" customHeight="1">
      <c r="B369" s="179"/>
      <c r="C369" s="180"/>
      <c r="D369" s="180"/>
      <c r="E369" s="181" t="s">
        <v>22</v>
      </c>
      <c r="F369" s="274" t="s">
        <v>1929</v>
      </c>
      <c r="G369" s="275"/>
      <c r="H369" s="275"/>
      <c r="I369" s="275"/>
      <c r="J369" s="180"/>
      <c r="K369" s="182">
        <v>47.1</v>
      </c>
      <c r="L369" s="180"/>
      <c r="M369" s="180"/>
      <c r="N369" s="180"/>
      <c r="O369" s="180"/>
      <c r="P369" s="180"/>
      <c r="Q369" s="180"/>
      <c r="R369" s="183"/>
      <c r="T369" s="184"/>
      <c r="U369" s="180"/>
      <c r="V369" s="180"/>
      <c r="W369" s="180"/>
      <c r="X369" s="180"/>
      <c r="Y369" s="180"/>
      <c r="Z369" s="180"/>
      <c r="AA369" s="185"/>
      <c r="AT369" s="186" t="s">
        <v>199</v>
      </c>
      <c r="AU369" s="186" t="s">
        <v>114</v>
      </c>
      <c r="AV369" s="10" t="s">
        <v>114</v>
      </c>
      <c r="AW369" s="10" t="s">
        <v>39</v>
      </c>
      <c r="AX369" s="10" t="s">
        <v>82</v>
      </c>
      <c r="AY369" s="186" t="s">
        <v>191</v>
      </c>
    </row>
    <row r="370" spans="2:51" s="10" customFormat="1" ht="22.5" customHeight="1">
      <c r="B370" s="179"/>
      <c r="C370" s="180"/>
      <c r="D370" s="180"/>
      <c r="E370" s="181" t="s">
        <v>22</v>
      </c>
      <c r="F370" s="274" t="s">
        <v>1930</v>
      </c>
      <c r="G370" s="275"/>
      <c r="H370" s="275"/>
      <c r="I370" s="275"/>
      <c r="J370" s="180"/>
      <c r="K370" s="182">
        <v>4.173</v>
      </c>
      <c r="L370" s="180"/>
      <c r="M370" s="180"/>
      <c r="N370" s="180"/>
      <c r="O370" s="180"/>
      <c r="P370" s="180"/>
      <c r="Q370" s="180"/>
      <c r="R370" s="183"/>
      <c r="T370" s="184"/>
      <c r="U370" s="180"/>
      <c r="V370" s="180"/>
      <c r="W370" s="180"/>
      <c r="X370" s="180"/>
      <c r="Y370" s="180"/>
      <c r="Z370" s="180"/>
      <c r="AA370" s="185"/>
      <c r="AT370" s="186" t="s">
        <v>199</v>
      </c>
      <c r="AU370" s="186" t="s">
        <v>114</v>
      </c>
      <c r="AV370" s="10" t="s">
        <v>114</v>
      </c>
      <c r="AW370" s="10" t="s">
        <v>39</v>
      </c>
      <c r="AX370" s="10" t="s">
        <v>82</v>
      </c>
      <c r="AY370" s="186" t="s">
        <v>191</v>
      </c>
    </row>
    <row r="371" spans="2:51" s="12" customFormat="1" ht="22.5" customHeight="1">
      <c r="B371" s="195"/>
      <c r="C371" s="196"/>
      <c r="D371" s="196"/>
      <c r="E371" s="197" t="s">
        <v>22</v>
      </c>
      <c r="F371" s="288" t="s">
        <v>217</v>
      </c>
      <c r="G371" s="289"/>
      <c r="H371" s="289"/>
      <c r="I371" s="289"/>
      <c r="J371" s="196"/>
      <c r="K371" s="198">
        <v>659.768</v>
      </c>
      <c r="L371" s="196"/>
      <c r="M371" s="196"/>
      <c r="N371" s="196"/>
      <c r="O371" s="196"/>
      <c r="P371" s="196"/>
      <c r="Q371" s="196"/>
      <c r="R371" s="199"/>
      <c r="T371" s="200"/>
      <c r="U371" s="196"/>
      <c r="V371" s="196"/>
      <c r="W371" s="196"/>
      <c r="X371" s="196"/>
      <c r="Y371" s="196"/>
      <c r="Z371" s="196"/>
      <c r="AA371" s="201"/>
      <c r="AT371" s="202" t="s">
        <v>199</v>
      </c>
      <c r="AU371" s="202" t="s">
        <v>114</v>
      </c>
      <c r="AV371" s="12" t="s">
        <v>196</v>
      </c>
      <c r="AW371" s="12" t="s">
        <v>39</v>
      </c>
      <c r="AX371" s="12" t="s">
        <v>90</v>
      </c>
      <c r="AY371" s="202" t="s">
        <v>191</v>
      </c>
    </row>
    <row r="372" spans="2:65" s="1" customFormat="1" ht="31.5" customHeight="1">
      <c r="B372" s="38"/>
      <c r="C372" s="172" t="s">
        <v>1161</v>
      </c>
      <c r="D372" s="172" t="s">
        <v>193</v>
      </c>
      <c r="E372" s="173" t="s">
        <v>553</v>
      </c>
      <c r="F372" s="281" t="s">
        <v>554</v>
      </c>
      <c r="G372" s="281"/>
      <c r="H372" s="281"/>
      <c r="I372" s="281"/>
      <c r="J372" s="174" t="s">
        <v>111</v>
      </c>
      <c r="K372" s="175">
        <v>8.7</v>
      </c>
      <c r="L372" s="282">
        <v>0</v>
      </c>
      <c r="M372" s="283"/>
      <c r="N372" s="280">
        <f>ROUND(L372*K372,2)</f>
        <v>0</v>
      </c>
      <c r="O372" s="280"/>
      <c r="P372" s="280"/>
      <c r="Q372" s="280"/>
      <c r="R372" s="40"/>
      <c r="T372" s="176" t="s">
        <v>22</v>
      </c>
      <c r="U372" s="47" t="s">
        <v>47</v>
      </c>
      <c r="V372" s="39"/>
      <c r="W372" s="177">
        <f>V372*K372</f>
        <v>0</v>
      </c>
      <c r="X372" s="177">
        <v>0.0315</v>
      </c>
      <c r="Y372" s="177">
        <f>X372*K372</f>
        <v>0.27404999999999996</v>
      </c>
      <c r="Z372" s="177">
        <v>0</v>
      </c>
      <c r="AA372" s="178">
        <f>Z372*K372</f>
        <v>0</v>
      </c>
      <c r="AR372" s="21" t="s">
        <v>196</v>
      </c>
      <c r="AT372" s="21" t="s">
        <v>193</v>
      </c>
      <c r="AU372" s="21" t="s">
        <v>114</v>
      </c>
      <c r="AY372" s="21" t="s">
        <v>191</v>
      </c>
      <c r="BE372" s="113">
        <f>IF(U372="základní",N372,0)</f>
        <v>0</v>
      </c>
      <c r="BF372" s="113">
        <f>IF(U372="snížená",N372,0)</f>
        <v>0</v>
      </c>
      <c r="BG372" s="113">
        <f>IF(U372="zákl. přenesená",N372,0)</f>
        <v>0</v>
      </c>
      <c r="BH372" s="113">
        <f>IF(U372="sníž. přenesená",N372,0)</f>
        <v>0</v>
      </c>
      <c r="BI372" s="113">
        <f>IF(U372="nulová",N372,0)</f>
        <v>0</v>
      </c>
      <c r="BJ372" s="21" t="s">
        <v>90</v>
      </c>
      <c r="BK372" s="113">
        <f>ROUND(L372*K372,2)</f>
        <v>0</v>
      </c>
      <c r="BL372" s="21" t="s">
        <v>196</v>
      </c>
      <c r="BM372" s="21" t="s">
        <v>1931</v>
      </c>
    </row>
    <row r="373" spans="2:47" s="1" customFormat="1" ht="30" customHeight="1">
      <c r="B373" s="38"/>
      <c r="C373" s="39"/>
      <c r="D373" s="39"/>
      <c r="E373" s="39"/>
      <c r="F373" s="270" t="s">
        <v>556</v>
      </c>
      <c r="G373" s="271"/>
      <c r="H373" s="271"/>
      <c r="I373" s="271"/>
      <c r="J373" s="39"/>
      <c r="K373" s="39"/>
      <c r="L373" s="39"/>
      <c r="M373" s="39"/>
      <c r="N373" s="39"/>
      <c r="O373" s="39"/>
      <c r="P373" s="39"/>
      <c r="Q373" s="39"/>
      <c r="R373" s="40"/>
      <c r="T373" s="147"/>
      <c r="U373" s="39"/>
      <c r="V373" s="39"/>
      <c r="W373" s="39"/>
      <c r="X373" s="39"/>
      <c r="Y373" s="39"/>
      <c r="Z373" s="39"/>
      <c r="AA373" s="81"/>
      <c r="AT373" s="21" t="s">
        <v>210</v>
      </c>
      <c r="AU373" s="21" t="s">
        <v>114</v>
      </c>
    </row>
    <row r="374" spans="2:51" s="11" customFormat="1" ht="22.5" customHeight="1">
      <c r="B374" s="187"/>
      <c r="C374" s="188"/>
      <c r="D374" s="188"/>
      <c r="E374" s="189" t="s">
        <v>22</v>
      </c>
      <c r="F374" s="272" t="s">
        <v>1775</v>
      </c>
      <c r="G374" s="273"/>
      <c r="H374" s="273"/>
      <c r="I374" s="273"/>
      <c r="J374" s="188"/>
      <c r="K374" s="190" t="s">
        <v>22</v>
      </c>
      <c r="L374" s="188"/>
      <c r="M374" s="188"/>
      <c r="N374" s="188"/>
      <c r="O374" s="188"/>
      <c r="P374" s="188"/>
      <c r="Q374" s="188"/>
      <c r="R374" s="191"/>
      <c r="T374" s="192"/>
      <c r="U374" s="188"/>
      <c r="V374" s="188"/>
      <c r="W374" s="188"/>
      <c r="X374" s="188"/>
      <c r="Y374" s="188"/>
      <c r="Z374" s="188"/>
      <c r="AA374" s="193"/>
      <c r="AT374" s="194" t="s">
        <v>199</v>
      </c>
      <c r="AU374" s="194" t="s">
        <v>114</v>
      </c>
      <c r="AV374" s="11" t="s">
        <v>90</v>
      </c>
      <c r="AW374" s="11" t="s">
        <v>39</v>
      </c>
      <c r="AX374" s="11" t="s">
        <v>82</v>
      </c>
      <c r="AY374" s="194" t="s">
        <v>191</v>
      </c>
    </row>
    <row r="375" spans="2:51" s="11" customFormat="1" ht="22.5" customHeight="1">
      <c r="B375" s="187"/>
      <c r="C375" s="188"/>
      <c r="D375" s="188"/>
      <c r="E375" s="189" t="s">
        <v>22</v>
      </c>
      <c r="F375" s="272" t="s">
        <v>1932</v>
      </c>
      <c r="G375" s="273"/>
      <c r="H375" s="273"/>
      <c r="I375" s="273"/>
      <c r="J375" s="188"/>
      <c r="K375" s="190" t="s">
        <v>22</v>
      </c>
      <c r="L375" s="188"/>
      <c r="M375" s="188"/>
      <c r="N375" s="188"/>
      <c r="O375" s="188"/>
      <c r="P375" s="188"/>
      <c r="Q375" s="188"/>
      <c r="R375" s="191"/>
      <c r="T375" s="192"/>
      <c r="U375" s="188"/>
      <c r="V375" s="188"/>
      <c r="W375" s="188"/>
      <c r="X375" s="188"/>
      <c r="Y375" s="188"/>
      <c r="Z375" s="188"/>
      <c r="AA375" s="193"/>
      <c r="AT375" s="194" t="s">
        <v>199</v>
      </c>
      <c r="AU375" s="194" t="s">
        <v>114</v>
      </c>
      <c r="AV375" s="11" t="s">
        <v>90</v>
      </c>
      <c r="AW375" s="11" t="s">
        <v>39</v>
      </c>
      <c r="AX375" s="11" t="s">
        <v>82</v>
      </c>
      <c r="AY375" s="194" t="s">
        <v>191</v>
      </c>
    </row>
    <row r="376" spans="2:51" s="10" customFormat="1" ht="22.5" customHeight="1">
      <c r="B376" s="179"/>
      <c r="C376" s="180"/>
      <c r="D376" s="180"/>
      <c r="E376" s="181" t="s">
        <v>22</v>
      </c>
      <c r="F376" s="274" t="s">
        <v>1933</v>
      </c>
      <c r="G376" s="275"/>
      <c r="H376" s="275"/>
      <c r="I376" s="275"/>
      <c r="J376" s="180"/>
      <c r="K376" s="182">
        <v>8.7</v>
      </c>
      <c r="L376" s="180"/>
      <c r="M376" s="180"/>
      <c r="N376" s="180"/>
      <c r="O376" s="180"/>
      <c r="P376" s="180"/>
      <c r="Q376" s="180"/>
      <c r="R376" s="183"/>
      <c r="T376" s="184"/>
      <c r="U376" s="180"/>
      <c r="V376" s="180"/>
      <c r="W376" s="180"/>
      <c r="X376" s="180"/>
      <c r="Y376" s="180"/>
      <c r="Z376" s="180"/>
      <c r="AA376" s="185"/>
      <c r="AT376" s="186" t="s">
        <v>199</v>
      </c>
      <c r="AU376" s="186" t="s">
        <v>114</v>
      </c>
      <c r="AV376" s="10" t="s">
        <v>114</v>
      </c>
      <c r="AW376" s="10" t="s">
        <v>39</v>
      </c>
      <c r="AX376" s="10" t="s">
        <v>82</v>
      </c>
      <c r="AY376" s="186" t="s">
        <v>191</v>
      </c>
    </row>
    <row r="377" spans="2:51" s="12" customFormat="1" ht="22.5" customHeight="1">
      <c r="B377" s="195"/>
      <c r="C377" s="196"/>
      <c r="D377" s="196"/>
      <c r="E377" s="197" t="s">
        <v>22</v>
      </c>
      <c r="F377" s="288" t="s">
        <v>217</v>
      </c>
      <c r="G377" s="289"/>
      <c r="H377" s="289"/>
      <c r="I377" s="289"/>
      <c r="J377" s="196"/>
      <c r="K377" s="198">
        <v>8.7</v>
      </c>
      <c r="L377" s="196"/>
      <c r="M377" s="196"/>
      <c r="N377" s="196"/>
      <c r="O377" s="196"/>
      <c r="P377" s="196"/>
      <c r="Q377" s="196"/>
      <c r="R377" s="199"/>
      <c r="T377" s="200"/>
      <c r="U377" s="196"/>
      <c r="V377" s="196"/>
      <c r="W377" s="196"/>
      <c r="X377" s="196"/>
      <c r="Y377" s="196"/>
      <c r="Z377" s="196"/>
      <c r="AA377" s="201"/>
      <c r="AT377" s="202" t="s">
        <v>199</v>
      </c>
      <c r="AU377" s="202" t="s">
        <v>114</v>
      </c>
      <c r="AV377" s="12" t="s">
        <v>196</v>
      </c>
      <c r="AW377" s="12" t="s">
        <v>39</v>
      </c>
      <c r="AX377" s="12" t="s">
        <v>90</v>
      </c>
      <c r="AY377" s="202" t="s">
        <v>191</v>
      </c>
    </row>
    <row r="378" spans="2:65" s="1" customFormat="1" ht="31.5" customHeight="1">
      <c r="B378" s="38"/>
      <c r="C378" s="172" t="s">
        <v>1166</v>
      </c>
      <c r="D378" s="172" t="s">
        <v>193</v>
      </c>
      <c r="E378" s="173" t="s">
        <v>559</v>
      </c>
      <c r="F378" s="281" t="s">
        <v>560</v>
      </c>
      <c r="G378" s="281"/>
      <c r="H378" s="281"/>
      <c r="I378" s="281"/>
      <c r="J378" s="174" t="s">
        <v>111</v>
      </c>
      <c r="K378" s="175">
        <v>8.7</v>
      </c>
      <c r="L378" s="282">
        <v>0</v>
      </c>
      <c r="M378" s="283"/>
      <c r="N378" s="280">
        <f>ROUND(L378*K378,2)</f>
        <v>0</v>
      </c>
      <c r="O378" s="280"/>
      <c r="P378" s="280"/>
      <c r="Q378" s="280"/>
      <c r="R378" s="40"/>
      <c r="T378" s="176" t="s">
        <v>22</v>
      </c>
      <c r="U378" s="47" t="s">
        <v>47</v>
      </c>
      <c r="V378" s="39"/>
      <c r="W378" s="177">
        <f>V378*K378</f>
        <v>0</v>
      </c>
      <c r="X378" s="177">
        <v>0.0105</v>
      </c>
      <c r="Y378" s="177">
        <f>X378*K378</f>
        <v>0.09135</v>
      </c>
      <c r="Z378" s="177">
        <v>0</v>
      </c>
      <c r="AA378" s="178">
        <f>Z378*K378</f>
        <v>0</v>
      </c>
      <c r="AR378" s="21" t="s">
        <v>196</v>
      </c>
      <c r="AT378" s="21" t="s">
        <v>193</v>
      </c>
      <c r="AU378" s="21" t="s">
        <v>114</v>
      </c>
      <c r="AY378" s="21" t="s">
        <v>191</v>
      </c>
      <c r="BE378" s="113">
        <f>IF(U378="základní",N378,0)</f>
        <v>0</v>
      </c>
      <c r="BF378" s="113">
        <f>IF(U378="snížená",N378,0)</f>
        <v>0</v>
      </c>
      <c r="BG378" s="113">
        <f>IF(U378="zákl. přenesená",N378,0)</f>
        <v>0</v>
      </c>
      <c r="BH378" s="113">
        <f>IF(U378="sníž. přenesená",N378,0)</f>
        <v>0</v>
      </c>
      <c r="BI378" s="113">
        <f>IF(U378="nulová",N378,0)</f>
        <v>0</v>
      </c>
      <c r="BJ378" s="21" t="s">
        <v>90</v>
      </c>
      <c r="BK378" s="113">
        <f>ROUND(L378*K378,2)</f>
        <v>0</v>
      </c>
      <c r="BL378" s="21" t="s">
        <v>196</v>
      </c>
      <c r="BM378" s="21" t="s">
        <v>1934</v>
      </c>
    </row>
    <row r="379" spans="2:47" s="1" customFormat="1" ht="22.5" customHeight="1">
      <c r="B379" s="38"/>
      <c r="C379" s="39"/>
      <c r="D379" s="39"/>
      <c r="E379" s="39"/>
      <c r="F379" s="270" t="s">
        <v>562</v>
      </c>
      <c r="G379" s="271"/>
      <c r="H379" s="271"/>
      <c r="I379" s="271"/>
      <c r="J379" s="39"/>
      <c r="K379" s="39"/>
      <c r="L379" s="39"/>
      <c r="M379" s="39"/>
      <c r="N379" s="39"/>
      <c r="O379" s="39"/>
      <c r="P379" s="39"/>
      <c r="Q379" s="39"/>
      <c r="R379" s="40"/>
      <c r="T379" s="147"/>
      <c r="U379" s="39"/>
      <c r="V379" s="39"/>
      <c r="W379" s="39"/>
      <c r="X379" s="39"/>
      <c r="Y379" s="39"/>
      <c r="Z379" s="39"/>
      <c r="AA379" s="81"/>
      <c r="AT379" s="21" t="s">
        <v>210</v>
      </c>
      <c r="AU379" s="21" t="s">
        <v>114</v>
      </c>
    </row>
    <row r="380" spans="2:51" s="10" customFormat="1" ht="22.5" customHeight="1">
      <c r="B380" s="179"/>
      <c r="C380" s="180"/>
      <c r="D380" s="180"/>
      <c r="E380" s="181" t="s">
        <v>22</v>
      </c>
      <c r="F380" s="274" t="s">
        <v>1935</v>
      </c>
      <c r="G380" s="275"/>
      <c r="H380" s="275"/>
      <c r="I380" s="275"/>
      <c r="J380" s="180"/>
      <c r="K380" s="182">
        <v>8.7</v>
      </c>
      <c r="L380" s="180"/>
      <c r="M380" s="180"/>
      <c r="N380" s="180"/>
      <c r="O380" s="180"/>
      <c r="P380" s="180"/>
      <c r="Q380" s="180"/>
      <c r="R380" s="183"/>
      <c r="T380" s="184"/>
      <c r="U380" s="180"/>
      <c r="V380" s="180"/>
      <c r="W380" s="180"/>
      <c r="X380" s="180"/>
      <c r="Y380" s="180"/>
      <c r="Z380" s="180"/>
      <c r="AA380" s="185"/>
      <c r="AT380" s="186" t="s">
        <v>199</v>
      </c>
      <c r="AU380" s="186" t="s">
        <v>114</v>
      </c>
      <c r="AV380" s="10" t="s">
        <v>114</v>
      </c>
      <c r="AW380" s="10" t="s">
        <v>39</v>
      </c>
      <c r="AX380" s="10" t="s">
        <v>90</v>
      </c>
      <c r="AY380" s="186" t="s">
        <v>191</v>
      </c>
    </row>
    <row r="381" spans="2:65" s="1" customFormat="1" ht="31.5" customHeight="1">
      <c r="B381" s="38"/>
      <c r="C381" s="172" t="s">
        <v>1443</v>
      </c>
      <c r="D381" s="172" t="s">
        <v>193</v>
      </c>
      <c r="E381" s="173" t="s">
        <v>565</v>
      </c>
      <c r="F381" s="281" t="s">
        <v>566</v>
      </c>
      <c r="G381" s="281"/>
      <c r="H381" s="281"/>
      <c r="I381" s="281"/>
      <c r="J381" s="174" t="s">
        <v>111</v>
      </c>
      <c r="K381" s="175">
        <v>42.871</v>
      </c>
      <c r="L381" s="282">
        <v>0</v>
      </c>
      <c r="M381" s="283"/>
      <c r="N381" s="280">
        <f>ROUND(L381*K381,2)</f>
        <v>0</v>
      </c>
      <c r="O381" s="280"/>
      <c r="P381" s="280"/>
      <c r="Q381" s="280"/>
      <c r="R381" s="40"/>
      <c r="T381" s="176" t="s">
        <v>22</v>
      </c>
      <c r="U381" s="47" t="s">
        <v>47</v>
      </c>
      <c r="V381" s="39"/>
      <c r="W381" s="177">
        <f>V381*K381</f>
        <v>0</v>
      </c>
      <c r="X381" s="177">
        <v>0.00628</v>
      </c>
      <c r="Y381" s="177">
        <f>X381*K381</f>
        <v>0.26922988000000003</v>
      </c>
      <c r="Z381" s="177">
        <v>0</v>
      </c>
      <c r="AA381" s="178">
        <f>Z381*K381</f>
        <v>0</v>
      </c>
      <c r="AR381" s="21" t="s">
        <v>196</v>
      </c>
      <c r="AT381" s="21" t="s">
        <v>193</v>
      </c>
      <c r="AU381" s="21" t="s">
        <v>114</v>
      </c>
      <c r="AY381" s="21" t="s">
        <v>191</v>
      </c>
      <c r="BE381" s="113">
        <f>IF(U381="základní",N381,0)</f>
        <v>0</v>
      </c>
      <c r="BF381" s="113">
        <f>IF(U381="snížená",N381,0)</f>
        <v>0</v>
      </c>
      <c r="BG381" s="113">
        <f>IF(U381="zákl. přenesená",N381,0)</f>
        <v>0</v>
      </c>
      <c r="BH381" s="113">
        <f>IF(U381="sníž. přenesená",N381,0)</f>
        <v>0</v>
      </c>
      <c r="BI381" s="113">
        <f>IF(U381="nulová",N381,0)</f>
        <v>0</v>
      </c>
      <c r="BJ381" s="21" t="s">
        <v>90</v>
      </c>
      <c r="BK381" s="113">
        <f>ROUND(L381*K381,2)</f>
        <v>0</v>
      </c>
      <c r="BL381" s="21" t="s">
        <v>196</v>
      </c>
      <c r="BM381" s="21" t="s">
        <v>1936</v>
      </c>
    </row>
    <row r="382" spans="2:51" s="11" customFormat="1" ht="22.5" customHeight="1">
      <c r="B382" s="187"/>
      <c r="C382" s="188"/>
      <c r="D382" s="188"/>
      <c r="E382" s="189" t="s">
        <v>22</v>
      </c>
      <c r="F382" s="286" t="s">
        <v>1837</v>
      </c>
      <c r="G382" s="287"/>
      <c r="H382" s="287"/>
      <c r="I382" s="287"/>
      <c r="J382" s="188"/>
      <c r="K382" s="190" t="s">
        <v>22</v>
      </c>
      <c r="L382" s="188"/>
      <c r="M382" s="188"/>
      <c r="N382" s="188"/>
      <c r="O382" s="188"/>
      <c r="P382" s="188"/>
      <c r="Q382" s="188"/>
      <c r="R382" s="191"/>
      <c r="T382" s="192"/>
      <c r="U382" s="188"/>
      <c r="V382" s="188"/>
      <c r="W382" s="188"/>
      <c r="X382" s="188"/>
      <c r="Y382" s="188"/>
      <c r="Z382" s="188"/>
      <c r="AA382" s="193"/>
      <c r="AT382" s="194" t="s">
        <v>199</v>
      </c>
      <c r="AU382" s="194" t="s">
        <v>114</v>
      </c>
      <c r="AV382" s="11" t="s">
        <v>90</v>
      </c>
      <c r="AW382" s="11" t="s">
        <v>39</v>
      </c>
      <c r="AX382" s="11" t="s">
        <v>82</v>
      </c>
      <c r="AY382" s="194" t="s">
        <v>191</v>
      </c>
    </row>
    <row r="383" spans="2:51" s="10" customFormat="1" ht="22.5" customHeight="1">
      <c r="B383" s="179"/>
      <c r="C383" s="180"/>
      <c r="D383" s="180"/>
      <c r="E383" s="181" t="s">
        <v>22</v>
      </c>
      <c r="F383" s="274" t="s">
        <v>1937</v>
      </c>
      <c r="G383" s="275"/>
      <c r="H383" s="275"/>
      <c r="I383" s="275"/>
      <c r="J383" s="180"/>
      <c r="K383" s="182">
        <v>39.775</v>
      </c>
      <c r="L383" s="180"/>
      <c r="M383" s="180"/>
      <c r="N383" s="180"/>
      <c r="O383" s="180"/>
      <c r="P383" s="180"/>
      <c r="Q383" s="180"/>
      <c r="R383" s="183"/>
      <c r="T383" s="184"/>
      <c r="U383" s="180"/>
      <c r="V383" s="180"/>
      <c r="W383" s="180"/>
      <c r="X383" s="180"/>
      <c r="Y383" s="180"/>
      <c r="Z383" s="180"/>
      <c r="AA383" s="185"/>
      <c r="AT383" s="186" t="s">
        <v>199</v>
      </c>
      <c r="AU383" s="186" t="s">
        <v>114</v>
      </c>
      <c r="AV383" s="10" t="s">
        <v>114</v>
      </c>
      <c r="AW383" s="10" t="s">
        <v>39</v>
      </c>
      <c r="AX383" s="10" t="s">
        <v>82</v>
      </c>
      <c r="AY383" s="186" t="s">
        <v>191</v>
      </c>
    </row>
    <row r="384" spans="2:51" s="10" customFormat="1" ht="22.5" customHeight="1">
      <c r="B384" s="179"/>
      <c r="C384" s="180"/>
      <c r="D384" s="180"/>
      <c r="E384" s="181" t="s">
        <v>22</v>
      </c>
      <c r="F384" s="274" t="s">
        <v>1938</v>
      </c>
      <c r="G384" s="275"/>
      <c r="H384" s="275"/>
      <c r="I384" s="275"/>
      <c r="J384" s="180"/>
      <c r="K384" s="182">
        <v>3.096</v>
      </c>
      <c r="L384" s="180"/>
      <c r="M384" s="180"/>
      <c r="N384" s="180"/>
      <c r="O384" s="180"/>
      <c r="P384" s="180"/>
      <c r="Q384" s="180"/>
      <c r="R384" s="183"/>
      <c r="T384" s="184"/>
      <c r="U384" s="180"/>
      <c r="V384" s="180"/>
      <c r="W384" s="180"/>
      <c r="X384" s="180"/>
      <c r="Y384" s="180"/>
      <c r="Z384" s="180"/>
      <c r="AA384" s="185"/>
      <c r="AT384" s="186" t="s">
        <v>199</v>
      </c>
      <c r="AU384" s="186" t="s">
        <v>114</v>
      </c>
      <c r="AV384" s="10" t="s">
        <v>114</v>
      </c>
      <c r="AW384" s="10" t="s">
        <v>39</v>
      </c>
      <c r="AX384" s="10" t="s">
        <v>82</v>
      </c>
      <c r="AY384" s="186" t="s">
        <v>191</v>
      </c>
    </row>
    <row r="385" spans="2:51" s="12" customFormat="1" ht="22.5" customHeight="1">
      <c r="B385" s="195"/>
      <c r="C385" s="196"/>
      <c r="D385" s="196"/>
      <c r="E385" s="197" t="s">
        <v>22</v>
      </c>
      <c r="F385" s="288" t="s">
        <v>217</v>
      </c>
      <c r="G385" s="289"/>
      <c r="H385" s="289"/>
      <c r="I385" s="289"/>
      <c r="J385" s="196"/>
      <c r="K385" s="198">
        <v>42.871</v>
      </c>
      <c r="L385" s="196"/>
      <c r="M385" s="196"/>
      <c r="N385" s="196"/>
      <c r="O385" s="196"/>
      <c r="P385" s="196"/>
      <c r="Q385" s="196"/>
      <c r="R385" s="199"/>
      <c r="T385" s="200"/>
      <c r="U385" s="196"/>
      <c r="V385" s="196"/>
      <c r="W385" s="196"/>
      <c r="X385" s="196"/>
      <c r="Y385" s="196"/>
      <c r="Z385" s="196"/>
      <c r="AA385" s="201"/>
      <c r="AT385" s="202" t="s">
        <v>199</v>
      </c>
      <c r="AU385" s="202" t="s">
        <v>114</v>
      </c>
      <c r="AV385" s="12" t="s">
        <v>196</v>
      </c>
      <c r="AW385" s="12" t="s">
        <v>39</v>
      </c>
      <c r="AX385" s="12" t="s">
        <v>90</v>
      </c>
      <c r="AY385" s="202" t="s">
        <v>191</v>
      </c>
    </row>
    <row r="386" spans="2:65" s="1" customFormat="1" ht="31.5" customHeight="1">
      <c r="B386" s="38"/>
      <c r="C386" s="172" t="s">
        <v>1939</v>
      </c>
      <c r="D386" s="172" t="s">
        <v>193</v>
      </c>
      <c r="E386" s="173" t="s">
        <v>569</v>
      </c>
      <c r="F386" s="281" t="s">
        <v>570</v>
      </c>
      <c r="G386" s="281"/>
      <c r="H386" s="281"/>
      <c r="I386" s="281"/>
      <c r="J386" s="174" t="s">
        <v>203</v>
      </c>
      <c r="K386" s="175">
        <v>2</v>
      </c>
      <c r="L386" s="282">
        <v>0</v>
      </c>
      <c r="M386" s="283"/>
      <c r="N386" s="280">
        <f>ROUND(L386*K386,2)</f>
        <v>0</v>
      </c>
      <c r="O386" s="280"/>
      <c r="P386" s="280"/>
      <c r="Q386" s="280"/>
      <c r="R386" s="40"/>
      <c r="T386" s="176" t="s">
        <v>22</v>
      </c>
      <c r="U386" s="47" t="s">
        <v>47</v>
      </c>
      <c r="V386" s="39"/>
      <c r="W386" s="177">
        <f>V386*K386</f>
        <v>0</v>
      </c>
      <c r="X386" s="177">
        <v>0.00348</v>
      </c>
      <c r="Y386" s="177">
        <f>X386*K386</f>
        <v>0.00696</v>
      </c>
      <c r="Z386" s="177">
        <v>0</v>
      </c>
      <c r="AA386" s="178">
        <f>Z386*K386</f>
        <v>0</v>
      </c>
      <c r="AR386" s="21" t="s">
        <v>196</v>
      </c>
      <c r="AT386" s="21" t="s">
        <v>193</v>
      </c>
      <c r="AU386" s="21" t="s">
        <v>114</v>
      </c>
      <c r="AY386" s="21" t="s">
        <v>191</v>
      </c>
      <c r="BE386" s="113">
        <f>IF(U386="základní",N386,0)</f>
        <v>0</v>
      </c>
      <c r="BF386" s="113">
        <f>IF(U386="snížená",N386,0)</f>
        <v>0</v>
      </c>
      <c r="BG386" s="113">
        <f>IF(U386="zákl. přenesená",N386,0)</f>
        <v>0</v>
      </c>
      <c r="BH386" s="113">
        <f>IF(U386="sníž. přenesená",N386,0)</f>
        <v>0</v>
      </c>
      <c r="BI386" s="113">
        <f>IF(U386="nulová",N386,0)</f>
        <v>0</v>
      </c>
      <c r="BJ386" s="21" t="s">
        <v>90</v>
      </c>
      <c r="BK386" s="113">
        <f>ROUND(L386*K386,2)</f>
        <v>0</v>
      </c>
      <c r="BL386" s="21" t="s">
        <v>196</v>
      </c>
      <c r="BM386" s="21" t="s">
        <v>1940</v>
      </c>
    </row>
    <row r="387" spans="2:51" s="11" customFormat="1" ht="22.5" customHeight="1">
      <c r="B387" s="187"/>
      <c r="C387" s="188"/>
      <c r="D387" s="188"/>
      <c r="E387" s="189" t="s">
        <v>22</v>
      </c>
      <c r="F387" s="286" t="s">
        <v>1837</v>
      </c>
      <c r="G387" s="287"/>
      <c r="H387" s="287"/>
      <c r="I387" s="287"/>
      <c r="J387" s="188"/>
      <c r="K387" s="190" t="s">
        <v>22</v>
      </c>
      <c r="L387" s="188"/>
      <c r="M387" s="188"/>
      <c r="N387" s="188"/>
      <c r="O387" s="188"/>
      <c r="P387" s="188"/>
      <c r="Q387" s="188"/>
      <c r="R387" s="191"/>
      <c r="T387" s="192"/>
      <c r="U387" s="188"/>
      <c r="V387" s="188"/>
      <c r="W387" s="188"/>
      <c r="X387" s="188"/>
      <c r="Y387" s="188"/>
      <c r="Z387" s="188"/>
      <c r="AA387" s="193"/>
      <c r="AT387" s="194" t="s">
        <v>199</v>
      </c>
      <c r="AU387" s="194" t="s">
        <v>114</v>
      </c>
      <c r="AV387" s="11" t="s">
        <v>90</v>
      </c>
      <c r="AW387" s="11" t="s">
        <v>39</v>
      </c>
      <c r="AX387" s="11" t="s">
        <v>82</v>
      </c>
      <c r="AY387" s="194" t="s">
        <v>191</v>
      </c>
    </row>
    <row r="388" spans="2:51" s="10" customFormat="1" ht="22.5" customHeight="1">
      <c r="B388" s="179"/>
      <c r="C388" s="180"/>
      <c r="D388" s="180"/>
      <c r="E388" s="181" t="s">
        <v>22</v>
      </c>
      <c r="F388" s="274" t="s">
        <v>572</v>
      </c>
      <c r="G388" s="275"/>
      <c r="H388" s="275"/>
      <c r="I388" s="275"/>
      <c r="J388" s="180"/>
      <c r="K388" s="182">
        <v>1</v>
      </c>
      <c r="L388" s="180"/>
      <c r="M388" s="180"/>
      <c r="N388" s="180"/>
      <c r="O388" s="180"/>
      <c r="P388" s="180"/>
      <c r="Q388" s="180"/>
      <c r="R388" s="183"/>
      <c r="T388" s="184"/>
      <c r="U388" s="180"/>
      <c r="V388" s="180"/>
      <c r="W388" s="180"/>
      <c r="X388" s="180"/>
      <c r="Y388" s="180"/>
      <c r="Z388" s="180"/>
      <c r="AA388" s="185"/>
      <c r="AT388" s="186" t="s">
        <v>199</v>
      </c>
      <c r="AU388" s="186" t="s">
        <v>114</v>
      </c>
      <c r="AV388" s="10" t="s">
        <v>114</v>
      </c>
      <c r="AW388" s="10" t="s">
        <v>39</v>
      </c>
      <c r="AX388" s="10" t="s">
        <v>82</v>
      </c>
      <c r="AY388" s="186" t="s">
        <v>191</v>
      </c>
    </row>
    <row r="389" spans="2:51" s="10" customFormat="1" ht="22.5" customHeight="1">
      <c r="B389" s="179"/>
      <c r="C389" s="180"/>
      <c r="D389" s="180"/>
      <c r="E389" s="181" t="s">
        <v>22</v>
      </c>
      <c r="F389" s="274" t="s">
        <v>573</v>
      </c>
      <c r="G389" s="275"/>
      <c r="H389" s="275"/>
      <c r="I389" s="275"/>
      <c r="J389" s="180"/>
      <c r="K389" s="182">
        <v>1</v>
      </c>
      <c r="L389" s="180"/>
      <c r="M389" s="180"/>
      <c r="N389" s="180"/>
      <c r="O389" s="180"/>
      <c r="P389" s="180"/>
      <c r="Q389" s="180"/>
      <c r="R389" s="183"/>
      <c r="T389" s="184"/>
      <c r="U389" s="180"/>
      <c r="V389" s="180"/>
      <c r="W389" s="180"/>
      <c r="X389" s="180"/>
      <c r="Y389" s="180"/>
      <c r="Z389" s="180"/>
      <c r="AA389" s="185"/>
      <c r="AT389" s="186" t="s">
        <v>199</v>
      </c>
      <c r="AU389" s="186" t="s">
        <v>114</v>
      </c>
      <c r="AV389" s="10" t="s">
        <v>114</v>
      </c>
      <c r="AW389" s="10" t="s">
        <v>39</v>
      </c>
      <c r="AX389" s="10" t="s">
        <v>82</v>
      </c>
      <c r="AY389" s="186" t="s">
        <v>191</v>
      </c>
    </row>
    <row r="390" spans="2:51" s="12" customFormat="1" ht="22.5" customHeight="1">
      <c r="B390" s="195"/>
      <c r="C390" s="196"/>
      <c r="D390" s="196"/>
      <c r="E390" s="197" t="s">
        <v>22</v>
      </c>
      <c r="F390" s="288" t="s">
        <v>217</v>
      </c>
      <c r="G390" s="289"/>
      <c r="H390" s="289"/>
      <c r="I390" s="289"/>
      <c r="J390" s="196"/>
      <c r="K390" s="198">
        <v>2</v>
      </c>
      <c r="L390" s="196"/>
      <c r="M390" s="196"/>
      <c r="N390" s="196"/>
      <c r="O390" s="196"/>
      <c r="P390" s="196"/>
      <c r="Q390" s="196"/>
      <c r="R390" s="199"/>
      <c r="T390" s="200"/>
      <c r="U390" s="196"/>
      <c r="V390" s="196"/>
      <c r="W390" s="196"/>
      <c r="X390" s="196"/>
      <c r="Y390" s="196"/>
      <c r="Z390" s="196"/>
      <c r="AA390" s="201"/>
      <c r="AT390" s="202" t="s">
        <v>199</v>
      </c>
      <c r="AU390" s="202" t="s">
        <v>114</v>
      </c>
      <c r="AV390" s="12" t="s">
        <v>196</v>
      </c>
      <c r="AW390" s="12" t="s">
        <v>39</v>
      </c>
      <c r="AX390" s="12" t="s">
        <v>90</v>
      </c>
      <c r="AY390" s="202" t="s">
        <v>191</v>
      </c>
    </row>
    <row r="391" spans="2:65" s="1" customFormat="1" ht="31.5" customHeight="1">
      <c r="B391" s="38"/>
      <c r="C391" s="172" t="s">
        <v>1634</v>
      </c>
      <c r="D391" s="172" t="s">
        <v>193</v>
      </c>
      <c r="E391" s="173" t="s">
        <v>575</v>
      </c>
      <c r="F391" s="281" t="s">
        <v>576</v>
      </c>
      <c r="G391" s="281"/>
      <c r="H391" s="281"/>
      <c r="I391" s="281"/>
      <c r="J391" s="174" t="s">
        <v>111</v>
      </c>
      <c r="K391" s="175">
        <v>575.193</v>
      </c>
      <c r="L391" s="282">
        <v>0</v>
      </c>
      <c r="M391" s="283"/>
      <c r="N391" s="280">
        <f>ROUND(L391*K391,2)</f>
        <v>0</v>
      </c>
      <c r="O391" s="280"/>
      <c r="P391" s="280"/>
      <c r="Q391" s="280"/>
      <c r="R391" s="40"/>
      <c r="T391" s="176" t="s">
        <v>22</v>
      </c>
      <c r="U391" s="47" t="s">
        <v>47</v>
      </c>
      <c r="V391" s="39"/>
      <c r="W391" s="177">
        <f>V391*K391</f>
        <v>0</v>
      </c>
      <c r="X391" s="177">
        <v>0.00348</v>
      </c>
      <c r="Y391" s="177">
        <f>X391*K391</f>
        <v>2.00167164</v>
      </c>
      <c r="Z391" s="177">
        <v>0</v>
      </c>
      <c r="AA391" s="178">
        <f>Z391*K391</f>
        <v>0</v>
      </c>
      <c r="AR391" s="21" t="s">
        <v>196</v>
      </c>
      <c r="AT391" s="21" t="s">
        <v>193</v>
      </c>
      <c r="AU391" s="21" t="s">
        <v>114</v>
      </c>
      <c r="AY391" s="21" t="s">
        <v>191</v>
      </c>
      <c r="BE391" s="113">
        <f>IF(U391="základní",N391,0)</f>
        <v>0</v>
      </c>
      <c r="BF391" s="113">
        <f>IF(U391="snížená",N391,0)</f>
        <v>0</v>
      </c>
      <c r="BG391" s="113">
        <f>IF(U391="zákl. přenesená",N391,0)</f>
        <v>0</v>
      </c>
      <c r="BH391" s="113">
        <f>IF(U391="sníž. přenesená",N391,0)</f>
        <v>0</v>
      </c>
      <c r="BI391" s="113">
        <f>IF(U391="nulová",N391,0)</f>
        <v>0</v>
      </c>
      <c r="BJ391" s="21" t="s">
        <v>90</v>
      </c>
      <c r="BK391" s="113">
        <f>ROUND(L391*K391,2)</f>
        <v>0</v>
      </c>
      <c r="BL391" s="21" t="s">
        <v>196</v>
      </c>
      <c r="BM391" s="21" t="s">
        <v>1941</v>
      </c>
    </row>
    <row r="392" spans="2:51" s="11" customFormat="1" ht="22.5" customHeight="1">
      <c r="B392" s="187"/>
      <c r="C392" s="188"/>
      <c r="D392" s="188"/>
      <c r="E392" s="189" t="s">
        <v>22</v>
      </c>
      <c r="F392" s="286" t="s">
        <v>1837</v>
      </c>
      <c r="G392" s="287"/>
      <c r="H392" s="287"/>
      <c r="I392" s="287"/>
      <c r="J392" s="188"/>
      <c r="K392" s="190" t="s">
        <v>22</v>
      </c>
      <c r="L392" s="188"/>
      <c r="M392" s="188"/>
      <c r="N392" s="188"/>
      <c r="O392" s="188"/>
      <c r="P392" s="188"/>
      <c r="Q392" s="188"/>
      <c r="R392" s="191"/>
      <c r="T392" s="192"/>
      <c r="U392" s="188"/>
      <c r="V392" s="188"/>
      <c r="W392" s="188"/>
      <c r="X392" s="188"/>
      <c r="Y392" s="188"/>
      <c r="Z392" s="188"/>
      <c r="AA392" s="193"/>
      <c r="AT392" s="194" t="s">
        <v>199</v>
      </c>
      <c r="AU392" s="194" t="s">
        <v>114</v>
      </c>
      <c r="AV392" s="11" t="s">
        <v>90</v>
      </c>
      <c r="AW392" s="11" t="s">
        <v>39</v>
      </c>
      <c r="AX392" s="11" t="s">
        <v>82</v>
      </c>
      <c r="AY392" s="194" t="s">
        <v>191</v>
      </c>
    </row>
    <row r="393" spans="2:51" s="10" customFormat="1" ht="22.5" customHeight="1">
      <c r="B393" s="179"/>
      <c r="C393" s="180"/>
      <c r="D393" s="180"/>
      <c r="E393" s="181" t="s">
        <v>22</v>
      </c>
      <c r="F393" s="274" t="s">
        <v>1865</v>
      </c>
      <c r="G393" s="275"/>
      <c r="H393" s="275"/>
      <c r="I393" s="275"/>
      <c r="J393" s="180"/>
      <c r="K393" s="182">
        <v>445.09</v>
      </c>
      <c r="L393" s="180"/>
      <c r="M393" s="180"/>
      <c r="N393" s="180"/>
      <c r="O393" s="180"/>
      <c r="P393" s="180"/>
      <c r="Q393" s="180"/>
      <c r="R393" s="183"/>
      <c r="T393" s="184"/>
      <c r="U393" s="180"/>
      <c r="V393" s="180"/>
      <c r="W393" s="180"/>
      <c r="X393" s="180"/>
      <c r="Y393" s="180"/>
      <c r="Z393" s="180"/>
      <c r="AA393" s="185"/>
      <c r="AT393" s="186" t="s">
        <v>199</v>
      </c>
      <c r="AU393" s="186" t="s">
        <v>114</v>
      </c>
      <c r="AV393" s="10" t="s">
        <v>114</v>
      </c>
      <c r="AW393" s="10" t="s">
        <v>39</v>
      </c>
      <c r="AX393" s="10" t="s">
        <v>82</v>
      </c>
      <c r="AY393" s="186" t="s">
        <v>191</v>
      </c>
    </row>
    <row r="394" spans="2:51" s="10" customFormat="1" ht="22.5" customHeight="1">
      <c r="B394" s="179"/>
      <c r="C394" s="180"/>
      <c r="D394" s="180"/>
      <c r="E394" s="181" t="s">
        <v>22</v>
      </c>
      <c r="F394" s="274" t="s">
        <v>1903</v>
      </c>
      <c r="G394" s="275"/>
      <c r="H394" s="275"/>
      <c r="I394" s="275"/>
      <c r="J394" s="180"/>
      <c r="K394" s="182">
        <v>88.8</v>
      </c>
      <c r="L394" s="180"/>
      <c r="M394" s="180"/>
      <c r="N394" s="180"/>
      <c r="O394" s="180"/>
      <c r="P394" s="180"/>
      <c r="Q394" s="180"/>
      <c r="R394" s="183"/>
      <c r="T394" s="184"/>
      <c r="U394" s="180"/>
      <c r="V394" s="180"/>
      <c r="W394" s="180"/>
      <c r="X394" s="180"/>
      <c r="Y394" s="180"/>
      <c r="Z394" s="180"/>
      <c r="AA394" s="185"/>
      <c r="AT394" s="186" t="s">
        <v>199</v>
      </c>
      <c r="AU394" s="186" t="s">
        <v>114</v>
      </c>
      <c r="AV394" s="10" t="s">
        <v>114</v>
      </c>
      <c r="AW394" s="10" t="s">
        <v>39</v>
      </c>
      <c r="AX394" s="10" t="s">
        <v>82</v>
      </c>
      <c r="AY394" s="186" t="s">
        <v>191</v>
      </c>
    </row>
    <row r="395" spans="2:51" s="10" customFormat="1" ht="22.5" customHeight="1">
      <c r="B395" s="179"/>
      <c r="C395" s="180"/>
      <c r="D395" s="180"/>
      <c r="E395" s="181" t="s">
        <v>22</v>
      </c>
      <c r="F395" s="274" t="s">
        <v>1867</v>
      </c>
      <c r="G395" s="275"/>
      <c r="H395" s="275"/>
      <c r="I395" s="275"/>
      <c r="J395" s="180"/>
      <c r="K395" s="182">
        <v>7.7</v>
      </c>
      <c r="L395" s="180"/>
      <c r="M395" s="180"/>
      <c r="N395" s="180"/>
      <c r="O395" s="180"/>
      <c r="P395" s="180"/>
      <c r="Q395" s="180"/>
      <c r="R395" s="183"/>
      <c r="T395" s="184"/>
      <c r="U395" s="180"/>
      <c r="V395" s="180"/>
      <c r="W395" s="180"/>
      <c r="X395" s="180"/>
      <c r="Y395" s="180"/>
      <c r="Z395" s="180"/>
      <c r="AA395" s="185"/>
      <c r="AT395" s="186" t="s">
        <v>199</v>
      </c>
      <c r="AU395" s="186" t="s">
        <v>114</v>
      </c>
      <c r="AV395" s="10" t="s">
        <v>114</v>
      </c>
      <c r="AW395" s="10" t="s">
        <v>39</v>
      </c>
      <c r="AX395" s="10" t="s">
        <v>82</v>
      </c>
      <c r="AY395" s="186" t="s">
        <v>191</v>
      </c>
    </row>
    <row r="396" spans="2:51" s="10" customFormat="1" ht="22.5" customHeight="1">
      <c r="B396" s="179"/>
      <c r="C396" s="180"/>
      <c r="D396" s="180"/>
      <c r="E396" s="181" t="s">
        <v>22</v>
      </c>
      <c r="F396" s="274" t="s">
        <v>1942</v>
      </c>
      <c r="G396" s="275"/>
      <c r="H396" s="275"/>
      <c r="I396" s="275"/>
      <c r="J396" s="180"/>
      <c r="K396" s="182">
        <v>84.78</v>
      </c>
      <c r="L396" s="180"/>
      <c r="M396" s="180"/>
      <c r="N396" s="180"/>
      <c r="O396" s="180"/>
      <c r="P396" s="180"/>
      <c r="Q396" s="180"/>
      <c r="R396" s="183"/>
      <c r="T396" s="184"/>
      <c r="U396" s="180"/>
      <c r="V396" s="180"/>
      <c r="W396" s="180"/>
      <c r="X396" s="180"/>
      <c r="Y396" s="180"/>
      <c r="Z396" s="180"/>
      <c r="AA396" s="185"/>
      <c r="AT396" s="186" t="s">
        <v>199</v>
      </c>
      <c r="AU396" s="186" t="s">
        <v>114</v>
      </c>
      <c r="AV396" s="10" t="s">
        <v>114</v>
      </c>
      <c r="AW396" s="10" t="s">
        <v>39</v>
      </c>
      <c r="AX396" s="10" t="s">
        <v>82</v>
      </c>
      <c r="AY396" s="186" t="s">
        <v>191</v>
      </c>
    </row>
    <row r="397" spans="2:51" s="10" customFormat="1" ht="22.5" customHeight="1">
      <c r="B397" s="179"/>
      <c r="C397" s="180"/>
      <c r="D397" s="180"/>
      <c r="E397" s="181" t="s">
        <v>22</v>
      </c>
      <c r="F397" s="274" t="s">
        <v>1943</v>
      </c>
      <c r="G397" s="275"/>
      <c r="H397" s="275"/>
      <c r="I397" s="275"/>
      <c r="J397" s="180"/>
      <c r="K397" s="182">
        <v>4.173</v>
      </c>
      <c r="L397" s="180"/>
      <c r="M397" s="180"/>
      <c r="N397" s="180"/>
      <c r="O397" s="180"/>
      <c r="P397" s="180"/>
      <c r="Q397" s="180"/>
      <c r="R397" s="183"/>
      <c r="T397" s="184"/>
      <c r="U397" s="180"/>
      <c r="V397" s="180"/>
      <c r="W397" s="180"/>
      <c r="X397" s="180"/>
      <c r="Y397" s="180"/>
      <c r="Z397" s="180"/>
      <c r="AA397" s="185"/>
      <c r="AT397" s="186" t="s">
        <v>199</v>
      </c>
      <c r="AU397" s="186" t="s">
        <v>114</v>
      </c>
      <c r="AV397" s="10" t="s">
        <v>114</v>
      </c>
      <c r="AW397" s="10" t="s">
        <v>39</v>
      </c>
      <c r="AX397" s="10" t="s">
        <v>82</v>
      </c>
      <c r="AY397" s="186" t="s">
        <v>191</v>
      </c>
    </row>
    <row r="398" spans="2:51" s="10" customFormat="1" ht="22.5" customHeight="1">
      <c r="B398" s="179"/>
      <c r="C398" s="180"/>
      <c r="D398" s="180"/>
      <c r="E398" s="181" t="s">
        <v>22</v>
      </c>
      <c r="F398" s="274" t="s">
        <v>1944</v>
      </c>
      <c r="G398" s="275"/>
      <c r="H398" s="275"/>
      <c r="I398" s="275"/>
      <c r="J398" s="180"/>
      <c r="K398" s="182">
        <v>-55.35</v>
      </c>
      <c r="L398" s="180"/>
      <c r="M398" s="180"/>
      <c r="N398" s="180"/>
      <c r="O398" s="180"/>
      <c r="P398" s="180"/>
      <c r="Q398" s="180"/>
      <c r="R398" s="183"/>
      <c r="T398" s="184"/>
      <c r="U398" s="180"/>
      <c r="V398" s="180"/>
      <c r="W398" s="180"/>
      <c r="X398" s="180"/>
      <c r="Y398" s="180"/>
      <c r="Z398" s="180"/>
      <c r="AA398" s="185"/>
      <c r="AT398" s="186" t="s">
        <v>199</v>
      </c>
      <c r="AU398" s="186" t="s">
        <v>114</v>
      </c>
      <c r="AV398" s="10" t="s">
        <v>114</v>
      </c>
      <c r="AW398" s="10" t="s">
        <v>39</v>
      </c>
      <c r="AX398" s="10" t="s">
        <v>82</v>
      </c>
      <c r="AY398" s="186" t="s">
        <v>191</v>
      </c>
    </row>
    <row r="399" spans="2:51" s="12" customFormat="1" ht="22.5" customHeight="1">
      <c r="B399" s="195"/>
      <c r="C399" s="196"/>
      <c r="D399" s="196"/>
      <c r="E399" s="197" t="s">
        <v>22</v>
      </c>
      <c r="F399" s="288" t="s">
        <v>217</v>
      </c>
      <c r="G399" s="289"/>
      <c r="H399" s="289"/>
      <c r="I399" s="289"/>
      <c r="J399" s="196"/>
      <c r="K399" s="198">
        <v>575.193</v>
      </c>
      <c r="L399" s="196"/>
      <c r="M399" s="196"/>
      <c r="N399" s="196"/>
      <c r="O399" s="196"/>
      <c r="P399" s="196"/>
      <c r="Q399" s="196"/>
      <c r="R399" s="199"/>
      <c r="T399" s="200"/>
      <c r="U399" s="196"/>
      <c r="V399" s="196"/>
      <c r="W399" s="196"/>
      <c r="X399" s="196"/>
      <c r="Y399" s="196"/>
      <c r="Z399" s="196"/>
      <c r="AA399" s="201"/>
      <c r="AT399" s="202" t="s">
        <v>199</v>
      </c>
      <c r="AU399" s="202" t="s">
        <v>114</v>
      </c>
      <c r="AV399" s="12" t="s">
        <v>196</v>
      </c>
      <c r="AW399" s="12" t="s">
        <v>39</v>
      </c>
      <c r="AX399" s="12" t="s">
        <v>90</v>
      </c>
      <c r="AY399" s="202" t="s">
        <v>191</v>
      </c>
    </row>
    <row r="400" spans="2:65" s="1" customFormat="1" ht="31.5" customHeight="1">
      <c r="B400" s="38"/>
      <c r="C400" s="172" t="s">
        <v>492</v>
      </c>
      <c r="D400" s="172" t="s">
        <v>193</v>
      </c>
      <c r="E400" s="173" t="s">
        <v>580</v>
      </c>
      <c r="F400" s="281" t="s">
        <v>581</v>
      </c>
      <c r="G400" s="281"/>
      <c r="H400" s="281"/>
      <c r="I400" s="281"/>
      <c r="J400" s="174" t="s">
        <v>111</v>
      </c>
      <c r="K400" s="175">
        <v>324.6</v>
      </c>
      <c r="L400" s="282">
        <v>0</v>
      </c>
      <c r="M400" s="283"/>
      <c r="N400" s="280">
        <f>ROUND(L400*K400,2)</f>
        <v>0</v>
      </c>
      <c r="O400" s="280"/>
      <c r="P400" s="280"/>
      <c r="Q400" s="280"/>
      <c r="R400" s="40"/>
      <c r="T400" s="176" t="s">
        <v>22</v>
      </c>
      <c r="U400" s="47" t="s">
        <v>47</v>
      </c>
      <c r="V400" s="39"/>
      <c r="W400" s="177">
        <f>V400*K400</f>
        <v>0</v>
      </c>
      <c r="X400" s="177">
        <v>0.00012</v>
      </c>
      <c r="Y400" s="177">
        <f>X400*K400</f>
        <v>0.038952</v>
      </c>
      <c r="Z400" s="177">
        <v>0</v>
      </c>
      <c r="AA400" s="178">
        <f>Z400*K400</f>
        <v>0</v>
      </c>
      <c r="AR400" s="21" t="s">
        <v>196</v>
      </c>
      <c r="AT400" s="21" t="s">
        <v>193</v>
      </c>
      <c r="AU400" s="21" t="s">
        <v>114</v>
      </c>
      <c r="AY400" s="21" t="s">
        <v>191</v>
      </c>
      <c r="BE400" s="113">
        <f>IF(U400="základní",N400,0)</f>
        <v>0</v>
      </c>
      <c r="BF400" s="113">
        <f>IF(U400="snížená",N400,0)</f>
        <v>0</v>
      </c>
      <c r="BG400" s="113">
        <f>IF(U400="zákl. přenesená",N400,0)</f>
        <v>0</v>
      </c>
      <c r="BH400" s="113">
        <f>IF(U400="sníž. přenesená",N400,0)</f>
        <v>0</v>
      </c>
      <c r="BI400" s="113">
        <f>IF(U400="nulová",N400,0)</f>
        <v>0</v>
      </c>
      <c r="BJ400" s="21" t="s">
        <v>90</v>
      </c>
      <c r="BK400" s="113">
        <f>ROUND(L400*K400,2)</f>
        <v>0</v>
      </c>
      <c r="BL400" s="21" t="s">
        <v>196</v>
      </c>
      <c r="BM400" s="21" t="s">
        <v>1945</v>
      </c>
    </row>
    <row r="401" spans="2:51" s="11" customFormat="1" ht="22.5" customHeight="1">
      <c r="B401" s="187"/>
      <c r="C401" s="188"/>
      <c r="D401" s="188"/>
      <c r="E401" s="189" t="s">
        <v>22</v>
      </c>
      <c r="F401" s="286" t="s">
        <v>1946</v>
      </c>
      <c r="G401" s="287"/>
      <c r="H401" s="287"/>
      <c r="I401" s="287"/>
      <c r="J401" s="188"/>
      <c r="K401" s="190" t="s">
        <v>22</v>
      </c>
      <c r="L401" s="188"/>
      <c r="M401" s="188"/>
      <c r="N401" s="188"/>
      <c r="O401" s="188"/>
      <c r="P401" s="188"/>
      <c r="Q401" s="188"/>
      <c r="R401" s="191"/>
      <c r="T401" s="192"/>
      <c r="U401" s="188"/>
      <c r="V401" s="188"/>
      <c r="W401" s="188"/>
      <c r="X401" s="188"/>
      <c r="Y401" s="188"/>
      <c r="Z401" s="188"/>
      <c r="AA401" s="193"/>
      <c r="AT401" s="194" t="s">
        <v>199</v>
      </c>
      <c r="AU401" s="194" t="s">
        <v>114</v>
      </c>
      <c r="AV401" s="11" t="s">
        <v>90</v>
      </c>
      <c r="AW401" s="11" t="s">
        <v>39</v>
      </c>
      <c r="AX401" s="11" t="s">
        <v>82</v>
      </c>
      <c r="AY401" s="194" t="s">
        <v>191</v>
      </c>
    </row>
    <row r="402" spans="2:51" s="10" customFormat="1" ht="22.5" customHeight="1">
      <c r="B402" s="179"/>
      <c r="C402" s="180"/>
      <c r="D402" s="180"/>
      <c r="E402" s="181" t="s">
        <v>22</v>
      </c>
      <c r="F402" s="274" t="s">
        <v>1947</v>
      </c>
      <c r="G402" s="275"/>
      <c r="H402" s="275"/>
      <c r="I402" s="275"/>
      <c r="J402" s="180"/>
      <c r="K402" s="182">
        <v>17.2</v>
      </c>
      <c r="L402" s="180"/>
      <c r="M402" s="180"/>
      <c r="N402" s="180"/>
      <c r="O402" s="180"/>
      <c r="P402" s="180"/>
      <c r="Q402" s="180"/>
      <c r="R402" s="183"/>
      <c r="T402" s="184"/>
      <c r="U402" s="180"/>
      <c r="V402" s="180"/>
      <c r="W402" s="180"/>
      <c r="X402" s="180"/>
      <c r="Y402" s="180"/>
      <c r="Z402" s="180"/>
      <c r="AA402" s="185"/>
      <c r="AT402" s="186" t="s">
        <v>199</v>
      </c>
      <c r="AU402" s="186" t="s">
        <v>114</v>
      </c>
      <c r="AV402" s="10" t="s">
        <v>114</v>
      </c>
      <c r="AW402" s="10" t="s">
        <v>39</v>
      </c>
      <c r="AX402" s="10" t="s">
        <v>82</v>
      </c>
      <c r="AY402" s="186" t="s">
        <v>191</v>
      </c>
    </row>
    <row r="403" spans="2:51" s="10" customFormat="1" ht="22.5" customHeight="1">
      <c r="B403" s="179"/>
      <c r="C403" s="180"/>
      <c r="D403" s="180"/>
      <c r="E403" s="181" t="s">
        <v>22</v>
      </c>
      <c r="F403" s="274" t="s">
        <v>1948</v>
      </c>
      <c r="G403" s="275"/>
      <c r="H403" s="275"/>
      <c r="I403" s="275"/>
      <c r="J403" s="180"/>
      <c r="K403" s="182">
        <v>12.8</v>
      </c>
      <c r="L403" s="180"/>
      <c r="M403" s="180"/>
      <c r="N403" s="180"/>
      <c r="O403" s="180"/>
      <c r="P403" s="180"/>
      <c r="Q403" s="180"/>
      <c r="R403" s="183"/>
      <c r="T403" s="184"/>
      <c r="U403" s="180"/>
      <c r="V403" s="180"/>
      <c r="W403" s="180"/>
      <c r="X403" s="180"/>
      <c r="Y403" s="180"/>
      <c r="Z403" s="180"/>
      <c r="AA403" s="185"/>
      <c r="AT403" s="186" t="s">
        <v>199</v>
      </c>
      <c r="AU403" s="186" t="s">
        <v>114</v>
      </c>
      <c r="AV403" s="10" t="s">
        <v>114</v>
      </c>
      <c r="AW403" s="10" t="s">
        <v>39</v>
      </c>
      <c r="AX403" s="10" t="s">
        <v>82</v>
      </c>
      <c r="AY403" s="186" t="s">
        <v>191</v>
      </c>
    </row>
    <row r="404" spans="2:51" s="10" customFormat="1" ht="22.5" customHeight="1">
      <c r="B404" s="179"/>
      <c r="C404" s="180"/>
      <c r="D404" s="180"/>
      <c r="E404" s="181" t="s">
        <v>22</v>
      </c>
      <c r="F404" s="274" t="s">
        <v>1949</v>
      </c>
      <c r="G404" s="275"/>
      <c r="H404" s="275"/>
      <c r="I404" s="275"/>
      <c r="J404" s="180"/>
      <c r="K404" s="182">
        <v>9.2</v>
      </c>
      <c r="L404" s="180"/>
      <c r="M404" s="180"/>
      <c r="N404" s="180"/>
      <c r="O404" s="180"/>
      <c r="P404" s="180"/>
      <c r="Q404" s="180"/>
      <c r="R404" s="183"/>
      <c r="T404" s="184"/>
      <c r="U404" s="180"/>
      <c r="V404" s="180"/>
      <c r="W404" s="180"/>
      <c r="X404" s="180"/>
      <c r="Y404" s="180"/>
      <c r="Z404" s="180"/>
      <c r="AA404" s="185"/>
      <c r="AT404" s="186" t="s">
        <v>199</v>
      </c>
      <c r="AU404" s="186" t="s">
        <v>114</v>
      </c>
      <c r="AV404" s="10" t="s">
        <v>114</v>
      </c>
      <c r="AW404" s="10" t="s">
        <v>39</v>
      </c>
      <c r="AX404" s="10" t="s">
        <v>82</v>
      </c>
      <c r="AY404" s="186" t="s">
        <v>191</v>
      </c>
    </row>
    <row r="405" spans="2:51" s="10" customFormat="1" ht="22.5" customHeight="1">
      <c r="B405" s="179"/>
      <c r="C405" s="180"/>
      <c r="D405" s="180"/>
      <c r="E405" s="181" t="s">
        <v>22</v>
      </c>
      <c r="F405" s="274" t="s">
        <v>1950</v>
      </c>
      <c r="G405" s="275"/>
      <c r="H405" s="275"/>
      <c r="I405" s="275"/>
      <c r="J405" s="180"/>
      <c r="K405" s="182">
        <v>6.4</v>
      </c>
      <c r="L405" s="180"/>
      <c r="M405" s="180"/>
      <c r="N405" s="180"/>
      <c r="O405" s="180"/>
      <c r="P405" s="180"/>
      <c r="Q405" s="180"/>
      <c r="R405" s="183"/>
      <c r="T405" s="184"/>
      <c r="U405" s="180"/>
      <c r="V405" s="180"/>
      <c r="W405" s="180"/>
      <c r="X405" s="180"/>
      <c r="Y405" s="180"/>
      <c r="Z405" s="180"/>
      <c r="AA405" s="185"/>
      <c r="AT405" s="186" t="s">
        <v>199</v>
      </c>
      <c r="AU405" s="186" t="s">
        <v>114</v>
      </c>
      <c r="AV405" s="10" t="s">
        <v>114</v>
      </c>
      <c r="AW405" s="10" t="s">
        <v>39</v>
      </c>
      <c r="AX405" s="10" t="s">
        <v>82</v>
      </c>
      <c r="AY405" s="186" t="s">
        <v>191</v>
      </c>
    </row>
    <row r="406" spans="2:51" s="10" customFormat="1" ht="22.5" customHeight="1">
      <c r="B406" s="179"/>
      <c r="C406" s="180"/>
      <c r="D406" s="180"/>
      <c r="E406" s="181" t="s">
        <v>22</v>
      </c>
      <c r="F406" s="274" t="s">
        <v>1951</v>
      </c>
      <c r="G406" s="275"/>
      <c r="H406" s="275"/>
      <c r="I406" s="275"/>
      <c r="J406" s="180"/>
      <c r="K406" s="182">
        <v>5.4</v>
      </c>
      <c r="L406" s="180"/>
      <c r="M406" s="180"/>
      <c r="N406" s="180"/>
      <c r="O406" s="180"/>
      <c r="P406" s="180"/>
      <c r="Q406" s="180"/>
      <c r="R406" s="183"/>
      <c r="T406" s="184"/>
      <c r="U406" s="180"/>
      <c r="V406" s="180"/>
      <c r="W406" s="180"/>
      <c r="X406" s="180"/>
      <c r="Y406" s="180"/>
      <c r="Z406" s="180"/>
      <c r="AA406" s="185"/>
      <c r="AT406" s="186" t="s">
        <v>199</v>
      </c>
      <c r="AU406" s="186" t="s">
        <v>114</v>
      </c>
      <c r="AV406" s="10" t="s">
        <v>114</v>
      </c>
      <c r="AW406" s="10" t="s">
        <v>39</v>
      </c>
      <c r="AX406" s="10" t="s">
        <v>82</v>
      </c>
      <c r="AY406" s="186" t="s">
        <v>191</v>
      </c>
    </row>
    <row r="407" spans="2:51" s="10" customFormat="1" ht="22.5" customHeight="1">
      <c r="B407" s="179"/>
      <c r="C407" s="180"/>
      <c r="D407" s="180"/>
      <c r="E407" s="181" t="s">
        <v>22</v>
      </c>
      <c r="F407" s="274" t="s">
        <v>1952</v>
      </c>
      <c r="G407" s="275"/>
      <c r="H407" s="275"/>
      <c r="I407" s="275"/>
      <c r="J407" s="180"/>
      <c r="K407" s="182">
        <v>2.5</v>
      </c>
      <c r="L407" s="180"/>
      <c r="M407" s="180"/>
      <c r="N407" s="180"/>
      <c r="O407" s="180"/>
      <c r="P407" s="180"/>
      <c r="Q407" s="180"/>
      <c r="R407" s="183"/>
      <c r="T407" s="184"/>
      <c r="U407" s="180"/>
      <c r="V407" s="180"/>
      <c r="W407" s="180"/>
      <c r="X407" s="180"/>
      <c r="Y407" s="180"/>
      <c r="Z407" s="180"/>
      <c r="AA407" s="185"/>
      <c r="AT407" s="186" t="s">
        <v>199</v>
      </c>
      <c r="AU407" s="186" t="s">
        <v>114</v>
      </c>
      <c r="AV407" s="10" t="s">
        <v>114</v>
      </c>
      <c r="AW407" s="10" t="s">
        <v>39</v>
      </c>
      <c r="AX407" s="10" t="s">
        <v>82</v>
      </c>
      <c r="AY407" s="186" t="s">
        <v>191</v>
      </c>
    </row>
    <row r="408" spans="2:51" s="10" customFormat="1" ht="22.5" customHeight="1">
      <c r="B408" s="179"/>
      <c r="C408" s="180"/>
      <c r="D408" s="180"/>
      <c r="E408" s="181" t="s">
        <v>22</v>
      </c>
      <c r="F408" s="274" t="s">
        <v>1953</v>
      </c>
      <c r="G408" s="275"/>
      <c r="H408" s="275"/>
      <c r="I408" s="275"/>
      <c r="J408" s="180"/>
      <c r="K408" s="182">
        <v>14.4</v>
      </c>
      <c r="L408" s="180"/>
      <c r="M408" s="180"/>
      <c r="N408" s="180"/>
      <c r="O408" s="180"/>
      <c r="P408" s="180"/>
      <c r="Q408" s="180"/>
      <c r="R408" s="183"/>
      <c r="T408" s="184"/>
      <c r="U408" s="180"/>
      <c r="V408" s="180"/>
      <c r="W408" s="180"/>
      <c r="X408" s="180"/>
      <c r="Y408" s="180"/>
      <c r="Z408" s="180"/>
      <c r="AA408" s="185"/>
      <c r="AT408" s="186" t="s">
        <v>199</v>
      </c>
      <c r="AU408" s="186" t="s">
        <v>114</v>
      </c>
      <c r="AV408" s="10" t="s">
        <v>114</v>
      </c>
      <c r="AW408" s="10" t="s">
        <v>39</v>
      </c>
      <c r="AX408" s="10" t="s">
        <v>82</v>
      </c>
      <c r="AY408" s="186" t="s">
        <v>191</v>
      </c>
    </row>
    <row r="409" spans="2:51" s="10" customFormat="1" ht="22.5" customHeight="1">
      <c r="B409" s="179"/>
      <c r="C409" s="180"/>
      <c r="D409" s="180"/>
      <c r="E409" s="181" t="s">
        <v>22</v>
      </c>
      <c r="F409" s="274" t="s">
        <v>1954</v>
      </c>
      <c r="G409" s="275"/>
      <c r="H409" s="275"/>
      <c r="I409" s="275"/>
      <c r="J409" s="180"/>
      <c r="K409" s="182">
        <v>7.6</v>
      </c>
      <c r="L409" s="180"/>
      <c r="M409" s="180"/>
      <c r="N409" s="180"/>
      <c r="O409" s="180"/>
      <c r="P409" s="180"/>
      <c r="Q409" s="180"/>
      <c r="R409" s="183"/>
      <c r="T409" s="184"/>
      <c r="U409" s="180"/>
      <c r="V409" s="180"/>
      <c r="W409" s="180"/>
      <c r="X409" s="180"/>
      <c r="Y409" s="180"/>
      <c r="Z409" s="180"/>
      <c r="AA409" s="185"/>
      <c r="AT409" s="186" t="s">
        <v>199</v>
      </c>
      <c r="AU409" s="186" t="s">
        <v>114</v>
      </c>
      <c r="AV409" s="10" t="s">
        <v>114</v>
      </c>
      <c r="AW409" s="10" t="s">
        <v>39</v>
      </c>
      <c r="AX409" s="10" t="s">
        <v>82</v>
      </c>
      <c r="AY409" s="186" t="s">
        <v>191</v>
      </c>
    </row>
    <row r="410" spans="2:51" s="10" customFormat="1" ht="22.5" customHeight="1">
      <c r="B410" s="179"/>
      <c r="C410" s="180"/>
      <c r="D410" s="180"/>
      <c r="E410" s="181" t="s">
        <v>22</v>
      </c>
      <c r="F410" s="274" t="s">
        <v>1955</v>
      </c>
      <c r="G410" s="275"/>
      <c r="H410" s="275"/>
      <c r="I410" s="275"/>
      <c r="J410" s="180"/>
      <c r="K410" s="182">
        <v>5.6</v>
      </c>
      <c r="L410" s="180"/>
      <c r="M410" s="180"/>
      <c r="N410" s="180"/>
      <c r="O410" s="180"/>
      <c r="P410" s="180"/>
      <c r="Q410" s="180"/>
      <c r="R410" s="183"/>
      <c r="T410" s="184"/>
      <c r="U410" s="180"/>
      <c r="V410" s="180"/>
      <c r="W410" s="180"/>
      <c r="X410" s="180"/>
      <c r="Y410" s="180"/>
      <c r="Z410" s="180"/>
      <c r="AA410" s="185"/>
      <c r="AT410" s="186" t="s">
        <v>199</v>
      </c>
      <c r="AU410" s="186" t="s">
        <v>114</v>
      </c>
      <c r="AV410" s="10" t="s">
        <v>114</v>
      </c>
      <c r="AW410" s="10" t="s">
        <v>39</v>
      </c>
      <c r="AX410" s="10" t="s">
        <v>82</v>
      </c>
      <c r="AY410" s="186" t="s">
        <v>191</v>
      </c>
    </row>
    <row r="411" spans="2:51" s="10" customFormat="1" ht="22.5" customHeight="1">
      <c r="B411" s="179"/>
      <c r="C411" s="180"/>
      <c r="D411" s="180"/>
      <c r="E411" s="181" t="s">
        <v>22</v>
      </c>
      <c r="F411" s="274" t="s">
        <v>1956</v>
      </c>
      <c r="G411" s="275"/>
      <c r="H411" s="275"/>
      <c r="I411" s="275"/>
      <c r="J411" s="180"/>
      <c r="K411" s="182">
        <v>53.2</v>
      </c>
      <c r="L411" s="180"/>
      <c r="M411" s="180"/>
      <c r="N411" s="180"/>
      <c r="O411" s="180"/>
      <c r="P411" s="180"/>
      <c r="Q411" s="180"/>
      <c r="R411" s="183"/>
      <c r="T411" s="184"/>
      <c r="U411" s="180"/>
      <c r="V411" s="180"/>
      <c r="W411" s="180"/>
      <c r="X411" s="180"/>
      <c r="Y411" s="180"/>
      <c r="Z411" s="180"/>
      <c r="AA411" s="185"/>
      <c r="AT411" s="186" t="s">
        <v>199</v>
      </c>
      <c r="AU411" s="186" t="s">
        <v>114</v>
      </c>
      <c r="AV411" s="10" t="s">
        <v>114</v>
      </c>
      <c r="AW411" s="10" t="s">
        <v>39</v>
      </c>
      <c r="AX411" s="10" t="s">
        <v>82</v>
      </c>
      <c r="AY411" s="186" t="s">
        <v>191</v>
      </c>
    </row>
    <row r="412" spans="2:51" s="10" customFormat="1" ht="22.5" customHeight="1">
      <c r="B412" s="179"/>
      <c r="C412" s="180"/>
      <c r="D412" s="180"/>
      <c r="E412" s="181" t="s">
        <v>22</v>
      </c>
      <c r="F412" s="274" t="s">
        <v>1957</v>
      </c>
      <c r="G412" s="275"/>
      <c r="H412" s="275"/>
      <c r="I412" s="275"/>
      <c r="J412" s="180"/>
      <c r="K412" s="182">
        <v>119</v>
      </c>
      <c r="L412" s="180"/>
      <c r="M412" s="180"/>
      <c r="N412" s="180"/>
      <c r="O412" s="180"/>
      <c r="P412" s="180"/>
      <c r="Q412" s="180"/>
      <c r="R412" s="183"/>
      <c r="T412" s="184"/>
      <c r="U412" s="180"/>
      <c r="V412" s="180"/>
      <c r="W412" s="180"/>
      <c r="X412" s="180"/>
      <c r="Y412" s="180"/>
      <c r="Z412" s="180"/>
      <c r="AA412" s="185"/>
      <c r="AT412" s="186" t="s">
        <v>199</v>
      </c>
      <c r="AU412" s="186" t="s">
        <v>114</v>
      </c>
      <c r="AV412" s="10" t="s">
        <v>114</v>
      </c>
      <c r="AW412" s="10" t="s">
        <v>39</v>
      </c>
      <c r="AX412" s="10" t="s">
        <v>82</v>
      </c>
      <c r="AY412" s="186" t="s">
        <v>191</v>
      </c>
    </row>
    <row r="413" spans="2:51" s="10" customFormat="1" ht="22.5" customHeight="1">
      <c r="B413" s="179"/>
      <c r="C413" s="180"/>
      <c r="D413" s="180"/>
      <c r="E413" s="181" t="s">
        <v>22</v>
      </c>
      <c r="F413" s="274" t="s">
        <v>1958</v>
      </c>
      <c r="G413" s="275"/>
      <c r="H413" s="275"/>
      <c r="I413" s="275"/>
      <c r="J413" s="180"/>
      <c r="K413" s="182">
        <v>5.5</v>
      </c>
      <c r="L413" s="180"/>
      <c r="M413" s="180"/>
      <c r="N413" s="180"/>
      <c r="O413" s="180"/>
      <c r="P413" s="180"/>
      <c r="Q413" s="180"/>
      <c r="R413" s="183"/>
      <c r="T413" s="184"/>
      <c r="U413" s="180"/>
      <c r="V413" s="180"/>
      <c r="W413" s="180"/>
      <c r="X413" s="180"/>
      <c r="Y413" s="180"/>
      <c r="Z413" s="180"/>
      <c r="AA413" s="185"/>
      <c r="AT413" s="186" t="s">
        <v>199</v>
      </c>
      <c r="AU413" s="186" t="s">
        <v>114</v>
      </c>
      <c r="AV413" s="10" t="s">
        <v>114</v>
      </c>
      <c r="AW413" s="10" t="s">
        <v>39</v>
      </c>
      <c r="AX413" s="10" t="s">
        <v>82</v>
      </c>
      <c r="AY413" s="186" t="s">
        <v>191</v>
      </c>
    </row>
    <row r="414" spans="2:51" s="10" customFormat="1" ht="22.5" customHeight="1">
      <c r="B414" s="179"/>
      <c r="C414" s="180"/>
      <c r="D414" s="180"/>
      <c r="E414" s="181" t="s">
        <v>22</v>
      </c>
      <c r="F414" s="274" t="s">
        <v>1959</v>
      </c>
      <c r="G414" s="275"/>
      <c r="H414" s="275"/>
      <c r="I414" s="275"/>
      <c r="J414" s="180"/>
      <c r="K414" s="182">
        <v>1.5</v>
      </c>
      <c r="L414" s="180"/>
      <c r="M414" s="180"/>
      <c r="N414" s="180"/>
      <c r="O414" s="180"/>
      <c r="P414" s="180"/>
      <c r="Q414" s="180"/>
      <c r="R414" s="183"/>
      <c r="T414" s="184"/>
      <c r="U414" s="180"/>
      <c r="V414" s="180"/>
      <c r="W414" s="180"/>
      <c r="X414" s="180"/>
      <c r="Y414" s="180"/>
      <c r="Z414" s="180"/>
      <c r="AA414" s="185"/>
      <c r="AT414" s="186" t="s">
        <v>199</v>
      </c>
      <c r="AU414" s="186" t="s">
        <v>114</v>
      </c>
      <c r="AV414" s="10" t="s">
        <v>114</v>
      </c>
      <c r="AW414" s="10" t="s">
        <v>39</v>
      </c>
      <c r="AX414" s="10" t="s">
        <v>82</v>
      </c>
      <c r="AY414" s="186" t="s">
        <v>191</v>
      </c>
    </row>
    <row r="415" spans="2:51" s="10" customFormat="1" ht="22.5" customHeight="1">
      <c r="B415" s="179"/>
      <c r="C415" s="180"/>
      <c r="D415" s="180"/>
      <c r="E415" s="181" t="s">
        <v>22</v>
      </c>
      <c r="F415" s="274" t="s">
        <v>1960</v>
      </c>
      <c r="G415" s="275"/>
      <c r="H415" s="275"/>
      <c r="I415" s="275"/>
      <c r="J415" s="180"/>
      <c r="K415" s="182">
        <v>1.3</v>
      </c>
      <c r="L415" s="180"/>
      <c r="M415" s="180"/>
      <c r="N415" s="180"/>
      <c r="O415" s="180"/>
      <c r="P415" s="180"/>
      <c r="Q415" s="180"/>
      <c r="R415" s="183"/>
      <c r="T415" s="184"/>
      <c r="U415" s="180"/>
      <c r="V415" s="180"/>
      <c r="W415" s="180"/>
      <c r="X415" s="180"/>
      <c r="Y415" s="180"/>
      <c r="Z415" s="180"/>
      <c r="AA415" s="185"/>
      <c r="AT415" s="186" t="s">
        <v>199</v>
      </c>
      <c r="AU415" s="186" t="s">
        <v>114</v>
      </c>
      <c r="AV415" s="10" t="s">
        <v>114</v>
      </c>
      <c r="AW415" s="10" t="s">
        <v>39</v>
      </c>
      <c r="AX415" s="10" t="s">
        <v>82</v>
      </c>
      <c r="AY415" s="186" t="s">
        <v>191</v>
      </c>
    </row>
    <row r="416" spans="2:51" s="10" customFormat="1" ht="22.5" customHeight="1">
      <c r="B416" s="179"/>
      <c r="C416" s="180"/>
      <c r="D416" s="180"/>
      <c r="E416" s="181" t="s">
        <v>22</v>
      </c>
      <c r="F416" s="274" t="s">
        <v>1961</v>
      </c>
      <c r="G416" s="275"/>
      <c r="H416" s="275"/>
      <c r="I416" s="275"/>
      <c r="J416" s="180"/>
      <c r="K416" s="182">
        <v>1</v>
      </c>
      <c r="L416" s="180"/>
      <c r="M416" s="180"/>
      <c r="N416" s="180"/>
      <c r="O416" s="180"/>
      <c r="P416" s="180"/>
      <c r="Q416" s="180"/>
      <c r="R416" s="183"/>
      <c r="T416" s="184"/>
      <c r="U416" s="180"/>
      <c r="V416" s="180"/>
      <c r="W416" s="180"/>
      <c r="X416" s="180"/>
      <c r="Y416" s="180"/>
      <c r="Z416" s="180"/>
      <c r="AA416" s="185"/>
      <c r="AT416" s="186" t="s">
        <v>199</v>
      </c>
      <c r="AU416" s="186" t="s">
        <v>114</v>
      </c>
      <c r="AV416" s="10" t="s">
        <v>114</v>
      </c>
      <c r="AW416" s="10" t="s">
        <v>39</v>
      </c>
      <c r="AX416" s="10" t="s">
        <v>82</v>
      </c>
      <c r="AY416" s="186" t="s">
        <v>191</v>
      </c>
    </row>
    <row r="417" spans="2:51" s="10" customFormat="1" ht="22.5" customHeight="1">
      <c r="B417" s="179"/>
      <c r="C417" s="180"/>
      <c r="D417" s="180"/>
      <c r="E417" s="181" t="s">
        <v>22</v>
      </c>
      <c r="F417" s="274" t="s">
        <v>1962</v>
      </c>
      <c r="G417" s="275"/>
      <c r="H417" s="275"/>
      <c r="I417" s="275"/>
      <c r="J417" s="180"/>
      <c r="K417" s="182">
        <v>25.2</v>
      </c>
      <c r="L417" s="180"/>
      <c r="M417" s="180"/>
      <c r="N417" s="180"/>
      <c r="O417" s="180"/>
      <c r="P417" s="180"/>
      <c r="Q417" s="180"/>
      <c r="R417" s="183"/>
      <c r="T417" s="184"/>
      <c r="U417" s="180"/>
      <c r="V417" s="180"/>
      <c r="W417" s="180"/>
      <c r="X417" s="180"/>
      <c r="Y417" s="180"/>
      <c r="Z417" s="180"/>
      <c r="AA417" s="185"/>
      <c r="AT417" s="186" t="s">
        <v>199</v>
      </c>
      <c r="AU417" s="186" t="s">
        <v>114</v>
      </c>
      <c r="AV417" s="10" t="s">
        <v>114</v>
      </c>
      <c r="AW417" s="10" t="s">
        <v>39</v>
      </c>
      <c r="AX417" s="10" t="s">
        <v>82</v>
      </c>
      <c r="AY417" s="186" t="s">
        <v>191</v>
      </c>
    </row>
    <row r="418" spans="2:51" s="10" customFormat="1" ht="22.5" customHeight="1">
      <c r="B418" s="179"/>
      <c r="C418" s="180"/>
      <c r="D418" s="180"/>
      <c r="E418" s="181" t="s">
        <v>22</v>
      </c>
      <c r="F418" s="274" t="s">
        <v>1963</v>
      </c>
      <c r="G418" s="275"/>
      <c r="H418" s="275"/>
      <c r="I418" s="275"/>
      <c r="J418" s="180"/>
      <c r="K418" s="182">
        <v>23.6</v>
      </c>
      <c r="L418" s="180"/>
      <c r="M418" s="180"/>
      <c r="N418" s="180"/>
      <c r="O418" s="180"/>
      <c r="P418" s="180"/>
      <c r="Q418" s="180"/>
      <c r="R418" s="183"/>
      <c r="T418" s="184"/>
      <c r="U418" s="180"/>
      <c r="V418" s="180"/>
      <c r="W418" s="180"/>
      <c r="X418" s="180"/>
      <c r="Y418" s="180"/>
      <c r="Z418" s="180"/>
      <c r="AA418" s="185"/>
      <c r="AT418" s="186" t="s">
        <v>199</v>
      </c>
      <c r="AU418" s="186" t="s">
        <v>114</v>
      </c>
      <c r="AV418" s="10" t="s">
        <v>114</v>
      </c>
      <c r="AW418" s="10" t="s">
        <v>39</v>
      </c>
      <c r="AX418" s="10" t="s">
        <v>82</v>
      </c>
      <c r="AY418" s="186" t="s">
        <v>191</v>
      </c>
    </row>
    <row r="419" spans="2:51" s="10" customFormat="1" ht="22.5" customHeight="1">
      <c r="B419" s="179"/>
      <c r="C419" s="180"/>
      <c r="D419" s="180"/>
      <c r="E419" s="181" t="s">
        <v>22</v>
      </c>
      <c r="F419" s="274" t="s">
        <v>1964</v>
      </c>
      <c r="G419" s="275"/>
      <c r="H419" s="275"/>
      <c r="I419" s="275"/>
      <c r="J419" s="180"/>
      <c r="K419" s="182">
        <v>13.2</v>
      </c>
      <c r="L419" s="180"/>
      <c r="M419" s="180"/>
      <c r="N419" s="180"/>
      <c r="O419" s="180"/>
      <c r="P419" s="180"/>
      <c r="Q419" s="180"/>
      <c r="R419" s="183"/>
      <c r="T419" s="184"/>
      <c r="U419" s="180"/>
      <c r="V419" s="180"/>
      <c r="W419" s="180"/>
      <c r="X419" s="180"/>
      <c r="Y419" s="180"/>
      <c r="Z419" s="180"/>
      <c r="AA419" s="185"/>
      <c r="AT419" s="186" t="s">
        <v>199</v>
      </c>
      <c r="AU419" s="186" t="s">
        <v>114</v>
      </c>
      <c r="AV419" s="10" t="s">
        <v>114</v>
      </c>
      <c r="AW419" s="10" t="s">
        <v>39</v>
      </c>
      <c r="AX419" s="10" t="s">
        <v>82</v>
      </c>
      <c r="AY419" s="186" t="s">
        <v>191</v>
      </c>
    </row>
    <row r="420" spans="2:51" s="12" customFormat="1" ht="22.5" customHeight="1">
      <c r="B420" s="195"/>
      <c r="C420" s="196"/>
      <c r="D420" s="196"/>
      <c r="E420" s="197" t="s">
        <v>22</v>
      </c>
      <c r="F420" s="288" t="s">
        <v>217</v>
      </c>
      <c r="G420" s="289"/>
      <c r="H420" s="289"/>
      <c r="I420" s="289"/>
      <c r="J420" s="196"/>
      <c r="K420" s="198">
        <v>324.6</v>
      </c>
      <c r="L420" s="196"/>
      <c r="M420" s="196"/>
      <c r="N420" s="196"/>
      <c r="O420" s="196"/>
      <c r="P420" s="196"/>
      <c r="Q420" s="196"/>
      <c r="R420" s="199"/>
      <c r="T420" s="200"/>
      <c r="U420" s="196"/>
      <c r="V420" s="196"/>
      <c r="W420" s="196"/>
      <c r="X420" s="196"/>
      <c r="Y420" s="196"/>
      <c r="Z420" s="196"/>
      <c r="AA420" s="201"/>
      <c r="AT420" s="202" t="s">
        <v>199</v>
      </c>
      <c r="AU420" s="202" t="s">
        <v>114</v>
      </c>
      <c r="AV420" s="12" t="s">
        <v>196</v>
      </c>
      <c r="AW420" s="12" t="s">
        <v>39</v>
      </c>
      <c r="AX420" s="12" t="s">
        <v>90</v>
      </c>
      <c r="AY420" s="202" t="s">
        <v>191</v>
      </c>
    </row>
    <row r="421" spans="2:65" s="1" customFormat="1" ht="31.5" customHeight="1">
      <c r="B421" s="38"/>
      <c r="C421" s="172" t="s">
        <v>1965</v>
      </c>
      <c r="D421" s="172" t="s">
        <v>193</v>
      </c>
      <c r="E421" s="173" t="s">
        <v>1966</v>
      </c>
      <c r="F421" s="281" t="s">
        <v>1967</v>
      </c>
      <c r="G421" s="281"/>
      <c r="H421" s="281"/>
      <c r="I421" s="281"/>
      <c r="J421" s="174" t="s">
        <v>207</v>
      </c>
      <c r="K421" s="175">
        <v>4.614</v>
      </c>
      <c r="L421" s="282">
        <v>0</v>
      </c>
      <c r="M421" s="283"/>
      <c r="N421" s="280">
        <f>ROUND(L421*K421,2)</f>
        <v>0</v>
      </c>
      <c r="O421" s="280"/>
      <c r="P421" s="280"/>
      <c r="Q421" s="280"/>
      <c r="R421" s="40"/>
      <c r="T421" s="176" t="s">
        <v>22</v>
      </c>
      <c r="U421" s="47" t="s">
        <v>47</v>
      </c>
      <c r="V421" s="39"/>
      <c r="W421" s="177">
        <f>V421*K421</f>
        <v>0</v>
      </c>
      <c r="X421" s="177">
        <v>2.45329</v>
      </c>
      <c r="Y421" s="177">
        <f>X421*K421</f>
        <v>11.31948006</v>
      </c>
      <c r="Z421" s="177">
        <v>0</v>
      </c>
      <c r="AA421" s="178">
        <f>Z421*K421</f>
        <v>0</v>
      </c>
      <c r="AR421" s="21" t="s">
        <v>196</v>
      </c>
      <c r="AT421" s="21" t="s">
        <v>193</v>
      </c>
      <c r="AU421" s="21" t="s">
        <v>114</v>
      </c>
      <c r="AY421" s="21" t="s">
        <v>191</v>
      </c>
      <c r="BE421" s="113">
        <f>IF(U421="základní",N421,0)</f>
        <v>0</v>
      </c>
      <c r="BF421" s="113">
        <f>IF(U421="snížená",N421,0)</f>
        <v>0</v>
      </c>
      <c r="BG421" s="113">
        <f>IF(U421="zákl. přenesená",N421,0)</f>
        <v>0</v>
      </c>
      <c r="BH421" s="113">
        <f>IF(U421="sníž. přenesená",N421,0)</f>
        <v>0</v>
      </c>
      <c r="BI421" s="113">
        <f>IF(U421="nulová",N421,0)</f>
        <v>0</v>
      </c>
      <c r="BJ421" s="21" t="s">
        <v>90</v>
      </c>
      <c r="BK421" s="113">
        <f>ROUND(L421*K421,2)</f>
        <v>0</v>
      </c>
      <c r="BL421" s="21" t="s">
        <v>196</v>
      </c>
      <c r="BM421" s="21" t="s">
        <v>1968</v>
      </c>
    </row>
    <row r="422" spans="2:51" s="11" customFormat="1" ht="22.5" customHeight="1">
      <c r="B422" s="187"/>
      <c r="C422" s="188"/>
      <c r="D422" s="188"/>
      <c r="E422" s="189" t="s">
        <v>22</v>
      </c>
      <c r="F422" s="286" t="s">
        <v>1946</v>
      </c>
      <c r="G422" s="287"/>
      <c r="H422" s="287"/>
      <c r="I422" s="287"/>
      <c r="J422" s="188"/>
      <c r="K422" s="190" t="s">
        <v>22</v>
      </c>
      <c r="L422" s="188"/>
      <c r="M422" s="188"/>
      <c r="N422" s="188"/>
      <c r="O422" s="188"/>
      <c r="P422" s="188"/>
      <c r="Q422" s="188"/>
      <c r="R422" s="191"/>
      <c r="T422" s="192"/>
      <c r="U422" s="188"/>
      <c r="V422" s="188"/>
      <c r="W422" s="188"/>
      <c r="X422" s="188"/>
      <c r="Y422" s="188"/>
      <c r="Z422" s="188"/>
      <c r="AA422" s="193"/>
      <c r="AT422" s="194" t="s">
        <v>199</v>
      </c>
      <c r="AU422" s="194" t="s">
        <v>114</v>
      </c>
      <c r="AV422" s="11" t="s">
        <v>90</v>
      </c>
      <c r="AW422" s="11" t="s">
        <v>39</v>
      </c>
      <c r="AX422" s="11" t="s">
        <v>82</v>
      </c>
      <c r="AY422" s="194" t="s">
        <v>191</v>
      </c>
    </row>
    <row r="423" spans="2:51" s="10" customFormat="1" ht="22.5" customHeight="1">
      <c r="B423" s="179"/>
      <c r="C423" s="180"/>
      <c r="D423" s="180"/>
      <c r="E423" s="181" t="s">
        <v>22</v>
      </c>
      <c r="F423" s="274" t="s">
        <v>1969</v>
      </c>
      <c r="G423" s="275"/>
      <c r="H423" s="275"/>
      <c r="I423" s="275"/>
      <c r="J423" s="180"/>
      <c r="K423" s="182">
        <v>4.614</v>
      </c>
      <c r="L423" s="180"/>
      <c r="M423" s="180"/>
      <c r="N423" s="180"/>
      <c r="O423" s="180"/>
      <c r="P423" s="180"/>
      <c r="Q423" s="180"/>
      <c r="R423" s="183"/>
      <c r="T423" s="184"/>
      <c r="U423" s="180"/>
      <c r="V423" s="180"/>
      <c r="W423" s="180"/>
      <c r="X423" s="180"/>
      <c r="Y423" s="180"/>
      <c r="Z423" s="180"/>
      <c r="AA423" s="185"/>
      <c r="AT423" s="186" t="s">
        <v>199</v>
      </c>
      <c r="AU423" s="186" t="s">
        <v>114</v>
      </c>
      <c r="AV423" s="10" t="s">
        <v>114</v>
      </c>
      <c r="AW423" s="10" t="s">
        <v>39</v>
      </c>
      <c r="AX423" s="10" t="s">
        <v>90</v>
      </c>
      <c r="AY423" s="186" t="s">
        <v>191</v>
      </c>
    </row>
    <row r="424" spans="2:65" s="1" customFormat="1" ht="31.5" customHeight="1">
      <c r="B424" s="38"/>
      <c r="C424" s="172" t="s">
        <v>1970</v>
      </c>
      <c r="D424" s="172" t="s">
        <v>193</v>
      </c>
      <c r="E424" s="173" t="s">
        <v>614</v>
      </c>
      <c r="F424" s="281" t="s">
        <v>615</v>
      </c>
      <c r="G424" s="281"/>
      <c r="H424" s="281"/>
      <c r="I424" s="281"/>
      <c r="J424" s="174" t="s">
        <v>207</v>
      </c>
      <c r="K424" s="175">
        <v>1.883</v>
      </c>
      <c r="L424" s="282">
        <v>0</v>
      </c>
      <c r="M424" s="283"/>
      <c r="N424" s="280">
        <f>ROUND(L424*K424,2)</f>
        <v>0</v>
      </c>
      <c r="O424" s="280"/>
      <c r="P424" s="280"/>
      <c r="Q424" s="280"/>
      <c r="R424" s="40"/>
      <c r="T424" s="176" t="s">
        <v>22</v>
      </c>
      <c r="U424" s="47" t="s">
        <v>47</v>
      </c>
      <c r="V424" s="39"/>
      <c r="W424" s="177">
        <f>V424*K424</f>
        <v>0</v>
      </c>
      <c r="X424" s="177">
        <v>2.25634</v>
      </c>
      <c r="Y424" s="177">
        <f>X424*K424</f>
        <v>4.24868822</v>
      </c>
      <c r="Z424" s="177">
        <v>0</v>
      </c>
      <c r="AA424" s="178">
        <f>Z424*K424</f>
        <v>0</v>
      </c>
      <c r="AR424" s="21" t="s">
        <v>196</v>
      </c>
      <c r="AT424" s="21" t="s">
        <v>193</v>
      </c>
      <c r="AU424" s="21" t="s">
        <v>114</v>
      </c>
      <c r="AY424" s="21" t="s">
        <v>191</v>
      </c>
      <c r="BE424" s="113">
        <f>IF(U424="základní",N424,0)</f>
        <v>0</v>
      </c>
      <c r="BF424" s="113">
        <f>IF(U424="snížená",N424,0)</f>
        <v>0</v>
      </c>
      <c r="BG424" s="113">
        <f>IF(U424="zákl. přenesená",N424,0)</f>
        <v>0</v>
      </c>
      <c r="BH424" s="113">
        <f>IF(U424="sníž. přenesená",N424,0)</f>
        <v>0</v>
      </c>
      <c r="BI424" s="113">
        <f>IF(U424="nulová",N424,0)</f>
        <v>0</v>
      </c>
      <c r="BJ424" s="21" t="s">
        <v>90</v>
      </c>
      <c r="BK424" s="113">
        <f>ROUND(L424*K424,2)</f>
        <v>0</v>
      </c>
      <c r="BL424" s="21" t="s">
        <v>196</v>
      </c>
      <c r="BM424" s="21" t="s">
        <v>1971</v>
      </c>
    </row>
    <row r="425" spans="2:51" s="11" customFormat="1" ht="22.5" customHeight="1">
      <c r="B425" s="187"/>
      <c r="C425" s="188"/>
      <c r="D425" s="188"/>
      <c r="E425" s="189" t="s">
        <v>22</v>
      </c>
      <c r="F425" s="286" t="s">
        <v>1775</v>
      </c>
      <c r="G425" s="287"/>
      <c r="H425" s="287"/>
      <c r="I425" s="287"/>
      <c r="J425" s="188"/>
      <c r="K425" s="190" t="s">
        <v>22</v>
      </c>
      <c r="L425" s="188"/>
      <c r="M425" s="188"/>
      <c r="N425" s="188"/>
      <c r="O425" s="188"/>
      <c r="P425" s="188"/>
      <c r="Q425" s="188"/>
      <c r="R425" s="191"/>
      <c r="T425" s="192"/>
      <c r="U425" s="188"/>
      <c r="V425" s="188"/>
      <c r="W425" s="188"/>
      <c r="X425" s="188"/>
      <c r="Y425" s="188"/>
      <c r="Z425" s="188"/>
      <c r="AA425" s="193"/>
      <c r="AT425" s="194" t="s">
        <v>199</v>
      </c>
      <c r="AU425" s="194" t="s">
        <v>114</v>
      </c>
      <c r="AV425" s="11" t="s">
        <v>90</v>
      </c>
      <c r="AW425" s="11" t="s">
        <v>39</v>
      </c>
      <c r="AX425" s="11" t="s">
        <v>82</v>
      </c>
      <c r="AY425" s="194" t="s">
        <v>191</v>
      </c>
    </row>
    <row r="426" spans="2:51" s="10" customFormat="1" ht="22.5" customHeight="1">
      <c r="B426" s="179"/>
      <c r="C426" s="180"/>
      <c r="D426" s="180"/>
      <c r="E426" s="181" t="s">
        <v>22</v>
      </c>
      <c r="F426" s="274" t="s">
        <v>1972</v>
      </c>
      <c r="G426" s="275"/>
      <c r="H426" s="275"/>
      <c r="I426" s="275"/>
      <c r="J426" s="180"/>
      <c r="K426" s="182">
        <v>1.883</v>
      </c>
      <c r="L426" s="180"/>
      <c r="M426" s="180"/>
      <c r="N426" s="180"/>
      <c r="O426" s="180"/>
      <c r="P426" s="180"/>
      <c r="Q426" s="180"/>
      <c r="R426" s="183"/>
      <c r="T426" s="184"/>
      <c r="U426" s="180"/>
      <c r="V426" s="180"/>
      <c r="W426" s="180"/>
      <c r="X426" s="180"/>
      <c r="Y426" s="180"/>
      <c r="Z426" s="180"/>
      <c r="AA426" s="185"/>
      <c r="AT426" s="186" t="s">
        <v>199</v>
      </c>
      <c r="AU426" s="186" t="s">
        <v>114</v>
      </c>
      <c r="AV426" s="10" t="s">
        <v>114</v>
      </c>
      <c r="AW426" s="10" t="s">
        <v>39</v>
      </c>
      <c r="AX426" s="10" t="s">
        <v>82</v>
      </c>
      <c r="AY426" s="186" t="s">
        <v>191</v>
      </c>
    </row>
    <row r="427" spans="2:51" s="12" customFormat="1" ht="22.5" customHeight="1">
      <c r="B427" s="195"/>
      <c r="C427" s="196"/>
      <c r="D427" s="196"/>
      <c r="E427" s="197" t="s">
        <v>22</v>
      </c>
      <c r="F427" s="288" t="s">
        <v>217</v>
      </c>
      <c r="G427" s="289"/>
      <c r="H427" s="289"/>
      <c r="I427" s="289"/>
      <c r="J427" s="196"/>
      <c r="K427" s="198">
        <v>1.883</v>
      </c>
      <c r="L427" s="196"/>
      <c r="M427" s="196"/>
      <c r="N427" s="196"/>
      <c r="O427" s="196"/>
      <c r="P427" s="196"/>
      <c r="Q427" s="196"/>
      <c r="R427" s="199"/>
      <c r="T427" s="200"/>
      <c r="U427" s="196"/>
      <c r="V427" s="196"/>
      <c r="W427" s="196"/>
      <c r="X427" s="196"/>
      <c r="Y427" s="196"/>
      <c r="Z427" s="196"/>
      <c r="AA427" s="201"/>
      <c r="AT427" s="202" t="s">
        <v>199</v>
      </c>
      <c r="AU427" s="202" t="s">
        <v>114</v>
      </c>
      <c r="AV427" s="12" t="s">
        <v>196</v>
      </c>
      <c r="AW427" s="12" t="s">
        <v>39</v>
      </c>
      <c r="AX427" s="12" t="s">
        <v>90</v>
      </c>
      <c r="AY427" s="202" t="s">
        <v>191</v>
      </c>
    </row>
    <row r="428" spans="2:65" s="1" customFormat="1" ht="22.5" customHeight="1">
      <c r="B428" s="38"/>
      <c r="C428" s="172" t="s">
        <v>1973</v>
      </c>
      <c r="D428" s="172" t="s">
        <v>193</v>
      </c>
      <c r="E428" s="173" t="s">
        <v>1974</v>
      </c>
      <c r="F428" s="281" t="s">
        <v>1975</v>
      </c>
      <c r="G428" s="281"/>
      <c r="H428" s="281"/>
      <c r="I428" s="281"/>
      <c r="J428" s="174" t="s">
        <v>111</v>
      </c>
      <c r="K428" s="175">
        <v>10.36</v>
      </c>
      <c r="L428" s="282">
        <v>0</v>
      </c>
      <c r="M428" s="283"/>
      <c r="N428" s="280">
        <f>ROUND(L428*K428,2)</f>
        <v>0</v>
      </c>
      <c r="O428" s="280"/>
      <c r="P428" s="280"/>
      <c r="Q428" s="280"/>
      <c r="R428" s="40"/>
      <c r="T428" s="176" t="s">
        <v>22</v>
      </c>
      <c r="U428" s="47" t="s">
        <v>47</v>
      </c>
      <c r="V428" s="39"/>
      <c r="W428" s="177">
        <f>V428*K428</f>
        <v>0</v>
      </c>
      <c r="X428" s="177">
        <v>0.01352</v>
      </c>
      <c r="Y428" s="177">
        <f>X428*K428</f>
        <v>0.1400672</v>
      </c>
      <c r="Z428" s="177">
        <v>0</v>
      </c>
      <c r="AA428" s="178">
        <f>Z428*K428</f>
        <v>0</v>
      </c>
      <c r="AR428" s="21" t="s">
        <v>196</v>
      </c>
      <c r="AT428" s="21" t="s">
        <v>193</v>
      </c>
      <c r="AU428" s="21" t="s">
        <v>114</v>
      </c>
      <c r="AY428" s="21" t="s">
        <v>191</v>
      </c>
      <c r="BE428" s="113">
        <f>IF(U428="základní",N428,0)</f>
        <v>0</v>
      </c>
      <c r="BF428" s="113">
        <f>IF(U428="snížená",N428,0)</f>
        <v>0</v>
      </c>
      <c r="BG428" s="113">
        <f>IF(U428="zákl. přenesená",N428,0)</f>
        <v>0</v>
      </c>
      <c r="BH428" s="113">
        <f>IF(U428="sníž. přenesená",N428,0)</f>
        <v>0</v>
      </c>
      <c r="BI428" s="113">
        <f>IF(U428="nulová",N428,0)</f>
        <v>0</v>
      </c>
      <c r="BJ428" s="21" t="s">
        <v>90</v>
      </c>
      <c r="BK428" s="113">
        <f>ROUND(L428*K428,2)</f>
        <v>0</v>
      </c>
      <c r="BL428" s="21" t="s">
        <v>196</v>
      </c>
      <c r="BM428" s="21" t="s">
        <v>1976</v>
      </c>
    </row>
    <row r="429" spans="2:51" s="11" customFormat="1" ht="22.5" customHeight="1">
      <c r="B429" s="187"/>
      <c r="C429" s="188"/>
      <c r="D429" s="188"/>
      <c r="E429" s="189" t="s">
        <v>22</v>
      </c>
      <c r="F429" s="286" t="s">
        <v>1946</v>
      </c>
      <c r="G429" s="287"/>
      <c r="H429" s="287"/>
      <c r="I429" s="287"/>
      <c r="J429" s="188"/>
      <c r="K429" s="190" t="s">
        <v>22</v>
      </c>
      <c r="L429" s="188"/>
      <c r="M429" s="188"/>
      <c r="N429" s="188"/>
      <c r="O429" s="188"/>
      <c r="P429" s="188"/>
      <c r="Q429" s="188"/>
      <c r="R429" s="191"/>
      <c r="T429" s="192"/>
      <c r="U429" s="188"/>
      <c r="V429" s="188"/>
      <c r="W429" s="188"/>
      <c r="X429" s="188"/>
      <c r="Y429" s="188"/>
      <c r="Z429" s="188"/>
      <c r="AA429" s="193"/>
      <c r="AT429" s="194" t="s">
        <v>199</v>
      </c>
      <c r="AU429" s="194" t="s">
        <v>114</v>
      </c>
      <c r="AV429" s="11" t="s">
        <v>90</v>
      </c>
      <c r="AW429" s="11" t="s">
        <v>39</v>
      </c>
      <c r="AX429" s="11" t="s">
        <v>82</v>
      </c>
      <c r="AY429" s="194" t="s">
        <v>191</v>
      </c>
    </row>
    <row r="430" spans="2:51" s="10" customFormat="1" ht="22.5" customHeight="1">
      <c r="B430" s="179"/>
      <c r="C430" s="180"/>
      <c r="D430" s="180"/>
      <c r="E430" s="181" t="s">
        <v>22</v>
      </c>
      <c r="F430" s="274" t="s">
        <v>1977</v>
      </c>
      <c r="G430" s="275"/>
      <c r="H430" s="275"/>
      <c r="I430" s="275"/>
      <c r="J430" s="180"/>
      <c r="K430" s="182">
        <v>10.36</v>
      </c>
      <c r="L430" s="180"/>
      <c r="M430" s="180"/>
      <c r="N430" s="180"/>
      <c r="O430" s="180"/>
      <c r="P430" s="180"/>
      <c r="Q430" s="180"/>
      <c r="R430" s="183"/>
      <c r="T430" s="184"/>
      <c r="U430" s="180"/>
      <c r="V430" s="180"/>
      <c r="W430" s="180"/>
      <c r="X430" s="180"/>
      <c r="Y430" s="180"/>
      <c r="Z430" s="180"/>
      <c r="AA430" s="185"/>
      <c r="AT430" s="186" t="s">
        <v>199</v>
      </c>
      <c r="AU430" s="186" t="s">
        <v>114</v>
      </c>
      <c r="AV430" s="10" t="s">
        <v>114</v>
      </c>
      <c r="AW430" s="10" t="s">
        <v>39</v>
      </c>
      <c r="AX430" s="10" t="s">
        <v>90</v>
      </c>
      <c r="AY430" s="186" t="s">
        <v>191</v>
      </c>
    </row>
    <row r="431" spans="2:65" s="1" customFormat="1" ht="22.5" customHeight="1">
      <c r="B431" s="38"/>
      <c r="C431" s="172" t="s">
        <v>1978</v>
      </c>
      <c r="D431" s="172" t="s">
        <v>193</v>
      </c>
      <c r="E431" s="173" t="s">
        <v>1979</v>
      </c>
      <c r="F431" s="281" t="s">
        <v>1980</v>
      </c>
      <c r="G431" s="281"/>
      <c r="H431" s="281"/>
      <c r="I431" s="281"/>
      <c r="J431" s="174" t="s">
        <v>111</v>
      </c>
      <c r="K431" s="175">
        <v>10.36</v>
      </c>
      <c r="L431" s="282">
        <v>0</v>
      </c>
      <c r="M431" s="283"/>
      <c r="N431" s="280">
        <f>ROUND(L431*K431,2)</f>
        <v>0</v>
      </c>
      <c r="O431" s="280"/>
      <c r="P431" s="280"/>
      <c r="Q431" s="280"/>
      <c r="R431" s="40"/>
      <c r="T431" s="176" t="s">
        <v>22</v>
      </c>
      <c r="U431" s="47" t="s">
        <v>47</v>
      </c>
      <c r="V431" s="39"/>
      <c r="W431" s="177">
        <f>V431*K431</f>
        <v>0</v>
      </c>
      <c r="X431" s="177">
        <v>0</v>
      </c>
      <c r="Y431" s="177">
        <f>X431*K431</f>
        <v>0</v>
      </c>
      <c r="Z431" s="177">
        <v>0</v>
      </c>
      <c r="AA431" s="178">
        <f>Z431*K431</f>
        <v>0</v>
      </c>
      <c r="AR431" s="21" t="s">
        <v>196</v>
      </c>
      <c r="AT431" s="21" t="s">
        <v>193</v>
      </c>
      <c r="AU431" s="21" t="s">
        <v>114</v>
      </c>
      <c r="AY431" s="21" t="s">
        <v>191</v>
      </c>
      <c r="BE431" s="113">
        <f>IF(U431="základní",N431,0)</f>
        <v>0</v>
      </c>
      <c r="BF431" s="113">
        <f>IF(U431="snížená",N431,0)</f>
        <v>0</v>
      </c>
      <c r="BG431" s="113">
        <f>IF(U431="zákl. přenesená",N431,0)</f>
        <v>0</v>
      </c>
      <c r="BH431" s="113">
        <f>IF(U431="sníž. přenesená",N431,0)</f>
        <v>0</v>
      </c>
      <c r="BI431" s="113">
        <f>IF(U431="nulová",N431,0)</f>
        <v>0</v>
      </c>
      <c r="BJ431" s="21" t="s">
        <v>90</v>
      </c>
      <c r="BK431" s="113">
        <f>ROUND(L431*K431,2)</f>
        <v>0</v>
      </c>
      <c r="BL431" s="21" t="s">
        <v>196</v>
      </c>
      <c r="BM431" s="21" t="s">
        <v>1981</v>
      </c>
    </row>
    <row r="432" spans="2:65" s="1" customFormat="1" ht="22.5" customHeight="1">
      <c r="B432" s="38"/>
      <c r="C432" s="172" t="s">
        <v>1982</v>
      </c>
      <c r="D432" s="172" t="s">
        <v>193</v>
      </c>
      <c r="E432" s="173" t="s">
        <v>1983</v>
      </c>
      <c r="F432" s="281" t="s">
        <v>1984</v>
      </c>
      <c r="G432" s="281"/>
      <c r="H432" s="281"/>
      <c r="I432" s="281"/>
      <c r="J432" s="174" t="s">
        <v>273</v>
      </c>
      <c r="K432" s="175">
        <v>0.28</v>
      </c>
      <c r="L432" s="282">
        <v>0</v>
      </c>
      <c r="M432" s="283"/>
      <c r="N432" s="280">
        <f>ROUND(L432*K432,2)</f>
        <v>0</v>
      </c>
      <c r="O432" s="280"/>
      <c r="P432" s="280"/>
      <c r="Q432" s="280"/>
      <c r="R432" s="40"/>
      <c r="T432" s="176" t="s">
        <v>22</v>
      </c>
      <c r="U432" s="47" t="s">
        <v>47</v>
      </c>
      <c r="V432" s="39"/>
      <c r="W432" s="177">
        <f>V432*K432</f>
        <v>0</v>
      </c>
      <c r="X432" s="177">
        <v>1.05306</v>
      </c>
      <c r="Y432" s="177">
        <f>X432*K432</f>
        <v>0.2948568000000001</v>
      </c>
      <c r="Z432" s="177">
        <v>0</v>
      </c>
      <c r="AA432" s="178">
        <f>Z432*K432</f>
        <v>0</v>
      </c>
      <c r="AR432" s="21" t="s">
        <v>196</v>
      </c>
      <c r="AT432" s="21" t="s">
        <v>193</v>
      </c>
      <c r="AU432" s="21" t="s">
        <v>114</v>
      </c>
      <c r="AY432" s="21" t="s">
        <v>191</v>
      </c>
      <c r="BE432" s="113">
        <f>IF(U432="základní",N432,0)</f>
        <v>0</v>
      </c>
      <c r="BF432" s="113">
        <f>IF(U432="snížená",N432,0)</f>
        <v>0</v>
      </c>
      <c r="BG432" s="113">
        <f>IF(U432="zákl. přenesená",N432,0)</f>
        <v>0</v>
      </c>
      <c r="BH432" s="113">
        <f>IF(U432="sníž. přenesená",N432,0)</f>
        <v>0</v>
      </c>
      <c r="BI432" s="113">
        <f>IF(U432="nulová",N432,0)</f>
        <v>0</v>
      </c>
      <c r="BJ432" s="21" t="s">
        <v>90</v>
      </c>
      <c r="BK432" s="113">
        <f>ROUND(L432*K432,2)</f>
        <v>0</v>
      </c>
      <c r="BL432" s="21" t="s">
        <v>196</v>
      </c>
      <c r="BM432" s="21" t="s">
        <v>1985</v>
      </c>
    </row>
    <row r="433" spans="2:51" s="11" customFormat="1" ht="22.5" customHeight="1">
      <c r="B433" s="187"/>
      <c r="C433" s="188"/>
      <c r="D433" s="188"/>
      <c r="E433" s="189" t="s">
        <v>22</v>
      </c>
      <c r="F433" s="286" t="s">
        <v>1946</v>
      </c>
      <c r="G433" s="287"/>
      <c r="H433" s="287"/>
      <c r="I433" s="287"/>
      <c r="J433" s="188"/>
      <c r="K433" s="190" t="s">
        <v>22</v>
      </c>
      <c r="L433" s="188"/>
      <c r="M433" s="188"/>
      <c r="N433" s="188"/>
      <c r="O433" s="188"/>
      <c r="P433" s="188"/>
      <c r="Q433" s="188"/>
      <c r="R433" s="191"/>
      <c r="T433" s="192"/>
      <c r="U433" s="188"/>
      <c r="V433" s="188"/>
      <c r="W433" s="188"/>
      <c r="X433" s="188"/>
      <c r="Y433" s="188"/>
      <c r="Z433" s="188"/>
      <c r="AA433" s="193"/>
      <c r="AT433" s="194" t="s">
        <v>199</v>
      </c>
      <c r="AU433" s="194" t="s">
        <v>114</v>
      </c>
      <c r="AV433" s="11" t="s">
        <v>90</v>
      </c>
      <c r="AW433" s="11" t="s">
        <v>39</v>
      </c>
      <c r="AX433" s="11" t="s">
        <v>82</v>
      </c>
      <c r="AY433" s="194" t="s">
        <v>191</v>
      </c>
    </row>
    <row r="434" spans="2:51" s="10" customFormat="1" ht="22.5" customHeight="1">
      <c r="B434" s="179"/>
      <c r="C434" s="180"/>
      <c r="D434" s="180"/>
      <c r="E434" s="181" t="s">
        <v>22</v>
      </c>
      <c r="F434" s="274" t="s">
        <v>1986</v>
      </c>
      <c r="G434" s="275"/>
      <c r="H434" s="275"/>
      <c r="I434" s="275"/>
      <c r="J434" s="180"/>
      <c r="K434" s="182">
        <v>0.233</v>
      </c>
      <c r="L434" s="180"/>
      <c r="M434" s="180"/>
      <c r="N434" s="180"/>
      <c r="O434" s="180"/>
      <c r="P434" s="180"/>
      <c r="Q434" s="180"/>
      <c r="R434" s="183"/>
      <c r="T434" s="184"/>
      <c r="U434" s="180"/>
      <c r="V434" s="180"/>
      <c r="W434" s="180"/>
      <c r="X434" s="180"/>
      <c r="Y434" s="180"/>
      <c r="Z434" s="180"/>
      <c r="AA434" s="185"/>
      <c r="AT434" s="186" t="s">
        <v>199</v>
      </c>
      <c r="AU434" s="186" t="s">
        <v>114</v>
      </c>
      <c r="AV434" s="10" t="s">
        <v>114</v>
      </c>
      <c r="AW434" s="10" t="s">
        <v>39</v>
      </c>
      <c r="AX434" s="10" t="s">
        <v>90</v>
      </c>
      <c r="AY434" s="186" t="s">
        <v>191</v>
      </c>
    </row>
    <row r="435" spans="2:65" s="1" customFormat="1" ht="31.5" customHeight="1">
      <c r="B435" s="38"/>
      <c r="C435" s="172" t="s">
        <v>497</v>
      </c>
      <c r="D435" s="172" t="s">
        <v>193</v>
      </c>
      <c r="E435" s="173" t="s">
        <v>621</v>
      </c>
      <c r="F435" s="281" t="s">
        <v>622</v>
      </c>
      <c r="G435" s="281"/>
      <c r="H435" s="281"/>
      <c r="I435" s="281"/>
      <c r="J435" s="174" t="s">
        <v>111</v>
      </c>
      <c r="K435" s="175">
        <v>2.8</v>
      </c>
      <c r="L435" s="282">
        <v>0</v>
      </c>
      <c r="M435" s="283"/>
      <c r="N435" s="280">
        <f>ROUND(L435*K435,2)</f>
        <v>0</v>
      </c>
      <c r="O435" s="280"/>
      <c r="P435" s="280"/>
      <c r="Q435" s="280"/>
      <c r="R435" s="40"/>
      <c r="T435" s="176" t="s">
        <v>22</v>
      </c>
      <c r="U435" s="47" t="s">
        <v>47</v>
      </c>
      <c r="V435" s="39"/>
      <c r="W435" s="177">
        <f>V435*K435</f>
        <v>0</v>
      </c>
      <c r="X435" s="177">
        <v>0.0567</v>
      </c>
      <c r="Y435" s="177">
        <f>X435*K435</f>
        <v>0.15875999999999998</v>
      </c>
      <c r="Z435" s="177">
        <v>0</v>
      </c>
      <c r="AA435" s="178">
        <f>Z435*K435</f>
        <v>0</v>
      </c>
      <c r="AR435" s="21" t="s">
        <v>196</v>
      </c>
      <c r="AT435" s="21" t="s">
        <v>193</v>
      </c>
      <c r="AU435" s="21" t="s">
        <v>114</v>
      </c>
      <c r="AY435" s="21" t="s">
        <v>191</v>
      </c>
      <c r="BE435" s="113">
        <f>IF(U435="základní",N435,0)</f>
        <v>0</v>
      </c>
      <c r="BF435" s="113">
        <f>IF(U435="snížená",N435,0)</f>
        <v>0</v>
      </c>
      <c r="BG435" s="113">
        <f>IF(U435="zákl. přenesená",N435,0)</f>
        <v>0</v>
      </c>
      <c r="BH435" s="113">
        <f>IF(U435="sníž. přenesená",N435,0)</f>
        <v>0</v>
      </c>
      <c r="BI435" s="113">
        <f>IF(U435="nulová",N435,0)</f>
        <v>0</v>
      </c>
      <c r="BJ435" s="21" t="s">
        <v>90</v>
      </c>
      <c r="BK435" s="113">
        <f>ROUND(L435*K435,2)</f>
        <v>0</v>
      </c>
      <c r="BL435" s="21" t="s">
        <v>196</v>
      </c>
      <c r="BM435" s="21" t="s">
        <v>1987</v>
      </c>
    </row>
    <row r="436" spans="2:51" s="11" customFormat="1" ht="22.5" customHeight="1">
      <c r="B436" s="187"/>
      <c r="C436" s="188"/>
      <c r="D436" s="188"/>
      <c r="E436" s="189" t="s">
        <v>22</v>
      </c>
      <c r="F436" s="286" t="s">
        <v>1988</v>
      </c>
      <c r="G436" s="287"/>
      <c r="H436" s="287"/>
      <c r="I436" s="287"/>
      <c r="J436" s="188"/>
      <c r="K436" s="190" t="s">
        <v>22</v>
      </c>
      <c r="L436" s="188"/>
      <c r="M436" s="188"/>
      <c r="N436" s="188"/>
      <c r="O436" s="188"/>
      <c r="P436" s="188"/>
      <c r="Q436" s="188"/>
      <c r="R436" s="191"/>
      <c r="T436" s="192"/>
      <c r="U436" s="188"/>
      <c r="V436" s="188"/>
      <c r="W436" s="188"/>
      <c r="X436" s="188"/>
      <c r="Y436" s="188"/>
      <c r="Z436" s="188"/>
      <c r="AA436" s="193"/>
      <c r="AT436" s="194" t="s">
        <v>199</v>
      </c>
      <c r="AU436" s="194" t="s">
        <v>114</v>
      </c>
      <c r="AV436" s="11" t="s">
        <v>90</v>
      </c>
      <c r="AW436" s="11" t="s">
        <v>39</v>
      </c>
      <c r="AX436" s="11" t="s">
        <v>82</v>
      </c>
      <c r="AY436" s="194" t="s">
        <v>191</v>
      </c>
    </row>
    <row r="437" spans="2:51" s="11" customFormat="1" ht="22.5" customHeight="1">
      <c r="B437" s="187"/>
      <c r="C437" s="188"/>
      <c r="D437" s="188"/>
      <c r="E437" s="189" t="s">
        <v>22</v>
      </c>
      <c r="F437" s="272" t="s">
        <v>1818</v>
      </c>
      <c r="G437" s="273"/>
      <c r="H437" s="273"/>
      <c r="I437" s="273"/>
      <c r="J437" s="188"/>
      <c r="K437" s="190" t="s">
        <v>22</v>
      </c>
      <c r="L437" s="188"/>
      <c r="M437" s="188"/>
      <c r="N437" s="188"/>
      <c r="O437" s="188"/>
      <c r="P437" s="188"/>
      <c r="Q437" s="188"/>
      <c r="R437" s="191"/>
      <c r="T437" s="192"/>
      <c r="U437" s="188"/>
      <c r="V437" s="188"/>
      <c r="W437" s="188"/>
      <c r="X437" s="188"/>
      <c r="Y437" s="188"/>
      <c r="Z437" s="188"/>
      <c r="AA437" s="193"/>
      <c r="AT437" s="194" t="s">
        <v>199</v>
      </c>
      <c r="AU437" s="194" t="s">
        <v>114</v>
      </c>
      <c r="AV437" s="11" t="s">
        <v>90</v>
      </c>
      <c r="AW437" s="11" t="s">
        <v>39</v>
      </c>
      <c r="AX437" s="11" t="s">
        <v>82</v>
      </c>
      <c r="AY437" s="194" t="s">
        <v>191</v>
      </c>
    </row>
    <row r="438" spans="2:51" s="10" customFormat="1" ht="22.5" customHeight="1">
      <c r="B438" s="179"/>
      <c r="C438" s="180"/>
      <c r="D438" s="180"/>
      <c r="E438" s="181" t="s">
        <v>22</v>
      </c>
      <c r="F438" s="274" t="s">
        <v>1989</v>
      </c>
      <c r="G438" s="275"/>
      <c r="H438" s="275"/>
      <c r="I438" s="275"/>
      <c r="J438" s="180"/>
      <c r="K438" s="182">
        <v>1.075</v>
      </c>
      <c r="L438" s="180"/>
      <c r="M438" s="180"/>
      <c r="N438" s="180"/>
      <c r="O438" s="180"/>
      <c r="P438" s="180"/>
      <c r="Q438" s="180"/>
      <c r="R438" s="183"/>
      <c r="T438" s="184"/>
      <c r="U438" s="180"/>
      <c r="V438" s="180"/>
      <c r="W438" s="180"/>
      <c r="X438" s="180"/>
      <c r="Y438" s="180"/>
      <c r="Z438" s="180"/>
      <c r="AA438" s="185"/>
      <c r="AT438" s="186" t="s">
        <v>199</v>
      </c>
      <c r="AU438" s="186" t="s">
        <v>114</v>
      </c>
      <c r="AV438" s="10" t="s">
        <v>114</v>
      </c>
      <c r="AW438" s="10" t="s">
        <v>39</v>
      </c>
      <c r="AX438" s="10" t="s">
        <v>82</v>
      </c>
      <c r="AY438" s="186" t="s">
        <v>191</v>
      </c>
    </row>
    <row r="439" spans="2:51" s="10" customFormat="1" ht="22.5" customHeight="1">
      <c r="B439" s="179"/>
      <c r="C439" s="180"/>
      <c r="D439" s="180"/>
      <c r="E439" s="181" t="s">
        <v>22</v>
      </c>
      <c r="F439" s="274" t="s">
        <v>1990</v>
      </c>
      <c r="G439" s="275"/>
      <c r="H439" s="275"/>
      <c r="I439" s="275"/>
      <c r="J439" s="180"/>
      <c r="K439" s="182">
        <v>1.725</v>
      </c>
      <c r="L439" s="180"/>
      <c r="M439" s="180"/>
      <c r="N439" s="180"/>
      <c r="O439" s="180"/>
      <c r="P439" s="180"/>
      <c r="Q439" s="180"/>
      <c r="R439" s="183"/>
      <c r="T439" s="184"/>
      <c r="U439" s="180"/>
      <c r="V439" s="180"/>
      <c r="W439" s="180"/>
      <c r="X439" s="180"/>
      <c r="Y439" s="180"/>
      <c r="Z439" s="180"/>
      <c r="AA439" s="185"/>
      <c r="AT439" s="186" t="s">
        <v>199</v>
      </c>
      <c r="AU439" s="186" t="s">
        <v>114</v>
      </c>
      <c r="AV439" s="10" t="s">
        <v>114</v>
      </c>
      <c r="AW439" s="10" t="s">
        <v>39</v>
      </c>
      <c r="AX439" s="10" t="s">
        <v>82</v>
      </c>
      <c r="AY439" s="186" t="s">
        <v>191</v>
      </c>
    </row>
    <row r="440" spans="2:51" s="12" customFormat="1" ht="22.5" customHeight="1">
      <c r="B440" s="195"/>
      <c r="C440" s="196"/>
      <c r="D440" s="196"/>
      <c r="E440" s="197" t="s">
        <v>22</v>
      </c>
      <c r="F440" s="288" t="s">
        <v>217</v>
      </c>
      <c r="G440" s="289"/>
      <c r="H440" s="289"/>
      <c r="I440" s="289"/>
      <c r="J440" s="196"/>
      <c r="K440" s="198">
        <v>2.8</v>
      </c>
      <c r="L440" s="196"/>
      <c r="M440" s="196"/>
      <c r="N440" s="196"/>
      <c r="O440" s="196"/>
      <c r="P440" s="196"/>
      <c r="Q440" s="196"/>
      <c r="R440" s="199"/>
      <c r="T440" s="200"/>
      <c r="U440" s="196"/>
      <c r="V440" s="196"/>
      <c r="W440" s="196"/>
      <c r="X440" s="196"/>
      <c r="Y440" s="196"/>
      <c r="Z440" s="196"/>
      <c r="AA440" s="201"/>
      <c r="AT440" s="202" t="s">
        <v>199</v>
      </c>
      <c r="AU440" s="202" t="s">
        <v>114</v>
      </c>
      <c r="AV440" s="12" t="s">
        <v>196</v>
      </c>
      <c r="AW440" s="12" t="s">
        <v>39</v>
      </c>
      <c r="AX440" s="12" t="s">
        <v>90</v>
      </c>
      <c r="AY440" s="202" t="s">
        <v>191</v>
      </c>
    </row>
    <row r="441" spans="2:65" s="1" customFormat="1" ht="22.5" customHeight="1">
      <c r="B441" s="38"/>
      <c r="C441" s="172" t="s">
        <v>1991</v>
      </c>
      <c r="D441" s="172" t="s">
        <v>193</v>
      </c>
      <c r="E441" s="173" t="s">
        <v>1992</v>
      </c>
      <c r="F441" s="281" t="s">
        <v>1993</v>
      </c>
      <c r="G441" s="281"/>
      <c r="H441" s="281"/>
      <c r="I441" s="281"/>
      <c r="J441" s="174" t="s">
        <v>111</v>
      </c>
      <c r="K441" s="175">
        <v>76.9</v>
      </c>
      <c r="L441" s="282">
        <v>0</v>
      </c>
      <c r="M441" s="283"/>
      <c r="N441" s="280">
        <f>ROUND(L441*K441,2)</f>
        <v>0</v>
      </c>
      <c r="O441" s="280"/>
      <c r="P441" s="280"/>
      <c r="Q441" s="280"/>
      <c r="R441" s="40"/>
      <c r="T441" s="176" t="s">
        <v>22</v>
      </c>
      <c r="U441" s="47" t="s">
        <v>47</v>
      </c>
      <c r="V441" s="39"/>
      <c r="W441" s="177">
        <f>V441*K441</f>
        <v>0</v>
      </c>
      <c r="X441" s="177">
        <v>0.00012</v>
      </c>
      <c r="Y441" s="177">
        <f>X441*K441</f>
        <v>0.009228</v>
      </c>
      <c r="Z441" s="177">
        <v>0</v>
      </c>
      <c r="AA441" s="178">
        <f>Z441*K441</f>
        <v>0</v>
      </c>
      <c r="AR441" s="21" t="s">
        <v>196</v>
      </c>
      <c r="AT441" s="21" t="s">
        <v>193</v>
      </c>
      <c r="AU441" s="21" t="s">
        <v>114</v>
      </c>
      <c r="AY441" s="21" t="s">
        <v>191</v>
      </c>
      <c r="BE441" s="113">
        <f>IF(U441="základní",N441,0)</f>
        <v>0</v>
      </c>
      <c r="BF441" s="113">
        <f>IF(U441="snížená",N441,0)</f>
        <v>0</v>
      </c>
      <c r="BG441" s="113">
        <f>IF(U441="zákl. přenesená",N441,0)</f>
        <v>0</v>
      </c>
      <c r="BH441" s="113">
        <f>IF(U441="sníž. přenesená",N441,0)</f>
        <v>0</v>
      </c>
      <c r="BI441" s="113">
        <f>IF(U441="nulová",N441,0)</f>
        <v>0</v>
      </c>
      <c r="BJ441" s="21" t="s">
        <v>90</v>
      </c>
      <c r="BK441" s="113">
        <f>ROUND(L441*K441,2)</f>
        <v>0</v>
      </c>
      <c r="BL441" s="21" t="s">
        <v>196</v>
      </c>
      <c r="BM441" s="21" t="s">
        <v>1994</v>
      </c>
    </row>
    <row r="442" spans="2:51" s="11" customFormat="1" ht="22.5" customHeight="1">
      <c r="B442" s="187"/>
      <c r="C442" s="188"/>
      <c r="D442" s="188"/>
      <c r="E442" s="189" t="s">
        <v>22</v>
      </c>
      <c r="F442" s="286" t="s">
        <v>1946</v>
      </c>
      <c r="G442" s="287"/>
      <c r="H442" s="287"/>
      <c r="I442" s="287"/>
      <c r="J442" s="188"/>
      <c r="K442" s="190" t="s">
        <v>22</v>
      </c>
      <c r="L442" s="188"/>
      <c r="M442" s="188"/>
      <c r="N442" s="188"/>
      <c r="O442" s="188"/>
      <c r="P442" s="188"/>
      <c r="Q442" s="188"/>
      <c r="R442" s="191"/>
      <c r="T442" s="192"/>
      <c r="U442" s="188"/>
      <c r="V442" s="188"/>
      <c r="W442" s="188"/>
      <c r="X442" s="188"/>
      <c r="Y442" s="188"/>
      <c r="Z442" s="188"/>
      <c r="AA442" s="193"/>
      <c r="AT442" s="194" t="s">
        <v>199</v>
      </c>
      <c r="AU442" s="194" t="s">
        <v>114</v>
      </c>
      <c r="AV442" s="11" t="s">
        <v>90</v>
      </c>
      <c r="AW442" s="11" t="s">
        <v>39</v>
      </c>
      <c r="AX442" s="11" t="s">
        <v>82</v>
      </c>
      <c r="AY442" s="194" t="s">
        <v>191</v>
      </c>
    </row>
    <row r="443" spans="2:51" s="10" customFormat="1" ht="22.5" customHeight="1">
      <c r="B443" s="179"/>
      <c r="C443" s="180"/>
      <c r="D443" s="180"/>
      <c r="E443" s="181" t="s">
        <v>22</v>
      </c>
      <c r="F443" s="274" t="s">
        <v>1995</v>
      </c>
      <c r="G443" s="275"/>
      <c r="H443" s="275"/>
      <c r="I443" s="275"/>
      <c r="J443" s="180"/>
      <c r="K443" s="182">
        <v>76.9</v>
      </c>
      <c r="L443" s="180"/>
      <c r="M443" s="180"/>
      <c r="N443" s="180"/>
      <c r="O443" s="180"/>
      <c r="P443" s="180"/>
      <c r="Q443" s="180"/>
      <c r="R443" s="183"/>
      <c r="T443" s="184"/>
      <c r="U443" s="180"/>
      <c r="V443" s="180"/>
      <c r="W443" s="180"/>
      <c r="X443" s="180"/>
      <c r="Y443" s="180"/>
      <c r="Z443" s="180"/>
      <c r="AA443" s="185"/>
      <c r="AT443" s="186" t="s">
        <v>199</v>
      </c>
      <c r="AU443" s="186" t="s">
        <v>114</v>
      </c>
      <c r="AV443" s="10" t="s">
        <v>114</v>
      </c>
      <c r="AW443" s="10" t="s">
        <v>39</v>
      </c>
      <c r="AX443" s="10" t="s">
        <v>90</v>
      </c>
      <c r="AY443" s="186" t="s">
        <v>191</v>
      </c>
    </row>
    <row r="444" spans="2:65" s="1" customFormat="1" ht="31.5" customHeight="1">
      <c r="B444" s="38"/>
      <c r="C444" s="172" t="s">
        <v>1996</v>
      </c>
      <c r="D444" s="172" t="s">
        <v>193</v>
      </c>
      <c r="E444" s="173" t="s">
        <v>1997</v>
      </c>
      <c r="F444" s="281" t="s">
        <v>1998</v>
      </c>
      <c r="G444" s="281"/>
      <c r="H444" s="281"/>
      <c r="I444" s="281"/>
      <c r="J444" s="174" t="s">
        <v>406</v>
      </c>
      <c r="K444" s="175">
        <v>27.2</v>
      </c>
      <c r="L444" s="282">
        <v>0</v>
      </c>
      <c r="M444" s="283"/>
      <c r="N444" s="280">
        <f>ROUND(L444*K444,2)</f>
        <v>0</v>
      </c>
      <c r="O444" s="280"/>
      <c r="P444" s="280"/>
      <c r="Q444" s="280"/>
      <c r="R444" s="40"/>
      <c r="T444" s="176" t="s">
        <v>22</v>
      </c>
      <c r="U444" s="47" t="s">
        <v>47</v>
      </c>
      <c r="V444" s="39"/>
      <c r="W444" s="177">
        <f>V444*K444</f>
        <v>0</v>
      </c>
      <c r="X444" s="177">
        <v>6E-05</v>
      </c>
      <c r="Y444" s="177">
        <f>X444*K444</f>
        <v>0.001632</v>
      </c>
      <c r="Z444" s="177">
        <v>0</v>
      </c>
      <c r="AA444" s="178">
        <f>Z444*K444</f>
        <v>0</v>
      </c>
      <c r="AR444" s="21" t="s">
        <v>196</v>
      </c>
      <c r="AT444" s="21" t="s">
        <v>193</v>
      </c>
      <c r="AU444" s="21" t="s">
        <v>114</v>
      </c>
      <c r="AY444" s="21" t="s">
        <v>191</v>
      </c>
      <c r="BE444" s="113">
        <f>IF(U444="základní",N444,0)</f>
        <v>0</v>
      </c>
      <c r="BF444" s="113">
        <f>IF(U444="snížená",N444,0)</f>
        <v>0</v>
      </c>
      <c r="BG444" s="113">
        <f>IF(U444="zákl. přenesená",N444,0)</f>
        <v>0</v>
      </c>
      <c r="BH444" s="113">
        <f>IF(U444="sníž. přenesená",N444,0)</f>
        <v>0</v>
      </c>
      <c r="BI444" s="113">
        <f>IF(U444="nulová",N444,0)</f>
        <v>0</v>
      </c>
      <c r="BJ444" s="21" t="s">
        <v>90</v>
      </c>
      <c r="BK444" s="113">
        <f>ROUND(L444*K444,2)</f>
        <v>0</v>
      </c>
      <c r="BL444" s="21" t="s">
        <v>196</v>
      </c>
      <c r="BM444" s="21" t="s">
        <v>1999</v>
      </c>
    </row>
    <row r="445" spans="2:51" s="11" customFormat="1" ht="22.5" customHeight="1">
      <c r="B445" s="187"/>
      <c r="C445" s="188"/>
      <c r="D445" s="188"/>
      <c r="E445" s="189" t="s">
        <v>22</v>
      </c>
      <c r="F445" s="286" t="s">
        <v>1946</v>
      </c>
      <c r="G445" s="287"/>
      <c r="H445" s="287"/>
      <c r="I445" s="287"/>
      <c r="J445" s="188"/>
      <c r="K445" s="190" t="s">
        <v>22</v>
      </c>
      <c r="L445" s="188"/>
      <c r="M445" s="188"/>
      <c r="N445" s="188"/>
      <c r="O445" s="188"/>
      <c r="P445" s="188"/>
      <c r="Q445" s="188"/>
      <c r="R445" s="191"/>
      <c r="T445" s="192"/>
      <c r="U445" s="188"/>
      <c r="V445" s="188"/>
      <c r="W445" s="188"/>
      <c r="X445" s="188"/>
      <c r="Y445" s="188"/>
      <c r="Z445" s="188"/>
      <c r="AA445" s="193"/>
      <c r="AT445" s="194" t="s">
        <v>199</v>
      </c>
      <c r="AU445" s="194" t="s">
        <v>114</v>
      </c>
      <c r="AV445" s="11" t="s">
        <v>90</v>
      </c>
      <c r="AW445" s="11" t="s">
        <v>39</v>
      </c>
      <c r="AX445" s="11" t="s">
        <v>82</v>
      </c>
      <c r="AY445" s="194" t="s">
        <v>191</v>
      </c>
    </row>
    <row r="446" spans="2:51" s="10" customFormat="1" ht="22.5" customHeight="1">
      <c r="B446" s="179"/>
      <c r="C446" s="180"/>
      <c r="D446" s="180"/>
      <c r="E446" s="181" t="s">
        <v>22</v>
      </c>
      <c r="F446" s="274" t="s">
        <v>2000</v>
      </c>
      <c r="G446" s="275"/>
      <c r="H446" s="275"/>
      <c r="I446" s="275"/>
      <c r="J446" s="180"/>
      <c r="K446" s="182">
        <v>27.2</v>
      </c>
      <c r="L446" s="180"/>
      <c r="M446" s="180"/>
      <c r="N446" s="180"/>
      <c r="O446" s="180"/>
      <c r="P446" s="180"/>
      <c r="Q446" s="180"/>
      <c r="R446" s="183"/>
      <c r="T446" s="184"/>
      <c r="U446" s="180"/>
      <c r="V446" s="180"/>
      <c r="W446" s="180"/>
      <c r="X446" s="180"/>
      <c r="Y446" s="180"/>
      <c r="Z446" s="180"/>
      <c r="AA446" s="185"/>
      <c r="AT446" s="186" t="s">
        <v>199</v>
      </c>
      <c r="AU446" s="186" t="s">
        <v>114</v>
      </c>
      <c r="AV446" s="10" t="s">
        <v>114</v>
      </c>
      <c r="AW446" s="10" t="s">
        <v>39</v>
      </c>
      <c r="AX446" s="10" t="s">
        <v>82</v>
      </c>
      <c r="AY446" s="186" t="s">
        <v>191</v>
      </c>
    </row>
    <row r="447" spans="2:51" s="12" customFormat="1" ht="22.5" customHeight="1">
      <c r="B447" s="195"/>
      <c r="C447" s="196"/>
      <c r="D447" s="196"/>
      <c r="E447" s="197" t="s">
        <v>22</v>
      </c>
      <c r="F447" s="288" t="s">
        <v>217</v>
      </c>
      <c r="G447" s="289"/>
      <c r="H447" s="289"/>
      <c r="I447" s="289"/>
      <c r="J447" s="196"/>
      <c r="K447" s="198">
        <v>27.2</v>
      </c>
      <c r="L447" s="196"/>
      <c r="M447" s="196"/>
      <c r="N447" s="196"/>
      <c r="O447" s="196"/>
      <c r="P447" s="196"/>
      <c r="Q447" s="196"/>
      <c r="R447" s="199"/>
      <c r="T447" s="200"/>
      <c r="U447" s="196"/>
      <c r="V447" s="196"/>
      <c r="W447" s="196"/>
      <c r="X447" s="196"/>
      <c r="Y447" s="196"/>
      <c r="Z447" s="196"/>
      <c r="AA447" s="201"/>
      <c r="AT447" s="202" t="s">
        <v>199</v>
      </c>
      <c r="AU447" s="202" t="s">
        <v>114</v>
      </c>
      <c r="AV447" s="12" t="s">
        <v>196</v>
      </c>
      <c r="AW447" s="12" t="s">
        <v>39</v>
      </c>
      <c r="AX447" s="12" t="s">
        <v>90</v>
      </c>
      <c r="AY447" s="202" t="s">
        <v>191</v>
      </c>
    </row>
    <row r="448" spans="2:65" s="1" customFormat="1" ht="31.5" customHeight="1">
      <c r="B448" s="38"/>
      <c r="C448" s="172" t="s">
        <v>2001</v>
      </c>
      <c r="D448" s="172" t="s">
        <v>193</v>
      </c>
      <c r="E448" s="173" t="s">
        <v>636</v>
      </c>
      <c r="F448" s="281" t="s">
        <v>637</v>
      </c>
      <c r="G448" s="281"/>
      <c r="H448" s="281"/>
      <c r="I448" s="281"/>
      <c r="J448" s="174" t="s">
        <v>111</v>
      </c>
      <c r="K448" s="175">
        <v>12.55</v>
      </c>
      <c r="L448" s="282">
        <v>0</v>
      </c>
      <c r="M448" s="283"/>
      <c r="N448" s="280">
        <f>ROUND(L448*K448,2)</f>
        <v>0</v>
      </c>
      <c r="O448" s="280"/>
      <c r="P448" s="280"/>
      <c r="Q448" s="280"/>
      <c r="R448" s="40"/>
      <c r="T448" s="176" t="s">
        <v>22</v>
      </c>
      <c r="U448" s="47" t="s">
        <v>47</v>
      </c>
      <c r="V448" s="39"/>
      <c r="W448" s="177">
        <f>V448*K448</f>
        <v>0</v>
      </c>
      <c r="X448" s="177">
        <v>0.34563</v>
      </c>
      <c r="Y448" s="177">
        <f>X448*K448</f>
        <v>4.3376565000000005</v>
      </c>
      <c r="Z448" s="177">
        <v>0</v>
      </c>
      <c r="AA448" s="178">
        <f>Z448*K448</f>
        <v>0</v>
      </c>
      <c r="AR448" s="21" t="s">
        <v>196</v>
      </c>
      <c r="AT448" s="21" t="s">
        <v>193</v>
      </c>
      <c r="AU448" s="21" t="s">
        <v>114</v>
      </c>
      <c r="AY448" s="21" t="s">
        <v>191</v>
      </c>
      <c r="BE448" s="113">
        <f>IF(U448="základní",N448,0)</f>
        <v>0</v>
      </c>
      <c r="BF448" s="113">
        <f>IF(U448="snížená",N448,0)</f>
        <v>0</v>
      </c>
      <c r="BG448" s="113">
        <f>IF(U448="zákl. přenesená",N448,0)</f>
        <v>0</v>
      </c>
      <c r="BH448" s="113">
        <f>IF(U448="sníž. přenesená",N448,0)</f>
        <v>0</v>
      </c>
      <c r="BI448" s="113">
        <f>IF(U448="nulová",N448,0)</f>
        <v>0</v>
      </c>
      <c r="BJ448" s="21" t="s">
        <v>90</v>
      </c>
      <c r="BK448" s="113">
        <f>ROUND(L448*K448,2)</f>
        <v>0</v>
      </c>
      <c r="BL448" s="21" t="s">
        <v>196</v>
      </c>
      <c r="BM448" s="21" t="s">
        <v>2002</v>
      </c>
    </row>
    <row r="449" spans="2:51" s="11" customFormat="1" ht="22.5" customHeight="1">
      <c r="B449" s="187"/>
      <c r="C449" s="188"/>
      <c r="D449" s="188"/>
      <c r="E449" s="189" t="s">
        <v>22</v>
      </c>
      <c r="F449" s="286" t="s">
        <v>1775</v>
      </c>
      <c r="G449" s="287"/>
      <c r="H449" s="287"/>
      <c r="I449" s="287"/>
      <c r="J449" s="188"/>
      <c r="K449" s="190" t="s">
        <v>22</v>
      </c>
      <c r="L449" s="188"/>
      <c r="M449" s="188"/>
      <c r="N449" s="188"/>
      <c r="O449" s="188"/>
      <c r="P449" s="188"/>
      <c r="Q449" s="188"/>
      <c r="R449" s="191"/>
      <c r="T449" s="192"/>
      <c r="U449" s="188"/>
      <c r="V449" s="188"/>
      <c r="W449" s="188"/>
      <c r="X449" s="188"/>
      <c r="Y449" s="188"/>
      <c r="Z449" s="188"/>
      <c r="AA449" s="193"/>
      <c r="AT449" s="194" t="s">
        <v>199</v>
      </c>
      <c r="AU449" s="194" t="s">
        <v>114</v>
      </c>
      <c r="AV449" s="11" t="s">
        <v>90</v>
      </c>
      <c r="AW449" s="11" t="s">
        <v>39</v>
      </c>
      <c r="AX449" s="11" t="s">
        <v>82</v>
      </c>
      <c r="AY449" s="194" t="s">
        <v>191</v>
      </c>
    </row>
    <row r="450" spans="2:51" s="10" customFormat="1" ht="22.5" customHeight="1">
      <c r="B450" s="179"/>
      <c r="C450" s="180"/>
      <c r="D450" s="180"/>
      <c r="E450" s="181" t="s">
        <v>22</v>
      </c>
      <c r="F450" s="274" t="s">
        <v>2003</v>
      </c>
      <c r="G450" s="275"/>
      <c r="H450" s="275"/>
      <c r="I450" s="275"/>
      <c r="J450" s="180"/>
      <c r="K450" s="182">
        <v>12.55</v>
      </c>
      <c r="L450" s="180"/>
      <c r="M450" s="180"/>
      <c r="N450" s="180"/>
      <c r="O450" s="180"/>
      <c r="P450" s="180"/>
      <c r="Q450" s="180"/>
      <c r="R450" s="183"/>
      <c r="T450" s="184"/>
      <c r="U450" s="180"/>
      <c r="V450" s="180"/>
      <c r="W450" s="180"/>
      <c r="X450" s="180"/>
      <c r="Y450" s="180"/>
      <c r="Z450" s="180"/>
      <c r="AA450" s="185"/>
      <c r="AT450" s="186" t="s">
        <v>199</v>
      </c>
      <c r="AU450" s="186" t="s">
        <v>114</v>
      </c>
      <c r="AV450" s="10" t="s">
        <v>114</v>
      </c>
      <c r="AW450" s="10" t="s">
        <v>39</v>
      </c>
      <c r="AX450" s="10" t="s">
        <v>82</v>
      </c>
      <c r="AY450" s="186" t="s">
        <v>191</v>
      </c>
    </row>
    <row r="451" spans="2:51" s="12" customFormat="1" ht="22.5" customHeight="1">
      <c r="B451" s="195"/>
      <c r="C451" s="196"/>
      <c r="D451" s="196"/>
      <c r="E451" s="197" t="s">
        <v>22</v>
      </c>
      <c r="F451" s="288" t="s">
        <v>217</v>
      </c>
      <c r="G451" s="289"/>
      <c r="H451" s="289"/>
      <c r="I451" s="289"/>
      <c r="J451" s="196"/>
      <c r="K451" s="198">
        <v>12.55</v>
      </c>
      <c r="L451" s="196"/>
      <c r="M451" s="196"/>
      <c r="N451" s="196"/>
      <c r="O451" s="196"/>
      <c r="P451" s="196"/>
      <c r="Q451" s="196"/>
      <c r="R451" s="199"/>
      <c r="T451" s="200"/>
      <c r="U451" s="196"/>
      <c r="V451" s="196"/>
      <c r="W451" s="196"/>
      <c r="X451" s="196"/>
      <c r="Y451" s="196"/>
      <c r="Z451" s="196"/>
      <c r="AA451" s="201"/>
      <c r="AT451" s="202" t="s">
        <v>199</v>
      </c>
      <c r="AU451" s="202" t="s">
        <v>114</v>
      </c>
      <c r="AV451" s="12" t="s">
        <v>196</v>
      </c>
      <c r="AW451" s="12" t="s">
        <v>39</v>
      </c>
      <c r="AX451" s="12" t="s">
        <v>90</v>
      </c>
      <c r="AY451" s="202" t="s">
        <v>191</v>
      </c>
    </row>
    <row r="452" spans="2:63" s="9" customFormat="1" ht="29.85" customHeight="1">
      <c r="B452" s="161"/>
      <c r="C452" s="162"/>
      <c r="D452" s="171" t="s">
        <v>143</v>
      </c>
      <c r="E452" s="171"/>
      <c r="F452" s="171"/>
      <c r="G452" s="171"/>
      <c r="H452" s="171"/>
      <c r="I452" s="171"/>
      <c r="J452" s="171"/>
      <c r="K452" s="171"/>
      <c r="L452" s="171"/>
      <c r="M452" s="171"/>
      <c r="N452" s="266">
        <f>BK452</f>
        <v>0</v>
      </c>
      <c r="O452" s="267"/>
      <c r="P452" s="267"/>
      <c r="Q452" s="267"/>
      <c r="R452" s="164"/>
      <c r="T452" s="165"/>
      <c r="U452" s="162"/>
      <c r="V452" s="162"/>
      <c r="W452" s="166">
        <f>SUM(W453:W533)</f>
        <v>0</v>
      </c>
      <c r="X452" s="162"/>
      <c r="Y452" s="166">
        <f>SUM(Y453:Y533)</f>
        <v>0.7839900000000001</v>
      </c>
      <c r="Z452" s="162"/>
      <c r="AA452" s="167">
        <f>SUM(AA453:AA533)</f>
        <v>60.64386400000001</v>
      </c>
      <c r="AR452" s="168" t="s">
        <v>90</v>
      </c>
      <c r="AT452" s="169" t="s">
        <v>81</v>
      </c>
      <c r="AU452" s="169" t="s">
        <v>90</v>
      </c>
      <c r="AY452" s="168" t="s">
        <v>191</v>
      </c>
      <c r="BK452" s="170">
        <f>SUM(BK453:BK533)</f>
        <v>0</v>
      </c>
    </row>
    <row r="453" spans="2:65" s="1" customFormat="1" ht="22.5" customHeight="1">
      <c r="B453" s="38"/>
      <c r="C453" s="172" t="s">
        <v>2004</v>
      </c>
      <c r="D453" s="172" t="s">
        <v>193</v>
      </c>
      <c r="E453" s="173" t="s">
        <v>642</v>
      </c>
      <c r="F453" s="281" t="s">
        <v>643</v>
      </c>
      <c r="G453" s="281"/>
      <c r="H453" s="281"/>
      <c r="I453" s="281"/>
      <c r="J453" s="174" t="s">
        <v>203</v>
      </c>
      <c r="K453" s="175">
        <v>1</v>
      </c>
      <c r="L453" s="282">
        <v>0</v>
      </c>
      <c r="M453" s="283"/>
      <c r="N453" s="280">
        <f>ROUND(L453*K453,2)</f>
        <v>0</v>
      </c>
      <c r="O453" s="280"/>
      <c r="P453" s="280"/>
      <c r="Q453" s="280"/>
      <c r="R453" s="40"/>
      <c r="T453" s="176" t="s">
        <v>22</v>
      </c>
      <c r="U453" s="47" t="s">
        <v>47</v>
      </c>
      <c r="V453" s="39"/>
      <c r="W453" s="177">
        <f>V453*K453</f>
        <v>0</v>
      </c>
      <c r="X453" s="177">
        <v>0</v>
      </c>
      <c r="Y453" s="177">
        <f>X453*K453</f>
        <v>0</v>
      </c>
      <c r="Z453" s="177">
        <v>0</v>
      </c>
      <c r="AA453" s="178">
        <f>Z453*K453</f>
        <v>0</v>
      </c>
      <c r="AR453" s="21" t="s">
        <v>196</v>
      </c>
      <c r="AT453" s="21" t="s">
        <v>193</v>
      </c>
      <c r="AU453" s="21" t="s">
        <v>114</v>
      </c>
      <c r="AY453" s="21" t="s">
        <v>191</v>
      </c>
      <c r="BE453" s="113">
        <f>IF(U453="základní",N453,0)</f>
        <v>0</v>
      </c>
      <c r="BF453" s="113">
        <f>IF(U453="snížená",N453,0)</f>
        <v>0</v>
      </c>
      <c r="BG453" s="113">
        <f>IF(U453="zákl. přenesená",N453,0)</f>
        <v>0</v>
      </c>
      <c r="BH453" s="113">
        <f>IF(U453="sníž. přenesená",N453,0)</f>
        <v>0</v>
      </c>
      <c r="BI453" s="113">
        <f>IF(U453="nulová",N453,0)</f>
        <v>0</v>
      </c>
      <c r="BJ453" s="21" t="s">
        <v>90</v>
      </c>
      <c r="BK453" s="113">
        <f>ROUND(L453*K453,2)</f>
        <v>0</v>
      </c>
      <c r="BL453" s="21" t="s">
        <v>196</v>
      </c>
      <c r="BM453" s="21" t="s">
        <v>2005</v>
      </c>
    </row>
    <row r="454" spans="2:65" s="1" customFormat="1" ht="22.5" customHeight="1">
      <c r="B454" s="38"/>
      <c r="C454" s="172" t="s">
        <v>2006</v>
      </c>
      <c r="D454" s="172" t="s">
        <v>193</v>
      </c>
      <c r="E454" s="173" t="s">
        <v>646</v>
      </c>
      <c r="F454" s="281" t="s">
        <v>647</v>
      </c>
      <c r="G454" s="281"/>
      <c r="H454" s="281"/>
      <c r="I454" s="281"/>
      <c r="J454" s="174" t="s">
        <v>203</v>
      </c>
      <c r="K454" s="175">
        <v>1</v>
      </c>
      <c r="L454" s="282">
        <v>0</v>
      </c>
      <c r="M454" s="283"/>
      <c r="N454" s="280">
        <f>ROUND(L454*K454,2)</f>
        <v>0</v>
      </c>
      <c r="O454" s="280"/>
      <c r="P454" s="280"/>
      <c r="Q454" s="280"/>
      <c r="R454" s="40"/>
      <c r="T454" s="176" t="s">
        <v>22</v>
      </c>
      <c r="U454" s="47" t="s">
        <v>47</v>
      </c>
      <c r="V454" s="39"/>
      <c r="W454" s="177">
        <f>V454*K454</f>
        <v>0</v>
      </c>
      <c r="X454" s="177">
        <v>0</v>
      </c>
      <c r="Y454" s="177">
        <f>X454*K454</f>
        <v>0</v>
      </c>
      <c r="Z454" s="177">
        <v>0</v>
      </c>
      <c r="AA454" s="178">
        <f>Z454*K454</f>
        <v>0</v>
      </c>
      <c r="AR454" s="21" t="s">
        <v>196</v>
      </c>
      <c r="AT454" s="21" t="s">
        <v>193</v>
      </c>
      <c r="AU454" s="21" t="s">
        <v>114</v>
      </c>
      <c r="AY454" s="21" t="s">
        <v>191</v>
      </c>
      <c r="BE454" s="113">
        <f>IF(U454="základní",N454,0)</f>
        <v>0</v>
      </c>
      <c r="BF454" s="113">
        <f>IF(U454="snížená",N454,0)</f>
        <v>0</v>
      </c>
      <c r="BG454" s="113">
        <f>IF(U454="zákl. přenesená",N454,0)</f>
        <v>0</v>
      </c>
      <c r="BH454" s="113">
        <f>IF(U454="sníž. přenesená",N454,0)</f>
        <v>0</v>
      </c>
      <c r="BI454" s="113">
        <f>IF(U454="nulová",N454,0)</f>
        <v>0</v>
      </c>
      <c r="BJ454" s="21" t="s">
        <v>90</v>
      </c>
      <c r="BK454" s="113">
        <f>ROUND(L454*K454,2)</f>
        <v>0</v>
      </c>
      <c r="BL454" s="21" t="s">
        <v>196</v>
      </c>
      <c r="BM454" s="21" t="s">
        <v>2007</v>
      </c>
    </row>
    <row r="455" spans="2:65" s="1" customFormat="1" ht="22.5" customHeight="1">
      <c r="B455" s="38"/>
      <c r="C455" s="172" t="s">
        <v>2008</v>
      </c>
      <c r="D455" s="172" t="s">
        <v>193</v>
      </c>
      <c r="E455" s="173" t="s">
        <v>650</v>
      </c>
      <c r="F455" s="281" t="s">
        <v>651</v>
      </c>
      <c r="G455" s="281"/>
      <c r="H455" s="281"/>
      <c r="I455" s="281"/>
      <c r="J455" s="174" t="s">
        <v>203</v>
      </c>
      <c r="K455" s="175">
        <v>1</v>
      </c>
      <c r="L455" s="282">
        <v>0</v>
      </c>
      <c r="M455" s="283"/>
      <c r="N455" s="280">
        <f>ROUND(L455*K455,2)</f>
        <v>0</v>
      </c>
      <c r="O455" s="280"/>
      <c r="P455" s="280"/>
      <c r="Q455" s="280"/>
      <c r="R455" s="40"/>
      <c r="T455" s="176" t="s">
        <v>22</v>
      </c>
      <c r="U455" s="47" t="s">
        <v>47</v>
      </c>
      <c r="V455" s="39"/>
      <c r="W455" s="177">
        <f>V455*K455</f>
        <v>0</v>
      </c>
      <c r="X455" s="177">
        <v>0</v>
      </c>
      <c r="Y455" s="177">
        <f>X455*K455</f>
        <v>0</v>
      </c>
      <c r="Z455" s="177">
        <v>0</v>
      </c>
      <c r="AA455" s="178">
        <f>Z455*K455</f>
        <v>0</v>
      </c>
      <c r="AR455" s="21" t="s">
        <v>196</v>
      </c>
      <c r="AT455" s="21" t="s">
        <v>193</v>
      </c>
      <c r="AU455" s="21" t="s">
        <v>114</v>
      </c>
      <c r="AY455" s="21" t="s">
        <v>191</v>
      </c>
      <c r="BE455" s="113">
        <f>IF(U455="základní",N455,0)</f>
        <v>0</v>
      </c>
      <c r="BF455" s="113">
        <f>IF(U455="snížená",N455,0)</f>
        <v>0</v>
      </c>
      <c r="BG455" s="113">
        <f>IF(U455="zákl. přenesená",N455,0)</f>
        <v>0</v>
      </c>
      <c r="BH455" s="113">
        <f>IF(U455="sníž. přenesená",N455,0)</f>
        <v>0</v>
      </c>
      <c r="BI455" s="113">
        <f>IF(U455="nulová",N455,0)</f>
        <v>0</v>
      </c>
      <c r="BJ455" s="21" t="s">
        <v>90</v>
      </c>
      <c r="BK455" s="113">
        <f>ROUND(L455*K455,2)</f>
        <v>0</v>
      </c>
      <c r="BL455" s="21" t="s">
        <v>196</v>
      </c>
      <c r="BM455" s="21" t="s">
        <v>2009</v>
      </c>
    </row>
    <row r="456" spans="2:47" s="1" customFormat="1" ht="54" customHeight="1">
      <c r="B456" s="38"/>
      <c r="C456" s="39"/>
      <c r="D456" s="39"/>
      <c r="E456" s="39"/>
      <c r="F456" s="270" t="s">
        <v>653</v>
      </c>
      <c r="G456" s="271"/>
      <c r="H456" s="271"/>
      <c r="I456" s="271"/>
      <c r="J456" s="39"/>
      <c r="K456" s="39"/>
      <c r="L456" s="39"/>
      <c r="M456" s="39"/>
      <c r="N456" s="39"/>
      <c r="O456" s="39"/>
      <c r="P456" s="39"/>
      <c r="Q456" s="39"/>
      <c r="R456" s="40"/>
      <c r="T456" s="147"/>
      <c r="U456" s="39"/>
      <c r="V456" s="39"/>
      <c r="W456" s="39"/>
      <c r="X456" s="39"/>
      <c r="Y456" s="39"/>
      <c r="Z456" s="39"/>
      <c r="AA456" s="81"/>
      <c r="AT456" s="21" t="s">
        <v>210</v>
      </c>
      <c r="AU456" s="21" t="s">
        <v>114</v>
      </c>
    </row>
    <row r="457" spans="2:65" s="1" customFormat="1" ht="31.5" customHeight="1">
      <c r="B457" s="38"/>
      <c r="C457" s="172" t="s">
        <v>515</v>
      </c>
      <c r="D457" s="172" t="s">
        <v>193</v>
      </c>
      <c r="E457" s="173" t="s">
        <v>655</v>
      </c>
      <c r="F457" s="281" t="s">
        <v>656</v>
      </c>
      <c r="G457" s="281"/>
      <c r="H457" s="281"/>
      <c r="I457" s="281"/>
      <c r="J457" s="174" t="s">
        <v>111</v>
      </c>
      <c r="K457" s="175">
        <v>885.768</v>
      </c>
      <c r="L457" s="282">
        <v>0</v>
      </c>
      <c r="M457" s="283"/>
      <c r="N457" s="280">
        <f>ROUND(L457*K457,2)</f>
        <v>0</v>
      </c>
      <c r="O457" s="280"/>
      <c r="P457" s="280"/>
      <c r="Q457" s="280"/>
      <c r="R457" s="40"/>
      <c r="T457" s="176" t="s">
        <v>22</v>
      </c>
      <c r="U457" s="47" t="s">
        <v>47</v>
      </c>
      <c r="V457" s="39"/>
      <c r="W457" s="177">
        <f>V457*K457</f>
        <v>0</v>
      </c>
      <c r="X457" s="177">
        <v>0</v>
      </c>
      <c r="Y457" s="177">
        <f>X457*K457</f>
        <v>0</v>
      </c>
      <c r="Z457" s="177">
        <v>0</v>
      </c>
      <c r="AA457" s="178">
        <f>Z457*K457</f>
        <v>0</v>
      </c>
      <c r="AR457" s="21" t="s">
        <v>196</v>
      </c>
      <c r="AT457" s="21" t="s">
        <v>193</v>
      </c>
      <c r="AU457" s="21" t="s">
        <v>114</v>
      </c>
      <c r="AY457" s="21" t="s">
        <v>191</v>
      </c>
      <c r="BE457" s="113">
        <f>IF(U457="základní",N457,0)</f>
        <v>0</v>
      </c>
      <c r="BF457" s="113">
        <f>IF(U457="snížená",N457,0)</f>
        <v>0</v>
      </c>
      <c r="BG457" s="113">
        <f>IF(U457="zákl. přenesená",N457,0)</f>
        <v>0</v>
      </c>
      <c r="BH457" s="113">
        <f>IF(U457="sníž. přenesená",N457,0)</f>
        <v>0</v>
      </c>
      <c r="BI457" s="113">
        <f>IF(U457="nulová",N457,0)</f>
        <v>0</v>
      </c>
      <c r="BJ457" s="21" t="s">
        <v>90</v>
      </c>
      <c r="BK457" s="113">
        <f>ROUND(L457*K457,2)</f>
        <v>0</v>
      </c>
      <c r="BL457" s="21" t="s">
        <v>196</v>
      </c>
      <c r="BM457" s="21" t="s">
        <v>2010</v>
      </c>
    </row>
    <row r="458" spans="2:51" s="11" customFormat="1" ht="22.5" customHeight="1">
      <c r="B458" s="187"/>
      <c r="C458" s="188"/>
      <c r="D458" s="188"/>
      <c r="E458" s="189" t="s">
        <v>22</v>
      </c>
      <c r="F458" s="286" t="s">
        <v>1826</v>
      </c>
      <c r="G458" s="287"/>
      <c r="H458" s="287"/>
      <c r="I458" s="287"/>
      <c r="J458" s="188"/>
      <c r="K458" s="190" t="s">
        <v>22</v>
      </c>
      <c r="L458" s="188"/>
      <c r="M458" s="188"/>
      <c r="N458" s="188"/>
      <c r="O458" s="188"/>
      <c r="P458" s="188"/>
      <c r="Q458" s="188"/>
      <c r="R458" s="191"/>
      <c r="T458" s="192"/>
      <c r="U458" s="188"/>
      <c r="V458" s="188"/>
      <c r="W458" s="188"/>
      <c r="X458" s="188"/>
      <c r="Y458" s="188"/>
      <c r="Z458" s="188"/>
      <c r="AA458" s="193"/>
      <c r="AT458" s="194" t="s">
        <v>199</v>
      </c>
      <c r="AU458" s="194" t="s">
        <v>114</v>
      </c>
      <c r="AV458" s="11" t="s">
        <v>90</v>
      </c>
      <c r="AW458" s="11" t="s">
        <v>39</v>
      </c>
      <c r="AX458" s="11" t="s">
        <v>82</v>
      </c>
      <c r="AY458" s="194" t="s">
        <v>191</v>
      </c>
    </row>
    <row r="459" spans="2:51" s="10" customFormat="1" ht="22.5" customHeight="1">
      <c r="B459" s="179"/>
      <c r="C459" s="180"/>
      <c r="D459" s="180"/>
      <c r="E459" s="181" t="s">
        <v>22</v>
      </c>
      <c r="F459" s="274" t="s">
        <v>2011</v>
      </c>
      <c r="G459" s="275"/>
      <c r="H459" s="275"/>
      <c r="I459" s="275"/>
      <c r="J459" s="180"/>
      <c r="K459" s="182">
        <v>275.7</v>
      </c>
      <c r="L459" s="180"/>
      <c r="M459" s="180"/>
      <c r="N459" s="180"/>
      <c r="O459" s="180"/>
      <c r="P459" s="180"/>
      <c r="Q459" s="180"/>
      <c r="R459" s="183"/>
      <c r="T459" s="184"/>
      <c r="U459" s="180"/>
      <c r="V459" s="180"/>
      <c r="W459" s="180"/>
      <c r="X459" s="180"/>
      <c r="Y459" s="180"/>
      <c r="Z459" s="180"/>
      <c r="AA459" s="185"/>
      <c r="AT459" s="186" t="s">
        <v>199</v>
      </c>
      <c r="AU459" s="186" t="s">
        <v>114</v>
      </c>
      <c r="AV459" s="10" t="s">
        <v>114</v>
      </c>
      <c r="AW459" s="10" t="s">
        <v>39</v>
      </c>
      <c r="AX459" s="10" t="s">
        <v>82</v>
      </c>
      <c r="AY459" s="186" t="s">
        <v>191</v>
      </c>
    </row>
    <row r="460" spans="2:51" s="10" customFormat="1" ht="22.5" customHeight="1">
      <c r="B460" s="179"/>
      <c r="C460" s="180"/>
      <c r="D460" s="180"/>
      <c r="E460" s="181" t="s">
        <v>22</v>
      </c>
      <c r="F460" s="274" t="s">
        <v>2012</v>
      </c>
      <c r="G460" s="275"/>
      <c r="H460" s="275"/>
      <c r="I460" s="275"/>
      <c r="J460" s="180"/>
      <c r="K460" s="182">
        <v>307.8</v>
      </c>
      <c r="L460" s="180"/>
      <c r="M460" s="180"/>
      <c r="N460" s="180"/>
      <c r="O460" s="180"/>
      <c r="P460" s="180"/>
      <c r="Q460" s="180"/>
      <c r="R460" s="183"/>
      <c r="T460" s="184"/>
      <c r="U460" s="180"/>
      <c r="V460" s="180"/>
      <c r="W460" s="180"/>
      <c r="X460" s="180"/>
      <c r="Y460" s="180"/>
      <c r="Z460" s="180"/>
      <c r="AA460" s="185"/>
      <c r="AT460" s="186" t="s">
        <v>199</v>
      </c>
      <c r="AU460" s="186" t="s">
        <v>114</v>
      </c>
      <c r="AV460" s="10" t="s">
        <v>114</v>
      </c>
      <c r="AW460" s="10" t="s">
        <v>39</v>
      </c>
      <c r="AX460" s="10" t="s">
        <v>82</v>
      </c>
      <c r="AY460" s="186" t="s">
        <v>191</v>
      </c>
    </row>
    <row r="461" spans="2:51" s="10" customFormat="1" ht="22.5" customHeight="1">
      <c r="B461" s="179"/>
      <c r="C461" s="180"/>
      <c r="D461" s="180"/>
      <c r="E461" s="181" t="s">
        <v>22</v>
      </c>
      <c r="F461" s="274" t="s">
        <v>2013</v>
      </c>
      <c r="G461" s="275"/>
      <c r="H461" s="275"/>
      <c r="I461" s="275"/>
      <c r="J461" s="180"/>
      <c r="K461" s="182">
        <v>232.268</v>
      </c>
      <c r="L461" s="180"/>
      <c r="M461" s="180"/>
      <c r="N461" s="180"/>
      <c r="O461" s="180"/>
      <c r="P461" s="180"/>
      <c r="Q461" s="180"/>
      <c r="R461" s="183"/>
      <c r="T461" s="184"/>
      <c r="U461" s="180"/>
      <c r="V461" s="180"/>
      <c r="W461" s="180"/>
      <c r="X461" s="180"/>
      <c r="Y461" s="180"/>
      <c r="Z461" s="180"/>
      <c r="AA461" s="185"/>
      <c r="AT461" s="186" t="s">
        <v>199</v>
      </c>
      <c r="AU461" s="186" t="s">
        <v>114</v>
      </c>
      <c r="AV461" s="10" t="s">
        <v>114</v>
      </c>
      <c r="AW461" s="10" t="s">
        <v>39</v>
      </c>
      <c r="AX461" s="10" t="s">
        <v>82</v>
      </c>
      <c r="AY461" s="186" t="s">
        <v>191</v>
      </c>
    </row>
    <row r="462" spans="2:51" s="10" customFormat="1" ht="22.5" customHeight="1">
      <c r="B462" s="179"/>
      <c r="C462" s="180"/>
      <c r="D462" s="180"/>
      <c r="E462" s="181" t="s">
        <v>22</v>
      </c>
      <c r="F462" s="274" t="s">
        <v>2014</v>
      </c>
      <c r="G462" s="275"/>
      <c r="H462" s="275"/>
      <c r="I462" s="275"/>
      <c r="J462" s="180"/>
      <c r="K462" s="182">
        <v>70</v>
      </c>
      <c r="L462" s="180"/>
      <c r="M462" s="180"/>
      <c r="N462" s="180"/>
      <c r="O462" s="180"/>
      <c r="P462" s="180"/>
      <c r="Q462" s="180"/>
      <c r="R462" s="183"/>
      <c r="T462" s="184"/>
      <c r="U462" s="180"/>
      <c r="V462" s="180"/>
      <c r="W462" s="180"/>
      <c r="X462" s="180"/>
      <c r="Y462" s="180"/>
      <c r="Z462" s="180"/>
      <c r="AA462" s="185"/>
      <c r="AT462" s="186" t="s">
        <v>199</v>
      </c>
      <c r="AU462" s="186" t="s">
        <v>114</v>
      </c>
      <c r="AV462" s="10" t="s">
        <v>114</v>
      </c>
      <c r="AW462" s="10" t="s">
        <v>39</v>
      </c>
      <c r="AX462" s="10" t="s">
        <v>82</v>
      </c>
      <c r="AY462" s="186" t="s">
        <v>191</v>
      </c>
    </row>
    <row r="463" spans="2:51" s="12" customFormat="1" ht="22.5" customHeight="1">
      <c r="B463" s="195"/>
      <c r="C463" s="196"/>
      <c r="D463" s="196"/>
      <c r="E463" s="197" t="s">
        <v>22</v>
      </c>
      <c r="F463" s="288" t="s">
        <v>217</v>
      </c>
      <c r="G463" s="289"/>
      <c r="H463" s="289"/>
      <c r="I463" s="289"/>
      <c r="J463" s="196"/>
      <c r="K463" s="198">
        <v>885.768</v>
      </c>
      <c r="L463" s="196"/>
      <c r="M463" s="196"/>
      <c r="N463" s="196"/>
      <c r="O463" s="196"/>
      <c r="P463" s="196"/>
      <c r="Q463" s="196"/>
      <c r="R463" s="199"/>
      <c r="T463" s="200"/>
      <c r="U463" s="196"/>
      <c r="V463" s="196"/>
      <c r="W463" s="196"/>
      <c r="X463" s="196"/>
      <c r="Y463" s="196"/>
      <c r="Z463" s="196"/>
      <c r="AA463" s="201"/>
      <c r="AT463" s="202" t="s">
        <v>199</v>
      </c>
      <c r="AU463" s="202" t="s">
        <v>114</v>
      </c>
      <c r="AV463" s="12" t="s">
        <v>196</v>
      </c>
      <c r="AW463" s="12" t="s">
        <v>39</v>
      </c>
      <c r="AX463" s="12" t="s">
        <v>90</v>
      </c>
      <c r="AY463" s="202" t="s">
        <v>191</v>
      </c>
    </row>
    <row r="464" spans="2:65" s="1" customFormat="1" ht="31.5" customHeight="1">
      <c r="B464" s="38"/>
      <c r="C464" s="172" t="s">
        <v>520</v>
      </c>
      <c r="D464" s="172" t="s">
        <v>193</v>
      </c>
      <c r="E464" s="173" t="s">
        <v>663</v>
      </c>
      <c r="F464" s="281" t="s">
        <v>664</v>
      </c>
      <c r="G464" s="281"/>
      <c r="H464" s="281"/>
      <c r="I464" s="281"/>
      <c r="J464" s="174" t="s">
        <v>111</v>
      </c>
      <c r="K464" s="175">
        <v>53146.08</v>
      </c>
      <c r="L464" s="282">
        <v>0</v>
      </c>
      <c r="M464" s="283"/>
      <c r="N464" s="280">
        <f>ROUND(L464*K464,2)</f>
        <v>0</v>
      </c>
      <c r="O464" s="280"/>
      <c r="P464" s="280"/>
      <c r="Q464" s="280"/>
      <c r="R464" s="40"/>
      <c r="T464" s="176" t="s">
        <v>22</v>
      </c>
      <c r="U464" s="47" t="s">
        <v>47</v>
      </c>
      <c r="V464" s="39"/>
      <c r="W464" s="177">
        <f>V464*K464</f>
        <v>0</v>
      </c>
      <c r="X464" s="177">
        <v>0</v>
      </c>
      <c r="Y464" s="177">
        <f>X464*K464</f>
        <v>0</v>
      </c>
      <c r="Z464" s="177">
        <v>0</v>
      </c>
      <c r="AA464" s="178">
        <f>Z464*K464</f>
        <v>0</v>
      </c>
      <c r="AR464" s="21" t="s">
        <v>196</v>
      </c>
      <c r="AT464" s="21" t="s">
        <v>193</v>
      </c>
      <c r="AU464" s="21" t="s">
        <v>114</v>
      </c>
      <c r="AY464" s="21" t="s">
        <v>191</v>
      </c>
      <c r="BE464" s="113">
        <f>IF(U464="základní",N464,0)</f>
        <v>0</v>
      </c>
      <c r="BF464" s="113">
        <f>IF(U464="snížená",N464,0)</f>
        <v>0</v>
      </c>
      <c r="BG464" s="113">
        <f>IF(U464="zákl. přenesená",N464,0)</f>
        <v>0</v>
      </c>
      <c r="BH464" s="113">
        <f>IF(U464="sníž. přenesená",N464,0)</f>
        <v>0</v>
      </c>
      <c r="BI464" s="113">
        <f>IF(U464="nulová",N464,0)</f>
        <v>0</v>
      </c>
      <c r="BJ464" s="21" t="s">
        <v>90</v>
      </c>
      <c r="BK464" s="113">
        <f>ROUND(L464*K464,2)</f>
        <v>0</v>
      </c>
      <c r="BL464" s="21" t="s">
        <v>196</v>
      </c>
      <c r="BM464" s="21" t="s">
        <v>2015</v>
      </c>
    </row>
    <row r="465" spans="2:51" s="10" customFormat="1" ht="22.5" customHeight="1">
      <c r="B465" s="179"/>
      <c r="C465" s="180"/>
      <c r="D465" s="180"/>
      <c r="E465" s="181" t="s">
        <v>22</v>
      </c>
      <c r="F465" s="284" t="s">
        <v>2016</v>
      </c>
      <c r="G465" s="285"/>
      <c r="H465" s="285"/>
      <c r="I465" s="285"/>
      <c r="J465" s="180"/>
      <c r="K465" s="182">
        <v>885.768</v>
      </c>
      <c r="L465" s="180"/>
      <c r="M465" s="180"/>
      <c r="N465" s="180"/>
      <c r="O465" s="180"/>
      <c r="P465" s="180"/>
      <c r="Q465" s="180"/>
      <c r="R465" s="183"/>
      <c r="T465" s="184"/>
      <c r="U465" s="180"/>
      <c r="V465" s="180"/>
      <c r="W465" s="180"/>
      <c r="X465" s="180"/>
      <c r="Y465" s="180"/>
      <c r="Z465" s="180"/>
      <c r="AA465" s="185"/>
      <c r="AT465" s="186" t="s">
        <v>199</v>
      </c>
      <c r="AU465" s="186" t="s">
        <v>114</v>
      </c>
      <c r="AV465" s="10" t="s">
        <v>114</v>
      </c>
      <c r="AW465" s="10" t="s">
        <v>39</v>
      </c>
      <c r="AX465" s="10" t="s">
        <v>90</v>
      </c>
      <c r="AY465" s="186" t="s">
        <v>191</v>
      </c>
    </row>
    <row r="466" spans="2:65" s="1" customFormat="1" ht="31.5" customHeight="1">
      <c r="B466" s="38"/>
      <c r="C466" s="172" t="s">
        <v>1566</v>
      </c>
      <c r="D466" s="172" t="s">
        <v>193</v>
      </c>
      <c r="E466" s="173" t="s">
        <v>668</v>
      </c>
      <c r="F466" s="281" t="s">
        <v>669</v>
      </c>
      <c r="G466" s="281"/>
      <c r="H466" s="281"/>
      <c r="I466" s="281"/>
      <c r="J466" s="174" t="s">
        <v>111</v>
      </c>
      <c r="K466" s="175">
        <v>885.768</v>
      </c>
      <c r="L466" s="282">
        <v>0</v>
      </c>
      <c r="M466" s="283"/>
      <c r="N466" s="280">
        <f>ROUND(L466*K466,2)</f>
        <v>0</v>
      </c>
      <c r="O466" s="280"/>
      <c r="P466" s="280"/>
      <c r="Q466" s="280"/>
      <c r="R466" s="40"/>
      <c r="T466" s="176" t="s">
        <v>22</v>
      </c>
      <c r="U466" s="47" t="s">
        <v>47</v>
      </c>
      <c r="V466" s="39"/>
      <c r="W466" s="177">
        <f>V466*K466</f>
        <v>0</v>
      </c>
      <c r="X466" s="177">
        <v>0</v>
      </c>
      <c r="Y466" s="177">
        <f>X466*K466</f>
        <v>0</v>
      </c>
      <c r="Z466" s="177">
        <v>0</v>
      </c>
      <c r="AA466" s="178">
        <f>Z466*K466</f>
        <v>0</v>
      </c>
      <c r="AR466" s="21" t="s">
        <v>196</v>
      </c>
      <c r="AT466" s="21" t="s">
        <v>193</v>
      </c>
      <c r="AU466" s="21" t="s">
        <v>114</v>
      </c>
      <c r="AY466" s="21" t="s">
        <v>191</v>
      </c>
      <c r="BE466" s="113">
        <f>IF(U466="základní",N466,0)</f>
        <v>0</v>
      </c>
      <c r="BF466" s="113">
        <f>IF(U466="snížená",N466,0)</f>
        <v>0</v>
      </c>
      <c r="BG466" s="113">
        <f>IF(U466="zákl. přenesená",N466,0)</f>
        <v>0</v>
      </c>
      <c r="BH466" s="113">
        <f>IF(U466="sníž. přenesená",N466,0)</f>
        <v>0</v>
      </c>
      <c r="BI466" s="113">
        <f>IF(U466="nulová",N466,0)</f>
        <v>0</v>
      </c>
      <c r="BJ466" s="21" t="s">
        <v>90</v>
      </c>
      <c r="BK466" s="113">
        <f>ROUND(L466*K466,2)</f>
        <v>0</v>
      </c>
      <c r="BL466" s="21" t="s">
        <v>196</v>
      </c>
      <c r="BM466" s="21" t="s">
        <v>2017</v>
      </c>
    </row>
    <row r="467" spans="2:51" s="10" customFormat="1" ht="22.5" customHeight="1">
      <c r="B467" s="179"/>
      <c r="C467" s="180"/>
      <c r="D467" s="180"/>
      <c r="E467" s="181" t="s">
        <v>22</v>
      </c>
      <c r="F467" s="284" t="s">
        <v>2016</v>
      </c>
      <c r="G467" s="285"/>
      <c r="H467" s="285"/>
      <c r="I467" s="285"/>
      <c r="J467" s="180"/>
      <c r="K467" s="182">
        <v>885.768</v>
      </c>
      <c r="L467" s="180"/>
      <c r="M467" s="180"/>
      <c r="N467" s="180"/>
      <c r="O467" s="180"/>
      <c r="P467" s="180"/>
      <c r="Q467" s="180"/>
      <c r="R467" s="183"/>
      <c r="T467" s="184"/>
      <c r="U467" s="180"/>
      <c r="V467" s="180"/>
      <c r="W467" s="180"/>
      <c r="X467" s="180"/>
      <c r="Y467" s="180"/>
      <c r="Z467" s="180"/>
      <c r="AA467" s="185"/>
      <c r="AT467" s="186" t="s">
        <v>199</v>
      </c>
      <c r="AU467" s="186" t="s">
        <v>114</v>
      </c>
      <c r="AV467" s="10" t="s">
        <v>114</v>
      </c>
      <c r="AW467" s="10" t="s">
        <v>39</v>
      </c>
      <c r="AX467" s="10" t="s">
        <v>90</v>
      </c>
      <c r="AY467" s="186" t="s">
        <v>191</v>
      </c>
    </row>
    <row r="468" spans="2:65" s="1" customFormat="1" ht="22.5" customHeight="1">
      <c r="B468" s="38"/>
      <c r="C468" s="172" t="s">
        <v>536</v>
      </c>
      <c r="D468" s="172" t="s">
        <v>193</v>
      </c>
      <c r="E468" s="173" t="s">
        <v>674</v>
      </c>
      <c r="F468" s="281" t="s">
        <v>675</v>
      </c>
      <c r="G468" s="281"/>
      <c r="H468" s="281"/>
      <c r="I468" s="281"/>
      <c r="J468" s="174" t="s">
        <v>111</v>
      </c>
      <c r="K468" s="175">
        <v>885.768</v>
      </c>
      <c r="L468" s="282">
        <v>0</v>
      </c>
      <c r="M468" s="283"/>
      <c r="N468" s="280">
        <f>ROUND(L468*K468,2)</f>
        <v>0</v>
      </c>
      <c r="O468" s="280"/>
      <c r="P468" s="280"/>
      <c r="Q468" s="280"/>
      <c r="R468" s="40"/>
      <c r="T468" s="176" t="s">
        <v>22</v>
      </c>
      <c r="U468" s="47" t="s">
        <v>47</v>
      </c>
      <c r="V468" s="39"/>
      <c r="W468" s="177">
        <f>V468*K468</f>
        <v>0</v>
      </c>
      <c r="X468" s="177">
        <v>0</v>
      </c>
      <c r="Y468" s="177">
        <f>X468*K468</f>
        <v>0</v>
      </c>
      <c r="Z468" s="177">
        <v>0</v>
      </c>
      <c r="AA468" s="178">
        <f>Z468*K468</f>
        <v>0</v>
      </c>
      <c r="AR468" s="21" t="s">
        <v>196</v>
      </c>
      <c r="AT468" s="21" t="s">
        <v>193</v>
      </c>
      <c r="AU468" s="21" t="s">
        <v>114</v>
      </c>
      <c r="AY468" s="21" t="s">
        <v>191</v>
      </c>
      <c r="BE468" s="113">
        <f>IF(U468="základní",N468,0)</f>
        <v>0</v>
      </c>
      <c r="BF468" s="113">
        <f>IF(U468="snížená",N468,0)</f>
        <v>0</v>
      </c>
      <c r="BG468" s="113">
        <f>IF(U468="zákl. přenesená",N468,0)</f>
        <v>0</v>
      </c>
      <c r="BH468" s="113">
        <f>IF(U468="sníž. přenesená",N468,0)</f>
        <v>0</v>
      </c>
      <c r="BI468" s="113">
        <f>IF(U468="nulová",N468,0)</f>
        <v>0</v>
      </c>
      <c r="BJ468" s="21" t="s">
        <v>90</v>
      </c>
      <c r="BK468" s="113">
        <f>ROUND(L468*K468,2)</f>
        <v>0</v>
      </c>
      <c r="BL468" s="21" t="s">
        <v>196</v>
      </c>
      <c r="BM468" s="21" t="s">
        <v>2018</v>
      </c>
    </row>
    <row r="469" spans="2:51" s="10" customFormat="1" ht="22.5" customHeight="1">
      <c r="B469" s="179"/>
      <c r="C469" s="180"/>
      <c r="D469" s="180"/>
      <c r="E469" s="181" t="s">
        <v>22</v>
      </c>
      <c r="F469" s="284" t="s">
        <v>2016</v>
      </c>
      <c r="G469" s="285"/>
      <c r="H469" s="285"/>
      <c r="I469" s="285"/>
      <c r="J469" s="180"/>
      <c r="K469" s="182">
        <v>885.768</v>
      </c>
      <c r="L469" s="180"/>
      <c r="M469" s="180"/>
      <c r="N469" s="180"/>
      <c r="O469" s="180"/>
      <c r="P469" s="180"/>
      <c r="Q469" s="180"/>
      <c r="R469" s="183"/>
      <c r="T469" s="184"/>
      <c r="U469" s="180"/>
      <c r="V469" s="180"/>
      <c r="W469" s="180"/>
      <c r="X469" s="180"/>
      <c r="Y469" s="180"/>
      <c r="Z469" s="180"/>
      <c r="AA469" s="185"/>
      <c r="AT469" s="186" t="s">
        <v>199</v>
      </c>
      <c r="AU469" s="186" t="s">
        <v>114</v>
      </c>
      <c r="AV469" s="10" t="s">
        <v>114</v>
      </c>
      <c r="AW469" s="10" t="s">
        <v>39</v>
      </c>
      <c r="AX469" s="10" t="s">
        <v>90</v>
      </c>
      <c r="AY469" s="186" t="s">
        <v>191</v>
      </c>
    </row>
    <row r="470" spans="2:65" s="1" customFormat="1" ht="31.5" customHeight="1">
      <c r="B470" s="38"/>
      <c r="C470" s="172" t="s">
        <v>540</v>
      </c>
      <c r="D470" s="172" t="s">
        <v>193</v>
      </c>
      <c r="E470" s="173" t="s">
        <v>678</v>
      </c>
      <c r="F470" s="281" t="s">
        <v>679</v>
      </c>
      <c r="G470" s="281"/>
      <c r="H470" s="281"/>
      <c r="I470" s="281"/>
      <c r="J470" s="174" t="s">
        <v>111</v>
      </c>
      <c r="K470" s="175">
        <v>53146.08</v>
      </c>
      <c r="L470" s="282">
        <v>0</v>
      </c>
      <c r="M470" s="283"/>
      <c r="N470" s="280">
        <f>ROUND(L470*K470,2)</f>
        <v>0</v>
      </c>
      <c r="O470" s="280"/>
      <c r="P470" s="280"/>
      <c r="Q470" s="280"/>
      <c r="R470" s="40"/>
      <c r="T470" s="176" t="s">
        <v>22</v>
      </c>
      <c r="U470" s="47" t="s">
        <v>47</v>
      </c>
      <c r="V470" s="39"/>
      <c r="W470" s="177">
        <f>V470*K470</f>
        <v>0</v>
      </c>
      <c r="X470" s="177">
        <v>0</v>
      </c>
      <c r="Y470" s="177">
        <f>X470*K470</f>
        <v>0</v>
      </c>
      <c r="Z470" s="177">
        <v>0</v>
      </c>
      <c r="AA470" s="178">
        <f>Z470*K470</f>
        <v>0</v>
      </c>
      <c r="AR470" s="21" t="s">
        <v>196</v>
      </c>
      <c r="AT470" s="21" t="s">
        <v>193</v>
      </c>
      <c r="AU470" s="21" t="s">
        <v>114</v>
      </c>
      <c r="AY470" s="21" t="s">
        <v>191</v>
      </c>
      <c r="BE470" s="113">
        <f>IF(U470="základní",N470,0)</f>
        <v>0</v>
      </c>
      <c r="BF470" s="113">
        <f>IF(U470="snížená",N470,0)</f>
        <v>0</v>
      </c>
      <c r="BG470" s="113">
        <f>IF(U470="zákl. přenesená",N470,0)</f>
        <v>0</v>
      </c>
      <c r="BH470" s="113">
        <f>IF(U470="sníž. přenesená",N470,0)</f>
        <v>0</v>
      </c>
      <c r="BI470" s="113">
        <f>IF(U470="nulová",N470,0)</f>
        <v>0</v>
      </c>
      <c r="BJ470" s="21" t="s">
        <v>90</v>
      </c>
      <c r="BK470" s="113">
        <f>ROUND(L470*K470,2)</f>
        <v>0</v>
      </c>
      <c r="BL470" s="21" t="s">
        <v>196</v>
      </c>
      <c r="BM470" s="21" t="s">
        <v>2019</v>
      </c>
    </row>
    <row r="471" spans="2:51" s="10" customFormat="1" ht="22.5" customHeight="1">
      <c r="B471" s="179"/>
      <c r="C471" s="180"/>
      <c r="D471" s="180"/>
      <c r="E471" s="181" t="s">
        <v>22</v>
      </c>
      <c r="F471" s="284" t="s">
        <v>2016</v>
      </c>
      <c r="G471" s="285"/>
      <c r="H471" s="285"/>
      <c r="I471" s="285"/>
      <c r="J471" s="180"/>
      <c r="K471" s="182">
        <v>885.768</v>
      </c>
      <c r="L471" s="180"/>
      <c r="M471" s="180"/>
      <c r="N471" s="180"/>
      <c r="O471" s="180"/>
      <c r="P471" s="180"/>
      <c r="Q471" s="180"/>
      <c r="R471" s="183"/>
      <c r="T471" s="184"/>
      <c r="U471" s="180"/>
      <c r="V471" s="180"/>
      <c r="W471" s="180"/>
      <c r="X471" s="180"/>
      <c r="Y471" s="180"/>
      <c r="Z471" s="180"/>
      <c r="AA471" s="185"/>
      <c r="AT471" s="186" t="s">
        <v>199</v>
      </c>
      <c r="AU471" s="186" t="s">
        <v>114</v>
      </c>
      <c r="AV471" s="10" t="s">
        <v>114</v>
      </c>
      <c r="AW471" s="10" t="s">
        <v>39</v>
      </c>
      <c r="AX471" s="10" t="s">
        <v>90</v>
      </c>
      <c r="AY471" s="186" t="s">
        <v>191</v>
      </c>
    </row>
    <row r="472" spans="2:65" s="1" customFormat="1" ht="31.5" customHeight="1">
      <c r="B472" s="38"/>
      <c r="C472" s="172" t="s">
        <v>546</v>
      </c>
      <c r="D472" s="172" t="s">
        <v>193</v>
      </c>
      <c r="E472" s="173" t="s">
        <v>682</v>
      </c>
      <c r="F472" s="281" t="s">
        <v>683</v>
      </c>
      <c r="G472" s="281"/>
      <c r="H472" s="281"/>
      <c r="I472" s="281"/>
      <c r="J472" s="174" t="s">
        <v>111</v>
      </c>
      <c r="K472" s="175">
        <v>885.768</v>
      </c>
      <c r="L472" s="282">
        <v>0</v>
      </c>
      <c r="M472" s="283"/>
      <c r="N472" s="280">
        <f>ROUND(L472*K472,2)</f>
        <v>0</v>
      </c>
      <c r="O472" s="280"/>
      <c r="P472" s="280"/>
      <c r="Q472" s="280"/>
      <c r="R472" s="40"/>
      <c r="T472" s="176" t="s">
        <v>22</v>
      </c>
      <c r="U472" s="47" t="s">
        <v>47</v>
      </c>
      <c r="V472" s="39"/>
      <c r="W472" s="177">
        <f>V472*K472</f>
        <v>0</v>
      </c>
      <c r="X472" s="177">
        <v>0</v>
      </c>
      <c r="Y472" s="177">
        <f>X472*K472</f>
        <v>0</v>
      </c>
      <c r="Z472" s="177">
        <v>0</v>
      </c>
      <c r="AA472" s="178">
        <f>Z472*K472</f>
        <v>0</v>
      </c>
      <c r="AR472" s="21" t="s">
        <v>196</v>
      </c>
      <c r="AT472" s="21" t="s">
        <v>193</v>
      </c>
      <c r="AU472" s="21" t="s">
        <v>114</v>
      </c>
      <c r="AY472" s="21" t="s">
        <v>191</v>
      </c>
      <c r="BE472" s="113">
        <f>IF(U472="základní",N472,0)</f>
        <v>0</v>
      </c>
      <c r="BF472" s="113">
        <f>IF(U472="snížená",N472,0)</f>
        <v>0</v>
      </c>
      <c r="BG472" s="113">
        <f>IF(U472="zákl. přenesená",N472,0)</f>
        <v>0</v>
      </c>
      <c r="BH472" s="113">
        <f>IF(U472="sníž. přenesená",N472,0)</f>
        <v>0</v>
      </c>
      <c r="BI472" s="113">
        <f>IF(U472="nulová",N472,0)</f>
        <v>0</v>
      </c>
      <c r="BJ472" s="21" t="s">
        <v>90</v>
      </c>
      <c r="BK472" s="113">
        <f>ROUND(L472*K472,2)</f>
        <v>0</v>
      </c>
      <c r="BL472" s="21" t="s">
        <v>196</v>
      </c>
      <c r="BM472" s="21" t="s">
        <v>2020</v>
      </c>
    </row>
    <row r="473" spans="2:51" s="10" customFormat="1" ht="22.5" customHeight="1">
      <c r="B473" s="179"/>
      <c r="C473" s="180"/>
      <c r="D473" s="180"/>
      <c r="E473" s="181" t="s">
        <v>22</v>
      </c>
      <c r="F473" s="284" t="s">
        <v>2016</v>
      </c>
      <c r="G473" s="285"/>
      <c r="H473" s="285"/>
      <c r="I473" s="285"/>
      <c r="J473" s="180"/>
      <c r="K473" s="182">
        <v>885.768</v>
      </c>
      <c r="L473" s="180"/>
      <c r="M473" s="180"/>
      <c r="N473" s="180"/>
      <c r="O473" s="180"/>
      <c r="P473" s="180"/>
      <c r="Q473" s="180"/>
      <c r="R473" s="183"/>
      <c r="T473" s="184"/>
      <c r="U473" s="180"/>
      <c r="V473" s="180"/>
      <c r="W473" s="180"/>
      <c r="X473" s="180"/>
      <c r="Y473" s="180"/>
      <c r="Z473" s="180"/>
      <c r="AA473" s="185"/>
      <c r="AT473" s="186" t="s">
        <v>199</v>
      </c>
      <c r="AU473" s="186" t="s">
        <v>114</v>
      </c>
      <c r="AV473" s="10" t="s">
        <v>114</v>
      </c>
      <c r="AW473" s="10" t="s">
        <v>39</v>
      </c>
      <c r="AX473" s="10" t="s">
        <v>90</v>
      </c>
      <c r="AY473" s="186" t="s">
        <v>191</v>
      </c>
    </row>
    <row r="474" spans="2:65" s="1" customFormat="1" ht="31.5" customHeight="1">
      <c r="B474" s="38"/>
      <c r="C474" s="172" t="s">
        <v>552</v>
      </c>
      <c r="D474" s="172" t="s">
        <v>193</v>
      </c>
      <c r="E474" s="173" t="s">
        <v>686</v>
      </c>
      <c r="F474" s="281" t="s">
        <v>687</v>
      </c>
      <c r="G474" s="281"/>
      <c r="H474" s="281"/>
      <c r="I474" s="281"/>
      <c r="J474" s="174" t="s">
        <v>111</v>
      </c>
      <c r="K474" s="175">
        <v>702</v>
      </c>
      <c r="L474" s="282">
        <v>0</v>
      </c>
      <c r="M474" s="283"/>
      <c r="N474" s="280">
        <f>ROUND(L474*K474,2)</f>
        <v>0</v>
      </c>
      <c r="O474" s="280"/>
      <c r="P474" s="280"/>
      <c r="Q474" s="280"/>
      <c r="R474" s="40"/>
      <c r="T474" s="176" t="s">
        <v>22</v>
      </c>
      <c r="U474" s="47" t="s">
        <v>47</v>
      </c>
      <c r="V474" s="39"/>
      <c r="W474" s="177">
        <f>V474*K474</f>
        <v>0</v>
      </c>
      <c r="X474" s="177">
        <v>4E-05</v>
      </c>
      <c r="Y474" s="177">
        <f>X474*K474</f>
        <v>0.02808</v>
      </c>
      <c r="Z474" s="177">
        <v>0</v>
      </c>
      <c r="AA474" s="178">
        <f>Z474*K474</f>
        <v>0</v>
      </c>
      <c r="AR474" s="21" t="s">
        <v>196</v>
      </c>
      <c r="AT474" s="21" t="s">
        <v>193</v>
      </c>
      <c r="AU474" s="21" t="s">
        <v>114</v>
      </c>
      <c r="AY474" s="21" t="s">
        <v>191</v>
      </c>
      <c r="BE474" s="113">
        <f>IF(U474="základní",N474,0)</f>
        <v>0</v>
      </c>
      <c r="BF474" s="113">
        <f>IF(U474="snížená",N474,0)</f>
        <v>0</v>
      </c>
      <c r="BG474" s="113">
        <f>IF(U474="zákl. přenesená",N474,0)</f>
        <v>0</v>
      </c>
      <c r="BH474" s="113">
        <f>IF(U474="sníž. přenesená",N474,0)</f>
        <v>0</v>
      </c>
      <c r="BI474" s="113">
        <f>IF(U474="nulová",N474,0)</f>
        <v>0</v>
      </c>
      <c r="BJ474" s="21" t="s">
        <v>90</v>
      </c>
      <c r="BK474" s="113">
        <f>ROUND(L474*K474,2)</f>
        <v>0</v>
      </c>
      <c r="BL474" s="21" t="s">
        <v>196</v>
      </c>
      <c r="BM474" s="21" t="s">
        <v>2021</v>
      </c>
    </row>
    <row r="475" spans="2:47" s="1" customFormat="1" ht="90" customHeight="1">
      <c r="B475" s="38"/>
      <c r="C475" s="39"/>
      <c r="D475" s="39"/>
      <c r="E475" s="39"/>
      <c r="F475" s="270" t="s">
        <v>689</v>
      </c>
      <c r="G475" s="271"/>
      <c r="H475" s="271"/>
      <c r="I475" s="271"/>
      <c r="J475" s="39"/>
      <c r="K475" s="39"/>
      <c r="L475" s="39"/>
      <c r="M475" s="39"/>
      <c r="N475" s="39"/>
      <c r="O475" s="39"/>
      <c r="P475" s="39"/>
      <c r="Q475" s="39"/>
      <c r="R475" s="40"/>
      <c r="T475" s="147"/>
      <c r="U475" s="39"/>
      <c r="V475" s="39"/>
      <c r="W475" s="39"/>
      <c r="X475" s="39"/>
      <c r="Y475" s="39"/>
      <c r="Z475" s="39"/>
      <c r="AA475" s="81"/>
      <c r="AT475" s="21" t="s">
        <v>210</v>
      </c>
      <c r="AU475" s="21" t="s">
        <v>114</v>
      </c>
    </row>
    <row r="476" spans="2:51" s="11" customFormat="1" ht="22.5" customHeight="1">
      <c r="B476" s="187"/>
      <c r="C476" s="188"/>
      <c r="D476" s="188"/>
      <c r="E476" s="189" t="s">
        <v>22</v>
      </c>
      <c r="F476" s="272" t="s">
        <v>2022</v>
      </c>
      <c r="G476" s="273"/>
      <c r="H476" s="273"/>
      <c r="I476" s="273"/>
      <c r="J476" s="188"/>
      <c r="K476" s="190" t="s">
        <v>22</v>
      </c>
      <c r="L476" s="188"/>
      <c r="M476" s="188"/>
      <c r="N476" s="188"/>
      <c r="O476" s="188"/>
      <c r="P476" s="188"/>
      <c r="Q476" s="188"/>
      <c r="R476" s="191"/>
      <c r="T476" s="192"/>
      <c r="U476" s="188"/>
      <c r="V476" s="188"/>
      <c r="W476" s="188"/>
      <c r="X476" s="188"/>
      <c r="Y476" s="188"/>
      <c r="Z476" s="188"/>
      <c r="AA476" s="193"/>
      <c r="AT476" s="194" t="s">
        <v>199</v>
      </c>
      <c r="AU476" s="194" t="s">
        <v>114</v>
      </c>
      <c r="AV476" s="11" t="s">
        <v>90</v>
      </c>
      <c r="AW476" s="11" t="s">
        <v>39</v>
      </c>
      <c r="AX476" s="11" t="s">
        <v>82</v>
      </c>
      <c r="AY476" s="194" t="s">
        <v>191</v>
      </c>
    </row>
    <row r="477" spans="2:51" s="10" customFormat="1" ht="22.5" customHeight="1">
      <c r="B477" s="179"/>
      <c r="C477" s="180"/>
      <c r="D477" s="180"/>
      <c r="E477" s="181" t="s">
        <v>22</v>
      </c>
      <c r="F477" s="274" t="s">
        <v>2023</v>
      </c>
      <c r="G477" s="275"/>
      <c r="H477" s="275"/>
      <c r="I477" s="275"/>
      <c r="J477" s="180"/>
      <c r="K477" s="182">
        <v>702</v>
      </c>
      <c r="L477" s="180"/>
      <c r="M477" s="180"/>
      <c r="N477" s="180"/>
      <c r="O477" s="180"/>
      <c r="P477" s="180"/>
      <c r="Q477" s="180"/>
      <c r="R477" s="183"/>
      <c r="T477" s="184"/>
      <c r="U477" s="180"/>
      <c r="V477" s="180"/>
      <c r="W477" s="180"/>
      <c r="X477" s="180"/>
      <c r="Y477" s="180"/>
      <c r="Z477" s="180"/>
      <c r="AA477" s="185"/>
      <c r="AT477" s="186" t="s">
        <v>199</v>
      </c>
      <c r="AU477" s="186" t="s">
        <v>114</v>
      </c>
      <c r="AV477" s="10" t="s">
        <v>114</v>
      </c>
      <c r="AW477" s="10" t="s">
        <v>39</v>
      </c>
      <c r="AX477" s="10" t="s">
        <v>90</v>
      </c>
      <c r="AY477" s="186" t="s">
        <v>191</v>
      </c>
    </row>
    <row r="478" spans="2:65" s="1" customFormat="1" ht="31.5" customHeight="1">
      <c r="B478" s="38"/>
      <c r="C478" s="172" t="s">
        <v>1543</v>
      </c>
      <c r="D478" s="172" t="s">
        <v>193</v>
      </c>
      <c r="E478" s="173" t="s">
        <v>693</v>
      </c>
      <c r="F478" s="281" t="s">
        <v>694</v>
      </c>
      <c r="G478" s="281"/>
      <c r="H478" s="281"/>
      <c r="I478" s="281"/>
      <c r="J478" s="174" t="s">
        <v>203</v>
      </c>
      <c r="K478" s="175">
        <v>4</v>
      </c>
      <c r="L478" s="282">
        <v>0</v>
      </c>
      <c r="M478" s="283"/>
      <c r="N478" s="280">
        <f>ROUND(L478*K478,2)</f>
        <v>0</v>
      </c>
      <c r="O478" s="280"/>
      <c r="P478" s="280"/>
      <c r="Q478" s="280"/>
      <c r="R478" s="40"/>
      <c r="T478" s="176" t="s">
        <v>22</v>
      </c>
      <c r="U478" s="47" t="s">
        <v>47</v>
      </c>
      <c r="V478" s="39"/>
      <c r="W478" s="177">
        <f>V478*K478</f>
        <v>0</v>
      </c>
      <c r="X478" s="177">
        <v>0</v>
      </c>
      <c r="Y478" s="177">
        <f>X478*K478</f>
        <v>0</v>
      </c>
      <c r="Z478" s="177">
        <v>0</v>
      </c>
      <c r="AA478" s="178">
        <f>Z478*K478</f>
        <v>0</v>
      </c>
      <c r="AR478" s="21" t="s">
        <v>196</v>
      </c>
      <c r="AT478" s="21" t="s">
        <v>193</v>
      </c>
      <c r="AU478" s="21" t="s">
        <v>114</v>
      </c>
      <c r="AY478" s="21" t="s">
        <v>191</v>
      </c>
      <c r="BE478" s="113">
        <f>IF(U478="základní",N478,0)</f>
        <v>0</v>
      </c>
      <c r="BF478" s="113">
        <f>IF(U478="snížená",N478,0)</f>
        <v>0</v>
      </c>
      <c r="BG478" s="113">
        <f>IF(U478="zákl. přenesená",N478,0)</f>
        <v>0</v>
      </c>
      <c r="BH478" s="113">
        <f>IF(U478="sníž. přenesená",N478,0)</f>
        <v>0</v>
      </c>
      <c r="BI478" s="113">
        <f>IF(U478="nulová",N478,0)</f>
        <v>0</v>
      </c>
      <c r="BJ478" s="21" t="s">
        <v>90</v>
      </c>
      <c r="BK478" s="113">
        <f>ROUND(L478*K478,2)</f>
        <v>0</v>
      </c>
      <c r="BL478" s="21" t="s">
        <v>196</v>
      </c>
      <c r="BM478" s="21" t="s">
        <v>2024</v>
      </c>
    </row>
    <row r="479" spans="2:47" s="1" customFormat="1" ht="90" customHeight="1">
      <c r="B479" s="38"/>
      <c r="C479" s="39"/>
      <c r="D479" s="39"/>
      <c r="E479" s="39"/>
      <c r="F479" s="270" t="s">
        <v>696</v>
      </c>
      <c r="G479" s="271"/>
      <c r="H479" s="271"/>
      <c r="I479" s="271"/>
      <c r="J479" s="39"/>
      <c r="K479" s="39"/>
      <c r="L479" s="39"/>
      <c r="M479" s="39"/>
      <c r="N479" s="39"/>
      <c r="O479" s="39"/>
      <c r="P479" s="39"/>
      <c r="Q479" s="39"/>
      <c r="R479" s="40"/>
      <c r="T479" s="147"/>
      <c r="U479" s="39"/>
      <c r="V479" s="39"/>
      <c r="W479" s="39"/>
      <c r="X479" s="39"/>
      <c r="Y479" s="39"/>
      <c r="Z479" s="39"/>
      <c r="AA479" s="81"/>
      <c r="AT479" s="21" t="s">
        <v>210</v>
      </c>
      <c r="AU479" s="21" t="s">
        <v>114</v>
      </c>
    </row>
    <row r="480" spans="2:51" s="11" customFormat="1" ht="22.5" customHeight="1">
      <c r="B480" s="187"/>
      <c r="C480" s="188"/>
      <c r="D480" s="188"/>
      <c r="E480" s="189" t="s">
        <v>22</v>
      </c>
      <c r="F480" s="272" t="s">
        <v>2025</v>
      </c>
      <c r="G480" s="273"/>
      <c r="H480" s="273"/>
      <c r="I480" s="273"/>
      <c r="J480" s="188"/>
      <c r="K480" s="190" t="s">
        <v>22</v>
      </c>
      <c r="L480" s="188"/>
      <c r="M480" s="188"/>
      <c r="N480" s="188"/>
      <c r="O480" s="188"/>
      <c r="P480" s="188"/>
      <c r="Q480" s="188"/>
      <c r="R480" s="191"/>
      <c r="T480" s="192"/>
      <c r="U480" s="188"/>
      <c r="V480" s="188"/>
      <c r="W480" s="188"/>
      <c r="X480" s="188"/>
      <c r="Y480" s="188"/>
      <c r="Z480" s="188"/>
      <c r="AA480" s="193"/>
      <c r="AT480" s="194" t="s">
        <v>199</v>
      </c>
      <c r="AU480" s="194" t="s">
        <v>114</v>
      </c>
      <c r="AV480" s="11" t="s">
        <v>90</v>
      </c>
      <c r="AW480" s="11" t="s">
        <v>39</v>
      </c>
      <c r="AX480" s="11" t="s">
        <v>82</v>
      </c>
      <c r="AY480" s="194" t="s">
        <v>191</v>
      </c>
    </row>
    <row r="481" spans="2:51" s="10" customFormat="1" ht="22.5" customHeight="1">
      <c r="B481" s="179"/>
      <c r="C481" s="180"/>
      <c r="D481" s="180"/>
      <c r="E481" s="181" t="s">
        <v>22</v>
      </c>
      <c r="F481" s="274" t="s">
        <v>2026</v>
      </c>
      <c r="G481" s="275"/>
      <c r="H481" s="275"/>
      <c r="I481" s="275"/>
      <c r="J481" s="180"/>
      <c r="K481" s="182">
        <v>4</v>
      </c>
      <c r="L481" s="180"/>
      <c r="M481" s="180"/>
      <c r="N481" s="180"/>
      <c r="O481" s="180"/>
      <c r="P481" s="180"/>
      <c r="Q481" s="180"/>
      <c r="R481" s="183"/>
      <c r="T481" s="184"/>
      <c r="U481" s="180"/>
      <c r="V481" s="180"/>
      <c r="W481" s="180"/>
      <c r="X481" s="180"/>
      <c r="Y481" s="180"/>
      <c r="Z481" s="180"/>
      <c r="AA481" s="185"/>
      <c r="AT481" s="186" t="s">
        <v>199</v>
      </c>
      <c r="AU481" s="186" t="s">
        <v>114</v>
      </c>
      <c r="AV481" s="10" t="s">
        <v>114</v>
      </c>
      <c r="AW481" s="10" t="s">
        <v>39</v>
      </c>
      <c r="AX481" s="10" t="s">
        <v>90</v>
      </c>
      <c r="AY481" s="186" t="s">
        <v>191</v>
      </c>
    </row>
    <row r="482" spans="2:65" s="1" customFormat="1" ht="31.5" customHeight="1">
      <c r="B482" s="38"/>
      <c r="C482" s="172" t="s">
        <v>2027</v>
      </c>
      <c r="D482" s="172" t="s">
        <v>193</v>
      </c>
      <c r="E482" s="173" t="s">
        <v>2028</v>
      </c>
      <c r="F482" s="281" t="s">
        <v>2029</v>
      </c>
      <c r="G482" s="281"/>
      <c r="H482" s="281"/>
      <c r="I482" s="281"/>
      <c r="J482" s="174" t="s">
        <v>111</v>
      </c>
      <c r="K482" s="175">
        <v>8.22</v>
      </c>
      <c r="L482" s="282">
        <v>0</v>
      </c>
      <c r="M482" s="283"/>
      <c r="N482" s="280">
        <f>ROUND(L482*K482,2)</f>
        <v>0</v>
      </c>
      <c r="O482" s="280"/>
      <c r="P482" s="280"/>
      <c r="Q482" s="280"/>
      <c r="R482" s="40"/>
      <c r="T482" s="176" t="s">
        <v>22</v>
      </c>
      <c r="U482" s="47" t="s">
        <v>47</v>
      </c>
      <c r="V482" s="39"/>
      <c r="W482" s="177">
        <f>V482*K482</f>
        <v>0</v>
      </c>
      <c r="X482" s="177">
        <v>0</v>
      </c>
      <c r="Y482" s="177">
        <f>X482*K482</f>
        <v>0</v>
      </c>
      <c r="Z482" s="177">
        <v>0.082</v>
      </c>
      <c r="AA482" s="178">
        <f>Z482*K482</f>
        <v>0.6740400000000001</v>
      </c>
      <c r="AR482" s="21" t="s">
        <v>196</v>
      </c>
      <c r="AT482" s="21" t="s">
        <v>193</v>
      </c>
      <c r="AU482" s="21" t="s">
        <v>114</v>
      </c>
      <c r="AY482" s="21" t="s">
        <v>191</v>
      </c>
      <c r="BE482" s="113">
        <f>IF(U482="základní",N482,0)</f>
        <v>0</v>
      </c>
      <c r="BF482" s="113">
        <f>IF(U482="snížená",N482,0)</f>
        <v>0</v>
      </c>
      <c r="BG482" s="113">
        <f>IF(U482="zákl. přenesená",N482,0)</f>
        <v>0</v>
      </c>
      <c r="BH482" s="113">
        <f>IF(U482="sníž. přenesená",N482,0)</f>
        <v>0</v>
      </c>
      <c r="BI482" s="113">
        <f>IF(U482="nulová",N482,0)</f>
        <v>0</v>
      </c>
      <c r="BJ482" s="21" t="s">
        <v>90</v>
      </c>
      <c r="BK482" s="113">
        <f>ROUND(L482*K482,2)</f>
        <v>0</v>
      </c>
      <c r="BL482" s="21" t="s">
        <v>196</v>
      </c>
      <c r="BM482" s="21" t="s">
        <v>2030</v>
      </c>
    </row>
    <row r="483" spans="2:51" s="11" customFormat="1" ht="22.5" customHeight="1">
      <c r="B483" s="187"/>
      <c r="C483" s="188"/>
      <c r="D483" s="188"/>
      <c r="E483" s="189" t="s">
        <v>22</v>
      </c>
      <c r="F483" s="286" t="s">
        <v>1826</v>
      </c>
      <c r="G483" s="287"/>
      <c r="H483" s="287"/>
      <c r="I483" s="287"/>
      <c r="J483" s="188"/>
      <c r="K483" s="190" t="s">
        <v>22</v>
      </c>
      <c r="L483" s="188"/>
      <c r="M483" s="188"/>
      <c r="N483" s="188"/>
      <c r="O483" s="188"/>
      <c r="P483" s="188"/>
      <c r="Q483" s="188"/>
      <c r="R483" s="191"/>
      <c r="T483" s="192"/>
      <c r="U483" s="188"/>
      <c r="V483" s="188"/>
      <c r="W483" s="188"/>
      <c r="X483" s="188"/>
      <c r="Y483" s="188"/>
      <c r="Z483" s="188"/>
      <c r="AA483" s="193"/>
      <c r="AT483" s="194" t="s">
        <v>199</v>
      </c>
      <c r="AU483" s="194" t="s">
        <v>114</v>
      </c>
      <c r="AV483" s="11" t="s">
        <v>90</v>
      </c>
      <c r="AW483" s="11" t="s">
        <v>39</v>
      </c>
      <c r="AX483" s="11" t="s">
        <v>82</v>
      </c>
      <c r="AY483" s="194" t="s">
        <v>191</v>
      </c>
    </row>
    <row r="484" spans="2:51" s="10" customFormat="1" ht="22.5" customHeight="1">
      <c r="B484" s="179"/>
      <c r="C484" s="180"/>
      <c r="D484" s="180"/>
      <c r="E484" s="181" t="s">
        <v>22</v>
      </c>
      <c r="F484" s="274" t="s">
        <v>2031</v>
      </c>
      <c r="G484" s="275"/>
      <c r="H484" s="275"/>
      <c r="I484" s="275"/>
      <c r="J484" s="180"/>
      <c r="K484" s="182">
        <v>8.22</v>
      </c>
      <c r="L484" s="180"/>
      <c r="M484" s="180"/>
      <c r="N484" s="180"/>
      <c r="O484" s="180"/>
      <c r="P484" s="180"/>
      <c r="Q484" s="180"/>
      <c r="R484" s="183"/>
      <c r="T484" s="184"/>
      <c r="U484" s="180"/>
      <c r="V484" s="180"/>
      <c r="W484" s="180"/>
      <c r="X484" s="180"/>
      <c r="Y484" s="180"/>
      <c r="Z484" s="180"/>
      <c r="AA484" s="185"/>
      <c r="AT484" s="186" t="s">
        <v>199</v>
      </c>
      <c r="AU484" s="186" t="s">
        <v>114</v>
      </c>
      <c r="AV484" s="10" t="s">
        <v>114</v>
      </c>
      <c r="AW484" s="10" t="s">
        <v>39</v>
      </c>
      <c r="AX484" s="10" t="s">
        <v>90</v>
      </c>
      <c r="AY484" s="186" t="s">
        <v>191</v>
      </c>
    </row>
    <row r="485" spans="2:65" s="1" customFormat="1" ht="44.25" customHeight="1">
      <c r="B485" s="38"/>
      <c r="C485" s="172" t="s">
        <v>558</v>
      </c>
      <c r="D485" s="172" t="s">
        <v>193</v>
      </c>
      <c r="E485" s="173" t="s">
        <v>699</v>
      </c>
      <c r="F485" s="281" t="s">
        <v>700</v>
      </c>
      <c r="G485" s="281"/>
      <c r="H485" s="281"/>
      <c r="I485" s="281"/>
      <c r="J485" s="174" t="s">
        <v>207</v>
      </c>
      <c r="K485" s="175">
        <v>20.383</v>
      </c>
      <c r="L485" s="282">
        <v>0</v>
      </c>
      <c r="M485" s="283"/>
      <c r="N485" s="280">
        <f>ROUND(L485*K485,2)</f>
        <v>0</v>
      </c>
      <c r="O485" s="280"/>
      <c r="P485" s="280"/>
      <c r="Q485" s="280"/>
      <c r="R485" s="40"/>
      <c r="T485" s="176" t="s">
        <v>22</v>
      </c>
      <c r="U485" s="47" t="s">
        <v>47</v>
      </c>
      <c r="V485" s="39"/>
      <c r="W485" s="177">
        <f>V485*K485</f>
        <v>0</v>
      </c>
      <c r="X485" s="177">
        <v>0</v>
      </c>
      <c r="Y485" s="177">
        <f>X485*K485</f>
        <v>0</v>
      </c>
      <c r="Z485" s="177">
        <v>2.2</v>
      </c>
      <c r="AA485" s="178">
        <f>Z485*K485</f>
        <v>44.842600000000004</v>
      </c>
      <c r="AR485" s="21" t="s">
        <v>196</v>
      </c>
      <c r="AT485" s="21" t="s">
        <v>193</v>
      </c>
      <c r="AU485" s="21" t="s">
        <v>114</v>
      </c>
      <c r="AY485" s="21" t="s">
        <v>191</v>
      </c>
      <c r="BE485" s="113">
        <f>IF(U485="základní",N485,0)</f>
        <v>0</v>
      </c>
      <c r="BF485" s="113">
        <f>IF(U485="snížená",N485,0)</f>
        <v>0</v>
      </c>
      <c r="BG485" s="113">
        <f>IF(U485="zákl. přenesená",N485,0)</f>
        <v>0</v>
      </c>
      <c r="BH485" s="113">
        <f>IF(U485="sníž. přenesená",N485,0)</f>
        <v>0</v>
      </c>
      <c r="BI485" s="113">
        <f>IF(U485="nulová",N485,0)</f>
        <v>0</v>
      </c>
      <c r="BJ485" s="21" t="s">
        <v>90</v>
      </c>
      <c r="BK485" s="113">
        <f>ROUND(L485*K485,2)</f>
        <v>0</v>
      </c>
      <c r="BL485" s="21" t="s">
        <v>196</v>
      </c>
      <c r="BM485" s="21" t="s">
        <v>2032</v>
      </c>
    </row>
    <row r="486" spans="2:51" s="11" customFormat="1" ht="22.5" customHeight="1">
      <c r="B486" s="187"/>
      <c r="C486" s="188"/>
      <c r="D486" s="188"/>
      <c r="E486" s="189" t="s">
        <v>22</v>
      </c>
      <c r="F486" s="286" t="s">
        <v>1946</v>
      </c>
      <c r="G486" s="287"/>
      <c r="H486" s="287"/>
      <c r="I486" s="287"/>
      <c r="J486" s="188"/>
      <c r="K486" s="190" t="s">
        <v>22</v>
      </c>
      <c r="L486" s="188"/>
      <c r="M486" s="188"/>
      <c r="N486" s="188"/>
      <c r="O486" s="188"/>
      <c r="P486" s="188"/>
      <c r="Q486" s="188"/>
      <c r="R486" s="191"/>
      <c r="T486" s="192"/>
      <c r="U486" s="188"/>
      <c r="V486" s="188"/>
      <c r="W486" s="188"/>
      <c r="X486" s="188"/>
      <c r="Y486" s="188"/>
      <c r="Z486" s="188"/>
      <c r="AA486" s="193"/>
      <c r="AT486" s="194" t="s">
        <v>199</v>
      </c>
      <c r="AU486" s="194" t="s">
        <v>114</v>
      </c>
      <c r="AV486" s="11" t="s">
        <v>90</v>
      </c>
      <c r="AW486" s="11" t="s">
        <v>39</v>
      </c>
      <c r="AX486" s="11" t="s">
        <v>82</v>
      </c>
      <c r="AY486" s="194" t="s">
        <v>191</v>
      </c>
    </row>
    <row r="487" spans="2:51" s="11" customFormat="1" ht="22.5" customHeight="1">
      <c r="B487" s="187"/>
      <c r="C487" s="188"/>
      <c r="D487" s="188"/>
      <c r="E487" s="189" t="s">
        <v>22</v>
      </c>
      <c r="F487" s="272" t="s">
        <v>702</v>
      </c>
      <c r="G487" s="273"/>
      <c r="H487" s="273"/>
      <c r="I487" s="273"/>
      <c r="J487" s="188"/>
      <c r="K487" s="190" t="s">
        <v>22</v>
      </c>
      <c r="L487" s="188"/>
      <c r="M487" s="188"/>
      <c r="N487" s="188"/>
      <c r="O487" s="188"/>
      <c r="P487" s="188"/>
      <c r="Q487" s="188"/>
      <c r="R487" s="191"/>
      <c r="T487" s="192"/>
      <c r="U487" s="188"/>
      <c r="V487" s="188"/>
      <c r="W487" s="188"/>
      <c r="X487" s="188"/>
      <c r="Y487" s="188"/>
      <c r="Z487" s="188"/>
      <c r="AA487" s="193"/>
      <c r="AT487" s="194" t="s">
        <v>199</v>
      </c>
      <c r="AU487" s="194" t="s">
        <v>114</v>
      </c>
      <c r="AV487" s="11" t="s">
        <v>90</v>
      </c>
      <c r="AW487" s="11" t="s">
        <v>39</v>
      </c>
      <c r="AX487" s="11" t="s">
        <v>82</v>
      </c>
      <c r="AY487" s="194" t="s">
        <v>191</v>
      </c>
    </row>
    <row r="488" spans="2:51" s="10" customFormat="1" ht="22.5" customHeight="1">
      <c r="B488" s="179"/>
      <c r="C488" s="180"/>
      <c r="D488" s="180"/>
      <c r="E488" s="181" t="s">
        <v>22</v>
      </c>
      <c r="F488" s="274" t="s">
        <v>2033</v>
      </c>
      <c r="G488" s="275"/>
      <c r="H488" s="275"/>
      <c r="I488" s="275"/>
      <c r="J488" s="180"/>
      <c r="K488" s="182">
        <v>3.465</v>
      </c>
      <c r="L488" s="180"/>
      <c r="M488" s="180"/>
      <c r="N488" s="180"/>
      <c r="O488" s="180"/>
      <c r="P488" s="180"/>
      <c r="Q488" s="180"/>
      <c r="R488" s="183"/>
      <c r="T488" s="184"/>
      <c r="U488" s="180"/>
      <c r="V488" s="180"/>
      <c r="W488" s="180"/>
      <c r="X488" s="180"/>
      <c r="Y488" s="180"/>
      <c r="Z488" s="180"/>
      <c r="AA488" s="185"/>
      <c r="AT488" s="186" t="s">
        <v>199</v>
      </c>
      <c r="AU488" s="186" t="s">
        <v>114</v>
      </c>
      <c r="AV488" s="10" t="s">
        <v>114</v>
      </c>
      <c r="AW488" s="10" t="s">
        <v>39</v>
      </c>
      <c r="AX488" s="10" t="s">
        <v>82</v>
      </c>
      <c r="AY488" s="186" t="s">
        <v>191</v>
      </c>
    </row>
    <row r="489" spans="2:51" s="10" customFormat="1" ht="31.5" customHeight="1">
      <c r="B489" s="179"/>
      <c r="C489" s="180"/>
      <c r="D489" s="180"/>
      <c r="E489" s="181" t="s">
        <v>22</v>
      </c>
      <c r="F489" s="274" t="s">
        <v>2034</v>
      </c>
      <c r="G489" s="275"/>
      <c r="H489" s="275"/>
      <c r="I489" s="275"/>
      <c r="J489" s="180"/>
      <c r="K489" s="182">
        <v>16.918</v>
      </c>
      <c r="L489" s="180"/>
      <c r="M489" s="180"/>
      <c r="N489" s="180"/>
      <c r="O489" s="180"/>
      <c r="P489" s="180"/>
      <c r="Q489" s="180"/>
      <c r="R489" s="183"/>
      <c r="T489" s="184"/>
      <c r="U489" s="180"/>
      <c r="V489" s="180"/>
      <c r="W489" s="180"/>
      <c r="X489" s="180"/>
      <c r="Y489" s="180"/>
      <c r="Z489" s="180"/>
      <c r="AA489" s="185"/>
      <c r="AT489" s="186" t="s">
        <v>199</v>
      </c>
      <c r="AU489" s="186" t="s">
        <v>114</v>
      </c>
      <c r="AV489" s="10" t="s">
        <v>114</v>
      </c>
      <c r="AW489" s="10" t="s">
        <v>39</v>
      </c>
      <c r="AX489" s="10" t="s">
        <v>82</v>
      </c>
      <c r="AY489" s="186" t="s">
        <v>191</v>
      </c>
    </row>
    <row r="490" spans="2:51" s="12" customFormat="1" ht="22.5" customHeight="1">
      <c r="B490" s="195"/>
      <c r="C490" s="196"/>
      <c r="D490" s="196"/>
      <c r="E490" s="197" t="s">
        <v>22</v>
      </c>
      <c r="F490" s="288" t="s">
        <v>217</v>
      </c>
      <c r="G490" s="289"/>
      <c r="H490" s="289"/>
      <c r="I490" s="289"/>
      <c r="J490" s="196"/>
      <c r="K490" s="198">
        <v>20.383</v>
      </c>
      <c r="L490" s="196"/>
      <c r="M490" s="196"/>
      <c r="N490" s="196"/>
      <c r="O490" s="196"/>
      <c r="P490" s="196"/>
      <c r="Q490" s="196"/>
      <c r="R490" s="199"/>
      <c r="T490" s="200"/>
      <c r="U490" s="196"/>
      <c r="V490" s="196"/>
      <c r="W490" s="196"/>
      <c r="X490" s="196"/>
      <c r="Y490" s="196"/>
      <c r="Z490" s="196"/>
      <c r="AA490" s="201"/>
      <c r="AT490" s="202" t="s">
        <v>199</v>
      </c>
      <c r="AU490" s="202" t="s">
        <v>114</v>
      </c>
      <c r="AV490" s="12" t="s">
        <v>196</v>
      </c>
      <c r="AW490" s="12" t="s">
        <v>39</v>
      </c>
      <c r="AX490" s="12" t="s">
        <v>90</v>
      </c>
      <c r="AY490" s="202" t="s">
        <v>191</v>
      </c>
    </row>
    <row r="491" spans="2:65" s="1" customFormat="1" ht="44.25" customHeight="1">
      <c r="B491" s="38"/>
      <c r="C491" s="172" t="s">
        <v>1048</v>
      </c>
      <c r="D491" s="172" t="s">
        <v>193</v>
      </c>
      <c r="E491" s="173" t="s">
        <v>2035</v>
      </c>
      <c r="F491" s="281" t="s">
        <v>2036</v>
      </c>
      <c r="G491" s="281"/>
      <c r="H491" s="281"/>
      <c r="I491" s="281"/>
      <c r="J491" s="174" t="s">
        <v>111</v>
      </c>
      <c r="K491" s="175">
        <v>76.9</v>
      </c>
      <c r="L491" s="282">
        <v>0</v>
      </c>
      <c r="M491" s="283"/>
      <c r="N491" s="280">
        <f>ROUND(L491*K491,2)</f>
        <v>0</v>
      </c>
      <c r="O491" s="280"/>
      <c r="P491" s="280"/>
      <c r="Q491" s="280"/>
      <c r="R491" s="40"/>
      <c r="T491" s="176" t="s">
        <v>22</v>
      </c>
      <c r="U491" s="47" t="s">
        <v>47</v>
      </c>
      <c r="V491" s="39"/>
      <c r="W491" s="177">
        <f>V491*K491</f>
        <v>0</v>
      </c>
      <c r="X491" s="177">
        <v>0</v>
      </c>
      <c r="Y491" s="177">
        <f>X491*K491</f>
        <v>0</v>
      </c>
      <c r="Z491" s="177">
        <v>0.059</v>
      </c>
      <c r="AA491" s="178">
        <f>Z491*K491</f>
        <v>4.5371</v>
      </c>
      <c r="AR491" s="21" t="s">
        <v>196</v>
      </c>
      <c r="AT491" s="21" t="s">
        <v>193</v>
      </c>
      <c r="AU491" s="21" t="s">
        <v>114</v>
      </c>
      <c r="AY491" s="21" t="s">
        <v>191</v>
      </c>
      <c r="BE491" s="113">
        <f>IF(U491="základní",N491,0)</f>
        <v>0</v>
      </c>
      <c r="BF491" s="113">
        <f>IF(U491="snížená",N491,0)</f>
        <v>0</v>
      </c>
      <c r="BG491" s="113">
        <f>IF(U491="zákl. přenesená",N491,0)</f>
        <v>0</v>
      </c>
      <c r="BH491" s="113">
        <f>IF(U491="sníž. přenesená",N491,0)</f>
        <v>0</v>
      </c>
      <c r="BI491" s="113">
        <f>IF(U491="nulová",N491,0)</f>
        <v>0</v>
      </c>
      <c r="BJ491" s="21" t="s">
        <v>90</v>
      </c>
      <c r="BK491" s="113">
        <f>ROUND(L491*K491,2)</f>
        <v>0</v>
      </c>
      <c r="BL491" s="21" t="s">
        <v>196</v>
      </c>
      <c r="BM491" s="21" t="s">
        <v>2037</v>
      </c>
    </row>
    <row r="492" spans="2:51" s="11" customFormat="1" ht="22.5" customHeight="1">
      <c r="B492" s="187"/>
      <c r="C492" s="188"/>
      <c r="D492" s="188"/>
      <c r="E492" s="189" t="s">
        <v>22</v>
      </c>
      <c r="F492" s="286" t="s">
        <v>1946</v>
      </c>
      <c r="G492" s="287"/>
      <c r="H492" s="287"/>
      <c r="I492" s="287"/>
      <c r="J492" s="188"/>
      <c r="K492" s="190" t="s">
        <v>22</v>
      </c>
      <c r="L492" s="188"/>
      <c r="M492" s="188"/>
      <c r="N492" s="188"/>
      <c r="O492" s="188"/>
      <c r="P492" s="188"/>
      <c r="Q492" s="188"/>
      <c r="R492" s="191"/>
      <c r="T492" s="192"/>
      <c r="U492" s="188"/>
      <c r="V492" s="188"/>
      <c r="W492" s="188"/>
      <c r="X492" s="188"/>
      <c r="Y492" s="188"/>
      <c r="Z492" s="188"/>
      <c r="AA492" s="193"/>
      <c r="AT492" s="194" t="s">
        <v>199</v>
      </c>
      <c r="AU492" s="194" t="s">
        <v>114</v>
      </c>
      <c r="AV492" s="11" t="s">
        <v>90</v>
      </c>
      <c r="AW492" s="11" t="s">
        <v>39</v>
      </c>
      <c r="AX492" s="11" t="s">
        <v>82</v>
      </c>
      <c r="AY492" s="194" t="s">
        <v>191</v>
      </c>
    </row>
    <row r="493" spans="2:51" s="10" customFormat="1" ht="22.5" customHeight="1">
      <c r="B493" s="179"/>
      <c r="C493" s="180"/>
      <c r="D493" s="180"/>
      <c r="E493" s="181" t="s">
        <v>22</v>
      </c>
      <c r="F493" s="274" t="s">
        <v>1995</v>
      </c>
      <c r="G493" s="275"/>
      <c r="H493" s="275"/>
      <c r="I493" s="275"/>
      <c r="J493" s="180"/>
      <c r="K493" s="182">
        <v>76.9</v>
      </c>
      <c r="L493" s="180"/>
      <c r="M493" s="180"/>
      <c r="N493" s="180"/>
      <c r="O493" s="180"/>
      <c r="P493" s="180"/>
      <c r="Q493" s="180"/>
      <c r="R493" s="183"/>
      <c r="T493" s="184"/>
      <c r="U493" s="180"/>
      <c r="V493" s="180"/>
      <c r="W493" s="180"/>
      <c r="X493" s="180"/>
      <c r="Y493" s="180"/>
      <c r="Z493" s="180"/>
      <c r="AA493" s="185"/>
      <c r="AT493" s="186" t="s">
        <v>199</v>
      </c>
      <c r="AU493" s="186" t="s">
        <v>114</v>
      </c>
      <c r="AV493" s="10" t="s">
        <v>114</v>
      </c>
      <c r="AW493" s="10" t="s">
        <v>39</v>
      </c>
      <c r="AX493" s="10" t="s">
        <v>90</v>
      </c>
      <c r="AY493" s="186" t="s">
        <v>191</v>
      </c>
    </row>
    <row r="494" spans="2:65" s="1" customFormat="1" ht="44.25" customHeight="1">
      <c r="B494" s="38"/>
      <c r="C494" s="172" t="s">
        <v>1181</v>
      </c>
      <c r="D494" s="172" t="s">
        <v>193</v>
      </c>
      <c r="E494" s="173" t="s">
        <v>705</v>
      </c>
      <c r="F494" s="281" t="s">
        <v>706</v>
      </c>
      <c r="G494" s="281"/>
      <c r="H494" s="281"/>
      <c r="I494" s="281"/>
      <c r="J494" s="174" t="s">
        <v>111</v>
      </c>
      <c r="K494" s="175">
        <v>11.55</v>
      </c>
      <c r="L494" s="282">
        <v>0</v>
      </c>
      <c r="M494" s="283"/>
      <c r="N494" s="280">
        <f>ROUND(L494*K494,2)</f>
        <v>0</v>
      </c>
      <c r="O494" s="280"/>
      <c r="P494" s="280"/>
      <c r="Q494" s="280"/>
      <c r="R494" s="40"/>
      <c r="T494" s="176" t="s">
        <v>22</v>
      </c>
      <c r="U494" s="47" t="s">
        <v>47</v>
      </c>
      <c r="V494" s="39"/>
      <c r="W494" s="177">
        <f>V494*K494</f>
        <v>0</v>
      </c>
      <c r="X494" s="177">
        <v>0</v>
      </c>
      <c r="Y494" s="177">
        <f>X494*K494</f>
        <v>0</v>
      </c>
      <c r="Z494" s="177">
        <v>0.12</v>
      </c>
      <c r="AA494" s="178">
        <f>Z494*K494</f>
        <v>1.3860000000000001</v>
      </c>
      <c r="AR494" s="21" t="s">
        <v>196</v>
      </c>
      <c r="AT494" s="21" t="s">
        <v>193</v>
      </c>
      <c r="AU494" s="21" t="s">
        <v>114</v>
      </c>
      <c r="AY494" s="21" t="s">
        <v>191</v>
      </c>
      <c r="BE494" s="113">
        <f>IF(U494="základní",N494,0)</f>
        <v>0</v>
      </c>
      <c r="BF494" s="113">
        <f>IF(U494="snížená",N494,0)</f>
        <v>0</v>
      </c>
      <c r="BG494" s="113">
        <f>IF(U494="zákl. přenesená",N494,0)</f>
        <v>0</v>
      </c>
      <c r="BH494" s="113">
        <f>IF(U494="sníž. přenesená",N494,0)</f>
        <v>0</v>
      </c>
      <c r="BI494" s="113">
        <f>IF(U494="nulová",N494,0)</f>
        <v>0</v>
      </c>
      <c r="BJ494" s="21" t="s">
        <v>90</v>
      </c>
      <c r="BK494" s="113">
        <f>ROUND(L494*K494,2)</f>
        <v>0</v>
      </c>
      <c r="BL494" s="21" t="s">
        <v>196</v>
      </c>
      <c r="BM494" s="21" t="s">
        <v>2038</v>
      </c>
    </row>
    <row r="495" spans="2:51" s="11" customFormat="1" ht="22.5" customHeight="1">
      <c r="B495" s="187"/>
      <c r="C495" s="188"/>
      <c r="D495" s="188"/>
      <c r="E495" s="189" t="s">
        <v>22</v>
      </c>
      <c r="F495" s="286" t="s">
        <v>702</v>
      </c>
      <c r="G495" s="287"/>
      <c r="H495" s="287"/>
      <c r="I495" s="287"/>
      <c r="J495" s="188"/>
      <c r="K495" s="190" t="s">
        <v>22</v>
      </c>
      <c r="L495" s="188"/>
      <c r="M495" s="188"/>
      <c r="N495" s="188"/>
      <c r="O495" s="188"/>
      <c r="P495" s="188"/>
      <c r="Q495" s="188"/>
      <c r="R495" s="191"/>
      <c r="T495" s="192"/>
      <c r="U495" s="188"/>
      <c r="V495" s="188"/>
      <c r="W495" s="188"/>
      <c r="X495" s="188"/>
      <c r="Y495" s="188"/>
      <c r="Z495" s="188"/>
      <c r="AA495" s="193"/>
      <c r="AT495" s="194" t="s">
        <v>199</v>
      </c>
      <c r="AU495" s="194" t="s">
        <v>114</v>
      </c>
      <c r="AV495" s="11" t="s">
        <v>90</v>
      </c>
      <c r="AW495" s="11" t="s">
        <v>39</v>
      </c>
      <c r="AX495" s="11" t="s">
        <v>82</v>
      </c>
      <c r="AY495" s="194" t="s">
        <v>191</v>
      </c>
    </row>
    <row r="496" spans="2:51" s="10" customFormat="1" ht="22.5" customHeight="1">
      <c r="B496" s="179"/>
      <c r="C496" s="180"/>
      <c r="D496" s="180"/>
      <c r="E496" s="181" t="s">
        <v>22</v>
      </c>
      <c r="F496" s="274" t="s">
        <v>2039</v>
      </c>
      <c r="G496" s="275"/>
      <c r="H496" s="275"/>
      <c r="I496" s="275"/>
      <c r="J496" s="180"/>
      <c r="K496" s="182">
        <v>11.55</v>
      </c>
      <c r="L496" s="180"/>
      <c r="M496" s="180"/>
      <c r="N496" s="180"/>
      <c r="O496" s="180"/>
      <c r="P496" s="180"/>
      <c r="Q496" s="180"/>
      <c r="R496" s="183"/>
      <c r="T496" s="184"/>
      <c r="U496" s="180"/>
      <c r="V496" s="180"/>
      <c r="W496" s="180"/>
      <c r="X496" s="180"/>
      <c r="Y496" s="180"/>
      <c r="Z496" s="180"/>
      <c r="AA496" s="185"/>
      <c r="AT496" s="186" t="s">
        <v>199</v>
      </c>
      <c r="AU496" s="186" t="s">
        <v>114</v>
      </c>
      <c r="AV496" s="10" t="s">
        <v>114</v>
      </c>
      <c r="AW496" s="10" t="s">
        <v>39</v>
      </c>
      <c r="AX496" s="10" t="s">
        <v>90</v>
      </c>
      <c r="AY496" s="186" t="s">
        <v>191</v>
      </c>
    </row>
    <row r="497" spans="2:65" s="1" customFormat="1" ht="31.5" customHeight="1">
      <c r="B497" s="38"/>
      <c r="C497" s="172" t="s">
        <v>2040</v>
      </c>
      <c r="D497" s="172" t="s">
        <v>193</v>
      </c>
      <c r="E497" s="173" t="s">
        <v>709</v>
      </c>
      <c r="F497" s="281" t="s">
        <v>710</v>
      </c>
      <c r="G497" s="281"/>
      <c r="H497" s="281"/>
      <c r="I497" s="281"/>
      <c r="J497" s="174" t="s">
        <v>111</v>
      </c>
      <c r="K497" s="175">
        <v>17.8</v>
      </c>
      <c r="L497" s="282">
        <v>0</v>
      </c>
      <c r="M497" s="283"/>
      <c r="N497" s="280">
        <f>ROUND(L497*K497,2)</f>
        <v>0</v>
      </c>
      <c r="O497" s="280"/>
      <c r="P497" s="280"/>
      <c r="Q497" s="280"/>
      <c r="R497" s="40"/>
      <c r="T497" s="176" t="s">
        <v>22</v>
      </c>
      <c r="U497" s="47" t="s">
        <v>47</v>
      </c>
      <c r="V497" s="39"/>
      <c r="W497" s="177">
        <f>V497*K497</f>
        <v>0</v>
      </c>
      <c r="X497" s="177">
        <v>0</v>
      </c>
      <c r="Y497" s="177">
        <f>X497*K497</f>
        <v>0</v>
      </c>
      <c r="Z497" s="177">
        <v>0.015</v>
      </c>
      <c r="AA497" s="178">
        <f>Z497*K497</f>
        <v>0.267</v>
      </c>
      <c r="AR497" s="21" t="s">
        <v>196</v>
      </c>
      <c r="AT497" s="21" t="s">
        <v>193</v>
      </c>
      <c r="AU497" s="21" t="s">
        <v>114</v>
      </c>
      <c r="AY497" s="21" t="s">
        <v>191</v>
      </c>
      <c r="BE497" s="113">
        <f>IF(U497="základní",N497,0)</f>
        <v>0</v>
      </c>
      <c r="BF497" s="113">
        <f>IF(U497="snížená",N497,0)</f>
        <v>0</v>
      </c>
      <c r="BG497" s="113">
        <f>IF(U497="zákl. přenesená",N497,0)</f>
        <v>0</v>
      </c>
      <c r="BH497" s="113">
        <f>IF(U497="sníž. přenesená",N497,0)</f>
        <v>0</v>
      </c>
      <c r="BI497" s="113">
        <f>IF(U497="nulová",N497,0)</f>
        <v>0</v>
      </c>
      <c r="BJ497" s="21" t="s">
        <v>90</v>
      </c>
      <c r="BK497" s="113">
        <f>ROUND(L497*K497,2)</f>
        <v>0</v>
      </c>
      <c r="BL497" s="21" t="s">
        <v>196</v>
      </c>
      <c r="BM497" s="21" t="s">
        <v>2041</v>
      </c>
    </row>
    <row r="498" spans="2:51" s="10" customFormat="1" ht="22.5" customHeight="1">
      <c r="B498" s="179"/>
      <c r="C498" s="180"/>
      <c r="D498" s="180"/>
      <c r="E498" s="181" t="s">
        <v>22</v>
      </c>
      <c r="F498" s="284" t="s">
        <v>2042</v>
      </c>
      <c r="G498" s="285"/>
      <c r="H498" s="285"/>
      <c r="I498" s="285"/>
      <c r="J498" s="180"/>
      <c r="K498" s="182">
        <v>6.4</v>
      </c>
      <c r="L498" s="180"/>
      <c r="M498" s="180"/>
      <c r="N498" s="180"/>
      <c r="O498" s="180"/>
      <c r="P498" s="180"/>
      <c r="Q498" s="180"/>
      <c r="R498" s="183"/>
      <c r="T498" s="184"/>
      <c r="U498" s="180"/>
      <c r="V498" s="180"/>
      <c r="W498" s="180"/>
      <c r="X498" s="180"/>
      <c r="Y498" s="180"/>
      <c r="Z498" s="180"/>
      <c r="AA498" s="185"/>
      <c r="AT498" s="186" t="s">
        <v>199</v>
      </c>
      <c r="AU498" s="186" t="s">
        <v>114</v>
      </c>
      <c r="AV498" s="10" t="s">
        <v>114</v>
      </c>
      <c r="AW498" s="10" t="s">
        <v>39</v>
      </c>
      <c r="AX498" s="10" t="s">
        <v>82</v>
      </c>
      <c r="AY498" s="186" t="s">
        <v>191</v>
      </c>
    </row>
    <row r="499" spans="2:51" s="10" customFormat="1" ht="22.5" customHeight="1">
      <c r="B499" s="179"/>
      <c r="C499" s="180"/>
      <c r="D499" s="180"/>
      <c r="E499" s="181" t="s">
        <v>22</v>
      </c>
      <c r="F499" s="274" t="s">
        <v>2043</v>
      </c>
      <c r="G499" s="275"/>
      <c r="H499" s="275"/>
      <c r="I499" s="275"/>
      <c r="J499" s="180"/>
      <c r="K499" s="182">
        <v>10.1</v>
      </c>
      <c r="L499" s="180"/>
      <c r="M499" s="180"/>
      <c r="N499" s="180"/>
      <c r="O499" s="180"/>
      <c r="P499" s="180"/>
      <c r="Q499" s="180"/>
      <c r="R499" s="183"/>
      <c r="T499" s="184"/>
      <c r="U499" s="180"/>
      <c r="V499" s="180"/>
      <c r="W499" s="180"/>
      <c r="X499" s="180"/>
      <c r="Y499" s="180"/>
      <c r="Z499" s="180"/>
      <c r="AA499" s="185"/>
      <c r="AT499" s="186" t="s">
        <v>199</v>
      </c>
      <c r="AU499" s="186" t="s">
        <v>114</v>
      </c>
      <c r="AV499" s="10" t="s">
        <v>114</v>
      </c>
      <c r="AW499" s="10" t="s">
        <v>39</v>
      </c>
      <c r="AX499" s="10" t="s">
        <v>82</v>
      </c>
      <c r="AY499" s="186" t="s">
        <v>191</v>
      </c>
    </row>
    <row r="500" spans="2:51" s="10" customFormat="1" ht="22.5" customHeight="1">
      <c r="B500" s="179"/>
      <c r="C500" s="180"/>
      <c r="D500" s="180"/>
      <c r="E500" s="181" t="s">
        <v>22</v>
      </c>
      <c r="F500" s="274" t="s">
        <v>2044</v>
      </c>
      <c r="G500" s="275"/>
      <c r="H500" s="275"/>
      <c r="I500" s="275"/>
      <c r="J500" s="180"/>
      <c r="K500" s="182">
        <v>1.3</v>
      </c>
      <c r="L500" s="180"/>
      <c r="M500" s="180"/>
      <c r="N500" s="180"/>
      <c r="O500" s="180"/>
      <c r="P500" s="180"/>
      <c r="Q500" s="180"/>
      <c r="R500" s="183"/>
      <c r="T500" s="184"/>
      <c r="U500" s="180"/>
      <c r="V500" s="180"/>
      <c r="W500" s="180"/>
      <c r="X500" s="180"/>
      <c r="Y500" s="180"/>
      <c r="Z500" s="180"/>
      <c r="AA500" s="185"/>
      <c r="AT500" s="186" t="s">
        <v>199</v>
      </c>
      <c r="AU500" s="186" t="s">
        <v>114</v>
      </c>
      <c r="AV500" s="10" t="s">
        <v>114</v>
      </c>
      <c r="AW500" s="10" t="s">
        <v>39</v>
      </c>
      <c r="AX500" s="10" t="s">
        <v>82</v>
      </c>
      <c r="AY500" s="186" t="s">
        <v>191</v>
      </c>
    </row>
    <row r="501" spans="2:51" s="12" customFormat="1" ht="22.5" customHeight="1">
      <c r="B501" s="195"/>
      <c r="C501" s="196"/>
      <c r="D501" s="196"/>
      <c r="E501" s="197" t="s">
        <v>22</v>
      </c>
      <c r="F501" s="288" t="s">
        <v>217</v>
      </c>
      <c r="G501" s="289"/>
      <c r="H501" s="289"/>
      <c r="I501" s="289"/>
      <c r="J501" s="196"/>
      <c r="K501" s="198">
        <v>17.8</v>
      </c>
      <c r="L501" s="196"/>
      <c r="M501" s="196"/>
      <c r="N501" s="196"/>
      <c r="O501" s="196"/>
      <c r="P501" s="196"/>
      <c r="Q501" s="196"/>
      <c r="R501" s="199"/>
      <c r="T501" s="200"/>
      <c r="U501" s="196"/>
      <c r="V501" s="196"/>
      <c r="W501" s="196"/>
      <c r="X501" s="196"/>
      <c r="Y501" s="196"/>
      <c r="Z501" s="196"/>
      <c r="AA501" s="201"/>
      <c r="AT501" s="202" t="s">
        <v>199</v>
      </c>
      <c r="AU501" s="202" t="s">
        <v>114</v>
      </c>
      <c r="AV501" s="12" t="s">
        <v>196</v>
      </c>
      <c r="AW501" s="12" t="s">
        <v>39</v>
      </c>
      <c r="AX501" s="12" t="s">
        <v>90</v>
      </c>
      <c r="AY501" s="202" t="s">
        <v>191</v>
      </c>
    </row>
    <row r="502" spans="2:65" s="1" customFormat="1" ht="31.5" customHeight="1">
      <c r="B502" s="38"/>
      <c r="C502" s="172" t="s">
        <v>2045</v>
      </c>
      <c r="D502" s="172" t="s">
        <v>193</v>
      </c>
      <c r="E502" s="173" t="s">
        <v>730</v>
      </c>
      <c r="F502" s="281" t="s">
        <v>731</v>
      </c>
      <c r="G502" s="281"/>
      <c r="H502" s="281"/>
      <c r="I502" s="281"/>
      <c r="J502" s="174" t="s">
        <v>111</v>
      </c>
      <c r="K502" s="175">
        <v>30.6</v>
      </c>
      <c r="L502" s="282">
        <v>0</v>
      </c>
      <c r="M502" s="283"/>
      <c r="N502" s="280">
        <f>ROUND(L502*K502,2)</f>
        <v>0</v>
      </c>
      <c r="O502" s="280"/>
      <c r="P502" s="280"/>
      <c r="Q502" s="280"/>
      <c r="R502" s="40"/>
      <c r="T502" s="176" t="s">
        <v>22</v>
      </c>
      <c r="U502" s="47" t="s">
        <v>47</v>
      </c>
      <c r="V502" s="39"/>
      <c r="W502" s="177">
        <f>V502*K502</f>
        <v>0</v>
      </c>
      <c r="X502" s="177">
        <v>0</v>
      </c>
      <c r="Y502" s="177">
        <f>X502*K502</f>
        <v>0</v>
      </c>
      <c r="Z502" s="177">
        <v>0.063</v>
      </c>
      <c r="AA502" s="178">
        <f>Z502*K502</f>
        <v>1.9278000000000002</v>
      </c>
      <c r="AR502" s="21" t="s">
        <v>196</v>
      </c>
      <c r="AT502" s="21" t="s">
        <v>193</v>
      </c>
      <c r="AU502" s="21" t="s">
        <v>114</v>
      </c>
      <c r="AY502" s="21" t="s">
        <v>191</v>
      </c>
      <c r="BE502" s="113">
        <f>IF(U502="základní",N502,0)</f>
        <v>0</v>
      </c>
      <c r="BF502" s="113">
        <f>IF(U502="snížená",N502,0)</f>
        <v>0</v>
      </c>
      <c r="BG502" s="113">
        <f>IF(U502="zákl. přenesená",N502,0)</f>
        <v>0</v>
      </c>
      <c r="BH502" s="113">
        <f>IF(U502="sníž. přenesená",N502,0)</f>
        <v>0</v>
      </c>
      <c r="BI502" s="113">
        <f>IF(U502="nulová",N502,0)</f>
        <v>0</v>
      </c>
      <c r="BJ502" s="21" t="s">
        <v>90</v>
      </c>
      <c r="BK502" s="113">
        <f>ROUND(L502*K502,2)</f>
        <v>0</v>
      </c>
      <c r="BL502" s="21" t="s">
        <v>196</v>
      </c>
      <c r="BM502" s="21" t="s">
        <v>2046</v>
      </c>
    </row>
    <row r="503" spans="2:51" s="11" customFormat="1" ht="22.5" customHeight="1">
      <c r="B503" s="187"/>
      <c r="C503" s="188"/>
      <c r="D503" s="188"/>
      <c r="E503" s="189" t="s">
        <v>22</v>
      </c>
      <c r="F503" s="286" t="s">
        <v>1946</v>
      </c>
      <c r="G503" s="287"/>
      <c r="H503" s="287"/>
      <c r="I503" s="287"/>
      <c r="J503" s="188"/>
      <c r="K503" s="190" t="s">
        <v>22</v>
      </c>
      <c r="L503" s="188"/>
      <c r="M503" s="188"/>
      <c r="N503" s="188"/>
      <c r="O503" s="188"/>
      <c r="P503" s="188"/>
      <c r="Q503" s="188"/>
      <c r="R503" s="191"/>
      <c r="T503" s="192"/>
      <c r="U503" s="188"/>
      <c r="V503" s="188"/>
      <c r="W503" s="188"/>
      <c r="X503" s="188"/>
      <c r="Y503" s="188"/>
      <c r="Z503" s="188"/>
      <c r="AA503" s="193"/>
      <c r="AT503" s="194" t="s">
        <v>199</v>
      </c>
      <c r="AU503" s="194" t="s">
        <v>114</v>
      </c>
      <c r="AV503" s="11" t="s">
        <v>90</v>
      </c>
      <c r="AW503" s="11" t="s">
        <v>39</v>
      </c>
      <c r="AX503" s="11" t="s">
        <v>82</v>
      </c>
      <c r="AY503" s="194" t="s">
        <v>191</v>
      </c>
    </row>
    <row r="504" spans="2:51" s="10" customFormat="1" ht="22.5" customHeight="1">
      <c r="B504" s="179"/>
      <c r="C504" s="180"/>
      <c r="D504" s="180"/>
      <c r="E504" s="181" t="s">
        <v>22</v>
      </c>
      <c r="F504" s="274" t="s">
        <v>2047</v>
      </c>
      <c r="G504" s="275"/>
      <c r="H504" s="275"/>
      <c r="I504" s="275"/>
      <c r="J504" s="180"/>
      <c r="K504" s="182">
        <v>12.6</v>
      </c>
      <c r="L504" s="180"/>
      <c r="M504" s="180"/>
      <c r="N504" s="180"/>
      <c r="O504" s="180"/>
      <c r="P504" s="180"/>
      <c r="Q504" s="180"/>
      <c r="R504" s="183"/>
      <c r="T504" s="184"/>
      <c r="U504" s="180"/>
      <c r="V504" s="180"/>
      <c r="W504" s="180"/>
      <c r="X504" s="180"/>
      <c r="Y504" s="180"/>
      <c r="Z504" s="180"/>
      <c r="AA504" s="185"/>
      <c r="AT504" s="186" t="s">
        <v>199</v>
      </c>
      <c r="AU504" s="186" t="s">
        <v>114</v>
      </c>
      <c r="AV504" s="10" t="s">
        <v>114</v>
      </c>
      <c r="AW504" s="10" t="s">
        <v>39</v>
      </c>
      <c r="AX504" s="10" t="s">
        <v>82</v>
      </c>
      <c r="AY504" s="186" t="s">
        <v>191</v>
      </c>
    </row>
    <row r="505" spans="2:51" s="10" customFormat="1" ht="22.5" customHeight="1">
      <c r="B505" s="179"/>
      <c r="C505" s="180"/>
      <c r="D505" s="180"/>
      <c r="E505" s="181" t="s">
        <v>22</v>
      </c>
      <c r="F505" s="274" t="s">
        <v>2048</v>
      </c>
      <c r="G505" s="275"/>
      <c r="H505" s="275"/>
      <c r="I505" s="275"/>
      <c r="J505" s="180"/>
      <c r="K505" s="182">
        <v>11.8</v>
      </c>
      <c r="L505" s="180"/>
      <c r="M505" s="180"/>
      <c r="N505" s="180"/>
      <c r="O505" s="180"/>
      <c r="P505" s="180"/>
      <c r="Q505" s="180"/>
      <c r="R505" s="183"/>
      <c r="T505" s="184"/>
      <c r="U505" s="180"/>
      <c r="V505" s="180"/>
      <c r="W505" s="180"/>
      <c r="X505" s="180"/>
      <c r="Y505" s="180"/>
      <c r="Z505" s="180"/>
      <c r="AA505" s="185"/>
      <c r="AT505" s="186" t="s">
        <v>199</v>
      </c>
      <c r="AU505" s="186" t="s">
        <v>114</v>
      </c>
      <c r="AV505" s="10" t="s">
        <v>114</v>
      </c>
      <c r="AW505" s="10" t="s">
        <v>39</v>
      </c>
      <c r="AX505" s="10" t="s">
        <v>82</v>
      </c>
      <c r="AY505" s="186" t="s">
        <v>191</v>
      </c>
    </row>
    <row r="506" spans="2:51" s="10" customFormat="1" ht="22.5" customHeight="1">
      <c r="B506" s="179"/>
      <c r="C506" s="180"/>
      <c r="D506" s="180"/>
      <c r="E506" s="181" t="s">
        <v>22</v>
      </c>
      <c r="F506" s="274" t="s">
        <v>2049</v>
      </c>
      <c r="G506" s="275"/>
      <c r="H506" s="275"/>
      <c r="I506" s="275"/>
      <c r="J506" s="180"/>
      <c r="K506" s="182">
        <v>6.2</v>
      </c>
      <c r="L506" s="180"/>
      <c r="M506" s="180"/>
      <c r="N506" s="180"/>
      <c r="O506" s="180"/>
      <c r="P506" s="180"/>
      <c r="Q506" s="180"/>
      <c r="R506" s="183"/>
      <c r="T506" s="184"/>
      <c r="U506" s="180"/>
      <c r="V506" s="180"/>
      <c r="W506" s="180"/>
      <c r="X506" s="180"/>
      <c r="Y506" s="180"/>
      <c r="Z506" s="180"/>
      <c r="AA506" s="185"/>
      <c r="AT506" s="186" t="s">
        <v>199</v>
      </c>
      <c r="AU506" s="186" t="s">
        <v>114</v>
      </c>
      <c r="AV506" s="10" t="s">
        <v>114</v>
      </c>
      <c r="AW506" s="10" t="s">
        <v>39</v>
      </c>
      <c r="AX506" s="10" t="s">
        <v>82</v>
      </c>
      <c r="AY506" s="186" t="s">
        <v>191</v>
      </c>
    </row>
    <row r="507" spans="2:51" s="12" customFormat="1" ht="22.5" customHeight="1">
      <c r="B507" s="195"/>
      <c r="C507" s="196"/>
      <c r="D507" s="196"/>
      <c r="E507" s="197" t="s">
        <v>22</v>
      </c>
      <c r="F507" s="288" t="s">
        <v>217</v>
      </c>
      <c r="G507" s="289"/>
      <c r="H507" s="289"/>
      <c r="I507" s="289"/>
      <c r="J507" s="196"/>
      <c r="K507" s="198">
        <v>30.6</v>
      </c>
      <c r="L507" s="196"/>
      <c r="M507" s="196"/>
      <c r="N507" s="196"/>
      <c r="O507" s="196"/>
      <c r="P507" s="196"/>
      <c r="Q507" s="196"/>
      <c r="R507" s="199"/>
      <c r="T507" s="200"/>
      <c r="U507" s="196"/>
      <c r="V507" s="196"/>
      <c r="W507" s="196"/>
      <c r="X507" s="196"/>
      <c r="Y507" s="196"/>
      <c r="Z507" s="196"/>
      <c r="AA507" s="201"/>
      <c r="AT507" s="202" t="s">
        <v>199</v>
      </c>
      <c r="AU507" s="202" t="s">
        <v>114</v>
      </c>
      <c r="AV507" s="12" t="s">
        <v>196</v>
      </c>
      <c r="AW507" s="12" t="s">
        <v>39</v>
      </c>
      <c r="AX507" s="12" t="s">
        <v>90</v>
      </c>
      <c r="AY507" s="202" t="s">
        <v>191</v>
      </c>
    </row>
    <row r="508" spans="2:65" s="1" customFormat="1" ht="22.5" customHeight="1">
      <c r="B508" s="38"/>
      <c r="C508" s="172" t="s">
        <v>2050</v>
      </c>
      <c r="D508" s="172" t="s">
        <v>193</v>
      </c>
      <c r="E508" s="173" t="s">
        <v>2051</v>
      </c>
      <c r="F508" s="281" t="s">
        <v>2052</v>
      </c>
      <c r="G508" s="281"/>
      <c r="H508" s="281"/>
      <c r="I508" s="281"/>
      <c r="J508" s="174" t="s">
        <v>111</v>
      </c>
      <c r="K508" s="175">
        <v>101.6</v>
      </c>
      <c r="L508" s="282">
        <v>0</v>
      </c>
      <c r="M508" s="283"/>
      <c r="N508" s="280">
        <f>ROUND(L508*K508,2)</f>
        <v>0</v>
      </c>
      <c r="O508" s="280"/>
      <c r="P508" s="280"/>
      <c r="Q508" s="280"/>
      <c r="R508" s="40"/>
      <c r="T508" s="176" t="s">
        <v>22</v>
      </c>
      <c r="U508" s="47" t="s">
        <v>47</v>
      </c>
      <c r="V508" s="39"/>
      <c r="W508" s="177">
        <f>V508*K508</f>
        <v>0</v>
      </c>
      <c r="X508" s="177">
        <v>0</v>
      </c>
      <c r="Y508" s="177">
        <f>X508*K508</f>
        <v>0</v>
      </c>
      <c r="Z508" s="177">
        <v>0.025</v>
      </c>
      <c r="AA508" s="178">
        <f>Z508*K508</f>
        <v>2.54</v>
      </c>
      <c r="AR508" s="21" t="s">
        <v>196</v>
      </c>
      <c r="AT508" s="21" t="s">
        <v>193</v>
      </c>
      <c r="AU508" s="21" t="s">
        <v>114</v>
      </c>
      <c r="AY508" s="21" t="s">
        <v>191</v>
      </c>
      <c r="BE508" s="113">
        <f>IF(U508="základní",N508,0)</f>
        <v>0</v>
      </c>
      <c r="BF508" s="113">
        <f>IF(U508="snížená",N508,0)</f>
        <v>0</v>
      </c>
      <c r="BG508" s="113">
        <f>IF(U508="zákl. přenesená",N508,0)</f>
        <v>0</v>
      </c>
      <c r="BH508" s="113">
        <f>IF(U508="sníž. přenesená",N508,0)</f>
        <v>0</v>
      </c>
      <c r="BI508" s="113">
        <f>IF(U508="nulová",N508,0)</f>
        <v>0</v>
      </c>
      <c r="BJ508" s="21" t="s">
        <v>90</v>
      </c>
      <c r="BK508" s="113">
        <f>ROUND(L508*K508,2)</f>
        <v>0</v>
      </c>
      <c r="BL508" s="21" t="s">
        <v>196</v>
      </c>
      <c r="BM508" s="21" t="s">
        <v>2053</v>
      </c>
    </row>
    <row r="509" spans="2:51" s="10" customFormat="1" ht="22.5" customHeight="1">
      <c r="B509" s="179"/>
      <c r="C509" s="180"/>
      <c r="D509" s="180"/>
      <c r="E509" s="181" t="s">
        <v>22</v>
      </c>
      <c r="F509" s="284" t="s">
        <v>2054</v>
      </c>
      <c r="G509" s="285"/>
      <c r="H509" s="285"/>
      <c r="I509" s="285"/>
      <c r="J509" s="180"/>
      <c r="K509" s="182">
        <v>101.6</v>
      </c>
      <c r="L509" s="180"/>
      <c r="M509" s="180"/>
      <c r="N509" s="180"/>
      <c r="O509" s="180"/>
      <c r="P509" s="180"/>
      <c r="Q509" s="180"/>
      <c r="R509" s="183"/>
      <c r="T509" s="184"/>
      <c r="U509" s="180"/>
      <c r="V509" s="180"/>
      <c r="W509" s="180"/>
      <c r="X509" s="180"/>
      <c r="Y509" s="180"/>
      <c r="Z509" s="180"/>
      <c r="AA509" s="185"/>
      <c r="AT509" s="186" t="s">
        <v>199</v>
      </c>
      <c r="AU509" s="186" t="s">
        <v>114</v>
      </c>
      <c r="AV509" s="10" t="s">
        <v>114</v>
      </c>
      <c r="AW509" s="10" t="s">
        <v>39</v>
      </c>
      <c r="AX509" s="10" t="s">
        <v>90</v>
      </c>
      <c r="AY509" s="186" t="s">
        <v>191</v>
      </c>
    </row>
    <row r="510" spans="2:65" s="1" customFormat="1" ht="44.25" customHeight="1">
      <c r="B510" s="38"/>
      <c r="C510" s="172" t="s">
        <v>2055</v>
      </c>
      <c r="D510" s="172" t="s">
        <v>193</v>
      </c>
      <c r="E510" s="173" t="s">
        <v>2056</v>
      </c>
      <c r="F510" s="281" t="s">
        <v>2057</v>
      </c>
      <c r="G510" s="281"/>
      <c r="H510" s="281"/>
      <c r="I510" s="281"/>
      <c r="J510" s="174" t="s">
        <v>111</v>
      </c>
      <c r="K510" s="175">
        <v>59.776</v>
      </c>
      <c r="L510" s="282">
        <v>0</v>
      </c>
      <c r="M510" s="283"/>
      <c r="N510" s="280">
        <f>ROUND(L510*K510,2)</f>
        <v>0</v>
      </c>
      <c r="O510" s="280"/>
      <c r="P510" s="280"/>
      <c r="Q510" s="280"/>
      <c r="R510" s="40"/>
      <c r="T510" s="176" t="s">
        <v>22</v>
      </c>
      <c r="U510" s="47" t="s">
        <v>47</v>
      </c>
      <c r="V510" s="39"/>
      <c r="W510" s="177">
        <f>V510*K510</f>
        <v>0</v>
      </c>
      <c r="X510" s="177">
        <v>0</v>
      </c>
      <c r="Y510" s="177">
        <f>X510*K510</f>
        <v>0</v>
      </c>
      <c r="Z510" s="177">
        <v>0.059</v>
      </c>
      <c r="AA510" s="178">
        <f>Z510*K510</f>
        <v>3.526784</v>
      </c>
      <c r="AR510" s="21" t="s">
        <v>196</v>
      </c>
      <c r="AT510" s="21" t="s">
        <v>193</v>
      </c>
      <c r="AU510" s="21" t="s">
        <v>114</v>
      </c>
      <c r="AY510" s="21" t="s">
        <v>191</v>
      </c>
      <c r="BE510" s="113">
        <f>IF(U510="základní",N510,0)</f>
        <v>0</v>
      </c>
      <c r="BF510" s="113">
        <f>IF(U510="snížená",N510,0)</f>
        <v>0</v>
      </c>
      <c r="BG510" s="113">
        <f>IF(U510="zákl. přenesená",N510,0)</f>
        <v>0</v>
      </c>
      <c r="BH510" s="113">
        <f>IF(U510="sníž. přenesená",N510,0)</f>
        <v>0</v>
      </c>
      <c r="BI510" s="113">
        <f>IF(U510="nulová",N510,0)</f>
        <v>0</v>
      </c>
      <c r="BJ510" s="21" t="s">
        <v>90</v>
      </c>
      <c r="BK510" s="113">
        <f>ROUND(L510*K510,2)</f>
        <v>0</v>
      </c>
      <c r="BL510" s="21" t="s">
        <v>196</v>
      </c>
      <c r="BM510" s="21" t="s">
        <v>2058</v>
      </c>
    </row>
    <row r="511" spans="2:51" s="11" customFormat="1" ht="22.5" customHeight="1">
      <c r="B511" s="187"/>
      <c r="C511" s="188"/>
      <c r="D511" s="188"/>
      <c r="E511" s="189" t="s">
        <v>22</v>
      </c>
      <c r="F511" s="286" t="s">
        <v>2059</v>
      </c>
      <c r="G511" s="287"/>
      <c r="H511" s="287"/>
      <c r="I511" s="287"/>
      <c r="J511" s="188"/>
      <c r="K511" s="190" t="s">
        <v>22</v>
      </c>
      <c r="L511" s="188"/>
      <c r="M511" s="188"/>
      <c r="N511" s="188"/>
      <c r="O511" s="188"/>
      <c r="P511" s="188"/>
      <c r="Q511" s="188"/>
      <c r="R511" s="191"/>
      <c r="T511" s="192"/>
      <c r="U511" s="188"/>
      <c r="V511" s="188"/>
      <c r="W511" s="188"/>
      <c r="X511" s="188"/>
      <c r="Y511" s="188"/>
      <c r="Z511" s="188"/>
      <c r="AA511" s="193"/>
      <c r="AT511" s="194" t="s">
        <v>199</v>
      </c>
      <c r="AU511" s="194" t="s">
        <v>114</v>
      </c>
      <c r="AV511" s="11" t="s">
        <v>90</v>
      </c>
      <c r="AW511" s="11" t="s">
        <v>39</v>
      </c>
      <c r="AX511" s="11" t="s">
        <v>82</v>
      </c>
      <c r="AY511" s="194" t="s">
        <v>191</v>
      </c>
    </row>
    <row r="512" spans="2:51" s="11" customFormat="1" ht="22.5" customHeight="1">
      <c r="B512" s="187"/>
      <c r="C512" s="188"/>
      <c r="D512" s="188"/>
      <c r="E512" s="189" t="s">
        <v>22</v>
      </c>
      <c r="F512" s="272" t="s">
        <v>2060</v>
      </c>
      <c r="G512" s="273"/>
      <c r="H512" s="273"/>
      <c r="I512" s="273"/>
      <c r="J512" s="188"/>
      <c r="K512" s="190" t="s">
        <v>22</v>
      </c>
      <c r="L512" s="188"/>
      <c r="M512" s="188"/>
      <c r="N512" s="188"/>
      <c r="O512" s="188"/>
      <c r="P512" s="188"/>
      <c r="Q512" s="188"/>
      <c r="R512" s="191"/>
      <c r="T512" s="192"/>
      <c r="U512" s="188"/>
      <c r="V512" s="188"/>
      <c r="W512" s="188"/>
      <c r="X512" s="188"/>
      <c r="Y512" s="188"/>
      <c r="Z512" s="188"/>
      <c r="AA512" s="193"/>
      <c r="AT512" s="194" t="s">
        <v>199</v>
      </c>
      <c r="AU512" s="194" t="s">
        <v>114</v>
      </c>
      <c r="AV512" s="11" t="s">
        <v>90</v>
      </c>
      <c r="AW512" s="11" t="s">
        <v>39</v>
      </c>
      <c r="AX512" s="11" t="s">
        <v>82</v>
      </c>
      <c r="AY512" s="194" t="s">
        <v>191</v>
      </c>
    </row>
    <row r="513" spans="2:51" s="10" customFormat="1" ht="31.5" customHeight="1">
      <c r="B513" s="179"/>
      <c r="C513" s="180"/>
      <c r="D513" s="180"/>
      <c r="E513" s="181" t="s">
        <v>22</v>
      </c>
      <c r="F513" s="274" t="s">
        <v>2061</v>
      </c>
      <c r="G513" s="275"/>
      <c r="H513" s="275"/>
      <c r="I513" s="275"/>
      <c r="J513" s="180"/>
      <c r="K513" s="182">
        <v>29.363</v>
      </c>
      <c r="L513" s="180"/>
      <c r="M513" s="180"/>
      <c r="N513" s="180"/>
      <c r="O513" s="180"/>
      <c r="P513" s="180"/>
      <c r="Q513" s="180"/>
      <c r="R513" s="183"/>
      <c r="T513" s="184"/>
      <c r="U513" s="180"/>
      <c r="V513" s="180"/>
      <c r="W513" s="180"/>
      <c r="X513" s="180"/>
      <c r="Y513" s="180"/>
      <c r="Z513" s="180"/>
      <c r="AA513" s="185"/>
      <c r="AT513" s="186" t="s">
        <v>199</v>
      </c>
      <c r="AU513" s="186" t="s">
        <v>114</v>
      </c>
      <c r="AV513" s="10" t="s">
        <v>114</v>
      </c>
      <c r="AW513" s="10" t="s">
        <v>39</v>
      </c>
      <c r="AX513" s="10" t="s">
        <v>82</v>
      </c>
      <c r="AY513" s="186" t="s">
        <v>191</v>
      </c>
    </row>
    <row r="514" spans="2:51" s="10" customFormat="1" ht="22.5" customHeight="1">
      <c r="B514" s="179"/>
      <c r="C514" s="180"/>
      <c r="D514" s="180"/>
      <c r="E514" s="181" t="s">
        <v>22</v>
      </c>
      <c r="F514" s="274" t="s">
        <v>2062</v>
      </c>
      <c r="G514" s="275"/>
      <c r="H514" s="275"/>
      <c r="I514" s="275"/>
      <c r="J514" s="180"/>
      <c r="K514" s="182">
        <v>12.651</v>
      </c>
      <c r="L514" s="180"/>
      <c r="M514" s="180"/>
      <c r="N514" s="180"/>
      <c r="O514" s="180"/>
      <c r="P514" s="180"/>
      <c r="Q514" s="180"/>
      <c r="R514" s="183"/>
      <c r="T514" s="184"/>
      <c r="U514" s="180"/>
      <c r="V514" s="180"/>
      <c r="W514" s="180"/>
      <c r="X514" s="180"/>
      <c r="Y514" s="180"/>
      <c r="Z514" s="180"/>
      <c r="AA514" s="185"/>
      <c r="AT514" s="186" t="s">
        <v>199</v>
      </c>
      <c r="AU514" s="186" t="s">
        <v>114</v>
      </c>
      <c r="AV514" s="10" t="s">
        <v>114</v>
      </c>
      <c r="AW514" s="10" t="s">
        <v>39</v>
      </c>
      <c r="AX514" s="10" t="s">
        <v>82</v>
      </c>
      <c r="AY514" s="186" t="s">
        <v>191</v>
      </c>
    </row>
    <row r="515" spans="2:51" s="10" customFormat="1" ht="22.5" customHeight="1">
      <c r="B515" s="179"/>
      <c r="C515" s="180"/>
      <c r="D515" s="180"/>
      <c r="E515" s="181" t="s">
        <v>22</v>
      </c>
      <c r="F515" s="274" t="s">
        <v>2063</v>
      </c>
      <c r="G515" s="275"/>
      <c r="H515" s="275"/>
      <c r="I515" s="275"/>
      <c r="J515" s="180"/>
      <c r="K515" s="182">
        <v>15.729</v>
      </c>
      <c r="L515" s="180"/>
      <c r="M515" s="180"/>
      <c r="N515" s="180"/>
      <c r="O515" s="180"/>
      <c r="P515" s="180"/>
      <c r="Q515" s="180"/>
      <c r="R515" s="183"/>
      <c r="T515" s="184"/>
      <c r="U515" s="180"/>
      <c r="V515" s="180"/>
      <c r="W515" s="180"/>
      <c r="X515" s="180"/>
      <c r="Y515" s="180"/>
      <c r="Z515" s="180"/>
      <c r="AA515" s="185"/>
      <c r="AT515" s="186" t="s">
        <v>199</v>
      </c>
      <c r="AU515" s="186" t="s">
        <v>114</v>
      </c>
      <c r="AV515" s="10" t="s">
        <v>114</v>
      </c>
      <c r="AW515" s="10" t="s">
        <v>39</v>
      </c>
      <c r="AX515" s="10" t="s">
        <v>82</v>
      </c>
      <c r="AY515" s="186" t="s">
        <v>191</v>
      </c>
    </row>
    <row r="516" spans="2:51" s="10" customFormat="1" ht="22.5" customHeight="1">
      <c r="B516" s="179"/>
      <c r="C516" s="180"/>
      <c r="D516" s="180"/>
      <c r="E516" s="181" t="s">
        <v>22</v>
      </c>
      <c r="F516" s="274" t="s">
        <v>2064</v>
      </c>
      <c r="G516" s="275"/>
      <c r="H516" s="275"/>
      <c r="I516" s="275"/>
      <c r="J516" s="180"/>
      <c r="K516" s="182">
        <v>2.033</v>
      </c>
      <c r="L516" s="180"/>
      <c r="M516" s="180"/>
      <c r="N516" s="180"/>
      <c r="O516" s="180"/>
      <c r="P516" s="180"/>
      <c r="Q516" s="180"/>
      <c r="R516" s="183"/>
      <c r="T516" s="184"/>
      <c r="U516" s="180"/>
      <c r="V516" s="180"/>
      <c r="W516" s="180"/>
      <c r="X516" s="180"/>
      <c r="Y516" s="180"/>
      <c r="Z516" s="180"/>
      <c r="AA516" s="185"/>
      <c r="AT516" s="186" t="s">
        <v>199</v>
      </c>
      <c r="AU516" s="186" t="s">
        <v>114</v>
      </c>
      <c r="AV516" s="10" t="s">
        <v>114</v>
      </c>
      <c r="AW516" s="10" t="s">
        <v>39</v>
      </c>
      <c r="AX516" s="10" t="s">
        <v>82</v>
      </c>
      <c r="AY516" s="186" t="s">
        <v>191</v>
      </c>
    </row>
    <row r="517" spans="2:51" s="12" customFormat="1" ht="22.5" customHeight="1">
      <c r="B517" s="195"/>
      <c r="C517" s="196"/>
      <c r="D517" s="196"/>
      <c r="E517" s="197" t="s">
        <v>22</v>
      </c>
      <c r="F517" s="288" t="s">
        <v>217</v>
      </c>
      <c r="G517" s="289"/>
      <c r="H517" s="289"/>
      <c r="I517" s="289"/>
      <c r="J517" s="196"/>
      <c r="K517" s="198">
        <v>59.776</v>
      </c>
      <c r="L517" s="196"/>
      <c r="M517" s="196"/>
      <c r="N517" s="196"/>
      <c r="O517" s="196"/>
      <c r="P517" s="196"/>
      <c r="Q517" s="196"/>
      <c r="R517" s="199"/>
      <c r="T517" s="200"/>
      <c r="U517" s="196"/>
      <c r="V517" s="196"/>
      <c r="W517" s="196"/>
      <c r="X517" s="196"/>
      <c r="Y517" s="196"/>
      <c r="Z517" s="196"/>
      <c r="AA517" s="201"/>
      <c r="AT517" s="202" t="s">
        <v>199</v>
      </c>
      <c r="AU517" s="202" t="s">
        <v>114</v>
      </c>
      <c r="AV517" s="12" t="s">
        <v>196</v>
      </c>
      <c r="AW517" s="12" t="s">
        <v>39</v>
      </c>
      <c r="AX517" s="12" t="s">
        <v>90</v>
      </c>
      <c r="AY517" s="202" t="s">
        <v>191</v>
      </c>
    </row>
    <row r="518" spans="2:65" s="1" customFormat="1" ht="31.5" customHeight="1">
      <c r="B518" s="38"/>
      <c r="C518" s="172" t="s">
        <v>2065</v>
      </c>
      <c r="D518" s="172" t="s">
        <v>193</v>
      </c>
      <c r="E518" s="173" t="s">
        <v>2066</v>
      </c>
      <c r="F518" s="281" t="s">
        <v>2067</v>
      </c>
      <c r="G518" s="281"/>
      <c r="H518" s="281"/>
      <c r="I518" s="281"/>
      <c r="J518" s="174" t="s">
        <v>111</v>
      </c>
      <c r="K518" s="175">
        <v>9.86</v>
      </c>
      <c r="L518" s="282">
        <v>0</v>
      </c>
      <c r="M518" s="283"/>
      <c r="N518" s="280">
        <f>ROUND(L518*K518,2)</f>
        <v>0</v>
      </c>
      <c r="O518" s="280"/>
      <c r="P518" s="280"/>
      <c r="Q518" s="280"/>
      <c r="R518" s="40"/>
      <c r="T518" s="176" t="s">
        <v>22</v>
      </c>
      <c r="U518" s="47" t="s">
        <v>47</v>
      </c>
      <c r="V518" s="39"/>
      <c r="W518" s="177">
        <f>V518*K518</f>
        <v>0</v>
      </c>
      <c r="X518" s="177">
        <v>0</v>
      </c>
      <c r="Y518" s="177">
        <f>X518*K518</f>
        <v>0</v>
      </c>
      <c r="Z518" s="177">
        <v>0.089</v>
      </c>
      <c r="AA518" s="178">
        <f>Z518*K518</f>
        <v>0.8775399999999999</v>
      </c>
      <c r="AR518" s="21" t="s">
        <v>196</v>
      </c>
      <c r="AT518" s="21" t="s">
        <v>193</v>
      </c>
      <c r="AU518" s="21" t="s">
        <v>114</v>
      </c>
      <c r="AY518" s="21" t="s">
        <v>191</v>
      </c>
      <c r="BE518" s="113">
        <f>IF(U518="základní",N518,0)</f>
        <v>0</v>
      </c>
      <c r="BF518" s="113">
        <f>IF(U518="snížená",N518,0)</f>
        <v>0</v>
      </c>
      <c r="BG518" s="113">
        <f>IF(U518="zákl. přenesená",N518,0)</f>
        <v>0</v>
      </c>
      <c r="BH518" s="113">
        <f>IF(U518="sníž. přenesená",N518,0)</f>
        <v>0</v>
      </c>
      <c r="BI518" s="113">
        <f>IF(U518="nulová",N518,0)</f>
        <v>0</v>
      </c>
      <c r="BJ518" s="21" t="s">
        <v>90</v>
      </c>
      <c r="BK518" s="113">
        <f>ROUND(L518*K518,2)</f>
        <v>0</v>
      </c>
      <c r="BL518" s="21" t="s">
        <v>196</v>
      </c>
      <c r="BM518" s="21" t="s">
        <v>2068</v>
      </c>
    </row>
    <row r="519" spans="2:51" s="11" customFormat="1" ht="22.5" customHeight="1">
      <c r="B519" s="187"/>
      <c r="C519" s="188"/>
      <c r="D519" s="188"/>
      <c r="E519" s="189" t="s">
        <v>22</v>
      </c>
      <c r="F519" s="286" t="s">
        <v>2059</v>
      </c>
      <c r="G519" s="287"/>
      <c r="H519" s="287"/>
      <c r="I519" s="287"/>
      <c r="J519" s="188"/>
      <c r="K519" s="190" t="s">
        <v>22</v>
      </c>
      <c r="L519" s="188"/>
      <c r="M519" s="188"/>
      <c r="N519" s="188"/>
      <c r="O519" s="188"/>
      <c r="P519" s="188"/>
      <c r="Q519" s="188"/>
      <c r="R519" s="191"/>
      <c r="T519" s="192"/>
      <c r="U519" s="188"/>
      <c r="V519" s="188"/>
      <c r="W519" s="188"/>
      <c r="X519" s="188"/>
      <c r="Y519" s="188"/>
      <c r="Z519" s="188"/>
      <c r="AA519" s="193"/>
      <c r="AT519" s="194" t="s">
        <v>199</v>
      </c>
      <c r="AU519" s="194" t="s">
        <v>114</v>
      </c>
      <c r="AV519" s="11" t="s">
        <v>90</v>
      </c>
      <c r="AW519" s="11" t="s">
        <v>39</v>
      </c>
      <c r="AX519" s="11" t="s">
        <v>82</v>
      </c>
      <c r="AY519" s="194" t="s">
        <v>191</v>
      </c>
    </row>
    <row r="520" spans="2:51" s="10" customFormat="1" ht="22.5" customHeight="1">
      <c r="B520" s="179"/>
      <c r="C520" s="180"/>
      <c r="D520" s="180"/>
      <c r="E520" s="181" t="s">
        <v>22</v>
      </c>
      <c r="F520" s="274" t="s">
        <v>2069</v>
      </c>
      <c r="G520" s="275"/>
      <c r="H520" s="275"/>
      <c r="I520" s="275"/>
      <c r="J520" s="180"/>
      <c r="K520" s="182">
        <v>9.86</v>
      </c>
      <c r="L520" s="180"/>
      <c r="M520" s="180"/>
      <c r="N520" s="180"/>
      <c r="O520" s="180"/>
      <c r="P520" s="180"/>
      <c r="Q520" s="180"/>
      <c r="R520" s="183"/>
      <c r="T520" s="184"/>
      <c r="U520" s="180"/>
      <c r="V520" s="180"/>
      <c r="W520" s="180"/>
      <c r="X520" s="180"/>
      <c r="Y520" s="180"/>
      <c r="Z520" s="180"/>
      <c r="AA520" s="185"/>
      <c r="AT520" s="186" t="s">
        <v>199</v>
      </c>
      <c r="AU520" s="186" t="s">
        <v>114</v>
      </c>
      <c r="AV520" s="10" t="s">
        <v>114</v>
      </c>
      <c r="AW520" s="10" t="s">
        <v>39</v>
      </c>
      <c r="AX520" s="10" t="s">
        <v>90</v>
      </c>
      <c r="AY520" s="186" t="s">
        <v>191</v>
      </c>
    </row>
    <row r="521" spans="2:65" s="1" customFormat="1" ht="31.5" customHeight="1">
      <c r="B521" s="38"/>
      <c r="C521" s="172" t="s">
        <v>1386</v>
      </c>
      <c r="D521" s="172" t="s">
        <v>193</v>
      </c>
      <c r="E521" s="173" t="s">
        <v>747</v>
      </c>
      <c r="F521" s="281" t="s">
        <v>748</v>
      </c>
      <c r="G521" s="281"/>
      <c r="H521" s="281"/>
      <c r="I521" s="281"/>
      <c r="J521" s="174" t="s">
        <v>111</v>
      </c>
      <c r="K521" s="175">
        <v>710.858</v>
      </c>
      <c r="L521" s="282">
        <v>0</v>
      </c>
      <c r="M521" s="283"/>
      <c r="N521" s="280">
        <f>ROUND(L521*K521,2)</f>
        <v>0</v>
      </c>
      <c r="O521" s="280"/>
      <c r="P521" s="280"/>
      <c r="Q521" s="280"/>
      <c r="R521" s="40"/>
      <c r="T521" s="176" t="s">
        <v>22</v>
      </c>
      <c r="U521" s="47" t="s">
        <v>47</v>
      </c>
      <c r="V521" s="39"/>
      <c r="W521" s="177">
        <f>V521*K521</f>
        <v>0</v>
      </c>
      <c r="X521" s="177">
        <v>0</v>
      </c>
      <c r="Y521" s="177">
        <f>X521*K521</f>
        <v>0</v>
      </c>
      <c r="Z521" s="177">
        <v>0</v>
      </c>
      <c r="AA521" s="178">
        <f>Z521*K521</f>
        <v>0</v>
      </c>
      <c r="AR521" s="21" t="s">
        <v>196</v>
      </c>
      <c r="AT521" s="21" t="s">
        <v>193</v>
      </c>
      <c r="AU521" s="21" t="s">
        <v>114</v>
      </c>
      <c r="AY521" s="21" t="s">
        <v>191</v>
      </c>
      <c r="BE521" s="113">
        <f>IF(U521="základní",N521,0)</f>
        <v>0</v>
      </c>
      <c r="BF521" s="113">
        <f>IF(U521="snížená",N521,0)</f>
        <v>0</v>
      </c>
      <c r="BG521" s="113">
        <f>IF(U521="zákl. přenesená",N521,0)</f>
        <v>0</v>
      </c>
      <c r="BH521" s="113">
        <f>IF(U521="sníž. přenesená",N521,0)</f>
        <v>0</v>
      </c>
      <c r="BI521" s="113">
        <f>IF(U521="nulová",N521,0)</f>
        <v>0</v>
      </c>
      <c r="BJ521" s="21" t="s">
        <v>90</v>
      </c>
      <c r="BK521" s="113">
        <f>ROUND(L521*K521,2)</f>
        <v>0</v>
      </c>
      <c r="BL521" s="21" t="s">
        <v>196</v>
      </c>
      <c r="BM521" s="21" t="s">
        <v>2070</v>
      </c>
    </row>
    <row r="522" spans="2:51" s="10" customFormat="1" ht="22.5" customHeight="1">
      <c r="B522" s="179"/>
      <c r="C522" s="180"/>
      <c r="D522" s="180"/>
      <c r="E522" s="181" t="s">
        <v>22</v>
      </c>
      <c r="F522" s="284" t="s">
        <v>2071</v>
      </c>
      <c r="G522" s="285"/>
      <c r="H522" s="285"/>
      <c r="I522" s="285"/>
      <c r="J522" s="180"/>
      <c r="K522" s="182">
        <v>590.065</v>
      </c>
      <c r="L522" s="180"/>
      <c r="M522" s="180"/>
      <c r="N522" s="180"/>
      <c r="O522" s="180"/>
      <c r="P522" s="180"/>
      <c r="Q522" s="180"/>
      <c r="R522" s="183"/>
      <c r="T522" s="184"/>
      <c r="U522" s="180"/>
      <c r="V522" s="180"/>
      <c r="W522" s="180"/>
      <c r="X522" s="180"/>
      <c r="Y522" s="180"/>
      <c r="Z522" s="180"/>
      <c r="AA522" s="185"/>
      <c r="AT522" s="186" t="s">
        <v>199</v>
      </c>
      <c r="AU522" s="186" t="s">
        <v>114</v>
      </c>
      <c r="AV522" s="10" t="s">
        <v>114</v>
      </c>
      <c r="AW522" s="10" t="s">
        <v>39</v>
      </c>
      <c r="AX522" s="10" t="s">
        <v>82</v>
      </c>
      <c r="AY522" s="186" t="s">
        <v>191</v>
      </c>
    </row>
    <row r="523" spans="2:51" s="10" customFormat="1" ht="22.5" customHeight="1">
      <c r="B523" s="179"/>
      <c r="C523" s="180"/>
      <c r="D523" s="180"/>
      <c r="E523" s="181" t="s">
        <v>22</v>
      </c>
      <c r="F523" s="274" t="s">
        <v>1854</v>
      </c>
      <c r="G523" s="275"/>
      <c r="H523" s="275"/>
      <c r="I523" s="275"/>
      <c r="J523" s="180"/>
      <c r="K523" s="182">
        <v>48.82</v>
      </c>
      <c r="L523" s="180"/>
      <c r="M523" s="180"/>
      <c r="N523" s="180"/>
      <c r="O523" s="180"/>
      <c r="P523" s="180"/>
      <c r="Q523" s="180"/>
      <c r="R523" s="183"/>
      <c r="T523" s="184"/>
      <c r="U523" s="180"/>
      <c r="V523" s="180"/>
      <c r="W523" s="180"/>
      <c r="X523" s="180"/>
      <c r="Y523" s="180"/>
      <c r="Z523" s="180"/>
      <c r="AA523" s="185"/>
      <c r="AT523" s="186" t="s">
        <v>199</v>
      </c>
      <c r="AU523" s="186" t="s">
        <v>114</v>
      </c>
      <c r="AV523" s="10" t="s">
        <v>114</v>
      </c>
      <c r="AW523" s="10" t="s">
        <v>39</v>
      </c>
      <c r="AX523" s="10" t="s">
        <v>82</v>
      </c>
      <c r="AY523" s="186" t="s">
        <v>191</v>
      </c>
    </row>
    <row r="524" spans="2:51" s="10" customFormat="1" ht="22.5" customHeight="1">
      <c r="B524" s="179"/>
      <c r="C524" s="180"/>
      <c r="D524" s="180"/>
      <c r="E524" s="181" t="s">
        <v>22</v>
      </c>
      <c r="F524" s="274" t="s">
        <v>1855</v>
      </c>
      <c r="G524" s="275"/>
      <c r="H524" s="275"/>
      <c r="I524" s="275"/>
      <c r="J524" s="180"/>
      <c r="K524" s="182">
        <v>67.8</v>
      </c>
      <c r="L524" s="180"/>
      <c r="M524" s="180"/>
      <c r="N524" s="180"/>
      <c r="O524" s="180"/>
      <c r="P524" s="180"/>
      <c r="Q524" s="180"/>
      <c r="R524" s="183"/>
      <c r="T524" s="184"/>
      <c r="U524" s="180"/>
      <c r="V524" s="180"/>
      <c r="W524" s="180"/>
      <c r="X524" s="180"/>
      <c r="Y524" s="180"/>
      <c r="Z524" s="180"/>
      <c r="AA524" s="185"/>
      <c r="AT524" s="186" t="s">
        <v>199</v>
      </c>
      <c r="AU524" s="186" t="s">
        <v>114</v>
      </c>
      <c r="AV524" s="10" t="s">
        <v>114</v>
      </c>
      <c r="AW524" s="10" t="s">
        <v>39</v>
      </c>
      <c r="AX524" s="10" t="s">
        <v>82</v>
      </c>
      <c r="AY524" s="186" t="s">
        <v>191</v>
      </c>
    </row>
    <row r="525" spans="2:51" s="10" customFormat="1" ht="22.5" customHeight="1">
      <c r="B525" s="179"/>
      <c r="C525" s="180"/>
      <c r="D525" s="180"/>
      <c r="E525" s="181" t="s">
        <v>22</v>
      </c>
      <c r="F525" s="274" t="s">
        <v>1856</v>
      </c>
      <c r="G525" s="275"/>
      <c r="H525" s="275"/>
      <c r="I525" s="275"/>
      <c r="J525" s="180"/>
      <c r="K525" s="182">
        <v>4.173</v>
      </c>
      <c r="L525" s="180"/>
      <c r="M525" s="180"/>
      <c r="N525" s="180"/>
      <c r="O525" s="180"/>
      <c r="P525" s="180"/>
      <c r="Q525" s="180"/>
      <c r="R525" s="183"/>
      <c r="T525" s="184"/>
      <c r="U525" s="180"/>
      <c r="V525" s="180"/>
      <c r="W525" s="180"/>
      <c r="X525" s="180"/>
      <c r="Y525" s="180"/>
      <c r="Z525" s="180"/>
      <c r="AA525" s="185"/>
      <c r="AT525" s="186" t="s">
        <v>199</v>
      </c>
      <c r="AU525" s="186" t="s">
        <v>114</v>
      </c>
      <c r="AV525" s="10" t="s">
        <v>114</v>
      </c>
      <c r="AW525" s="10" t="s">
        <v>39</v>
      </c>
      <c r="AX525" s="10" t="s">
        <v>82</v>
      </c>
      <c r="AY525" s="186" t="s">
        <v>191</v>
      </c>
    </row>
    <row r="526" spans="2:51" s="12" customFormat="1" ht="22.5" customHeight="1">
      <c r="B526" s="195"/>
      <c r="C526" s="196"/>
      <c r="D526" s="196"/>
      <c r="E526" s="197" t="s">
        <v>22</v>
      </c>
      <c r="F526" s="288" t="s">
        <v>217</v>
      </c>
      <c r="G526" s="289"/>
      <c r="H526" s="289"/>
      <c r="I526" s="289"/>
      <c r="J526" s="196"/>
      <c r="K526" s="198">
        <v>710.858</v>
      </c>
      <c r="L526" s="196"/>
      <c r="M526" s="196"/>
      <c r="N526" s="196"/>
      <c r="O526" s="196"/>
      <c r="P526" s="196"/>
      <c r="Q526" s="196"/>
      <c r="R526" s="199"/>
      <c r="T526" s="200"/>
      <c r="U526" s="196"/>
      <c r="V526" s="196"/>
      <c r="W526" s="196"/>
      <c r="X526" s="196"/>
      <c r="Y526" s="196"/>
      <c r="Z526" s="196"/>
      <c r="AA526" s="201"/>
      <c r="AT526" s="202" t="s">
        <v>199</v>
      </c>
      <c r="AU526" s="202" t="s">
        <v>114</v>
      </c>
      <c r="AV526" s="12" t="s">
        <v>196</v>
      </c>
      <c r="AW526" s="12" t="s">
        <v>39</v>
      </c>
      <c r="AX526" s="12" t="s">
        <v>90</v>
      </c>
      <c r="AY526" s="202" t="s">
        <v>191</v>
      </c>
    </row>
    <row r="527" spans="2:65" s="1" customFormat="1" ht="31.5" customHeight="1">
      <c r="B527" s="38"/>
      <c r="C527" s="172" t="s">
        <v>2072</v>
      </c>
      <c r="D527" s="172" t="s">
        <v>193</v>
      </c>
      <c r="E527" s="173" t="s">
        <v>751</v>
      </c>
      <c r="F527" s="281" t="s">
        <v>752</v>
      </c>
      <c r="G527" s="281"/>
      <c r="H527" s="281"/>
      <c r="I527" s="281"/>
      <c r="J527" s="174" t="s">
        <v>111</v>
      </c>
      <c r="K527" s="175">
        <v>27.13</v>
      </c>
      <c r="L527" s="282">
        <v>0</v>
      </c>
      <c r="M527" s="283"/>
      <c r="N527" s="280">
        <f>ROUND(L527*K527,2)</f>
        <v>0</v>
      </c>
      <c r="O527" s="280"/>
      <c r="P527" s="280"/>
      <c r="Q527" s="280"/>
      <c r="R527" s="40"/>
      <c r="T527" s="176" t="s">
        <v>22</v>
      </c>
      <c r="U527" s="47" t="s">
        <v>47</v>
      </c>
      <c r="V527" s="39"/>
      <c r="W527" s="177">
        <f>V527*K527</f>
        <v>0</v>
      </c>
      <c r="X527" s="177">
        <v>0</v>
      </c>
      <c r="Y527" s="177">
        <f>X527*K527</f>
        <v>0</v>
      </c>
      <c r="Z527" s="177">
        <v>0</v>
      </c>
      <c r="AA527" s="178">
        <f>Z527*K527</f>
        <v>0</v>
      </c>
      <c r="AR527" s="21" t="s">
        <v>196</v>
      </c>
      <c r="AT527" s="21" t="s">
        <v>193</v>
      </c>
      <c r="AU527" s="21" t="s">
        <v>114</v>
      </c>
      <c r="AY527" s="21" t="s">
        <v>191</v>
      </c>
      <c r="BE527" s="113">
        <f>IF(U527="základní",N527,0)</f>
        <v>0</v>
      </c>
      <c r="BF527" s="113">
        <f>IF(U527="snížená",N527,0)</f>
        <v>0</v>
      </c>
      <c r="BG527" s="113">
        <f>IF(U527="zákl. přenesená",N527,0)</f>
        <v>0</v>
      </c>
      <c r="BH527" s="113">
        <f>IF(U527="sníž. přenesená",N527,0)</f>
        <v>0</v>
      </c>
      <c r="BI527" s="113">
        <f>IF(U527="nulová",N527,0)</f>
        <v>0</v>
      </c>
      <c r="BJ527" s="21" t="s">
        <v>90</v>
      </c>
      <c r="BK527" s="113">
        <f>ROUND(L527*K527,2)</f>
        <v>0</v>
      </c>
      <c r="BL527" s="21" t="s">
        <v>196</v>
      </c>
      <c r="BM527" s="21" t="s">
        <v>2073</v>
      </c>
    </row>
    <row r="528" spans="2:51" s="10" customFormat="1" ht="22.5" customHeight="1">
      <c r="B528" s="179"/>
      <c r="C528" s="180"/>
      <c r="D528" s="180"/>
      <c r="E528" s="181" t="s">
        <v>22</v>
      </c>
      <c r="F528" s="284" t="s">
        <v>1833</v>
      </c>
      <c r="G528" s="285"/>
      <c r="H528" s="285"/>
      <c r="I528" s="285"/>
      <c r="J528" s="180"/>
      <c r="K528" s="182">
        <v>27.13</v>
      </c>
      <c r="L528" s="180"/>
      <c r="M528" s="180"/>
      <c r="N528" s="180"/>
      <c r="O528" s="180"/>
      <c r="P528" s="180"/>
      <c r="Q528" s="180"/>
      <c r="R528" s="183"/>
      <c r="T528" s="184"/>
      <c r="U528" s="180"/>
      <c r="V528" s="180"/>
      <c r="W528" s="180"/>
      <c r="X528" s="180"/>
      <c r="Y528" s="180"/>
      <c r="Z528" s="180"/>
      <c r="AA528" s="185"/>
      <c r="AT528" s="186" t="s">
        <v>199</v>
      </c>
      <c r="AU528" s="186" t="s">
        <v>114</v>
      </c>
      <c r="AV528" s="10" t="s">
        <v>114</v>
      </c>
      <c r="AW528" s="10" t="s">
        <v>39</v>
      </c>
      <c r="AX528" s="10" t="s">
        <v>90</v>
      </c>
      <c r="AY528" s="186" t="s">
        <v>191</v>
      </c>
    </row>
    <row r="529" spans="2:65" s="1" customFormat="1" ht="31.5" customHeight="1">
      <c r="B529" s="38"/>
      <c r="C529" s="172" t="s">
        <v>1056</v>
      </c>
      <c r="D529" s="172" t="s">
        <v>193</v>
      </c>
      <c r="E529" s="173" t="s">
        <v>2074</v>
      </c>
      <c r="F529" s="281" t="s">
        <v>2075</v>
      </c>
      <c r="G529" s="281"/>
      <c r="H529" s="281"/>
      <c r="I529" s="281"/>
      <c r="J529" s="174" t="s">
        <v>111</v>
      </c>
      <c r="K529" s="175">
        <v>76.9</v>
      </c>
      <c r="L529" s="282">
        <v>0</v>
      </c>
      <c r="M529" s="283"/>
      <c r="N529" s="280">
        <f>ROUND(L529*K529,2)</f>
        <v>0</v>
      </c>
      <c r="O529" s="280"/>
      <c r="P529" s="280"/>
      <c r="Q529" s="280"/>
      <c r="R529" s="40"/>
      <c r="T529" s="176" t="s">
        <v>22</v>
      </c>
      <c r="U529" s="47" t="s">
        <v>47</v>
      </c>
      <c r="V529" s="39"/>
      <c r="W529" s="177">
        <f>V529*K529</f>
        <v>0</v>
      </c>
      <c r="X529" s="177">
        <v>0.0089</v>
      </c>
      <c r="Y529" s="177">
        <f>X529*K529</f>
        <v>0.6844100000000001</v>
      </c>
      <c r="Z529" s="177">
        <v>0</v>
      </c>
      <c r="AA529" s="178">
        <f>Z529*K529</f>
        <v>0</v>
      </c>
      <c r="AR529" s="21" t="s">
        <v>196</v>
      </c>
      <c r="AT529" s="21" t="s">
        <v>193</v>
      </c>
      <c r="AU529" s="21" t="s">
        <v>114</v>
      </c>
      <c r="AY529" s="21" t="s">
        <v>191</v>
      </c>
      <c r="BE529" s="113">
        <f>IF(U529="základní",N529,0)</f>
        <v>0</v>
      </c>
      <c r="BF529" s="113">
        <f>IF(U529="snížená",N529,0)</f>
        <v>0</v>
      </c>
      <c r="BG529" s="113">
        <f>IF(U529="zákl. přenesená",N529,0)</f>
        <v>0</v>
      </c>
      <c r="BH529" s="113">
        <f>IF(U529="sníž. přenesená",N529,0)</f>
        <v>0</v>
      </c>
      <c r="BI529" s="113">
        <f>IF(U529="nulová",N529,0)</f>
        <v>0</v>
      </c>
      <c r="BJ529" s="21" t="s">
        <v>90</v>
      </c>
      <c r="BK529" s="113">
        <f>ROUND(L529*K529,2)</f>
        <v>0</v>
      </c>
      <c r="BL529" s="21" t="s">
        <v>196</v>
      </c>
      <c r="BM529" s="21" t="s">
        <v>2076</v>
      </c>
    </row>
    <row r="530" spans="2:51" s="11" customFormat="1" ht="22.5" customHeight="1">
      <c r="B530" s="187"/>
      <c r="C530" s="188"/>
      <c r="D530" s="188"/>
      <c r="E530" s="189" t="s">
        <v>22</v>
      </c>
      <c r="F530" s="286" t="s">
        <v>1946</v>
      </c>
      <c r="G530" s="287"/>
      <c r="H530" s="287"/>
      <c r="I530" s="287"/>
      <c r="J530" s="188"/>
      <c r="K530" s="190" t="s">
        <v>22</v>
      </c>
      <c r="L530" s="188"/>
      <c r="M530" s="188"/>
      <c r="N530" s="188"/>
      <c r="O530" s="188"/>
      <c r="P530" s="188"/>
      <c r="Q530" s="188"/>
      <c r="R530" s="191"/>
      <c r="T530" s="192"/>
      <c r="U530" s="188"/>
      <c r="V530" s="188"/>
      <c r="W530" s="188"/>
      <c r="X530" s="188"/>
      <c r="Y530" s="188"/>
      <c r="Z530" s="188"/>
      <c r="AA530" s="193"/>
      <c r="AT530" s="194" t="s">
        <v>199</v>
      </c>
      <c r="AU530" s="194" t="s">
        <v>114</v>
      </c>
      <c r="AV530" s="11" t="s">
        <v>90</v>
      </c>
      <c r="AW530" s="11" t="s">
        <v>39</v>
      </c>
      <c r="AX530" s="11" t="s">
        <v>82</v>
      </c>
      <c r="AY530" s="194" t="s">
        <v>191</v>
      </c>
    </row>
    <row r="531" spans="2:51" s="10" customFormat="1" ht="22.5" customHeight="1">
      <c r="B531" s="179"/>
      <c r="C531" s="180"/>
      <c r="D531" s="180"/>
      <c r="E531" s="181" t="s">
        <v>22</v>
      </c>
      <c r="F531" s="274" t="s">
        <v>1995</v>
      </c>
      <c r="G531" s="275"/>
      <c r="H531" s="275"/>
      <c r="I531" s="275"/>
      <c r="J531" s="180"/>
      <c r="K531" s="182">
        <v>76.9</v>
      </c>
      <c r="L531" s="180"/>
      <c r="M531" s="180"/>
      <c r="N531" s="180"/>
      <c r="O531" s="180"/>
      <c r="P531" s="180"/>
      <c r="Q531" s="180"/>
      <c r="R531" s="183"/>
      <c r="T531" s="184"/>
      <c r="U531" s="180"/>
      <c r="V531" s="180"/>
      <c r="W531" s="180"/>
      <c r="X531" s="180"/>
      <c r="Y531" s="180"/>
      <c r="Z531" s="180"/>
      <c r="AA531" s="185"/>
      <c r="AT531" s="186" t="s">
        <v>199</v>
      </c>
      <c r="AU531" s="186" t="s">
        <v>114</v>
      </c>
      <c r="AV531" s="10" t="s">
        <v>114</v>
      </c>
      <c r="AW531" s="10" t="s">
        <v>39</v>
      </c>
      <c r="AX531" s="10" t="s">
        <v>90</v>
      </c>
      <c r="AY531" s="186" t="s">
        <v>191</v>
      </c>
    </row>
    <row r="532" spans="2:65" s="1" customFormat="1" ht="31.5" customHeight="1">
      <c r="B532" s="38"/>
      <c r="C532" s="172" t="s">
        <v>2077</v>
      </c>
      <c r="D532" s="172" t="s">
        <v>193</v>
      </c>
      <c r="E532" s="173" t="s">
        <v>755</v>
      </c>
      <c r="F532" s="281" t="s">
        <v>756</v>
      </c>
      <c r="G532" s="281"/>
      <c r="H532" s="281"/>
      <c r="I532" s="281"/>
      <c r="J532" s="174" t="s">
        <v>406</v>
      </c>
      <c r="K532" s="175">
        <v>65</v>
      </c>
      <c r="L532" s="282">
        <v>0</v>
      </c>
      <c r="M532" s="283"/>
      <c r="N532" s="280">
        <f>ROUND(L532*K532,2)</f>
        <v>0</v>
      </c>
      <c r="O532" s="280"/>
      <c r="P532" s="280"/>
      <c r="Q532" s="280"/>
      <c r="R532" s="40"/>
      <c r="T532" s="176" t="s">
        <v>22</v>
      </c>
      <c r="U532" s="47" t="s">
        <v>47</v>
      </c>
      <c r="V532" s="39"/>
      <c r="W532" s="177">
        <f>V532*K532</f>
        <v>0</v>
      </c>
      <c r="X532" s="177">
        <v>0.0011</v>
      </c>
      <c r="Y532" s="177">
        <f>X532*K532</f>
        <v>0.07150000000000001</v>
      </c>
      <c r="Z532" s="177">
        <v>0.001</v>
      </c>
      <c r="AA532" s="178">
        <f>Z532*K532</f>
        <v>0.065</v>
      </c>
      <c r="AR532" s="21" t="s">
        <v>196</v>
      </c>
      <c r="AT532" s="21" t="s">
        <v>193</v>
      </c>
      <c r="AU532" s="21" t="s">
        <v>114</v>
      </c>
      <c r="AY532" s="21" t="s">
        <v>191</v>
      </c>
      <c r="BE532" s="113">
        <f>IF(U532="základní",N532,0)</f>
        <v>0</v>
      </c>
      <c r="BF532" s="113">
        <f>IF(U532="snížená",N532,0)</f>
        <v>0</v>
      </c>
      <c r="BG532" s="113">
        <f>IF(U532="zákl. přenesená",N532,0)</f>
        <v>0</v>
      </c>
      <c r="BH532" s="113">
        <f>IF(U532="sníž. přenesená",N532,0)</f>
        <v>0</v>
      </c>
      <c r="BI532" s="113">
        <f>IF(U532="nulová",N532,0)</f>
        <v>0</v>
      </c>
      <c r="BJ532" s="21" t="s">
        <v>90</v>
      </c>
      <c r="BK532" s="113">
        <f>ROUND(L532*K532,2)</f>
        <v>0</v>
      </c>
      <c r="BL532" s="21" t="s">
        <v>196</v>
      </c>
      <c r="BM532" s="21" t="s">
        <v>2078</v>
      </c>
    </row>
    <row r="533" spans="2:47" s="1" customFormat="1" ht="90" customHeight="1">
      <c r="B533" s="38"/>
      <c r="C533" s="39"/>
      <c r="D533" s="39"/>
      <c r="E533" s="39"/>
      <c r="F533" s="270" t="s">
        <v>758</v>
      </c>
      <c r="G533" s="271"/>
      <c r="H533" s="271"/>
      <c r="I533" s="271"/>
      <c r="J533" s="39"/>
      <c r="K533" s="39"/>
      <c r="L533" s="39"/>
      <c r="M533" s="39"/>
      <c r="N533" s="39"/>
      <c r="O533" s="39"/>
      <c r="P533" s="39"/>
      <c r="Q533" s="39"/>
      <c r="R533" s="40"/>
      <c r="T533" s="147"/>
      <c r="U533" s="39"/>
      <c r="V533" s="39"/>
      <c r="W533" s="39"/>
      <c r="X533" s="39"/>
      <c r="Y533" s="39"/>
      <c r="Z533" s="39"/>
      <c r="AA533" s="81"/>
      <c r="AT533" s="21" t="s">
        <v>210</v>
      </c>
      <c r="AU533" s="21" t="s">
        <v>114</v>
      </c>
    </row>
    <row r="534" spans="2:63" s="9" customFormat="1" ht="29.85" customHeight="1">
      <c r="B534" s="161"/>
      <c r="C534" s="162"/>
      <c r="D534" s="171" t="s">
        <v>144</v>
      </c>
      <c r="E534" s="171"/>
      <c r="F534" s="171"/>
      <c r="G534" s="171"/>
      <c r="H534" s="171"/>
      <c r="I534" s="171"/>
      <c r="J534" s="171"/>
      <c r="K534" s="171"/>
      <c r="L534" s="171"/>
      <c r="M534" s="171"/>
      <c r="N534" s="266">
        <f>BK534</f>
        <v>0</v>
      </c>
      <c r="O534" s="267"/>
      <c r="P534" s="267"/>
      <c r="Q534" s="267"/>
      <c r="R534" s="164"/>
      <c r="T534" s="165"/>
      <c r="U534" s="162"/>
      <c r="V534" s="162"/>
      <c r="W534" s="166">
        <f>SUM(W535:W539)</f>
        <v>0</v>
      </c>
      <c r="X534" s="162"/>
      <c r="Y534" s="166">
        <f>SUM(Y535:Y539)</f>
        <v>0</v>
      </c>
      <c r="Z534" s="162"/>
      <c r="AA534" s="167">
        <f>SUM(AA535:AA539)</f>
        <v>0</v>
      </c>
      <c r="AR534" s="168" t="s">
        <v>90</v>
      </c>
      <c r="AT534" s="169" t="s">
        <v>81</v>
      </c>
      <c r="AU534" s="169" t="s">
        <v>90</v>
      </c>
      <c r="AY534" s="168" t="s">
        <v>191</v>
      </c>
      <c r="BK534" s="170">
        <f>SUM(BK535:BK539)</f>
        <v>0</v>
      </c>
    </row>
    <row r="535" spans="2:65" s="1" customFormat="1" ht="22.5" customHeight="1">
      <c r="B535" s="38"/>
      <c r="C535" s="172" t="s">
        <v>2079</v>
      </c>
      <c r="D535" s="172" t="s">
        <v>193</v>
      </c>
      <c r="E535" s="173" t="s">
        <v>760</v>
      </c>
      <c r="F535" s="281" t="s">
        <v>761</v>
      </c>
      <c r="G535" s="281"/>
      <c r="H535" s="281"/>
      <c r="I535" s="281"/>
      <c r="J535" s="174" t="s">
        <v>273</v>
      </c>
      <c r="K535" s="175">
        <v>65.99</v>
      </c>
      <c r="L535" s="282">
        <v>0</v>
      </c>
      <c r="M535" s="283"/>
      <c r="N535" s="280">
        <f>ROUND(L535*K535,2)</f>
        <v>0</v>
      </c>
      <c r="O535" s="280"/>
      <c r="P535" s="280"/>
      <c r="Q535" s="280"/>
      <c r="R535" s="40"/>
      <c r="T535" s="176" t="s">
        <v>22</v>
      </c>
      <c r="U535" s="47" t="s">
        <v>47</v>
      </c>
      <c r="V535" s="39"/>
      <c r="W535" s="177">
        <f>V535*K535</f>
        <v>0</v>
      </c>
      <c r="X535" s="177">
        <v>0</v>
      </c>
      <c r="Y535" s="177">
        <f>X535*K535</f>
        <v>0</v>
      </c>
      <c r="Z535" s="177">
        <v>0</v>
      </c>
      <c r="AA535" s="178">
        <f>Z535*K535</f>
        <v>0</v>
      </c>
      <c r="AR535" s="21" t="s">
        <v>196</v>
      </c>
      <c r="AT535" s="21" t="s">
        <v>193</v>
      </c>
      <c r="AU535" s="21" t="s">
        <v>114</v>
      </c>
      <c r="AY535" s="21" t="s">
        <v>191</v>
      </c>
      <c r="BE535" s="113">
        <f>IF(U535="základní",N535,0)</f>
        <v>0</v>
      </c>
      <c r="BF535" s="113">
        <f>IF(U535="snížená",N535,0)</f>
        <v>0</v>
      </c>
      <c r="BG535" s="113">
        <f>IF(U535="zákl. přenesená",N535,0)</f>
        <v>0</v>
      </c>
      <c r="BH535" s="113">
        <f>IF(U535="sníž. přenesená",N535,0)</f>
        <v>0</v>
      </c>
      <c r="BI535" s="113">
        <f>IF(U535="nulová",N535,0)</f>
        <v>0</v>
      </c>
      <c r="BJ535" s="21" t="s">
        <v>90</v>
      </c>
      <c r="BK535" s="113">
        <f>ROUND(L535*K535,2)</f>
        <v>0</v>
      </c>
      <c r="BL535" s="21" t="s">
        <v>196</v>
      </c>
      <c r="BM535" s="21" t="s">
        <v>2080</v>
      </c>
    </row>
    <row r="536" spans="2:65" s="1" customFormat="1" ht="44.25" customHeight="1">
      <c r="B536" s="38"/>
      <c r="C536" s="172" t="s">
        <v>2081</v>
      </c>
      <c r="D536" s="172" t="s">
        <v>193</v>
      </c>
      <c r="E536" s="173" t="s">
        <v>764</v>
      </c>
      <c r="F536" s="281" t="s">
        <v>765</v>
      </c>
      <c r="G536" s="281"/>
      <c r="H536" s="281"/>
      <c r="I536" s="281"/>
      <c r="J536" s="174" t="s">
        <v>273</v>
      </c>
      <c r="K536" s="175">
        <v>65.99</v>
      </c>
      <c r="L536" s="282">
        <v>0</v>
      </c>
      <c r="M536" s="283"/>
      <c r="N536" s="280">
        <f>ROUND(L536*K536,2)</f>
        <v>0</v>
      </c>
      <c r="O536" s="280"/>
      <c r="P536" s="280"/>
      <c r="Q536" s="280"/>
      <c r="R536" s="40"/>
      <c r="T536" s="176" t="s">
        <v>22</v>
      </c>
      <c r="U536" s="47" t="s">
        <v>47</v>
      </c>
      <c r="V536" s="39"/>
      <c r="W536" s="177">
        <f>V536*K536</f>
        <v>0</v>
      </c>
      <c r="X536" s="177">
        <v>0</v>
      </c>
      <c r="Y536" s="177">
        <f>X536*K536</f>
        <v>0</v>
      </c>
      <c r="Z536" s="177">
        <v>0</v>
      </c>
      <c r="AA536" s="178">
        <f>Z536*K536</f>
        <v>0</v>
      </c>
      <c r="AR536" s="21" t="s">
        <v>196</v>
      </c>
      <c r="AT536" s="21" t="s">
        <v>193</v>
      </c>
      <c r="AU536" s="21" t="s">
        <v>114</v>
      </c>
      <c r="AY536" s="21" t="s">
        <v>191</v>
      </c>
      <c r="BE536" s="113">
        <f>IF(U536="základní",N536,0)</f>
        <v>0</v>
      </c>
      <c r="BF536" s="113">
        <f>IF(U536="snížená",N536,0)</f>
        <v>0</v>
      </c>
      <c r="BG536" s="113">
        <f>IF(U536="zákl. přenesená",N536,0)</f>
        <v>0</v>
      </c>
      <c r="BH536" s="113">
        <f>IF(U536="sníž. přenesená",N536,0)</f>
        <v>0</v>
      </c>
      <c r="BI536" s="113">
        <f>IF(U536="nulová",N536,0)</f>
        <v>0</v>
      </c>
      <c r="BJ536" s="21" t="s">
        <v>90</v>
      </c>
      <c r="BK536" s="113">
        <f>ROUND(L536*K536,2)</f>
        <v>0</v>
      </c>
      <c r="BL536" s="21" t="s">
        <v>196</v>
      </c>
      <c r="BM536" s="21" t="s">
        <v>2082</v>
      </c>
    </row>
    <row r="537" spans="2:65" s="1" customFormat="1" ht="31.5" customHeight="1">
      <c r="B537" s="38"/>
      <c r="C537" s="172" t="s">
        <v>2083</v>
      </c>
      <c r="D537" s="172" t="s">
        <v>193</v>
      </c>
      <c r="E537" s="173" t="s">
        <v>768</v>
      </c>
      <c r="F537" s="281" t="s">
        <v>769</v>
      </c>
      <c r="G537" s="281"/>
      <c r="H537" s="281"/>
      <c r="I537" s="281"/>
      <c r="J537" s="174" t="s">
        <v>273</v>
      </c>
      <c r="K537" s="175">
        <v>65.99</v>
      </c>
      <c r="L537" s="282">
        <v>0</v>
      </c>
      <c r="M537" s="283"/>
      <c r="N537" s="280">
        <f>ROUND(L537*K537,2)</f>
        <v>0</v>
      </c>
      <c r="O537" s="280"/>
      <c r="P537" s="280"/>
      <c r="Q537" s="280"/>
      <c r="R537" s="40"/>
      <c r="T537" s="176" t="s">
        <v>22</v>
      </c>
      <c r="U537" s="47" t="s">
        <v>47</v>
      </c>
      <c r="V537" s="39"/>
      <c r="W537" s="177">
        <f>V537*K537</f>
        <v>0</v>
      </c>
      <c r="X537" s="177">
        <v>0</v>
      </c>
      <c r="Y537" s="177">
        <f>X537*K537</f>
        <v>0</v>
      </c>
      <c r="Z537" s="177">
        <v>0</v>
      </c>
      <c r="AA537" s="178">
        <f>Z537*K537</f>
        <v>0</v>
      </c>
      <c r="AR537" s="21" t="s">
        <v>196</v>
      </c>
      <c r="AT537" s="21" t="s">
        <v>193</v>
      </c>
      <c r="AU537" s="21" t="s">
        <v>114</v>
      </c>
      <c r="AY537" s="21" t="s">
        <v>191</v>
      </c>
      <c r="BE537" s="113">
        <f>IF(U537="základní",N537,0)</f>
        <v>0</v>
      </c>
      <c r="BF537" s="113">
        <f>IF(U537="snížená",N537,0)</f>
        <v>0</v>
      </c>
      <c r="BG537" s="113">
        <f>IF(U537="zákl. přenesená",N537,0)</f>
        <v>0</v>
      </c>
      <c r="BH537" s="113">
        <f>IF(U537="sníž. přenesená",N537,0)</f>
        <v>0</v>
      </c>
      <c r="BI537" s="113">
        <f>IF(U537="nulová",N537,0)</f>
        <v>0</v>
      </c>
      <c r="BJ537" s="21" t="s">
        <v>90</v>
      </c>
      <c r="BK537" s="113">
        <f>ROUND(L537*K537,2)</f>
        <v>0</v>
      </c>
      <c r="BL537" s="21" t="s">
        <v>196</v>
      </c>
      <c r="BM537" s="21" t="s">
        <v>2084</v>
      </c>
    </row>
    <row r="538" spans="2:65" s="1" customFormat="1" ht="31.5" customHeight="1">
      <c r="B538" s="38"/>
      <c r="C538" s="172" t="s">
        <v>2085</v>
      </c>
      <c r="D538" s="172" t="s">
        <v>193</v>
      </c>
      <c r="E538" s="173" t="s">
        <v>772</v>
      </c>
      <c r="F538" s="281" t="s">
        <v>773</v>
      </c>
      <c r="G538" s="281"/>
      <c r="H538" s="281"/>
      <c r="I538" s="281"/>
      <c r="J538" s="174" t="s">
        <v>273</v>
      </c>
      <c r="K538" s="175">
        <v>1253.81</v>
      </c>
      <c r="L538" s="282">
        <v>0</v>
      </c>
      <c r="M538" s="283"/>
      <c r="N538" s="280">
        <f>ROUND(L538*K538,2)</f>
        <v>0</v>
      </c>
      <c r="O538" s="280"/>
      <c r="P538" s="280"/>
      <c r="Q538" s="280"/>
      <c r="R538" s="40"/>
      <c r="T538" s="176" t="s">
        <v>22</v>
      </c>
      <c r="U538" s="47" t="s">
        <v>47</v>
      </c>
      <c r="V538" s="39"/>
      <c r="W538" s="177">
        <f>V538*K538</f>
        <v>0</v>
      </c>
      <c r="X538" s="177">
        <v>0</v>
      </c>
      <c r="Y538" s="177">
        <f>X538*K538</f>
        <v>0</v>
      </c>
      <c r="Z538" s="177">
        <v>0</v>
      </c>
      <c r="AA538" s="178">
        <f>Z538*K538</f>
        <v>0</v>
      </c>
      <c r="AR538" s="21" t="s">
        <v>196</v>
      </c>
      <c r="AT538" s="21" t="s">
        <v>193</v>
      </c>
      <c r="AU538" s="21" t="s">
        <v>114</v>
      </c>
      <c r="AY538" s="21" t="s">
        <v>191</v>
      </c>
      <c r="BE538" s="113">
        <f>IF(U538="základní",N538,0)</f>
        <v>0</v>
      </c>
      <c r="BF538" s="113">
        <f>IF(U538="snížená",N538,0)</f>
        <v>0</v>
      </c>
      <c r="BG538" s="113">
        <f>IF(U538="zákl. přenesená",N538,0)</f>
        <v>0</v>
      </c>
      <c r="BH538" s="113">
        <f>IF(U538="sníž. přenesená",N538,0)</f>
        <v>0</v>
      </c>
      <c r="BI538" s="113">
        <f>IF(U538="nulová",N538,0)</f>
        <v>0</v>
      </c>
      <c r="BJ538" s="21" t="s">
        <v>90</v>
      </c>
      <c r="BK538" s="113">
        <f>ROUND(L538*K538,2)</f>
        <v>0</v>
      </c>
      <c r="BL538" s="21" t="s">
        <v>196</v>
      </c>
      <c r="BM538" s="21" t="s">
        <v>2086</v>
      </c>
    </row>
    <row r="539" spans="2:65" s="1" customFormat="1" ht="31.5" customHeight="1">
      <c r="B539" s="38"/>
      <c r="C539" s="172" t="s">
        <v>2087</v>
      </c>
      <c r="D539" s="172" t="s">
        <v>193</v>
      </c>
      <c r="E539" s="173" t="s">
        <v>776</v>
      </c>
      <c r="F539" s="281" t="s">
        <v>777</v>
      </c>
      <c r="G539" s="281"/>
      <c r="H539" s="281"/>
      <c r="I539" s="281"/>
      <c r="J539" s="174" t="s">
        <v>273</v>
      </c>
      <c r="K539" s="175">
        <v>65.99</v>
      </c>
      <c r="L539" s="282">
        <v>0</v>
      </c>
      <c r="M539" s="283"/>
      <c r="N539" s="280">
        <f>ROUND(L539*K539,2)</f>
        <v>0</v>
      </c>
      <c r="O539" s="280"/>
      <c r="P539" s="280"/>
      <c r="Q539" s="280"/>
      <c r="R539" s="40"/>
      <c r="T539" s="176" t="s">
        <v>22</v>
      </c>
      <c r="U539" s="47" t="s">
        <v>47</v>
      </c>
      <c r="V539" s="39"/>
      <c r="W539" s="177">
        <f>V539*K539</f>
        <v>0</v>
      </c>
      <c r="X539" s="177">
        <v>0</v>
      </c>
      <c r="Y539" s="177">
        <f>X539*K539</f>
        <v>0</v>
      </c>
      <c r="Z539" s="177">
        <v>0</v>
      </c>
      <c r="AA539" s="178">
        <f>Z539*K539</f>
        <v>0</v>
      </c>
      <c r="AR539" s="21" t="s">
        <v>196</v>
      </c>
      <c r="AT539" s="21" t="s">
        <v>193</v>
      </c>
      <c r="AU539" s="21" t="s">
        <v>114</v>
      </c>
      <c r="AY539" s="21" t="s">
        <v>191</v>
      </c>
      <c r="BE539" s="113">
        <f>IF(U539="základní",N539,0)</f>
        <v>0</v>
      </c>
      <c r="BF539" s="113">
        <f>IF(U539="snížená",N539,0)</f>
        <v>0</v>
      </c>
      <c r="BG539" s="113">
        <f>IF(U539="zákl. přenesená",N539,0)</f>
        <v>0</v>
      </c>
      <c r="BH539" s="113">
        <f>IF(U539="sníž. přenesená",N539,0)</f>
        <v>0</v>
      </c>
      <c r="BI539" s="113">
        <f>IF(U539="nulová",N539,0)</f>
        <v>0</v>
      </c>
      <c r="BJ539" s="21" t="s">
        <v>90</v>
      </c>
      <c r="BK539" s="113">
        <f>ROUND(L539*K539,2)</f>
        <v>0</v>
      </c>
      <c r="BL539" s="21" t="s">
        <v>196</v>
      </c>
      <c r="BM539" s="21" t="s">
        <v>2088</v>
      </c>
    </row>
    <row r="540" spans="2:63" s="9" customFormat="1" ht="29.85" customHeight="1">
      <c r="B540" s="161"/>
      <c r="C540" s="162"/>
      <c r="D540" s="171" t="s">
        <v>145</v>
      </c>
      <c r="E540" s="171"/>
      <c r="F540" s="171"/>
      <c r="G540" s="171"/>
      <c r="H540" s="171"/>
      <c r="I540" s="171"/>
      <c r="J540" s="171"/>
      <c r="K540" s="171"/>
      <c r="L540" s="171"/>
      <c r="M540" s="171"/>
      <c r="N540" s="268">
        <f>BK540</f>
        <v>0</v>
      </c>
      <c r="O540" s="269"/>
      <c r="P540" s="269"/>
      <c r="Q540" s="269"/>
      <c r="R540" s="164"/>
      <c r="T540" s="165"/>
      <c r="U540" s="162"/>
      <c r="V540" s="162"/>
      <c r="W540" s="166">
        <f>W541</f>
        <v>0</v>
      </c>
      <c r="X540" s="162"/>
      <c r="Y540" s="166">
        <f>Y541</f>
        <v>0</v>
      </c>
      <c r="Z540" s="162"/>
      <c r="AA540" s="167">
        <f>AA541</f>
        <v>0</v>
      </c>
      <c r="AR540" s="168" t="s">
        <v>90</v>
      </c>
      <c r="AT540" s="169" t="s">
        <v>81</v>
      </c>
      <c r="AU540" s="169" t="s">
        <v>90</v>
      </c>
      <c r="AY540" s="168" t="s">
        <v>191</v>
      </c>
      <c r="BK540" s="170">
        <f>BK541</f>
        <v>0</v>
      </c>
    </row>
    <row r="541" spans="2:65" s="1" customFormat="1" ht="22.5" customHeight="1">
      <c r="B541" s="38"/>
      <c r="C541" s="172" t="s">
        <v>2089</v>
      </c>
      <c r="D541" s="172" t="s">
        <v>193</v>
      </c>
      <c r="E541" s="173" t="s">
        <v>780</v>
      </c>
      <c r="F541" s="281" t="s">
        <v>781</v>
      </c>
      <c r="G541" s="281"/>
      <c r="H541" s="281"/>
      <c r="I541" s="281"/>
      <c r="J541" s="174" t="s">
        <v>273</v>
      </c>
      <c r="K541" s="175">
        <v>57.081</v>
      </c>
      <c r="L541" s="282">
        <v>0</v>
      </c>
      <c r="M541" s="283"/>
      <c r="N541" s="280">
        <f>ROUND(L541*K541,2)</f>
        <v>0</v>
      </c>
      <c r="O541" s="280"/>
      <c r="P541" s="280"/>
      <c r="Q541" s="280"/>
      <c r="R541" s="40"/>
      <c r="T541" s="176" t="s">
        <v>22</v>
      </c>
      <c r="U541" s="47" t="s">
        <v>47</v>
      </c>
      <c r="V541" s="39"/>
      <c r="W541" s="177">
        <f>V541*K541</f>
        <v>0</v>
      </c>
      <c r="X541" s="177">
        <v>0</v>
      </c>
      <c r="Y541" s="177">
        <f>X541*K541</f>
        <v>0</v>
      </c>
      <c r="Z541" s="177">
        <v>0</v>
      </c>
      <c r="AA541" s="178">
        <f>Z541*K541</f>
        <v>0</v>
      </c>
      <c r="AR541" s="21" t="s">
        <v>196</v>
      </c>
      <c r="AT541" s="21" t="s">
        <v>193</v>
      </c>
      <c r="AU541" s="21" t="s">
        <v>114</v>
      </c>
      <c r="AY541" s="21" t="s">
        <v>191</v>
      </c>
      <c r="BE541" s="113">
        <f>IF(U541="základní",N541,0)</f>
        <v>0</v>
      </c>
      <c r="BF541" s="113">
        <f>IF(U541="snížená",N541,0)</f>
        <v>0</v>
      </c>
      <c r="BG541" s="113">
        <f>IF(U541="zákl. přenesená",N541,0)</f>
        <v>0</v>
      </c>
      <c r="BH541" s="113">
        <f>IF(U541="sníž. přenesená",N541,0)</f>
        <v>0</v>
      </c>
      <c r="BI541" s="113">
        <f>IF(U541="nulová",N541,0)</f>
        <v>0</v>
      </c>
      <c r="BJ541" s="21" t="s">
        <v>90</v>
      </c>
      <c r="BK541" s="113">
        <f>ROUND(L541*K541,2)</f>
        <v>0</v>
      </c>
      <c r="BL541" s="21" t="s">
        <v>196</v>
      </c>
      <c r="BM541" s="21" t="s">
        <v>2090</v>
      </c>
    </row>
    <row r="542" spans="2:63" s="9" customFormat="1" ht="37.35" customHeight="1">
      <c r="B542" s="161"/>
      <c r="C542" s="162"/>
      <c r="D542" s="163" t="s">
        <v>146</v>
      </c>
      <c r="E542" s="163"/>
      <c r="F542" s="163"/>
      <c r="G542" s="163"/>
      <c r="H542" s="163"/>
      <c r="I542" s="163"/>
      <c r="J542" s="163"/>
      <c r="K542" s="163"/>
      <c r="L542" s="163"/>
      <c r="M542" s="163"/>
      <c r="N542" s="263">
        <f>BK542</f>
        <v>0</v>
      </c>
      <c r="O542" s="264"/>
      <c r="P542" s="264"/>
      <c r="Q542" s="264"/>
      <c r="R542" s="164"/>
      <c r="T542" s="165"/>
      <c r="U542" s="162"/>
      <c r="V542" s="162"/>
      <c r="W542" s="166">
        <f>W543+W573+W626+W687+W709+W793+W831+W833+W855+W905+W964+W1082+W1108+W1119+W1151+W1165+W1180</f>
        <v>0</v>
      </c>
      <c r="X542" s="162"/>
      <c r="Y542" s="166">
        <f>Y543+Y573+Y626+Y687+Y709+Y793+Y831+Y833+Y855+Y905+Y964+Y1082+Y1108+Y1119+Y1151+Y1165+Y1180</f>
        <v>16.786976459999998</v>
      </c>
      <c r="Z542" s="162"/>
      <c r="AA542" s="167">
        <f>AA543+AA573+AA626+AA687+AA709+AA793+AA831+AA833+AA855+AA905+AA964+AA1082+AA1108+AA1119+AA1151+AA1165+AA1180</f>
        <v>2.6999570000000004</v>
      </c>
      <c r="AR542" s="168" t="s">
        <v>114</v>
      </c>
      <c r="AT542" s="169" t="s">
        <v>81</v>
      </c>
      <c r="AU542" s="169" t="s">
        <v>82</v>
      </c>
      <c r="AY542" s="168" t="s">
        <v>191</v>
      </c>
      <c r="BK542" s="170">
        <f>BK543+BK573+BK626+BK687+BK709+BK793+BK831+BK833+BK855+BK905+BK964+BK1082+BK1108+BK1119+BK1151+BK1165+BK1180</f>
        <v>0</v>
      </c>
    </row>
    <row r="543" spans="2:63" s="9" customFormat="1" ht="19.9" customHeight="1">
      <c r="B543" s="161"/>
      <c r="C543" s="162"/>
      <c r="D543" s="171" t="s">
        <v>147</v>
      </c>
      <c r="E543" s="171"/>
      <c r="F543" s="171"/>
      <c r="G543" s="171"/>
      <c r="H543" s="171"/>
      <c r="I543" s="171"/>
      <c r="J543" s="171"/>
      <c r="K543" s="171"/>
      <c r="L543" s="171"/>
      <c r="M543" s="171"/>
      <c r="N543" s="266">
        <f>BK543</f>
        <v>0</v>
      </c>
      <c r="O543" s="267"/>
      <c r="P543" s="267"/>
      <c r="Q543" s="267"/>
      <c r="R543" s="164"/>
      <c r="T543" s="165"/>
      <c r="U543" s="162"/>
      <c r="V543" s="162"/>
      <c r="W543" s="166">
        <f>SUM(W544:W572)</f>
        <v>0</v>
      </c>
      <c r="X543" s="162"/>
      <c r="Y543" s="166">
        <f>SUM(Y544:Y572)</f>
        <v>0.163301</v>
      </c>
      <c r="Z543" s="162"/>
      <c r="AA543" s="167">
        <f>SUM(AA544:AA572)</f>
        <v>0</v>
      </c>
      <c r="AR543" s="168" t="s">
        <v>114</v>
      </c>
      <c r="AT543" s="169" t="s">
        <v>81</v>
      </c>
      <c r="AU543" s="169" t="s">
        <v>90</v>
      </c>
      <c r="AY543" s="168" t="s">
        <v>191</v>
      </c>
      <c r="BK543" s="170">
        <f>SUM(BK544:BK572)</f>
        <v>0</v>
      </c>
    </row>
    <row r="544" spans="2:65" s="1" customFormat="1" ht="31.5" customHeight="1">
      <c r="B544" s="38"/>
      <c r="C544" s="172" t="s">
        <v>1034</v>
      </c>
      <c r="D544" s="172" t="s">
        <v>193</v>
      </c>
      <c r="E544" s="173" t="s">
        <v>784</v>
      </c>
      <c r="F544" s="281" t="s">
        <v>785</v>
      </c>
      <c r="G544" s="281"/>
      <c r="H544" s="281"/>
      <c r="I544" s="281"/>
      <c r="J544" s="174" t="s">
        <v>111</v>
      </c>
      <c r="K544" s="175">
        <v>27.75</v>
      </c>
      <c r="L544" s="282">
        <v>0</v>
      </c>
      <c r="M544" s="283"/>
      <c r="N544" s="280">
        <f>ROUND(L544*K544,2)</f>
        <v>0</v>
      </c>
      <c r="O544" s="280"/>
      <c r="P544" s="280"/>
      <c r="Q544" s="280"/>
      <c r="R544" s="40"/>
      <c r="T544" s="176" t="s">
        <v>22</v>
      </c>
      <c r="U544" s="47" t="s">
        <v>47</v>
      </c>
      <c r="V544" s="39"/>
      <c r="W544" s="177">
        <f>V544*K544</f>
        <v>0</v>
      </c>
      <c r="X544" s="177">
        <v>0</v>
      </c>
      <c r="Y544" s="177">
        <f>X544*K544</f>
        <v>0</v>
      </c>
      <c r="Z544" s="177">
        <v>0</v>
      </c>
      <c r="AA544" s="178">
        <f>Z544*K544</f>
        <v>0</v>
      </c>
      <c r="AR544" s="21" t="s">
        <v>344</v>
      </c>
      <c r="AT544" s="21" t="s">
        <v>193</v>
      </c>
      <c r="AU544" s="21" t="s">
        <v>114</v>
      </c>
      <c r="AY544" s="21" t="s">
        <v>191</v>
      </c>
      <c r="BE544" s="113">
        <f>IF(U544="základní",N544,0)</f>
        <v>0</v>
      </c>
      <c r="BF544" s="113">
        <f>IF(U544="snížená",N544,0)</f>
        <v>0</v>
      </c>
      <c r="BG544" s="113">
        <f>IF(U544="zákl. přenesená",N544,0)</f>
        <v>0</v>
      </c>
      <c r="BH544" s="113">
        <f>IF(U544="sníž. přenesená",N544,0)</f>
        <v>0</v>
      </c>
      <c r="BI544" s="113">
        <f>IF(U544="nulová",N544,0)</f>
        <v>0</v>
      </c>
      <c r="BJ544" s="21" t="s">
        <v>90</v>
      </c>
      <c r="BK544" s="113">
        <f>ROUND(L544*K544,2)</f>
        <v>0</v>
      </c>
      <c r="BL544" s="21" t="s">
        <v>344</v>
      </c>
      <c r="BM544" s="21" t="s">
        <v>2091</v>
      </c>
    </row>
    <row r="545" spans="2:51" s="11" customFormat="1" ht="22.5" customHeight="1">
      <c r="B545" s="187"/>
      <c r="C545" s="188"/>
      <c r="D545" s="188"/>
      <c r="E545" s="189" t="s">
        <v>22</v>
      </c>
      <c r="F545" s="286" t="s">
        <v>1775</v>
      </c>
      <c r="G545" s="287"/>
      <c r="H545" s="287"/>
      <c r="I545" s="287"/>
      <c r="J545" s="188"/>
      <c r="K545" s="190" t="s">
        <v>22</v>
      </c>
      <c r="L545" s="188"/>
      <c r="M545" s="188"/>
      <c r="N545" s="188"/>
      <c r="O545" s="188"/>
      <c r="P545" s="188"/>
      <c r="Q545" s="188"/>
      <c r="R545" s="191"/>
      <c r="T545" s="192"/>
      <c r="U545" s="188"/>
      <c r="V545" s="188"/>
      <c r="W545" s="188"/>
      <c r="X545" s="188"/>
      <c r="Y545" s="188"/>
      <c r="Z545" s="188"/>
      <c r="AA545" s="193"/>
      <c r="AT545" s="194" t="s">
        <v>199</v>
      </c>
      <c r="AU545" s="194" t="s">
        <v>114</v>
      </c>
      <c r="AV545" s="11" t="s">
        <v>90</v>
      </c>
      <c r="AW545" s="11" t="s">
        <v>39</v>
      </c>
      <c r="AX545" s="11" t="s">
        <v>82</v>
      </c>
      <c r="AY545" s="194" t="s">
        <v>191</v>
      </c>
    </row>
    <row r="546" spans="2:51" s="10" customFormat="1" ht="22.5" customHeight="1">
      <c r="B546" s="179"/>
      <c r="C546" s="180"/>
      <c r="D546" s="180"/>
      <c r="E546" s="181" t="s">
        <v>22</v>
      </c>
      <c r="F546" s="274" t="s">
        <v>1933</v>
      </c>
      <c r="G546" s="275"/>
      <c r="H546" s="275"/>
      <c r="I546" s="275"/>
      <c r="J546" s="180"/>
      <c r="K546" s="182">
        <v>8.7</v>
      </c>
      <c r="L546" s="180"/>
      <c r="M546" s="180"/>
      <c r="N546" s="180"/>
      <c r="O546" s="180"/>
      <c r="P546" s="180"/>
      <c r="Q546" s="180"/>
      <c r="R546" s="183"/>
      <c r="T546" s="184"/>
      <c r="U546" s="180"/>
      <c r="V546" s="180"/>
      <c r="W546" s="180"/>
      <c r="X546" s="180"/>
      <c r="Y546" s="180"/>
      <c r="Z546" s="180"/>
      <c r="AA546" s="185"/>
      <c r="AT546" s="186" t="s">
        <v>199</v>
      </c>
      <c r="AU546" s="186" t="s">
        <v>114</v>
      </c>
      <c r="AV546" s="10" t="s">
        <v>114</v>
      </c>
      <c r="AW546" s="10" t="s">
        <v>39</v>
      </c>
      <c r="AX546" s="10" t="s">
        <v>82</v>
      </c>
      <c r="AY546" s="186" t="s">
        <v>191</v>
      </c>
    </row>
    <row r="547" spans="2:51" s="10" customFormat="1" ht="31.5" customHeight="1">
      <c r="B547" s="179"/>
      <c r="C547" s="180"/>
      <c r="D547" s="180"/>
      <c r="E547" s="181" t="s">
        <v>22</v>
      </c>
      <c r="F547" s="274" t="s">
        <v>2092</v>
      </c>
      <c r="G547" s="275"/>
      <c r="H547" s="275"/>
      <c r="I547" s="275"/>
      <c r="J547" s="180"/>
      <c r="K547" s="182">
        <v>19.05</v>
      </c>
      <c r="L547" s="180"/>
      <c r="M547" s="180"/>
      <c r="N547" s="180"/>
      <c r="O547" s="180"/>
      <c r="P547" s="180"/>
      <c r="Q547" s="180"/>
      <c r="R547" s="183"/>
      <c r="T547" s="184"/>
      <c r="U547" s="180"/>
      <c r="V547" s="180"/>
      <c r="W547" s="180"/>
      <c r="X547" s="180"/>
      <c r="Y547" s="180"/>
      <c r="Z547" s="180"/>
      <c r="AA547" s="185"/>
      <c r="AT547" s="186" t="s">
        <v>199</v>
      </c>
      <c r="AU547" s="186" t="s">
        <v>114</v>
      </c>
      <c r="AV547" s="10" t="s">
        <v>114</v>
      </c>
      <c r="AW547" s="10" t="s">
        <v>39</v>
      </c>
      <c r="AX547" s="10" t="s">
        <v>82</v>
      </c>
      <c r="AY547" s="186" t="s">
        <v>191</v>
      </c>
    </row>
    <row r="548" spans="2:51" s="12" customFormat="1" ht="22.5" customHeight="1">
      <c r="B548" s="195"/>
      <c r="C548" s="196"/>
      <c r="D548" s="196"/>
      <c r="E548" s="197" t="s">
        <v>22</v>
      </c>
      <c r="F548" s="288" t="s">
        <v>217</v>
      </c>
      <c r="G548" s="289"/>
      <c r="H548" s="289"/>
      <c r="I548" s="289"/>
      <c r="J548" s="196"/>
      <c r="K548" s="198">
        <v>27.75</v>
      </c>
      <c r="L548" s="196"/>
      <c r="M548" s="196"/>
      <c r="N548" s="196"/>
      <c r="O548" s="196"/>
      <c r="P548" s="196"/>
      <c r="Q548" s="196"/>
      <c r="R548" s="199"/>
      <c r="T548" s="200"/>
      <c r="U548" s="196"/>
      <c r="V548" s="196"/>
      <c r="W548" s="196"/>
      <c r="X548" s="196"/>
      <c r="Y548" s="196"/>
      <c r="Z548" s="196"/>
      <c r="AA548" s="201"/>
      <c r="AT548" s="202" t="s">
        <v>199</v>
      </c>
      <c r="AU548" s="202" t="s">
        <v>114</v>
      </c>
      <c r="AV548" s="12" t="s">
        <v>196</v>
      </c>
      <c r="AW548" s="12" t="s">
        <v>39</v>
      </c>
      <c r="AX548" s="12" t="s">
        <v>90</v>
      </c>
      <c r="AY548" s="202" t="s">
        <v>191</v>
      </c>
    </row>
    <row r="549" spans="2:65" s="1" customFormat="1" ht="22.5" customHeight="1">
      <c r="B549" s="38"/>
      <c r="C549" s="203" t="s">
        <v>1038</v>
      </c>
      <c r="D549" s="203" t="s">
        <v>292</v>
      </c>
      <c r="E549" s="204" t="s">
        <v>793</v>
      </c>
      <c r="F549" s="276" t="s">
        <v>794</v>
      </c>
      <c r="G549" s="276"/>
      <c r="H549" s="276"/>
      <c r="I549" s="276"/>
      <c r="J549" s="205" t="s">
        <v>273</v>
      </c>
      <c r="K549" s="206">
        <v>0.011</v>
      </c>
      <c r="L549" s="277">
        <v>0</v>
      </c>
      <c r="M549" s="278"/>
      <c r="N549" s="279">
        <f>ROUND(L549*K549,2)</f>
        <v>0</v>
      </c>
      <c r="O549" s="280"/>
      <c r="P549" s="280"/>
      <c r="Q549" s="280"/>
      <c r="R549" s="40"/>
      <c r="T549" s="176" t="s">
        <v>22</v>
      </c>
      <c r="U549" s="47" t="s">
        <v>47</v>
      </c>
      <c r="V549" s="39"/>
      <c r="W549" s="177">
        <f>V549*K549</f>
        <v>0</v>
      </c>
      <c r="X549" s="177">
        <v>1</v>
      </c>
      <c r="Y549" s="177">
        <f>X549*K549</f>
        <v>0.011</v>
      </c>
      <c r="Z549" s="177">
        <v>0</v>
      </c>
      <c r="AA549" s="178">
        <f>Z549*K549</f>
        <v>0</v>
      </c>
      <c r="AR549" s="21" t="s">
        <v>440</v>
      </c>
      <c r="AT549" s="21" t="s">
        <v>292</v>
      </c>
      <c r="AU549" s="21" t="s">
        <v>114</v>
      </c>
      <c r="AY549" s="21" t="s">
        <v>191</v>
      </c>
      <c r="BE549" s="113">
        <f>IF(U549="základní",N549,0)</f>
        <v>0</v>
      </c>
      <c r="BF549" s="113">
        <f>IF(U549="snížená",N549,0)</f>
        <v>0</v>
      </c>
      <c r="BG549" s="113">
        <f>IF(U549="zákl. přenesená",N549,0)</f>
        <v>0</v>
      </c>
      <c r="BH549" s="113">
        <f>IF(U549="sníž. přenesená",N549,0)</f>
        <v>0</v>
      </c>
      <c r="BI549" s="113">
        <f>IF(U549="nulová",N549,0)</f>
        <v>0</v>
      </c>
      <c r="BJ549" s="21" t="s">
        <v>90</v>
      </c>
      <c r="BK549" s="113">
        <f>ROUND(L549*K549,2)</f>
        <v>0</v>
      </c>
      <c r="BL549" s="21" t="s">
        <v>344</v>
      </c>
      <c r="BM549" s="21" t="s">
        <v>2093</v>
      </c>
    </row>
    <row r="550" spans="2:47" s="1" customFormat="1" ht="30" customHeight="1">
      <c r="B550" s="38"/>
      <c r="C550" s="39"/>
      <c r="D550" s="39"/>
      <c r="E550" s="39"/>
      <c r="F550" s="270" t="s">
        <v>796</v>
      </c>
      <c r="G550" s="271"/>
      <c r="H550" s="271"/>
      <c r="I550" s="271"/>
      <c r="J550" s="39"/>
      <c r="K550" s="39"/>
      <c r="L550" s="39"/>
      <c r="M550" s="39"/>
      <c r="N550" s="39"/>
      <c r="O550" s="39"/>
      <c r="P550" s="39"/>
      <c r="Q550" s="39"/>
      <c r="R550" s="40"/>
      <c r="T550" s="147"/>
      <c r="U550" s="39"/>
      <c r="V550" s="39"/>
      <c r="W550" s="39"/>
      <c r="X550" s="39"/>
      <c r="Y550" s="39"/>
      <c r="Z550" s="39"/>
      <c r="AA550" s="81"/>
      <c r="AT550" s="21" t="s">
        <v>210</v>
      </c>
      <c r="AU550" s="21" t="s">
        <v>114</v>
      </c>
    </row>
    <row r="551" spans="2:51" s="10" customFormat="1" ht="22.5" customHeight="1">
      <c r="B551" s="179"/>
      <c r="C551" s="180"/>
      <c r="D551" s="180"/>
      <c r="E551" s="181" t="s">
        <v>22</v>
      </c>
      <c r="F551" s="274" t="s">
        <v>2094</v>
      </c>
      <c r="G551" s="275"/>
      <c r="H551" s="275"/>
      <c r="I551" s="275"/>
      <c r="J551" s="180"/>
      <c r="K551" s="182">
        <v>27.75</v>
      </c>
      <c r="L551" s="180"/>
      <c r="M551" s="180"/>
      <c r="N551" s="180"/>
      <c r="O551" s="180"/>
      <c r="P551" s="180"/>
      <c r="Q551" s="180"/>
      <c r="R551" s="183"/>
      <c r="T551" s="184"/>
      <c r="U551" s="180"/>
      <c r="V551" s="180"/>
      <c r="W551" s="180"/>
      <c r="X551" s="180"/>
      <c r="Y551" s="180"/>
      <c r="Z551" s="180"/>
      <c r="AA551" s="185"/>
      <c r="AT551" s="186" t="s">
        <v>199</v>
      </c>
      <c r="AU551" s="186" t="s">
        <v>114</v>
      </c>
      <c r="AV551" s="10" t="s">
        <v>114</v>
      </c>
      <c r="AW551" s="10" t="s">
        <v>39</v>
      </c>
      <c r="AX551" s="10" t="s">
        <v>90</v>
      </c>
      <c r="AY551" s="186" t="s">
        <v>191</v>
      </c>
    </row>
    <row r="552" spans="2:65" s="1" customFormat="1" ht="31.5" customHeight="1">
      <c r="B552" s="38"/>
      <c r="C552" s="172" t="s">
        <v>620</v>
      </c>
      <c r="D552" s="172" t="s">
        <v>193</v>
      </c>
      <c r="E552" s="173" t="s">
        <v>804</v>
      </c>
      <c r="F552" s="281" t="s">
        <v>805</v>
      </c>
      <c r="G552" s="281"/>
      <c r="H552" s="281"/>
      <c r="I552" s="281"/>
      <c r="J552" s="174" t="s">
        <v>111</v>
      </c>
      <c r="K552" s="175">
        <v>27.75</v>
      </c>
      <c r="L552" s="282">
        <v>0</v>
      </c>
      <c r="M552" s="283"/>
      <c r="N552" s="280">
        <f>ROUND(L552*K552,2)</f>
        <v>0</v>
      </c>
      <c r="O552" s="280"/>
      <c r="P552" s="280"/>
      <c r="Q552" s="280"/>
      <c r="R552" s="40"/>
      <c r="T552" s="176" t="s">
        <v>22</v>
      </c>
      <c r="U552" s="47" t="s">
        <v>47</v>
      </c>
      <c r="V552" s="39"/>
      <c r="W552" s="177">
        <f>V552*K552</f>
        <v>0</v>
      </c>
      <c r="X552" s="177">
        <v>0.0004</v>
      </c>
      <c r="Y552" s="177">
        <f>X552*K552</f>
        <v>0.0111</v>
      </c>
      <c r="Z552" s="177">
        <v>0</v>
      </c>
      <c r="AA552" s="178">
        <f>Z552*K552</f>
        <v>0</v>
      </c>
      <c r="AR552" s="21" t="s">
        <v>344</v>
      </c>
      <c r="AT552" s="21" t="s">
        <v>193</v>
      </c>
      <c r="AU552" s="21" t="s">
        <v>114</v>
      </c>
      <c r="AY552" s="21" t="s">
        <v>191</v>
      </c>
      <c r="BE552" s="113">
        <f>IF(U552="základní",N552,0)</f>
        <v>0</v>
      </c>
      <c r="BF552" s="113">
        <f>IF(U552="snížená",N552,0)</f>
        <v>0</v>
      </c>
      <c r="BG552" s="113">
        <f>IF(U552="zákl. přenesená",N552,0)</f>
        <v>0</v>
      </c>
      <c r="BH552" s="113">
        <f>IF(U552="sníž. přenesená",N552,0)</f>
        <v>0</v>
      </c>
      <c r="BI552" s="113">
        <f>IF(U552="nulová",N552,0)</f>
        <v>0</v>
      </c>
      <c r="BJ552" s="21" t="s">
        <v>90</v>
      </c>
      <c r="BK552" s="113">
        <f>ROUND(L552*K552,2)</f>
        <v>0</v>
      </c>
      <c r="BL552" s="21" t="s">
        <v>344</v>
      </c>
      <c r="BM552" s="21" t="s">
        <v>2095</v>
      </c>
    </row>
    <row r="553" spans="2:51" s="10" customFormat="1" ht="22.5" customHeight="1">
      <c r="B553" s="179"/>
      <c r="C553" s="180"/>
      <c r="D553" s="180"/>
      <c r="E553" s="181" t="s">
        <v>22</v>
      </c>
      <c r="F553" s="284" t="s">
        <v>2094</v>
      </c>
      <c r="G553" s="285"/>
      <c r="H553" s="285"/>
      <c r="I553" s="285"/>
      <c r="J553" s="180"/>
      <c r="K553" s="182">
        <v>27.75</v>
      </c>
      <c r="L553" s="180"/>
      <c r="M553" s="180"/>
      <c r="N553" s="180"/>
      <c r="O553" s="180"/>
      <c r="P553" s="180"/>
      <c r="Q553" s="180"/>
      <c r="R553" s="183"/>
      <c r="T553" s="184"/>
      <c r="U553" s="180"/>
      <c r="V553" s="180"/>
      <c r="W553" s="180"/>
      <c r="X553" s="180"/>
      <c r="Y553" s="180"/>
      <c r="Z553" s="180"/>
      <c r="AA553" s="185"/>
      <c r="AT553" s="186" t="s">
        <v>199</v>
      </c>
      <c r="AU553" s="186" t="s">
        <v>114</v>
      </c>
      <c r="AV553" s="10" t="s">
        <v>114</v>
      </c>
      <c r="AW553" s="10" t="s">
        <v>39</v>
      </c>
      <c r="AX553" s="10" t="s">
        <v>90</v>
      </c>
      <c r="AY553" s="186" t="s">
        <v>191</v>
      </c>
    </row>
    <row r="554" spans="2:65" s="1" customFormat="1" ht="31.5" customHeight="1">
      <c r="B554" s="38"/>
      <c r="C554" s="203" t="s">
        <v>1043</v>
      </c>
      <c r="D554" s="203" t="s">
        <v>292</v>
      </c>
      <c r="E554" s="204" t="s">
        <v>809</v>
      </c>
      <c r="F554" s="276" t="s">
        <v>810</v>
      </c>
      <c r="G554" s="276"/>
      <c r="H554" s="276"/>
      <c r="I554" s="276"/>
      <c r="J554" s="205" t="s">
        <v>111</v>
      </c>
      <c r="K554" s="206">
        <v>33.3</v>
      </c>
      <c r="L554" s="277">
        <v>0</v>
      </c>
      <c r="M554" s="278"/>
      <c r="N554" s="279">
        <f>ROUND(L554*K554,2)</f>
        <v>0</v>
      </c>
      <c r="O554" s="280"/>
      <c r="P554" s="280"/>
      <c r="Q554" s="280"/>
      <c r="R554" s="40"/>
      <c r="T554" s="176" t="s">
        <v>22</v>
      </c>
      <c r="U554" s="47" t="s">
        <v>47</v>
      </c>
      <c r="V554" s="39"/>
      <c r="W554" s="177">
        <f>V554*K554</f>
        <v>0</v>
      </c>
      <c r="X554" s="177">
        <v>0.00388</v>
      </c>
      <c r="Y554" s="177">
        <f>X554*K554</f>
        <v>0.12920399999999999</v>
      </c>
      <c r="Z554" s="177">
        <v>0</v>
      </c>
      <c r="AA554" s="178">
        <f>Z554*K554</f>
        <v>0</v>
      </c>
      <c r="AR554" s="21" t="s">
        <v>440</v>
      </c>
      <c r="AT554" s="21" t="s">
        <v>292</v>
      </c>
      <c r="AU554" s="21" t="s">
        <v>114</v>
      </c>
      <c r="AY554" s="21" t="s">
        <v>191</v>
      </c>
      <c r="BE554" s="113">
        <f>IF(U554="základní",N554,0)</f>
        <v>0</v>
      </c>
      <c r="BF554" s="113">
        <f>IF(U554="snížená",N554,0)</f>
        <v>0</v>
      </c>
      <c r="BG554" s="113">
        <f>IF(U554="zákl. přenesená",N554,0)</f>
        <v>0</v>
      </c>
      <c r="BH554" s="113">
        <f>IF(U554="sníž. přenesená",N554,0)</f>
        <v>0</v>
      </c>
      <c r="BI554" s="113">
        <f>IF(U554="nulová",N554,0)</f>
        <v>0</v>
      </c>
      <c r="BJ554" s="21" t="s">
        <v>90</v>
      </c>
      <c r="BK554" s="113">
        <f>ROUND(L554*K554,2)</f>
        <v>0</v>
      </c>
      <c r="BL554" s="21" t="s">
        <v>344</v>
      </c>
      <c r="BM554" s="21" t="s">
        <v>2096</v>
      </c>
    </row>
    <row r="555" spans="2:51" s="10" customFormat="1" ht="22.5" customHeight="1">
      <c r="B555" s="179"/>
      <c r="C555" s="180"/>
      <c r="D555" s="180"/>
      <c r="E555" s="181" t="s">
        <v>22</v>
      </c>
      <c r="F555" s="284" t="s">
        <v>2094</v>
      </c>
      <c r="G555" s="285"/>
      <c r="H555" s="285"/>
      <c r="I555" s="285"/>
      <c r="J555" s="180"/>
      <c r="K555" s="182">
        <v>27.75</v>
      </c>
      <c r="L555" s="180"/>
      <c r="M555" s="180"/>
      <c r="N555" s="180"/>
      <c r="O555" s="180"/>
      <c r="P555" s="180"/>
      <c r="Q555" s="180"/>
      <c r="R555" s="183"/>
      <c r="T555" s="184"/>
      <c r="U555" s="180"/>
      <c r="V555" s="180"/>
      <c r="W555" s="180"/>
      <c r="X555" s="180"/>
      <c r="Y555" s="180"/>
      <c r="Z555" s="180"/>
      <c r="AA555" s="185"/>
      <c r="AT555" s="186" t="s">
        <v>199</v>
      </c>
      <c r="AU555" s="186" t="s">
        <v>114</v>
      </c>
      <c r="AV555" s="10" t="s">
        <v>114</v>
      </c>
      <c r="AW555" s="10" t="s">
        <v>39</v>
      </c>
      <c r="AX555" s="10" t="s">
        <v>90</v>
      </c>
      <c r="AY555" s="186" t="s">
        <v>191</v>
      </c>
    </row>
    <row r="556" spans="2:65" s="1" customFormat="1" ht="31.5" customHeight="1">
      <c r="B556" s="38"/>
      <c r="C556" s="172" t="s">
        <v>2097</v>
      </c>
      <c r="D556" s="172" t="s">
        <v>193</v>
      </c>
      <c r="E556" s="173" t="s">
        <v>799</v>
      </c>
      <c r="F556" s="281" t="s">
        <v>800</v>
      </c>
      <c r="G556" s="281"/>
      <c r="H556" s="281"/>
      <c r="I556" s="281"/>
      <c r="J556" s="174" t="s">
        <v>111</v>
      </c>
      <c r="K556" s="175">
        <v>8.7</v>
      </c>
      <c r="L556" s="282">
        <v>0</v>
      </c>
      <c r="M556" s="283"/>
      <c r="N556" s="280">
        <f>ROUND(L556*K556,2)</f>
        <v>0</v>
      </c>
      <c r="O556" s="280"/>
      <c r="P556" s="280"/>
      <c r="Q556" s="280"/>
      <c r="R556" s="40"/>
      <c r="T556" s="176" t="s">
        <v>22</v>
      </c>
      <c r="U556" s="47" t="s">
        <v>47</v>
      </c>
      <c r="V556" s="39"/>
      <c r="W556" s="177">
        <f>V556*K556</f>
        <v>0</v>
      </c>
      <c r="X556" s="177">
        <v>0.00078</v>
      </c>
      <c r="Y556" s="177">
        <f>X556*K556</f>
        <v>0.0067859999999999995</v>
      </c>
      <c r="Z556" s="177">
        <v>0</v>
      </c>
      <c r="AA556" s="178">
        <f>Z556*K556</f>
        <v>0</v>
      </c>
      <c r="AR556" s="21" t="s">
        <v>344</v>
      </c>
      <c r="AT556" s="21" t="s">
        <v>193</v>
      </c>
      <c r="AU556" s="21" t="s">
        <v>114</v>
      </c>
      <c r="AY556" s="21" t="s">
        <v>191</v>
      </c>
      <c r="BE556" s="113">
        <f>IF(U556="základní",N556,0)</f>
        <v>0</v>
      </c>
      <c r="BF556" s="113">
        <f>IF(U556="snížená",N556,0)</f>
        <v>0</v>
      </c>
      <c r="BG556" s="113">
        <f>IF(U556="zákl. přenesená",N556,0)</f>
        <v>0</v>
      </c>
      <c r="BH556" s="113">
        <f>IF(U556="sníž. přenesená",N556,0)</f>
        <v>0</v>
      </c>
      <c r="BI556" s="113">
        <f>IF(U556="nulová",N556,0)</f>
        <v>0</v>
      </c>
      <c r="BJ556" s="21" t="s">
        <v>90</v>
      </c>
      <c r="BK556" s="113">
        <f>ROUND(L556*K556,2)</f>
        <v>0</v>
      </c>
      <c r="BL556" s="21" t="s">
        <v>344</v>
      </c>
      <c r="BM556" s="21" t="s">
        <v>2098</v>
      </c>
    </row>
    <row r="557" spans="2:47" s="1" customFormat="1" ht="78" customHeight="1">
      <c r="B557" s="38"/>
      <c r="C557" s="39"/>
      <c r="D557" s="39"/>
      <c r="E557" s="39"/>
      <c r="F557" s="270" t="s">
        <v>802</v>
      </c>
      <c r="G557" s="271"/>
      <c r="H557" s="271"/>
      <c r="I557" s="271"/>
      <c r="J557" s="39"/>
      <c r="K557" s="39"/>
      <c r="L557" s="39"/>
      <c r="M557" s="39"/>
      <c r="N557" s="39"/>
      <c r="O557" s="39"/>
      <c r="P557" s="39"/>
      <c r="Q557" s="39"/>
      <c r="R557" s="40"/>
      <c r="T557" s="147"/>
      <c r="U557" s="39"/>
      <c r="V557" s="39"/>
      <c r="W557" s="39"/>
      <c r="X557" s="39"/>
      <c r="Y557" s="39"/>
      <c r="Z557" s="39"/>
      <c r="AA557" s="81"/>
      <c r="AT557" s="21" t="s">
        <v>210</v>
      </c>
      <c r="AU557" s="21" t="s">
        <v>114</v>
      </c>
    </row>
    <row r="558" spans="2:51" s="11" customFormat="1" ht="22.5" customHeight="1">
      <c r="B558" s="187"/>
      <c r="C558" s="188"/>
      <c r="D558" s="188"/>
      <c r="E558" s="189" t="s">
        <v>22</v>
      </c>
      <c r="F558" s="272" t="s">
        <v>1775</v>
      </c>
      <c r="G558" s="273"/>
      <c r="H558" s="273"/>
      <c r="I558" s="273"/>
      <c r="J558" s="188"/>
      <c r="K558" s="190" t="s">
        <v>22</v>
      </c>
      <c r="L558" s="188"/>
      <c r="M558" s="188"/>
      <c r="N558" s="188"/>
      <c r="O558" s="188"/>
      <c r="P558" s="188"/>
      <c r="Q558" s="188"/>
      <c r="R558" s="191"/>
      <c r="T558" s="192"/>
      <c r="U558" s="188"/>
      <c r="V558" s="188"/>
      <c r="W558" s="188"/>
      <c r="X558" s="188"/>
      <c r="Y558" s="188"/>
      <c r="Z558" s="188"/>
      <c r="AA558" s="193"/>
      <c r="AT558" s="194" t="s">
        <v>199</v>
      </c>
      <c r="AU558" s="194" t="s">
        <v>114</v>
      </c>
      <c r="AV558" s="11" t="s">
        <v>90</v>
      </c>
      <c r="AW558" s="11" t="s">
        <v>39</v>
      </c>
      <c r="AX558" s="11" t="s">
        <v>82</v>
      </c>
      <c r="AY558" s="194" t="s">
        <v>191</v>
      </c>
    </row>
    <row r="559" spans="2:51" s="10" customFormat="1" ht="22.5" customHeight="1">
      <c r="B559" s="179"/>
      <c r="C559" s="180"/>
      <c r="D559" s="180"/>
      <c r="E559" s="181" t="s">
        <v>22</v>
      </c>
      <c r="F559" s="274" t="s">
        <v>1933</v>
      </c>
      <c r="G559" s="275"/>
      <c r="H559" s="275"/>
      <c r="I559" s="275"/>
      <c r="J559" s="180"/>
      <c r="K559" s="182">
        <v>8.7</v>
      </c>
      <c r="L559" s="180"/>
      <c r="M559" s="180"/>
      <c r="N559" s="180"/>
      <c r="O559" s="180"/>
      <c r="P559" s="180"/>
      <c r="Q559" s="180"/>
      <c r="R559" s="183"/>
      <c r="T559" s="184"/>
      <c r="U559" s="180"/>
      <c r="V559" s="180"/>
      <c r="W559" s="180"/>
      <c r="X559" s="180"/>
      <c r="Y559" s="180"/>
      <c r="Z559" s="180"/>
      <c r="AA559" s="185"/>
      <c r="AT559" s="186" t="s">
        <v>199</v>
      </c>
      <c r="AU559" s="186" t="s">
        <v>114</v>
      </c>
      <c r="AV559" s="10" t="s">
        <v>114</v>
      </c>
      <c r="AW559" s="10" t="s">
        <v>39</v>
      </c>
      <c r="AX559" s="10" t="s">
        <v>82</v>
      </c>
      <c r="AY559" s="186" t="s">
        <v>191</v>
      </c>
    </row>
    <row r="560" spans="2:51" s="12" customFormat="1" ht="22.5" customHeight="1">
      <c r="B560" s="195"/>
      <c r="C560" s="196"/>
      <c r="D560" s="196"/>
      <c r="E560" s="197" t="s">
        <v>22</v>
      </c>
      <c r="F560" s="288" t="s">
        <v>217</v>
      </c>
      <c r="G560" s="289"/>
      <c r="H560" s="289"/>
      <c r="I560" s="289"/>
      <c r="J560" s="196"/>
      <c r="K560" s="198">
        <v>8.7</v>
      </c>
      <c r="L560" s="196"/>
      <c r="M560" s="196"/>
      <c r="N560" s="196"/>
      <c r="O560" s="196"/>
      <c r="P560" s="196"/>
      <c r="Q560" s="196"/>
      <c r="R560" s="199"/>
      <c r="T560" s="200"/>
      <c r="U560" s="196"/>
      <c r="V560" s="196"/>
      <c r="W560" s="196"/>
      <c r="X560" s="196"/>
      <c r="Y560" s="196"/>
      <c r="Z560" s="196"/>
      <c r="AA560" s="201"/>
      <c r="AT560" s="202" t="s">
        <v>199</v>
      </c>
      <c r="AU560" s="202" t="s">
        <v>114</v>
      </c>
      <c r="AV560" s="12" t="s">
        <v>196</v>
      </c>
      <c r="AW560" s="12" t="s">
        <v>39</v>
      </c>
      <c r="AX560" s="12" t="s">
        <v>90</v>
      </c>
      <c r="AY560" s="202" t="s">
        <v>191</v>
      </c>
    </row>
    <row r="561" spans="2:65" s="1" customFormat="1" ht="31.5" customHeight="1">
      <c r="B561" s="38"/>
      <c r="C561" s="172" t="s">
        <v>2099</v>
      </c>
      <c r="D561" s="172" t="s">
        <v>193</v>
      </c>
      <c r="E561" s="173" t="s">
        <v>813</v>
      </c>
      <c r="F561" s="281" t="s">
        <v>814</v>
      </c>
      <c r="G561" s="281"/>
      <c r="H561" s="281"/>
      <c r="I561" s="281"/>
      <c r="J561" s="174" t="s">
        <v>406</v>
      </c>
      <c r="K561" s="175">
        <v>25.1</v>
      </c>
      <c r="L561" s="282">
        <v>0</v>
      </c>
      <c r="M561" s="283"/>
      <c r="N561" s="280">
        <f>ROUND(L561*K561,2)</f>
        <v>0</v>
      </c>
      <c r="O561" s="280"/>
      <c r="P561" s="280"/>
      <c r="Q561" s="280"/>
      <c r="R561" s="40"/>
      <c r="T561" s="176" t="s">
        <v>22</v>
      </c>
      <c r="U561" s="47" t="s">
        <v>47</v>
      </c>
      <c r="V561" s="39"/>
      <c r="W561" s="177">
        <f>V561*K561</f>
        <v>0</v>
      </c>
      <c r="X561" s="177">
        <v>0.00011</v>
      </c>
      <c r="Y561" s="177">
        <f>X561*K561</f>
        <v>0.0027610000000000004</v>
      </c>
      <c r="Z561" s="177">
        <v>0</v>
      </c>
      <c r="AA561" s="178">
        <f>Z561*K561</f>
        <v>0</v>
      </c>
      <c r="AR561" s="21" t="s">
        <v>344</v>
      </c>
      <c r="AT561" s="21" t="s">
        <v>193</v>
      </c>
      <c r="AU561" s="21" t="s">
        <v>114</v>
      </c>
      <c r="AY561" s="21" t="s">
        <v>191</v>
      </c>
      <c r="BE561" s="113">
        <f>IF(U561="základní",N561,0)</f>
        <v>0</v>
      </c>
      <c r="BF561" s="113">
        <f>IF(U561="snížená",N561,0)</f>
        <v>0</v>
      </c>
      <c r="BG561" s="113">
        <f>IF(U561="zákl. přenesená",N561,0)</f>
        <v>0</v>
      </c>
      <c r="BH561" s="113">
        <f>IF(U561="sníž. přenesená",N561,0)</f>
        <v>0</v>
      </c>
      <c r="BI561" s="113">
        <f>IF(U561="nulová",N561,0)</f>
        <v>0</v>
      </c>
      <c r="BJ561" s="21" t="s">
        <v>90</v>
      </c>
      <c r="BK561" s="113">
        <f>ROUND(L561*K561,2)</f>
        <v>0</v>
      </c>
      <c r="BL561" s="21" t="s">
        <v>344</v>
      </c>
      <c r="BM561" s="21" t="s">
        <v>2100</v>
      </c>
    </row>
    <row r="562" spans="2:51" s="11" customFormat="1" ht="22.5" customHeight="1">
      <c r="B562" s="187"/>
      <c r="C562" s="188"/>
      <c r="D562" s="188"/>
      <c r="E562" s="189" t="s">
        <v>22</v>
      </c>
      <c r="F562" s="286" t="s">
        <v>1775</v>
      </c>
      <c r="G562" s="287"/>
      <c r="H562" s="287"/>
      <c r="I562" s="287"/>
      <c r="J562" s="188"/>
      <c r="K562" s="190" t="s">
        <v>22</v>
      </c>
      <c r="L562" s="188"/>
      <c r="M562" s="188"/>
      <c r="N562" s="188"/>
      <c r="O562" s="188"/>
      <c r="P562" s="188"/>
      <c r="Q562" s="188"/>
      <c r="R562" s="191"/>
      <c r="T562" s="192"/>
      <c r="U562" s="188"/>
      <c r="V562" s="188"/>
      <c r="W562" s="188"/>
      <c r="X562" s="188"/>
      <c r="Y562" s="188"/>
      <c r="Z562" s="188"/>
      <c r="AA562" s="193"/>
      <c r="AT562" s="194" t="s">
        <v>199</v>
      </c>
      <c r="AU562" s="194" t="s">
        <v>114</v>
      </c>
      <c r="AV562" s="11" t="s">
        <v>90</v>
      </c>
      <c r="AW562" s="11" t="s">
        <v>39</v>
      </c>
      <c r="AX562" s="11" t="s">
        <v>82</v>
      </c>
      <c r="AY562" s="194" t="s">
        <v>191</v>
      </c>
    </row>
    <row r="563" spans="2:51" s="11" customFormat="1" ht="22.5" customHeight="1">
      <c r="B563" s="187"/>
      <c r="C563" s="188"/>
      <c r="D563" s="188"/>
      <c r="E563" s="189" t="s">
        <v>22</v>
      </c>
      <c r="F563" s="272" t="s">
        <v>816</v>
      </c>
      <c r="G563" s="273"/>
      <c r="H563" s="273"/>
      <c r="I563" s="273"/>
      <c r="J563" s="188"/>
      <c r="K563" s="190" t="s">
        <v>22</v>
      </c>
      <c r="L563" s="188"/>
      <c r="M563" s="188"/>
      <c r="N563" s="188"/>
      <c r="O563" s="188"/>
      <c r="P563" s="188"/>
      <c r="Q563" s="188"/>
      <c r="R563" s="191"/>
      <c r="T563" s="192"/>
      <c r="U563" s="188"/>
      <c r="V563" s="188"/>
      <c r="W563" s="188"/>
      <c r="X563" s="188"/>
      <c r="Y563" s="188"/>
      <c r="Z563" s="188"/>
      <c r="AA563" s="193"/>
      <c r="AT563" s="194" t="s">
        <v>199</v>
      </c>
      <c r="AU563" s="194" t="s">
        <v>114</v>
      </c>
      <c r="AV563" s="11" t="s">
        <v>90</v>
      </c>
      <c r="AW563" s="11" t="s">
        <v>39</v>
      </c>
      <c r="AX563" s="11" t="s">
        <v>82</v>
      </c>
      <c r="AY563" s="194" t="s">
        <v>191</v>
      </c>
    </row>
    <row r="564" spans="2:51" s="10" customFormat="1" ht="22.5" customHeight="1">
      <c r="B564" s="179"/>
      <c r="C564" s="180"/>
      <c r="D564" s="180"/>
      <c r="E564" s="181" t="s">
        <v>22</v>
      </c>
      <c r="F564" s="274" t="s">
        <v>2101</v>
      </c>
      <c r="G564" s="275"/>
      <c r="H564" s="275"/>
      <c r="I564" s="275"/>
      <c r="J564" s="180"/>
      <c r="K564" s="182">
        <v>25.1</v>
      </c>
      <c r="L564" s="180"/>
      <c r="M564" s="180"/>
      <c r="N564" s="180"/>
      <c r="O564" s="180"/>
      <c r="P564" s="180"/>
      <c r="Q564" s="180"/>
      <c r="R564" s="183"/>
      <c r="T564" s="184"/>
      <c r="U564" s="180"/>
      <c r="V564" s="180"/>
      <c r="W564" s="180"/>
      <c r="X564" s="180"/>
      <c r="Y564" s="180"/>
      <c r="Z564" s="180"/>
      <c r="AA564" s="185"/>
      <c r="AT564" s="186" t="s">
        <v>199</v>
      </c>
      <c r="AU564" s="186" t="s">
        <v>114</v>
      </c>
      <c r="AV564" s="10" t="s">
        <v>114</v>
      </c>
      <c r="AW564" s="10" t="s">
        <v>39</v>
      </c>
      <c r="AX564" s="10" t="s">
        <v>82</v>
      </c>
      <c r="AY564" s="186" t="s">
        <v>191</v>
      </c>
    </row>
    <row r="565" spans="2:51" s="12" customFormat="1" ht="22.5" customHeight="1">
      <c r="B565" s="195"/>
      <c r="C565" s="196"/>
      <c r="D565" s="196"/>
      <c r="E565" s="197" t="s">
        <v>22</v>
      </c>
      <c r="F565" s="288" t="s">
        <v>217</v>
      </c>
      <c r="G565" s="289"/>
      <c r="H565" s="289"/>
      <c r="I565" s="289"/>
      <c r="J565" s="196"/>
      <c r="K565" s="198">
        <v>25.1</v>
      </c>
      <c r="L565" s="196"/>
      <c r="M565" s="196"/>
      <c r="N565" s="196"/>
      <c r="O565" s="196"/>
      <c r="P565" s="196"/>
      <c r="Q565" s="196"/>
      <c r="R565" s="199"/>
      <c r="T565" s="200"/>
      <c r="U565" s="196"/>
      <c r="V565" s="196"/>
      <c r="W565" s="196"/>
      <c r="X565" s="196"/>
      <c r="Y565" s="196"/>
      <c r="Z565" s="196"/>
      <c r="AA565" s="201"/>
      <c r="AT565" s="202" t="s">
        <v>199</v>
      </c>
      <c r="AU565" s="202" t="s">
        <v>114</v>
      </c>
      <c r="AV565" s="12" t="s">
        <v>196</v>
      </c>
      <c r="AW565" s="12" t="s">
        <v>39</v>
      </c>
      <c r="AX565" s="12" t="s">
        <v>90</v>
      </c>
      <c r="AY565" s="202" t="s">
        <v>191</v>
      </c>
    </row>
    <row r="566" spans="2:65" s="1" customFormat="1" ht="22.5" customHeight="1">
      <c r="B566" s="38"/>
      <c r="C566" s="203" t="s">
        <v>635</v>
      </c>
      <c r="D566" s="203" t="s">
        <v>292</v>
      </c>
      <c r="E566" s="204" t="s">
        <v>822</v>
      </c>
      <c r="F566" s="276" t="s">
        <v>823</v>
      </c>
      <c r="G566" s="276"/>
      <c r="H566" s="276"/>
      <c r="I566" s="276"/>
      <c r="J566" s="205" t="s">
        <v>203</v>
      </c>
      <c r="K566" s="206">
        <v>7</v>
      </c>
      <c r="L566" s="277">
        <v>0</v>
      </c>
      <c r="M566" s="278"/>
      <c r="N566" s="279">
        <f>ROUND(L566*K566,2)</f>
        <v>0</v>
      </c>
      <c r="O566" s="280"/>
      <c r="P566" s="280"/>
      <c r="Q566" s="280"/>
      <c r="R566" s="40"/>
      <c r="T566" s="176" t="s">
        <v>22</v>
      </c>
      <c r="U566" s="47" t="s">
        <v>47</v>
      </c>
      <c r="V566" s="39"/>
      <c r="W566" s="177">
        <f>V566*K566</f>
        <v>0</v>
      </c>
      <c r="X566" s="177">
        <v>0.00035</v>
      </c>
      <c r="Y566" s="177">
        <f>X566*K566</f>
        <v>0.00245</v>
      </c>
      <c r="Z566" s="177">
        <v>0</v>
      </c>
      <c r="AA566" s="178">
        <f>Z566*K566</f>
        <v>0</v>
      </c>
      <c r="AR566" s="21" t="s">
        <v>440</v>
      </c>
      <c r="AT566" s="21" t="s">
        <v>292</v>
      </c>
      <c r="AU566" s="21" t="s">
        <v>114</v>
      </c>
      <c r="AY566" s="21" t="s">
        <v>191</v>
      </c>
      <c r="BE566" s="113">
        <f>IF(U566="základní",N566,0)</f>
        <v>0</v>
      </c>
      <c r="BF566" s="113">
        <f>IF(U566="snížená",N566,0)</f>
        <v>0</v>
      </c>
      <c r="BG566" s="113">
        <f>IF(U566="zákl. přenesená",N566,0)</f>
        <v>0</v>
      </c>
      <c r="BH566" s="113">
        <f>IF(U566="sníž. přenesená",N566,0)</f>
        <v>0</v>
      </c>
      <c r="BI566" s="113">
        <f>IF(U566="nulová",N566,0)</f>
        <v>0</v>
      </c>
      <c r="BJ566" s="21" t="s">
        <v>90</v>
      </c>
      <c r="BK566" s="113">
        <f>ROUND(L566*K566,2)</f>
        <v>0</v>
      </c>
      <c r="BL566" s="21" t="s">
        <v>344</v>
      </c>
      <c r="BM566" s="21" t="s">
        <v>2102</v>
      </c>
    </row>
    <row r="567" spans="2:51" s="10" customFormat="1" ht="22.5" customHeight="1">
      <c r="B567" s="179"/>
      <c r="C567" s="180"/>
      <c r="D567" s="180"/>
      <c r="E567" s="181" t="s">
        <v>22</v>
      </c>
      <c r="F567" s="284" t="s">
        <v>2103</v>
      </c>
      <c r="G567" s="285"/>
      <c r="H567" s="285"/>
      <c r="I567" s="285"/>
      <c r="J567" s="180"/>
      <c r="K567" s="182">
        <v>12.55</v>
      </c>
      <c r="L567" s="180"/>
      <c r="M567" s="180"/>
      <c r="N567" s="180"/>
      <c r="O567" s="180"/>
      <c r="P567" s="180"/>
      <c r="Q567" s="180"/>
      <c r="R567" s="183"/>
      <c r="T567" s="184"/>
      <c r="U567" s="180"/>
      <c r="V567" s="180"/>
      <c r="W567" s="180"/>
      <c r="X567" s="180"/>
      <c r="Y567" s="180"/>
      <c r="Z567" s="180"/>
      <c r="AA567" s="185"/>
      <c r="AT567" s="186" t="s">
        <v>199</v>
      </c>
      <c r="AU567" s="186" t="s">
        <v>114</v>
      </c>
      <c r="AV567" s="10" t="s">
        <v>114</v>
      </c>
      <c r="AW567" s="10" t="s">
        <v>39</v>
      </c>
      <c r="AX567" s="10" t="s">
        <v>82</v>
      </c>
      <c r="AY567" s="186" t="s">
        <v>191</v>
      </c>
    </row>
    <row r="568" spans="2:51" s="10" customFormat="1" ht="22.5" customHeight="1">
      <c r="B568" s="179"/>
      <c r="C568" s="180"/>
      <c r="D568" s="180"/>
      <c r="E568" s="181" t="s">
        <v>22</v>
      </c>
      <c r="F568" s="274" t="s">
        <v>2104</v>
      </c>
      <c r="G568" s="275"/>
      <c r="H568" s="275"/>
      <c r="I568" s="275"/>
      <c r="J568" s="180"/>
      <c r="K568" s="182">
        <v>1.255</v>
      </c>
      <c r="L568" s="180"/>
      <c r="M568" s="180"/>
      <c r="N568" s="180"/>
      <c r="O568" s="180"/>
      <c r="P568" s="180"/>
      <c r="Q568" s="180"/>
      <c r="R568" s="183"/>
      <c r="T568" s="184"/>
      <c r="U568" s="180"/>
      <c r="V568" s="180"/>
      <c r="W568" s="180"/>
      <c r="X568" s="180"/>
      <c r="Y568" s="180"/>
      <c r="Z568" s="180"/>
      <c r="AA568" s="185"/>
      <c r="AT568" s="186" t="s">
        <v>199</v>
      </c>
      <c r="AU568" s="186" t="s">
        <v>114</v>
      </c>
      <c r="AV568" s="10" t="s">
        <v>114</v>
      </c>
      <c r="AW568" s="10" t="s">
        <v>39</v>
      </c>
      <c r="AX568" s="10" t="s">
        <v>82</v>
      </c>
      <c r="AY568" s="186" t="s">
        <v>191</v>
      </c>
    </row>
    <row r="569" spans="2:51" s="13" customFormat="1" ht="22.5" customHeight="1">
      <c r="B569" s="207"/>
      <c r="C569" s="208"/>
      <c r="D569" s="208"/>
      <c r="E569" s="209" t="s">
        <v>22</v>
      </c>
      <c r="F569" s="290" t="s">
        <v>461</v>
      </c>
      <c r="G569" s="291"/>
      <c r="H569" s="291"/>
      <c r="I569" s="291"/>
      <c r="J569" s="208"/>
      <c r="K569" s="210">
        <v>13.805</v>
      </c>
      <c r="L569" s="208"/>
      <c r="M569" s="208"/>
      <c r="N569" s="208"/>
      <c r="O569" s="208"/>
      <c r="P569" s="208"/>
      <c r="Q569" s="208"/>
      <c r="R569" s="211"/>
      <c r="T569" s="212"/>
      <c r="U569" s="208"/>
      <c r="V569" s="208"/>
      <c r="W569" s="208"/>
      <c r="X569" s="208"/>
      <c r="Y569" s="208"/>
      <c r="Z569" s="208"/>
      <c r="AA569" s="213"/>
      <c r="AT569" s="214" t="s">
        <v>199</v>
      </c>
      <c r="AU569" s="214" t="s">
        <v>114</v>
      </c>
      <c r="AV569" s="13" t="s">
        <v>113</v>
      </c>
      <c r="AW569" s="13" t="s">
        <v>39</v>
      </c>
      <c r="AX569" s="13" t="s">
        <v>82</v>
      </c>
      <c r="AY569" s="214" t="s">
        <v>191</v>
      </c>
    </row>
    <row r="570" spans="2:51" s="10" customFormat="1" ht="22.5" customHeight="1">
      <c r="B570" s="179"/>
      <c r="C570" s="180"/>
      <c r="D570" s="180"/>
      <c r="E570" s="181" t="s">
        <v>22</v>
      </c>
      <c r="F570" s="274" t="s">
        <v>2105</v>
      </c>
      <c r="G570" s="275"/>
      <c r="H570" s="275"/>
      <c r="I570" s="275"/>
      <c r="J570" s="180"/>
      <c r="K570" s="182">
        <v>0.195</v>
      </c>
      <c r="L570" s="180"/>
      <c r="M570" s="180"/>
      <c r="N570" s="180"/>
      <c r="O570" s="180"/>
      <c r="P570" s="180"/>
      <c r="Q570" s="180"/>
      <c r="R570" s="183"/>
      <c r="T570" s="184"/>
      <c r="U570" s="180"/>
      <c r="V570" s="180"/>
      <c r="W570" s="180"/>
      <c r="X570" s="180"/>
      <c r="Y570" s="180"/>
      <c r="Z570" s="180"/>
      <c r="AA570" s="185"/>
      <c r="AT570" s="186" t="s">
        <v>199</v>
      </c>
      <c r="AU570" s="186" t="s">
        <v>114</v>
      </c>
      <c r="AV570" s="10" t="s">
        <v>114</v>
      </c>
      <c r="AW570" s="10" t="s">
        <v>39</v>
      </c>
      <c r="AX570" s="10" t="s">
        <v>82</v>
      </c>
      <c r="AY570" s="186" t="s">
        <v>191</v>
      </c>
    </row>
    <row r="571" spans="2:51" s="12" customFormat="1" ht="22.5" customHeight="1">
      <c r="B571" s="195"/>
      <c r="C571" s="196"/>
      <c r="D571" s="196"/>
      <c r="E571" s="197" t="s">
        <v>22</v>
      </c>
      <c r="F571" s="288" t="s">
        <v>217</v>
      </c>
      <c r="G571" s="289"/>
      <c r="H571" s="289"/>
      <c r="I571" s="289"/>
      <c r="J571" s="196"/>
      <c r="K571" s="198">
        <v>14</v>
      </c>
      <c r="L571" s="196"/>
      <c r="M571" s="196"/>
      <c r="N571" s="196"/>
      <c r="O571" s="196"/>
      <c r="P571" s="196"/>
      <c r="Q571" s="196"/>
      <c r="R571" s="199"/>
      <c r="T571" s="200"/>
      <c r="U571" s="196"/>
      <c r="V571" s="196"/>
      <c r="W571" s="196"/>
      <c r="X571" s="196"/>
      <c r="Y571" s="196"/>
      <c r="Z571" s="196"/>
      <c r="AA571" s="201"/>
      <c r="AT571" s="202" t="s">
        <v>199</v>
      </c>
      <c r="AU571" s="202" t="s">
        <v>114</v>
      </c>
      <c r="AV571" s="12" t="s">
        <v>196</v>
      </c>
      <c r="AW571" s="12" t="s">
        <v>39</v>
      </c>
      <c r="AX571" s="12" t="s">
        <v>90</v>
      </c>
      <c r="AY571" s="202" t="s">
        <v>191</v>
      </c>
    </row>
    <row r="572" spans="2:65" s="1" customFormat="1" ht="31.5" customHeight="1">
      <c r="B572" s="38"/>
      <c r="C572" s="172" t="s">
        <v>641</v>
      </c>
      <c r="D572" s="172" t="s">
        <v>193</v>
      </c>
      <c r="E572" s="173" t="s">
        <v>829</v>
      </c>
      <c r="F572" s="281" t="s">
        <v>830</v>
      </c>
      <c r="G572" s="281"/>
      <c r="H572" s="281"/>
      <c r="I572" s="281"/>
      <c r="J572" s="174" t="s">
        <v>831</v>
      </c>
      <c r="K572" s="215">
        <v>0</v>
      </c>
      <c r="L572" s="282">
        <v>0</v>
      </c>
      <c r="M572" s="283"/>
      <c r="N572" s="280">
        <f>ROUND(L572*K572,2)</f>
        <v>0</v>
      </c>
      <c r="O572" s="280"/>
      <c r="P572" s="280"/>
      <c r="Q572" s="280"/>
      <c r="R572" s="40"/>
      <c r="T572" s="176" t="s">
        <v>22</v>
      </c>
      <c r="U572" s="47" t="s">
        <v>47</v>
      </c>
      <c r="V572" s="39"/>
      <c r="W572" s="177">
        <f>V572*K572</f>
        <v>0</v>
      </c>
      <c r="X572" s="177">
        <v>0</v>
      </c>
      <c r="Y572" s="177">
        <f>X572*K572</f>
        <v>0</v>
      </c>
      <c r="Z572" s="177">
        <v>0</v>
      </c>
      <c r="AA572" s="178">
        <f>Z572*K572</f>
        <v>0</v>
      </c>
      <c r="AR572" s="21" t="s">
        <v>344</v>
      </c>
      <c r="AT572" s="21" t="s">
        <v>193</v>
      </c>
      <c r="AU572" s="21" t="s">
        <v>114</v>
      </c>
      <c r="AY572" s="21" t="s">
        <v>191</v>
      </c>
      <c r="BE572" s="113">
        <f>IF(U572="základní",N572,0)</f>
        <v>0</v>
      </c>
      <c r="BF572" s="113">
        <f>IF(U572="snížená",N572,0)</f>
        <v>0</v>
      </c>
      <c r="BG572" s="113">
        <f>IF(U572="zákl. přenesená",N572,0)</f>
        <v>0</v>
      </c>
      <c r="BH572" s="113">
        <f>IF(U572="sníž. přenesená",N572,0)</f>
        <v>0</v>
      </c>
      <c r="BI572" s="113">
        <f>IF(U572="nulová",N572,0)</f>
        <v>0</v>
      </c>
      <c r="BJ572" s="21" t="s">
        <v>90</v>
      </c>
      <c r="BK572" s="113">
        <f>ROUND(L572*K572,2)</f>
        <v>0</v>
      </c>
      <c r="BL572" s="21" t="s">
        <v>344</v>
      </c>
      <c r="BM572" s="21" t="s">
        <v>2106</v>
      </c>
    </row>
    <row r="573" spans="2:63" s="9" customFormat="1" ht="29.85" customHeight="1">
      <c r="B573" s="161"/>
      <c r="C573" s="162"/>
      <c r="D573" s="171" t="s">
        <v>148</v>
      </c>
      <c r="E573" s="171"/>
      <c r="F573" s="171"/>
      <c r="G573" s="171"/>
      <c r="H573" s="171"/>
      <c r="I573" s="171"/>
      <c r="J573" s="171"/>
      <c r="K573" s="171"/>
      <c r="L573" s="171"/>
      <c r="M573" s="171"/>
      <c r="N573" s="268">
        <f>BK573</f>
        <v>0</v>
      </c>
      <c r="O573" s="269"/>
      <c r="P573" s="269"/>
      <c r="Q573" s="269"/>
      <c r="R573" s="164"/>
      <c r="T573" s="165"/>
      <c r="U573" s="162"/>
      <c r="V573" s="162"/>
      <c r="W573" s="166">
        <f>SUM(W574:W625)</f>
        <v>0</v>
      </c>
      <c r="X573" s="162"/>
      <c r="Y573" s="166">
        <f>SUM(Y574:Y625)</f>
        <v>7.557415160000001</v>
      </c>
      <c r="Z573" s="162"/>
      <c r="AA573" s="167">
        <f>SUM(AA574:AA625)</f>
        <v>0</v>
      </c>
      <c r="AR573" s="168" t="s">
        <v>114</v>
      </c>
      <c r="AT573" s="169" t="s">
        <v>81</v>
      </c>
      <c r="AU573" s="169" t="s">
        <v>90</v>
      </c>
      <c r="AY573" s="168" t="s">
        <v>191</v>
      </c>
      <c r="BK573" s="170">
        <f>SUM(BK574:BK625)</f>
        <v>0</v>
      </c>
    </row>
    <row r="574" spans="2:65" s="1" customFormat="1" ht="31.5" customHeight="1">
      <c r="B574" s="38"/>
      <c r="C574" s="172" t="s">
        <v>645</v>
      </c>
      <c r="D574" s="172" t="s">
        <v>193</v>
      </c>
      <c r="E574" s="173" t="s">
        <v>2107</v>
      </c>
      <c r="F574" s="281" t="s">
        <v>2108</v>
      </c>
      <c r="G574" s="281"/>
      <c r="H574" s="281"/>
      <c r="I574" s="281"/>
      <c r="J574" s="174" t="s">
        <v>203</v>
      </c>
      <c r="K574" s="175">
        <v>15</v>
      </c>
      <c r="L574" s="282">
        <v>0</v>
      </c>
      <c r="M574" s="283"/>
      <c r="N574" s="280">
        <f>ROUND(L574*K574,2)</f>
        <v>0</v>
      </c>
      <c r="O574" s="280"/>
      <c r="P574" s="280"/>
      <c r="Q574" s="280"/>
      <c r="R574" s="40"/>
      <c r="T574" s="176" t="s">
        <v>22</v>
      </c>
      <c r="U574" s="47" t="s">
        <v>47</v>
      </c>
      <c r="V574" s="39"/>
      <c r="W574" s="177">
        <f>V574*K574</f>
        <v>0</v>
      </c>
      <c r="X574" s="177">
        <v>0.00045</v>
      </c>
      <c r="Y574" s="177">
        <f>X574*K574</f>
        <v>0.00675</v>
      </c>
      <c r="Z574" s="177">
        <v>0</v>
      </c>
      <c r="AA574" s="178">
        <f>Z574*K574</f>
        <v>0</v>
      </c>
      <c r="AR574" s="21" t="s">
        <v>344</v>
      </c>
      <c r="AT574" s="21" t="s">
        <v>193</v>
      </c>
      <c r="AU574" s="21" t="s">
        <v>114</v>
      </c>
      <c r="AY574" s="21" t="s">
        <v>191</v>
      </c>
      <c r="BE574" s="113">
        <f>IF(U574="základní",N574,0)</f>
        <v>0</v>
      </c>
      <c r="BF574" s="113">
        <f>IF(U574="snížená",N574,0)</f>
        <v>0</v>
      </c>
      <c r="BG574" s="113">
        <f>IF(U574="zákl. přenesená",N574,0)</f>
        <v>0</v>
      </c>
      <c r="BH574" s="113">
        <f>IF(U574="sníž. přenesená",N574,0)</f>
        <v>0</v>
      </c>
      <c r="BI574" s="113">
        <f>IF(U574="nulová",N574,0)</f>
        <v>0</v>
      </c>
      <c r="BJ574" s="21" t="s">
        <v>90</v>
      </c>
      <c r="BK574" s="113">
        <f>ROUND(L574*K574,2)</f>
        <v>0</v>
      </c>
      <c r="BL574" s="21" t="s">
        <v>344</v>
      </c>
      <c r="BM574" s="21" t="s">
        <v>2109</v>
      </c>
    </row>
    <row r="575" spans="2:47" s="1" customFormat="1" ht="54" customHeight="1">
      <c r="B575" s="38"/>
      <c r="C575" s="39"/>
      <c r="D575" s="39"/>
      <c r="E575" s="39"/>
      <c r="F575" s="270" t="s">
        <v>2110</v>
      </c>
      <c r="G575" s="271"/>
      <c r="H575" s="271"/>
      <c r="I575" s="271"/>
      <c r="J575" s="39"/>
      <c r="K575" s="39"/>
      <c r="L575" s="39"/>
      <c r="M575" s="39"/>
      <c r="N575" s="39"/>
      <c r="O575" s="39"/>
      <c r="P575" s="39"/>
      <c r="Q575" s="39"/>
      <c r="R575" s="40"/>
      <c r="T575" s="147"/>
      <c r="U575" s="39"/>
      <c r="V575" s="39"/>
      <c r="W575" s="39"/>
      <c r="X575" s="39"/>
      <c r="Y575" s="39"/>
      <c r="Z575" s="39"/>
      <c r="AA575" s="81"/>
      <c r="AT575" s="21" t="s">
        <v>210</v>
      </c>
      <c r="AU575" s="21" t="s">
        <v>114</v>
      </c>
    </row>
    <row r="576" spans="2:65" s="1" customFormat="1" ht="31.5" customHeight="1">
      <c r="B576" s="38"/>
      <c r="C576" s="172" t="s">
        <v>649</v>
      </c>
      <c r="D576" s="172" t="s">
        <v>193</v>
      </c>
      <c r="E576" s="173" t="s">
        <v>834</v>
      </c>
      <c r="F576" s="281" t="s">
        <v>835</v>
      </c>
      <c r="G576" s="281"/>
      <c r="H576" s="281"/>
      <c r="I576" s="281"/>
      <c r="J576" s="174" t="s">
        <v>111</v>
      </c>
      <c r="K576" s="175">
        <v>272.73</v>
      </c>
      <c r="L576" s="282">
        <v>0</v>
      </c>
      <c r="M576" s="283"/>
      <c r="N576" s="280">
        <f>ROUND(L576*K576,2)</f>
        <v>0</v>
      </c>
      <c r="O576" s="280"/>
      <c r="P576" s="280"/>
      <c r="Q576" s="280"/>
      <c r="R576" s="40"/>
      <c r="T576" s="176" t="s">
        <v>22</v>
      </c>
      <c r="U576" s="47" t="s">
        <v>47</v>
      </c>
      <c r="V576" s="39"/>
      <c r="W576" s="177">
        <f>V576*K576</f>
        <v>0</v>
      </c>
      <c r="X576" s="177">
        <v>0</v>
      </c>
      <c r="Y576" s="177">
        <f>X576*K576</f>
        <v>0</v>
      </c>
      <c r="Z576" s="177">
        <v>0</v>
      </c>
      <c r="AA576" s="178">
        <f>Z576*K576</f>
        <v>0</v>
      </c>
      <c r="AR576" s="21" t="s">
        <v>344</v>
      </c>
      <c r="AT576" s="21" t="s">
        <v>193</v>
      </c>
      <c r="AU576" s="21" t="s">
        <v>114</v>
      </c>
      <c r="AY576" s="21" t="s">
        <v>191</v>
      </c>
      <c r="BE576" s="113">
        <f>IF(U576="základní",N576,0)</f>
        <v>0</v>
      </c>
      <c r="BF576" s="113">
        <f>IF(U576="snížená",N576,0)</f>
        <v>0</v>
      </c>
      <c r="BG576" s="113">
        <f>IF(U576="zákl. přenesená",N576,0)</f>
        <v>0</v>
      </c>
      <c r="BH576" s="113">
        <f>IF(U576="sníž. přenesená",N576,0)</f>
        <v>0</v>
      </c>
      <c r="BI576" s="113">
        <f>IF(U576="nulová",N576,0)</f>
        <v>0</v>
      </c>
      <c r="BJ576" s="21" t="s">
        <v>90</v>
      </c>
      <c r="BK576" s="113">
        <f>ROUND(L576*K576,2)</f>
        <v>0</v>
      </c>
      <c r="BL576" s="21" t="s">
        <v>344</v>
      </c>
      <c r="BM576" s="21" t="s">
        <v>2111</v>
      </c>
    </row>
    <row r="577" spans="2:51" s="11" customFormat="1" ht="22.5" customHeight="1">
      <c r="B577" s="187"/>
      <c r="C577" s="188"/>
      <c r="D577" s="188"/>
      <c r="E577" s="189" t="s">
        <v>22</v>
      </c>
      <c r="F577" s="286" t="s">
        <v>1946</v>
      </c>
      <c r="G577" s="287"/>
      <c r="H577" s="287"/>
      <c r="I577" s="287"/>
      <c r="J577" s="188"/>
      <c r="K577" s="190" t="s">
        <v>22</v>
      </c>
      <c r="L577" s="188"/>
      <c r="M577" s="188"/>
      <c r="N577" s="188"/>
      <c r="O577" s="188"/>
      <c r="P577" s="188"/>
      <c r="Q577" s="188"/>
      <c r="R577" s="191"/>
      <c r="T577" s="192"/>
      <c r="U577" s="188"/>
      <c r="V577" s="188"/>
      <c r="W577" s="188"/>
      <c r="X577" s="188"/>
      <c r="Y577" s="188"/>
      <c r="Z577" s="188"/>
      <c r="AA577" s="193"/>
      <c r="AT577" s="194" t="s">
        <v>199</v>
      </c>
      <c r="AU577" s="194" t="s">
        <v>114</v>
      </c>
      <c r="AV577" s="11" t="s">
        <v>90</v>
      </c>
      <c r="AW577" s="11" t="s">
        <v>39</v>
      </c>
      <c r="AX577" s="11" t="s">
        <v>82</v>
      </c>
      <c r="AY577" s="194" t="s">
        <v>191</v>
      </c>
    </row>
    <row r="578" spans="2:51" s="10" customFormat="1" ht="22.5" customHeight="1">
      <c r="B578" s="179"/>
      <c r="C578" s="180"/>
      <c r="D578" s="180"/>
      <c r="E578" s="181" t="s">
        <v>22</v>
      </c>
      <c r="F578" s="274" t="s">
        <v>2112</v>
      </c>
      <c r="G578" s="275"/>
      <c r="H578" s="275"/>
      <c r="I578" s="275"/>
      <c r="J578" s="180"/>
      <c r="K578" s="182">
        <v>76.9</v>
      </c>
      <c r="L578" s="180"/>
      <c r="M578" s="180"/>
      <c r="N578" s="180"/>
      <c r="O578" s="180"/>
      <c r="P578" s="180"/>
      <c r="Q578" s="180"/>
      <c r="R578" s="183"/>
      <c r="T578" s="184"/>
      <c r="U578" s="180"/>
      <c r="V578" s="180"/>
      <c r="W578" s="180"/>
      <c r="X578" s="180"/>
      <c r="Y578" s="180"/>
      <c r="Z578" s="180"/>
      <c r="AA578" s="185"/>
      <c r="AT578" s="186" t="s">
        <v>199</v>
      </c>
      <c r="AU578" s="186" t="s">
        <v>114</v>
      </c>
      <c r="AV578" s="10" t="s">
        <v>114</v>
      </c>
      <c r="AW578" s="10" t="s">
        <v>39</v>
      </c>
      <c r="AX578" s="10" t="s">
        <v>82</v>
      </c>
      <c r="AY578" s="186" t="s">
        <v>191</v>
      </c>
    </row>
    <row r="579" spans="2:51" s="10" customFormat="1" ht="22.5" customHeight="1">
      <c r="B579" s="179"/>
      <c r="C579" s="180"/>
      <c r="D579" s="180"/>
      <c r="E579" s="181" t="s">
        <v>22</v>
      </c>
      <c r="F579" s="274" t="s">
        <v>2113</v>
      </c>
      <c r="G579" s="275"/>
      <c r="H579" s="275"/>
      <c r="I579" s="275"/>
      <c r="J579" s="180"/>
      <c r="K579" s="182">
        <v>8.16</v>
      </c>
      <c r="L579" s="180"/>
      <c r="M579" s="180"/>
      <c r="N579" s="180"/>
      <c r="O579" s="180"/>
      <c r="P579" s="180"/>
      <c r="Q579" s="180"/>
      <c r="R579" s="183"/>
      <c r="T579" s="184"/>
      <c r="U579" s="180"/>
      <c r="V579" s="180"/>
      <c r="W579" s="180"/>
      <c r="X579" s="180"/>
      <c r="Y579" s="180"/>
      <c r="Z579" s="180"/>
      <c r="AA579" s="185"/>
      <c r="AT579" s="186" t="s">
        <v>199</v>
      </c>
      <c r="AU579" s="186" t="s">
        <v>114</v>
      </c>
      <c r="AV579" s="10" t="s">
        <v>114</v>
      </c>
      <c r="AW579" s="10" t="s">
        <v>39</v>
      </c>
      <c r="AX579" s="10" t="s">
        <v>82</v>
      </c>
      <c r="AY579" s="186" t="s">
        <v>191</v>
      </c>
    </row>
    <row r="580" spans="2:51" s="10" customFormat="1" ht="22.5" customHeight="1">
      <c r="B580" s="179"/>
      <c r="C580" s="180"/>
      <c r="D580" s="180"/>
      <c r="E580" s="181" t="s">
        <v>22</v>
      </c>
      <c r="F580" s="274" t="s">
        <v>2114</v>
      </c>
      <c r="G580" s="275"/>
      <c r="H580" s="275"/>
      <c r="I580" s="275"/>
      <c r="J580" s="180"/>
      <c r="K580" s="182">
        <v>85.06</v>
      </c>
      <c r="L580" s="180"/>
      <c r="M580" s="180"/>
      <c r="N580" s="180"/>
      <c r="O580" s="180"/>
      <c r="P580" s="180"/>
      <c r="Q580" s="180"/>
      <c r="R580" s="183"/>
      <c r="T580" s="184"/>
      <c r="U580" s="180"/>
      <c r="V580" s="180"/>
      <c r="W580" s="180"/>
      <c r="X580" s="180"/>
      <c r="Y580" s="180"/>
      <c r="Z580" s="180"/>
      <c r="AA580" s="185"/>
      <c r="AT580" s="186" t="s">
        <v>199</v>
      </c>
      <c r="AU580" s="186" t="s">
        <v>114</v>
      </c>
      <c r="AV580" s="10" t="s">
        <v>114</v>
      </c>
      <c r="AW580" s="10" t="s">
        <v>39</v>
      </c>
      <c r="AX580" s="10" t="s">
        <v>82</v>
      </c>
      <c r="AY580" s="186" t="s">
        <v>191</v>
      </c>
    </row>
    <row r="581" spans="2:51" s="10" customFormat="1" ht="22.5" customHeight="1">
      <c r="B581" s="179"/>
      <c r="C581" s="180"/>
      <c r="D581" s="180"/>
      <c r="E581" s="181" t="s">
        <v>22</v>
      </c>
      <c r="F581" s="274" t="s">
        <v>2115</v>
      </c>
      <c r="G581" s="275"/>
      <c r="H581" s="275"/>
      <c r="I581" s="275"/>
      <c r="J581" s="180"/>
      <c r="K581" s="182">
        <v>86.45</v>
      </c>
      <c r="L581" s="180"/>
      <c r="M581" s="180"/>
      <c r="N581" s="180"/>
      <c r="O581" s="180"/>
      <c r="P581" s="180"/>
      <c r="Q581" s="180"/>
      <c r="R581" s="183"/>
      <c r="T581" s="184"/>
      <c r="U581" s="180"/>
      <c r="V581" s="180"/>
      <c r="W581" s="180"/>
      <c r="X581" s="180"/>
      <c r="Y581" s="180"/>
      <c r="Z581" s="180"/>
      <c r="AA581" s="185"/>
      <c r="AT581" s="186" t="s">
        <v>199</v>
      </c>
      <c r="AU581" s="186" t="s">
        <v>114</v>
      </c>
      <c r="AV581" s="10" t="s">
        <v>114</v>
      </c>
      <c r="AW581" s="10" t="s">
        <v>39</v>
      </c>
      <c r="AX581" s="10" t="s">
        <v>82</v>
      </c>
      <c r="AY581" s="186" t="s">
        <v>191</v>
      </c>
    </row>
    <row r="582" spans="2:51" s="10" customFormat="1" ht="22.5" customHeight="1">
      <c r="B582" s="179"/>
      <c r="C582" s="180"/>
      <c r="D582" s="180"/>
      <c r="E582" s="181" t="s">
        <v>22</v>
      </c>
      <c r="F582" s="274" t="s">
        <v>2116</v>
      </c>
      <c r="G582" s="275"/>
      <c r="H582" s="275"/>
      <c r="I582" s="275"/>
      <c r="J582" s="180"/>
      <c r="K582" s="182">
        <v>6.08</v>
      </c>
      <c r="L582" s="180"/>
      <c r="M582" s="180"/>
      <c r="N582" s="180"/>
      <c r="O582" s="180"/>
      <c r="P582" s="180"/>
      <c r="Q582" s="180"/>
      <c r="R582" s="183"/>
      <c r="T582" s="184"/>
      <c r="U582" s="180"/>
      <c r="V582" s="180"/>
      <c r="W582" s="180"/>
      <c r="X582" s="180"/>
      <c r="Y582" s="180"/>
      <c r="Z582" s="180"/>
      <c r="AA582" s="185"/>
      <c r="AT582" s="186" t="s">
        <v>199</v>
      </c>
      <c r="AU582" s="186" t="s">
        <v>114</v>
      </c>
      <c r="AV582" s="10" t="s">
        <v>114</v>
      </c>
      <c r="AW582" s="10" t="s">
        <v>39</v>
      </c>
      <c r="AX582" s="10" t="s">
        <v>82</v>
      </c>
      <c r="AY582" s="186" t="s">
        <v>191</v>
      </c>
    </row>
    <row r="583" spans="2:51" s="10" customFormat="1" ht="22.5" customHeight="1">
      <c r="B583" s="179"/>
      <c r="C583" s="180"/>
      <c r="D583" s="180"/>
      <c r="E583" s="181" t="s">
        <v>22</v>
      </c>
      <c r="F583" s="274" t="s">
        <v>2117</v>
      </c>
      <c r="G583" s="275"/>
      <c r="H583" s="275"/>
      <c r="I583" s="275"/>
      <c r="J583" s="180"/>
      <c r="K583" s="182">
        <v>10.08</v>
      </c>
      <c r="L583" s="180"/>
      <c r="M583" s="180"/>
      <c r="N583" s="180"/>
      <c r="O583" s="180"/>
      <c r="P583" s="180"/>
      <c r="Q583" s="180"/>
      <c r="R583" s="183"/>
      <c r="T583" s="184"/>
      <c r="U583" s="180"/>
      <c r="V583" s="180"/>
      <c r="W583" s="180"/>
      <c r="X583" s="180"/>
      <c r="Y583" s="180"/>
      <c r="Z583" s="180"/>
      <c r="AA583" s="185"/>
      <c r="AT583" s="186" t="s">
        <v>199</v>
      </c>
      <c r="AU583" s="186" t="s">
        <v>114</v>
      </c>
      <c r="AV583" s="10" t="s">
        <v>114</v>
      </c>
      <c r="AW583" s="10" t="s">
        <v>39</v>
      </c>
      <c r="AX583" s="10" t="s">
        <v>82</v>
      </c>
      <c r="AY583" s="186" t="s">
        <v>191</v>
      </c>
    </row>
    <row r="584" spans="2:51" s="12" customFormat="1" ht="22.5" customHeight="1">
      <c r="B584" s="195"/>
      <c r="C584" s="196"/>
      <c r="D584" s="196"/>
      <c r="E584" s="197" t="s">
        <v>22</v>
      </c>
      <c r="F584" s="288" t="s">
        <v>217</v>
      </c>
      <c r="G584" s="289"/>
      <c r="H584" s="289"/>
      <c r="I584" s="289"/>
      <c r="J584" s="196"/>
      <c r="K584" s="198">
        <v>272.73</v>
      </c>
      <c r="L584" s="196"/>
      <c r="M584" s="196"/>
      <c r="N584" s="196"/>
      <c r="O584" s="196"/>
      <c r="P584" s="196"/>
      <c r="Q584" s="196"/>
      <c r="R584" s="199"/>
      <c r="T584" s="200"/>
      <c r="U584" s="196"/>
      <c r="V584" s="196"/>
      <c r="W584" s="196"/>
      <c r="X584" s="196"/>
      <c r="Y584" s="196"/>
      <c r="Z584" s="196"/>
      <c r="AA584" s="201"/>
      <c r="AT584" s="202" t="s">
        <v>199</v>
      </c>
      <c r="AU584" s="202" t="s">
        <v>114</v>
      </c>
      <c r="AV584" s="12" t="s">
        <v>196</v>
      </c>
      <c r="AW584" s="12" t="s">
        <v>39</v>
      </c>
      <c r="AX584" s="12" t="s">
        <v>90</v>
      </c>
      <c r="AY584" s="202" t="s">
        <v>191</v>
      </c>
    </row>
    <row r="585" spans="2:65" s="1" customFormat="1" ht="22.5" customHeight="1">
      <c r="B585" s="38"/>
      <c r="C585" s="203" t="s">
        <v>662</v>
      </c>
      <c r="D585" s="203" t="s">
        <v>292</v>
      </c>
      <c r="E585" s="204" t="s">
        <v>842</v>
      </c>
      <c r="F585" s="276" t="s">
        <v>794</v>
      </c>
      <c r="G585" s="276"/>
      <c r="H585" s="276"/>
      <c r="I585" s="276"/>
      <c r="J585" s="205" t="s">
        <v>295</v>
      </c>
      <c r="K585" s="206">
        <v>75.068</v>
      </c>
      <c r="L585" s="277">
        <v>0</v>
      </c>
      <c r="M585" s="278"/>
      <c r="N585" s="279">
        <f>ROUND(L585*K585,2)</f>
        <v>0</v>
      </c>
      <c r="O585" s="280"/>
      <c r="P585" s="280"/>
      <c r="Q585" s="280"/>
      <c r="R585" s="40"/>
      <c r="T585" s="176" t="s">
        <v>22</v>
      </c>
      <c r="U585" s="47" t="s">
        <v>47</v>
      </c>
      <c r="V585" s="39"/>
      <c r="W585" s="177">
        <f>V585*K585</f>
        <v>0</v>
      </c>
      <c r="X585" s="177">
        <v>0.001</v>
      </c>
      <c r="Y585" s="177">
        <f>X585*K585</f>
        <v>0.075068</v>
      </c>
      <c r="Z585" s="177">
        <v>0</v>
      </c>
      <c r="AA585" s="178">
        <f>Z585*K585</f>
        <v>0</v>
      </c>
      <c r="AR585" s="21" t="s">
        <v>440</v>
      </c>
      <c r="AT585" s="21" t="s">
        <v>292</v>
      </c>
      <c r="AU585" s="21" t="s">
        <v>114</v>
      </c>
      <c r="AY585" s="21" t="s">
        <v>191</v>
      </c>
      <c r="BE585" s="113">
        <f>IF(U585="základní",N585,0)</f>
        <v>0</v>
      </c>
      <c r="BF585" s="113">
        <f>IF(U585="snížená",N585,0)</f>
        <v>0</v>
      </c>
      <c r="BG585" s="113">
        <f>IF(U585="zákl. přenesená",N585,0)</f>
        <v>0</v>
      </c>
      <c r="BH585" s="113">
        <f>IF(U585="sníž. přenesená",N585,0)</f>
        <v>0</v>
      </c>
      <c r="BI585" s="113">
        <f>IF(U585="nulová",N585,0)</f>
        <v>0</v>
      </c>
      <c r="BJ585" s="21" t="s">
        <v>90</v>
      </c>
      <c r="BK585" s="113">
        <f>ROUND(L585*K585,2)</f>
        <v>0</v>
      </c>
      <c r="BL585" s="21" t="s">
        <v>344</v>
      </c>
      <c r="BM585" s="21" t="s">
        <v>2118</v>
      </c>
    </row>
    <row r="586" spans="2:51" s="10" customFormat="1" ht="22.5" customHeight="1">
      <c r="B586" s="179"/>
      <c r="C586" s="180"/>
      <c r="D586" s="180"/>
      <c r="E586" s="181" t="s">
        <v>22</v>
      </c>
      <c r="F586" s="284" t="s">
        <v>2119</v>
      </c>
      <c r="G586" s="285"/>
      <c r="H586" s="285"/>
      <c r="I586" s="285"/>
      <c r="J586" s="180"/>
      <c r="K586" s="182">
        <v>187.67</v>
      </c>
      <c r="L586" s="180"/>
      <c r="M586" s="180"/>
      <c r="N586" s="180"/>
      <c r="O586" s="180"/>
      <c r="P586" s="180"/>
      <c r="Q586" s="180"/>
      <c r="R586" s="183"/>
      <c r="T586" s="184"/>
      <c r="U586" s="180"/>
      <c r="V586" s="180"/>
      <c r="W586" s="180"/>
      <c r="X586" s="180"/>
      <c r="Y586" s="180"/>
      <c r="Z586" s="180"/>
      <c r="AA586" s="185"/>
      <c r="AT586" s="186" t="s">
        <v>199</v>
      </c>
      <c r="AU586" s="186" t="s">
        <v>114</v>
      </c>
      <c r="AV586" s="10" t="s">
        <v>114</v>
      </c>
      <c r="AW586" s="10" t="s">
        <v>39</v>
      </c>
      <c r="AX586" s="10" t="s">
        <v>90</v>
      </c>
      <c r="AY586" s="186" t="s">
        <v>191</v>
      </c>
    </row>
    <row r="587" spans="2:65" s="1" customFormat="1" ht="22.5" customHeight="1">
      <c r="B587" s="38"/>
      <c r="C587" s="203" t="s">
        <v>2120</v>
      </c>
      <c r="D587" s="203" t="s">
        <v>292</v>
      </c>
      <c r="E587" s="204" t="s">
        <v>2121</v>
      </c>
      <c r="F587" s="276" t="s">
        <v>2122</v>
      </c>
      <c r="G587" s="276"/>
      <c r="H587" s="276"/>
      <c r="I587" s="276"/>
      <c r="J587" s="205" t="s">
        <v>111</v>
      </c>
      <c r="K587" s="206">
        <v>85.06</v>
      </c>
      <c r="L587" s="277">
        <v>0</v>
      </c>
      <c r="M587" s="278"/>
      <c r="N587" s="279">
        <f>ROUND(L587*K587,2)</f>
        <v>0</v>
      </c>
      <c r="O587" s="280"/>
      <c r="P587" s="280"/>
      <c r="Q587" s="280"/>
      <c r="R587" s="40"/>
      <c r="T587" s="176" t="s">
        <v>22</v>
      </c>
      <c r="U587" s="47" t="s">
        <v>47</v>
      </c>
      <c r="V587" s="39"/>
      <c r="W587" s="177">
        <f>V587*K587</f>
        <v>0</v>
      </c>
      <c r="X587" s="177">
        <v>0</v>
      </c>
      <c r="Y587" s="177">
        <f>X587*K587</f>
        <v>0</v>
      </c>
      <c r="Z587" s="177">
        <v>0</v>
      </c>
      <c r="AA587" s="178">
        <f>Z587*K587</f>
        <v>0</v>
      </c>
      <c r="AR587" s="21" t="s">
        <v>440</v>
      </c>
      <c r="AT587" s="21" t="s">
        <v>292</v>
      </c>
      <c r="AU587" s="21" t="s">
        <v>114</v>
      </c>
      <c r="AY587" s="21" t="s">
        <v>191</v>
      </c>
      <c r="BE587" s="113">
        <f>IF(U587="základní",N587,0)</f>
        <v>0</v>
      </c>
      <c r="BF587" s="113">
        <f>IF(U587="snížená",N587,0)</f>
        <v>0</v>
      </c>
      <c r="BG587" s="113">
        <f>IF(U587="zákl. přenesená",N587,0)</f>
        <v>0</v>
      </c>
      <c r="BH587" s="113">
        <f>IF(U587="sníž. přenesená",N587,0)</f>
        <v>0</v>
      </c>
      <c r="BI587" s="113">
        <f>IF(U587="nulová",N587,0)</f>
        <v>0</v>
      </c>
      <c r="BJ587" s="21" t="s">
        <v>90</v>
      </c>
      <c r="BK587" s="113">
        <f>ROUND(L587*K587,2)</f>
        <v>0</v>
      </c>
      <c r="BL587" s="21" t="s">
        <v>344</v>
      </c>
      <c r="BM587" s="21" t="s">
        <v>2123</v>
      </c>
    </row>
    <row r="588" spans="2:65" s="1" customFormat="1" ht="31.5" customHeight="1">
      <c r="B588" s="38"/>
      <c r="C588" s="172" t="s">
        <v>2124</v>
      </c>
      <c r="D588" s="172" t="s">
        <v>193</v>
      </c>
      <c r="E588" s="173" t="s">
        <v>2125</v>
      </c>
      <c r="F588" s="281" t="s">
        <v>2126</v>
      </c>
      <c r="G588" s="281"/>
      <c r="H588" s="281"/>
      <c r="I588" s="281"/>
      <c r="J588" s="174" t="s">
        <v>111</v>
      </c>
      <c r="K588" s="175">
        <v>85.06</v>
      </c>
      <c r="L588" s="282">
        <v>0</v>
      </c>
      <c r="M588" s="283"/>
      <c r="N588" s="280">
        <f>ROUND(L588*K588,2)</f>
        <v>0</v>
      </c>
      <c r="O588" s="280"/>
      <c r="P588" s="280"/>
      <c r="Q588" s="280"/>
      <c r="R588" s="40"/>
      <c r="T588" s="176" t="s">
        <v>22</v>
      </c>
      <c r="U588" s="47" t="s">
        <v>47</v>
      </c>
      <c r="V588" s="39"/>
      <c r="W588" s="177">
        <f>V588*K588</f>
        <v>0</v>
      </c>
      <c r="X588" s="177">
        <v>0.00341</v>
      </c>
      <c r="Y588" s="177">
        <f>X588*K588</f>
        <v>0.2900546</v>
      </c>
      <c r="Z588" s="177">
        <v>0</v>
      </c>
      <c r="AA588" s="178">
        <f>Z588*K588</f>
        <v>0</v>
      </c>
      <c r="AR588" s="21" t="s">
        <v>344</v>
      </c>
      <c r="AT588" s="21" t="s">
        <v>193</v>
      </c>
      <c r="AU588" s="21" t="s">
        <v>114</v>
      </c>
      <c r="AY588" s="21" t="s">
        <v>191</v>
      </c>
      <c r="BE588" s="113">
        <f>IF(U588="základní",N588,0)</f>
        <v>0</v>
      </c>
      <c r="BF588" s="113">
        <f>IF(U588="snížená",N588,0)</f>
        <v>0</v>
      </c>
      <c r="BG588" s="113">
        <f>IF(U588="zákl. přenesená",N588,0)</f>
        <v>0</v>
      </c>
      <c r="BH588" s="113">
        <f>IF(U588="sníž. přenesená",N588,0)</f>
        <v>0</v>
      </c>
      <c r="BI588" s="113">
        <f>IF(U588="nulová",N588,0)</f>
        <v>0</v>
      </c>
      <c r="BJ588" s="21" t="s">
        <v>90</v>
      </c>
      <c r="BK588" s="113">
        <f>ROUND(L588*K588,2)</f>
        <v>0</v>
      </c>
      <c r="BL588" s="21" t="s">
        <v>344</v>
      </c>
      <c r="BM588" s="21" t="s">
        <v>2127</v>
      </c>
    </row>
    <row r="589" spans="2:51" s="11" customFormat="1" ht="22.5" customHeight="1">
      <c r="B589" s="187"/>
      <c r="C589" s="188"/>
      <c r="D589" s="188"/>
      <c r="E589" s="189" t="s">
        <v>22</v>
      </c>
      <c r="F589" s="286" t="s">
        <v>1946</v>
      </c>
      <c r="G589" s="287"/>
      <c r="H589" s="287"/>
      <c r="I589" s="287"/>
      <c r="J589" s="188"/>
      <c r="K589" s="190" t="s">
        <v>22</v>
      </c>
      <c r="L589" s="188"/>
      <c r="M589" s="188"/>
      <c r="N589" s="188"/>
      <c r="O589" s="188"/>
      <c r="P589" s="188"/>
      <c r="Q589" s="188"/>
      <c r="R589" s="191"/>
      <c r="T589" s="192"/>
      <c r="U589" s="188"/>
      <c r="V589" s="188"/>
      <c r="W589" s="188"/>
      <c r="X589" s="188"/>
      <c r="Y589" s="188"/>
      <c r="Z589" s="188"/>
      <c r="AA589" s="193"/>
      <c r="AT589" s="194" t="s">
        <v>199</v>
      </c>
      <c r="AU589" s="194" t="s">
        <v>114</v>
      </c>
      <c r="AV589" s="11" t="s">
        <v>90</v>
      </c>
      <c r="AW589" s="11" t="s">
        <v>39</v>
      </c>
      <c r="AX589" s="11" t="s">
        <v>82</v>
      </c>
      <c r="AY589" s="194" t="s">
        <v>191</v>
      </c>
    </row>
    <row r="590" spans="2:51" s="10" customFormat="1" ht="22.5" customHeight="1">
      <c r="B590" s="179"/>
      <c r="C590" s="180"/>
      <c r="D590" s="180"/>
      <c r="E590" s="181" t="s">
        <v>22</v>
      </c>
      <c r="F590" s="274" t="s">
        <v>1995</v>
      </c>
      <c r="G590" s="275"/>
      <c r="H590" s="275"/>
      <c r="I590" s="275"/>
      <c r="J590" s="180"/>
      <c r="K590" s="182">
        <v>76.9</v>
      </c>
      <c r="L590" s="180"/>
      <c r="M590" s="180"/>
      <c r="N590" s="180"/>
      <c r="O590" s="180"/>
      <c r="P590" s="180"/>
      <c r="Q590" s="180"/>
      <c r="R590" s="183"/>
      <c r="T590" s="184"/>
      <c r="U590" s="180"/>
      <c r="V590" s="180"/>
      <c r="W590" s="180"/>
      <c r="X590" s="180"/>
      <c r="Y590" s="180"/>
      <c r="Z590" s="180"/>
      <c r="AA590" s="185"/>
      <c r="AT590" s="186" t="s">
        <v>199</v>
      </c>
      <c r="AU590" s="186" t="s">
        <v>114</v>
      </c>
      <c r="AV590" s="10" t="s">
        <v>114</v>
      </c>
      <c r="AW590" s="10" t="s">
        <v>39</v>
      </c>
      <c r="AX590" s="10" t="s">
        <v>82</v>
      </c>
      <c r="AY590" s="186" t="s">
        <v>191</v>
      </c>
    </row>
    <row r="591" spans="2:51" s="10" customFormat="1" ht="22.5" customHeight="1">
      <c r="B591" s="179"/>
      <c r="C591" s="180"/>
      <c r="D591" s="180"/>
      <c r="E591" s="181" t="s">
        <v>22</v>
      </c>
      <c r="F591" s="274" t="s">
        <v>2113</v>
      </c>
      <c r="G591" s="275"/>
      <c r="H591" s="275"/>
      <c r="I591" s="275"/>
      <c r="J591" s="180"/>
      <c r="K591" s="182">
        <v>8.16</v>
      </c>
      <c r="L591" s="180"/>
      <c r="M591" s="180"/>
      <c r="N591" s="180"/>
      <c r="O591" s="180"/>
      <c r="P591" s="180"/>
      <c r="Q591" s="180"/>
      <c r="R591" s="183"/>
      <c r="T591" s="184"/>
      <c r="U591" s="180"/>
      <c r="V591" s="180"/>
      <c r="W591" s="180"/>
      <c r="X591" s="180"/>
      <c r="Y591" s="180"/>
      <c r="Z591" s="180"/>
      <c r="AA591" s="185"/>
      <c r="AT591" s="186" t="s">
        <v>199</v>
      </c>
      <c r="AU591" s="186" t="s">
        <v>114</v>
      </c>
      <c r="AV591" s="10" t="s">
        <v>114</v>
      </c>
      <c r="AW591" s="10" t="s">
        <v>39</v>
      </c>
      <c r="AX591" s="10" t="s">
        <v>82</v>
      </c>
      <c r="AY591" s="186" t="s">
        <v>191</v>
      </c>
    </row>
    <row r="592" spans="2:51" s="12" customFormat="1" ht="22.5" customHeight="1">
      <c r="B592" s="195"/>
      <c r="C592" s="196"/>
      <c r="D592" s="196"/>
      <c r="E592" s="197" t="s">
        <v>22</v>
      </c>
      <c r="F592" s="288" t="s">
        <v>217</v>
      </c>
      <c r="G592" s="289"/>
      <c r="H592" s="289"/>
      <c r="I592" s="289"/>
      <c r="J592" s="196"/>
      <c r="K592" s="198">
        <v>85.06</v>
      </c>
      <c r="L592" s="196"/>
      <c r="M592" s="196"/>
      <c r="N592" s="196"/>
      <c r="O592" s="196"/>
      <c r="P592" s="196"/>
      <c r="Q592" s="196"/>
      <c r="R592" s="199"/>
      <c r="T592" s="200"/>
      <c r="U592" s="196"/>
      <c r="V592" s="196"/>
      <c r="W592" s="196"/>
      <c r="X592" s="196"/>
      <c r="Y592" s="196"/>
      <c r="Z592" s="196"/>
      <c r="AA592" s="201"/>
      <c r="AT592" s="202" t="s">
        <v>199</v>
      </c>
      <c r="AU592" s="202" t="s">
        <v>114</v>
      </c>
      <c r="AV592" s="12" t="s">
        <v>196</v>
      </c>
      <c r="AW592" s="12" t="s">
        <v>39</v>
      </c>
      <c r="AX592" s="12" t="s">
        <v>90</v>
      </c>
      <c r="AY592" s="202" t="s">
        <v>191</v>
      </c>
    </row>
    <row r="593" spans="2:65" s="1" customFormat="1" ht="31.5" customHeight="1">
      <c r="B593" s="38"/>
      <c r="C593" s="203" t="s">
        <v>2128</v>
      </c>
      <c r="D593" s="203" t="s">
        <v>292</v>
      </c>
      <c r="E593" s="204" t="s">
        <v>2129</v>
      </c>
      <c r="F593" s="276" t="s">
        <v>2130</v>
      </c>
      <c r="G593" s="276"/>
      <c r="H593" s="276"/>
      <c r="I593" s="276"/>
      <c r="J593" s="205" t="s">
        <v>111</v>
      </c>
      <c r="K593" s="206">
        <v>85.06</v>
      </c>
      <c r="L593" s="277">
        <v>0</v>
      </c>
      <c r="M593" s="278"/>
      <c r="N593" s="279">
        <f>ROUND(L593*K593,2)</f>
        <v>0</v>
      </c>
      <c r="O593" s="280"/>
      <c r="P593" s="280"/>
      <c r="Q593" s="280"/>
      <c r="R593" s="40"/>
      <c r="T593" s="176" t="s">
        <v>22</v>
      </c>
      <c r="U593" s="47" t="s">
        <v>47</v>
      </c>
      <c r="V593" s="39"/>
      <c r="W593" s="177">
        <f>V593*K593</f>
        <v>0</v>
      </c>
      <c r="X593" s="177">
        <v>0</v>
      </c>
      <c r="Y593" s="177">
        <f>X593*K593</f>
        <v>0</v>
      </c>
      <c r="Z593" s="177">
        <v>0</v>
      </c>
      <c r="AA593" s="178">
        <f>Z593*K593</f>
        <v>0</v>
      </c>
      <c r="AR593" s="21" t="s">
        <v>440</v>
      </c>
      <c r="AT593" s="21" t="s">
        <v>292</v>
      </c>
      <c r="AU593" s="21" t="s">
        <v>114</v>
      </c>
      <c r="AY593" s="21" t="s">
        <v>191</v>
      </c>
      <c r="BE593" s="113">
        <f>IF(U593="základní",N593,0)</f>
        <v>0</v>
      </c>
      <c r="BF593" s="113">
        <f>IF(U593="snížená",N593,0)</f>
        <v>0</v>
      </c>
      <c r="BG593" s="113">
        <f>IF(U593="zákl. přenesená",N593,0)</f>
        <v>0</v>
      </c>
      <c r="BH593" s="113">
        <f>IF(U593="sníž. přenesená",N593,0)</f>
        <v>0</v>
      </c>
      <c r="BI593" s="113">
        <f>IF(U593="nulová",N593,0)</f>
        <v>0</v>
      </c>
      <c r="BJ593" s="21" t="s">
        <v>90</v>
      </c>
      <c r="BK593" s="113">
        <f>ROUND(L593*K593,2)</f>
        <v>0</v>
      </c>
      <c r="BL593" s="21" t="s">
        <v>344</v>
      </c>
      <c r="BM593" s="21" t="s">
        <v>2131</v>
      </c>
    </row>
    <row r="594" spans="2:65" s="1" customFormat="1" ht="31.5" customHeight="1">
      <c r="B594" s="38"/>
      <c r="C594" s="172" t="s">
        <v>2132</v>
      </c>
      <c r="D594" s="172" t="s">
        <v>193</v>
      </c>
      <c r="E594" s="173" t="s">
        <v>846</v>
      </c>
      <c r="F594" s="281" t="s">
        <v>847</v>
      </c>
      <c r="G594" s="281"/>
      <c r="H594" s="281"/>
      <c r="I594" s="281"/>
      <c r="J594" s="174" t="s">
        <v>111</v>
      </c>
      <c r="K594" s="175">
        <v>450.677</v>
      </c>
      <c r="L594" s="282">
        <v>0</v>
      </c>
      <c r="M594" s="283"/>
      <c r="N594" s="280">
        <f>ROUND(L594*K594,2)</f>
        <v>0</v>
      </c>
      <c r="O594" s="280"/>
      <c r="P594" s="280"/>
      <c r="Q594" s="280"/>
      <c r="R594" s="40"/>
      <c r="T594" s="176" t="s">
        <v>22</v>
      </c>
      <c r="U594" s="47" t="s">
        <v>47</v>
      </c>
      <c r="V594" s="39"/>
      <c r="W594" s="177">
        <f>V594*K594</f>
        <v>0</v>
      </c>
      <c r="X594" s="177">
        <v>0</v>
      </c>
      <c r="Y594" s="177">
        <f>X594*K594</f>
        <v>0</v>
      </c>
      <c r="Z594" s="177">
        <v>0</v>
      </c>
      <c r="AA594" s="178">
        <f>Z594*K594</f>
        <v>0</v>
      </c>
      <c r="AR594" s="21" t="s">
        <v>344</v>
      </c>
      <c r="AT594" s="21" t="s">
        <v>193</v>
      </c>
      <c r="AU594" s="21" t="s">
        <v>114</v>
      </c>
      <c r="AY594" s="21" t="s">
        <v>191</v>
      </c>
      <c r="BE594" s="113">
        <f>IF(U594="základní",N594,0)</f>
        <v>0</v>
      </c>
      <c r="BF594" s="113">
        <f>IF(U594="snížená",N594,0)</f>
        <v>0</v>
      </c>
      <c r="BG594" s="113">
        <f>IF(U594="zákl. přenesená",N594,0)</f>
        <v>0</v>
      </c>
      <c r="BH594" s="113">
        <f>IF(U594="sníž. přenesená",N594,0)</f>
        <v>0</v>
      </c>
      <c r="BI594" s="113">
        <f>IF(U594="nulová",N594,0)</f>
        <v>0</v>
      </c>
      <c r="BJ594" s="21" t="s">
        <v>90</v>
      </c>
      <c r="BK594" s="113">
        <f>ROUND(L594*K594,2)</f>
        <v>0</v>
      </c>
      <c r="BL594" s="21" t="s">
        <v>344</v>
      </c>
      <c r="BM594" s="21" t="s">
        <v>2133</v>
      </c>
    </row>
    <row r="595" spans="2:47" s="1" customFormat="1" ht="22.5" customHeight="1">
      <c r="B595" s="38"/>
      <c r="C595" s="39"/>
      <c r="D595" s="39"/>
      <c r="E595" s="39"/>
      <c r="F595" s="270" t="s">
        <v>849</v>
      </c>
      <c r="G595" s="271"/>
      <c r="H595" s="271"/>
      <c r="I595" s="271"/>
      <c r="J595" s="39"/>
      <c r="K595" s="39"/>
      <c r="L595" s="39"/>
      <c r="M595" s="39"/>
      <c r="N595" s="39"/>
      <c r="O595" s="39"/>
      <c r="P595" s="39"/>
      <c r="Q595" s="39"/>
      <c r="R595" s="40"/>
      <c r="T595" s="147"/>
      <c r="U595" s="39"/>
      <c r="V595" s="39"/>
      <c r="W595" s="39"/>
      <c r="X595" s="39"/>
      <c r="Y595" s="39"/>
      <c r="Z595" s="39"/>
      <c r="AA595" s="81"/>
      <c r="AT595" s="21" t="s">
        <v>210</v>
      </c>
      <c r="AU595" s="21" t="s">
        <v>114</v>
      </c>
    </row>
    <row r="596" spans="2:51" s="11" customFormat="1" ht="22.5" customHeight="1">
      <c r="B596" s="187"/>
      <c r="C596" s="188"/>
      <c r="D596" s="188"/>
      <c r="E596" s="189" t="s">
        <v>22</v>
      </c>
      <c r="F596" s="272" t="s">
        <v>2134</v>
      </c>
      <c r="G596" s="273"/>
      <c r="H596" s="273"/>
      <c r="I596" s="273"/>
      <c r="J596" s="188"/>
      <c r="K596" s="190" t="s">
        <v>22</v>
      </c>
      <c r="L596" s="188"/>
      <c r="M596" s="188"/>
      <c r="N596" s="188"/>
      <c r="O596" s="188"/>
      <c r="P596" s="188"/>
      <c r="Q596" s="188"/>
      <c r="R596" s="191"/>
      <c r="T596" s="192"/>
      <c r="U596" s="188"/>
      <c r="V596" s="188"/>
      <c r="W596" s="188"/>
      <c r="X596" s="188"/>
      <c r="Y596" s="188"/>
      <c r="Z596" s="188"/>
      <c r="AA596" s="193"/>
      <c r="AT596" s="194" t="s">
        <v>199</v>
      </c>
      <c r="AU596" s="194" t="s">
        <v>114</v>
      </c>
      <c r="AV596" s="11" t="s">
        <v>90</v>
      </c>
      <c r="AW596" s="11" t="s">
        <v>39</v>
      </c>
      <c r="AX596" s="11" t="s">
        <v>82</v>
      </c>
      <c r="AY596" s="194" t="s">
        <v>191</v>
      </c>
    </row>
    <row r="597" spans="2:51" s="10" customFormat="1" ht="22.5" customHeight="1">
      <c r="B597" s="179"/>
      <c r="C597" s="180"/>
      <c r="D597" s="180"/>
      <c r="E597" s="181" t="s">
        <v>22</v>
      </c>
      <c r="F597" s="274" t="s">
        <v>2135</v>
      </c>
      <c r="G597" s="275"/>
      <c r="H597" s="275"/>
      <c r="I597" s="275"/>
      <c r="J597" s="180"/>
      <c r="K597" s="182">
        <v>212.667</v>
      </c>
      <c r="L597" s="180"/>
      <c r="M597" s="180"/>
      <c r="N597" s="180"/>
      <c r="O597" s="180"/>
      <c r="P597" s="180"/>
      <c r="Q597" s="180"/>
      <c r="R597" s="183"/>
      <c r="T597" s="184"/>
      <c r="U597" s="180"/>
      <c r="V597" s="180"/>
      <c r="W597" s="180"/>
      <c r="X597" s="180"/>
      <c r="Y597" s="180"/>
      <c r="Z597" s="180"/>
      <c r="AA597" s="185"/>
      <c r="AT597" s="186" t="s">
        <v>199</v>
      </c>
      <c r="AU597" s="186" t="s">
        <v>114</v>
      </c>
      <c r="AV597" s="10" t="s">
        <v>114</v>
      </c>
      <c r="AW597" s="10" t="s">
        <v>39</v>
      </c>
      <c r="AX597" s="10" t="s">
        <v>82</v>
      </c>
      <c r="AY597" s="186" t="s">
        <v>191</v>
      </c>
    </row>
    <row r="598" spans="2:51" s="10" customFormat="1" ht="22.5" customHeight="1">
      <c r="B598" s="179"/>
      <c r="C598" s="180"/>
      <c r="D598" s="180"/>
      <c r="E598" s="181" t="s">
        <v>22</v>
      </c>
      <c r="F598" s="274" t="s">
        <v>2136</v>
      </c>
      <c r="G598" s="275"/>
      <c r="H598" s="275"/>
      <c r="I598" s="275"/>
      <c r="J598" s="180"/>
      <c r="K598" s="182">
        <v>79.4</v>
      </c>
      <c r="L598" s="180"/>
      <c r="M598" s="180"/>
      <c r="N598" s="180"/>
      <c r="O598" s="180"/>
      <c r="P598" s="180"/>
      <c r="Q598" s="180"/>
      <c r="R598" s="183"/>
      <c r="T598" s="184"/>
      <c r="U598" s="180"/>
      <c r="V598" s="180"/>
      <c r="W598" s="180"/>
      <c r="X598" s="180"/>
      <c r="Y598" s="180"/>
      <c r="Z598" s="180"/>
      <c r="AA598" s="185"/>
      <c r="AT598" s="186" t="s">
        <v>199</v>
      </c>
      <c r="AU598" s="186" t="s">
        <v>114</v>
      </c>
      <c r="AV598" s="10" t="s">
        <v>114</v>
      </c>
      <c r="AW598" s="10" t="s">
        <v>39</v>
      </c>
      <c r="AX598" s="10" t="s">
        <v>82</v>
      </c>
      <c r="AY598" s="186" t="s">
        <v>191</v>
      </c>
    </row>
    <row r="599" spans="2:51" s="10" customFormat="1" ht="22.5" customHeight="1">
      <c r="B599" s="179"/>
      <c r="C599" s="180"/>
      <c r="D599" s="180"/>
      <c r="E599" s="181" t="s">
        <v>22</v>
      </c>
      <c r="F599" s="274" t="s">
        <v>2115</v>
      </c>
      <c r="G599" s="275"/>
      <c r="H599" s="275"/>
      <c r="I599" s="275"/>
      <c r="J599" s="180"/>
      <c r="K599" s="182">
        <v>86.45</v>
      </c>
      <c r="L599" s="180"/>
      <c r="M599" s="180"/>
      <c r="N599" s="180"/>
      <c r="O599" s="180"/>
      <c r="P599" s="180"/>
      <c r="Q599" s="180"/>
      <c r="R599" s="183"/>
      <c r="T599" s="184"/>
      <c r="U599" s="180"/>
      <c r="V599" s="180"/>
      <c r="W599" s="180"/>
      <c r="X599" s="180"/>
      <c r="Y599" s="180"/>
      <c r="Z599" s="180"/>
      <c r="AA599" s="185"/>
      <c r="AT599" s="186" t="s">
        <v>199</v>
      </c>
      <c r="AU599" s="186" t="s">
        <v>114</v>
      </c>
      <c r="AV599" s="10" t="s">
        <v>114</v>
      </c>
      <c r="AW599" s="10" t="s">
        <v>39</v>
      </c>
      <c r="AX599" s="10" t="s">
        <v>82</v>
      </c>
      <c r="AY599" s="186" t="s">
        <v>191</v>
      </c>
    </row>
    <row r="600" spans="2:51" s="10" customFormat="1" ht="22.5" customHeight="1">
      <c r="B600" s="179"/>
      <c r="C600" s="180"/>
      <c r="D600" s="180"/>
      <c r="E600" s="181" t="s">
        <v>22</v>
      </c>
      <c r="F600" s="274" t="s">
        <v>2116</v>
      </c>
      <c r="G600" s="275"/>
      <c r="H600" s="275"/>
      <c r="I600" s="275"/>
      <c r="J600" s="180"/>
      <c r="K600" s="182">
        <v>6.08</v>
      </c>
      <c r="L600" s="180"/>
      <c r="M600" s="180"/>
      <c r="N600" s="180"/>
      <c r="O600" s="180"/>
      <c r="P600" s="180"/>
      <c r="Q600" s="180"/>
      <c r="R600" s="183"/>
      <c r="T600" s="184"/>
      <c r="U600" s="180"/>
      <c r="V600" s="180"/>
      <c r="W600" s="180"/>
      <c r="X600" s="180"/>
      <c r="Y600" s="180"/>
      <c r="Z600" s="180"/>
      <c r="AA600" s="185"/>
      <c r="AT600" s="186" t="s">
        <v>199</v>
      </c>
      <c r="AU600" s="186" t="s">
        <v>114</v>
      </c>
      <c r="AV600" s="10" t="s">
        <v>114</v>
      </c>
      <c r="AW600" s="10" t="s">
        <v>39</v>
      </c>
      <c r="AX600" s="10" t="s">
        <v>82</v>
      </c>
      <c r="AY600" s="186" t="s">
        <v>191</v>
      </c>
    </row>
    <row r="601" spans="2:51" s="10" customFormat="1" ht="22.5" customHeight="1">
      <c r="B601" s="179"/>
      <c r="C601" s="180"/>
      <c r="D601" s="180"/>
      <c r="E601" s="181" t="s">
        <v>22</v>
      </c>
      <c r="F601" s="274" t="s">
        <v>2117</v>
      </c>
      <c r="G601" s="275"/>
      <c r="H601" s="275"/>
      <c r="I601" s="275"/>
      <c r="J601" s="180"/>
      <c r="K601" s="182">
        <v>10.08</v>
      </c>
      <c r="L601" s="180"/>
      <c r="M601" s="180"/>
      <c r="N601" s="180"/>
      <c r="O601" s="180"/>
      <c r="P601" s="180"/>
      <c r="Q601" s="180"/>
      <c r="R601" s="183"/>
      <c r="T601" s="184"/>
      <c r="U601" s="180"/>
      <c r="V601" s="180"/>
      <c r="W601" s="180"/>
      <c r="X601" s="180"/>
      <c r="Y601" s="180"/>
      <c r="Z601" s="180"/>
      <c r="AA601" s="185"/>
      <c r="AT601" s="186" t="s">
        <v>199</v>
      </c>
      <c r="AU601" s="186" t="s">
        <v>114</v>
      </c>
      <c r="AV601" s="10" t="s">
        <v>114</v>
      </c>
      <c r="AW601" s="10" t="s">
        <v>39</v>
      </c>
      <c r="AX601" s="10" t="s">
        <v>82</v>
      </c>
      <c r="AY601" s="186" t="s">
        <v>191</v>
      </c>
    </row>
    <row r="602" spans="2:51" s="10" customFormat="1" ht="22.5" customHeight="1">
      <c r="B602" s="179"/>
      <c r="C602" s="180"/>
      <c r="D602" s="180"/>
      <c r="E602" s="181" t="s">
        <v>22</v>
      </c>
      <c r="F602" s="274" t="s">
        <v>2137</v>
      </c>
      <c r="G602" s="275"/>
      <c r="H602" s="275"/>
      <c r="I602" s="275"/>
      <c r="J602" s="180"/>
      <c r="K602" s="182">
        <v>56</v>
      </c>
      <c r="L602" s="180"/>
      <c r="M602" s="180"/>
      <c r="N602" s="180"/>
      <c r="O602" s="180"/>
      <c r="P602" s="180"/>
      <c r="Q602" s="180"/>
      <c r="R602" s="183"/>
      <c r="T602" s="184"/>
      <c r="U602" s="180"/>
      <c r="V602" s="180"/>
      <c r="W602" s="180"/>
      <c r="X602" s="180"/>
      <c r="Y602" s="180"/>
      <c r="Z602" s="180"/>
      <c r="AA602" s="185"/>
      <c r="AT602" s="186" t="s">
        <v>199</v>
      </c>
      <c r="AU602" s="186" t="s">
        <v>114</v>
      </c>
      <c r="AV602" s="10" t="s">
        <v>114</v>
      </c>
      <c r="AW602" s="10" t="s">
        <v>39</v>
      </c>
      <c r="AX602" s="10" t="s">
        <v>82</v>
      </c>
      <c r="AY602" s="186" t="s">
        <v>191</v>
      </c>
    </row>
    <row r="603" spans="2:51" s="12" customFormat="1" ht="22.5" customHeight="1">
      <c r="B603" s="195"/>
      <c r="C603" s="196"/>
      <c r="D603" s="196"/>
      <c r="E603" s="197" t="s">
        <v>22</v>
      </c>
      <c r="F603" s="288" t="s">
        <v>217</v>
      </c>
      <c r="G603" s="289"/>
      <c r="H603" s="289"/>
      <c r="I603" s="289"/>
      <c r="J603" s="196"/>
      <c r="K603" s="198">
        <v>450.677</v>
      </c>
      <c r="L603" s="196"/>
      <c r="M603" s="196"/>
      <c r="N603" s="196"/>
      <c r="O603" s="196"/>
      <c r="P603" s="196"/>
      <c r="Q603" s="196"/>
      <c r="R603" s="199"/>
      <c r="T603" s="200"/>
      <c r="U603" s="196"/>
      <c r="V603" s="196"/>
      <c r="W603" s="196"/>
      <c r="X603" s="196"/>
      <c r="Y603" s="196"/>
      <c r="Z603" s="196"/>
      <c r="AA603" s="201"/>
      <c r="AT603" s="202" t="s">
        <v>199</v>
      </c>
      <c r="AU603" s="202" t="s">
        <v>114</v>
      </c>
      <c r="AV603" s="12" t="s">
        <v>196</v>
      </c>
      <c r="AW603" s="12" t="s">
        <v>39</v>
      </c>
      <c r="AX603" s="12" t="s">
        <v>90</v>
      </c>
      <c r="AY603" s="202" t="s">
        <v>191</v>
      </c>
    </row>
    <row r="604" spans="2:65" s="1" customFormat="1" ht="44.25" customHeight="1">
      <c r="B604" s="38"/>
      <c r="C604" s="203" t="s">
        <v>2138</v>
      </c>
      <c r="D604" s="203" t="s">
        <v>292</v>
      </c>
      <c r="E604" s="204" t="s">
        <v>854</v>
      </c>
      <c r="F604" s="276" t="s">
        <v>855</v>
      </c>
      <c r="G604" s="276"/>
      <c r="H604" s="276"/>
      <c r="I604" s="276"/>
      <c r="J604" s="205" t="s">
        <v>111</v>
      </c>
      <c r="K604" s="206">
        <v>540.812</v>
      </c>
      <c r="L604" s="277">
        <v>0</v>
      </c>
      <c r="M604" s="278"/>
      <c r="N604" s="279">
        <f>ROUND(L604*K604,2)</f>
        <v>0</v>
      </c>
      <c r="O604" s="280"/>
      <c r="P604" s="280"/>
      <c r="Q604" s="280"/>
      <c r="R604" s="40"/>
      <c r="T604" s="176" t="s">
        <v>22</v>
      </c>
      <c r="U604" s="47" t="s">
        <v>47</v>
      </c>
      <c r="V604" s="39"/>
      <c r="W604" s="177">
        <f>V604*K604</f>
        <v>0</v>
      </c>
      <c r="X604" s="177">
        <v>0.004</v>
      </c>
      <c r="Y604" s="177">
        <f>X604*K604</f>
        <v>2.1632480000000003</v>
      </c>
      <c r="Z604" s="177">
        <v>0</v>
      </c>
      <c r="AA604" s="178">
        <f>Z604*K604</f>
        <v>0</v>
      </c>
      <c r="AR604" s="21" t="s">
        <v>440</v>
      </c>
      <c r="AT604" s="21" t="s">
        <v>292</v>
      </c>
      <c r="AU604" s="21" t="s">
        <v>114</v>
      </c>
      <c r="AY604" s="21" t="s">
        <v>191</v>
      </c>
      <c r="BE604" s="113">
        <f>IF(U604="základní",N604,0)</f>
        <v>0</v>
      </c>
      <c r="BF604" s="113">
        <f>IF(U604="snížená",N604,0)</f>
        <v>0</v>
      </c>
      <c r="BG604" s="113">
        <f>IF(U604="zákl. přenesená",N604,0)</f>
        <v>0</v>
      </c>
      <c r="BH604" s="113">
        <f>IF(U604="sníž. přenesená",N604,0)</f>
        <v>0</v>
      </c>
      <c r="BI604" s="113">
        <f>IF(U604="nulová",N604,0)</f>
        <v>0</v>
      </c>
      <c r="BJ604" s="21" t="s">
        <v>90</v>
      </c>
      <c r="BK604" s="113">
        <f>ROUND(L604*K604,2)</f>
        <v>0</v>
      </c>
      <c r="BL604" s="21" t="s">
        <v>344</v>
      </c>
      <c r="BM604" s="21" t="s">
        <v>2139</v>
      </c>
    </row>
    <row r="605" spans="2:51" s="10" customFormat="1" ht="22.5" customHeight="1">
      <c r="B605" s="179"/>
      <c r="C605" s="180"/>
      <c r="D605" s="180"/>
      <c r="E605" s="181" t="s">
        <v>22</v>
      </c>
      <c r="F605" s="284" t="s">
        <v>2140</v>
      </c>
      <c r="G605" s="285"/>
      <c r="H605" s="285"/>
      <c r="I605" s="285"/>
      <c r="J605" s="180"/>
      <c r="K605" s="182">
        <v>450.677</v>
      </c>
      <c r="L605" s="180"/>
      <c r="M605" s="180"/>
      <c r="N605" s="180"/>
      <c r="O605" s="180"/>
      <c r="P605" s="180"/>
      <c r="Q605" s="180"/>
      <c r="R605" s="183"/>
      <c r="T605" s="184"/>
      <c r="U605" s="180"/>
      <c r="V605" s="180"/>
      <c r="W605" s="180"/>
      <c r="X605" s="180"/>
      <c r="Y605" s="180"/>
      <c r="Z605" s="180"/>
      <c r="AA605" s="185"/>
      <c r="AT605" s="186" t="s">
        <v>199</v>
      </c>
      <c r="AU605" s="186" t="s">
        <v>114</v>
      </c>
      <c r="AV605" s="10" t="s">
        <v>114</v>
      </c>
      <c r="AW605" s="10" t="s">
        <v>39</v>
      </c>
      <c r="AX605" s="10" t="s">
        <v>90</v>
      </c>
      <c r="AY605" s="186" t="s">
        <v>191</v>
      </c>
    </row>
    <row r="606" spans="2:65" s="1" customFormat="1" ht="31.5" customHeight="1">
      <c r="B606" s="38"/>
      <c r="C606" s="172" t="s">
        <v>667</v>
      </c>
      <c r="D606" s="172" t="s">
        <v>193</v>
      </c>
      <c r="E606" s="173" t="s">
        <v>859</v>
      </c>
      <c r="F606" s="281" t="s">
        <v>860</v>
      </c>
      <c r="G606" s="281"/>
      <c r="H606" s="281"/>
      <c r="I606" s="281"/>
      <c r="J606" s="174" t="s">
        <v>111</v>
      </c>
      <c r="K606" s="175">
        <v>602.237</v>
      </c>
      <c r="L606" s="282">
        <v>0</v>
      </c>
      <c r="M606" s="283"/>
      <c r="N606" s="280">
        <f>ROUND(L606*K606,2)</f>
        <v>0</v>
      </c>
      <c r="O606" s="280"/>
      <c r="P606" s="280"/>
      <c r="Q606" s="280"/>
      <c r="R606" s="40"/>
      <c r="T606" s="176" t="s">
        <v>22</v>
      </c>
      <c r="U606" s="47" t="s">
        <v>47</v>
      </c>
      <c r="V606" s="39"/>
      <c r="W606" s="177">
        <f>V606*K606</f>
        <v>0</v>
      </c>
      <c r="X606" s="177">
        <v>0.00088</v>
      </c>
      <c r="Y606" s="177">
        <f>X606*K606</f>
        <v>0.52996856</v>
      </c>
      <c r="Z606" s="177">
        <v>0</v>
      </c>
      <c r="AA606" s="178">
        <f>Z606*K606</f>
        <v>0</v>
      </c>
      <c r="AR606" s="21" t="s">
        <v>344</v>
      </c>
      <c r="AT606" s="21" t="s">
        <v>193</v>
      </c>
      <c r="AU606" s="21" t="s">
        <v>114</v>
      </c>
      <c r="AY606" s="21" t="s">
        <v>191</v>
      </c>
      <c r="BE606" s="113">
        <f>IF(U606="základní",N606,0)</f>
        <v>0</v>
      </c>
      <c r="BF606" s="113">
        <f>IF(U606="snížená",N606,0)</f>
        <v>0</v>
      </c>
      <c r="BG606" s="113">
        <f>IF(U606="zákl. přenesená",N606,0)</f>
        <v>0</v>
      </c>
      <c r="BH606" s="113">
        <f>IF(U606="sníž. přenesená",N606,0)</f>
        <v>0</v>
      </c>
      <c r="BI606" s="113">
        <f>IF(U606="nulová",N606,0)</f>
        <v>0</v>
      </c>
      <c r="BJ606" s="21" t="s">
        <v>90</v>
      </c>
      <c r="BK606" s="113">
        <f>ROUND(L606*K606,2)</f>
        <v>0</v>
      </c>
      <c r="BL606" s="21" t="s">
        <v>344</v>
      </c>
      <c r="BM606" s="21" t="s">
        <v>2141</v>
      </c>
    </row>
    <row r="607" spans="2:47" s="1" customFormat="1" ht="22.5" customHeight="1">
      <c r="B607" s="38"/>
      <c r="C607" s="39"/>
      <c r="D607" s="39"/>
      <c r="E607" s="39"/>
      <c r="F607" s="270" t="s">
        <v>849</v>
      </c>
      <c r="G607" s="271"/>
      <c r="H607" s="271"/>
      <c r="I607" s="271"/>
      <c r="J607" s="39"/>
      <c r="K607" s="39"/>
      <c r="L607" s="39"/>
      <c r="M607" s="39"/>
      <c r="N607" s="39"/>
      <c r="O607" s="39"/>
      <c r="P607" s="39"/>
      <c r="Q607" s="39"/>
      <c r="R607" s="40"/>
      <c r="T607" s="147"/>
      <c r="U607" s="39"/>
      <c r="V607" s="39"/>
      <c r="W607" s="39"/>
      <c r="X607" s="39"/>
      <c r="Y607" s="39"/>
      <c r="Z607" s="39"/>
      <c r="AA607" s="81"/>
      <c r="AT607" s="21" t="s">
        <v>210</v>
      </c>
      <c r="AU607" s="21" t="s">
        <v>114</v>
      </c>
    </row>
    <row r="608" spans="2:51" s="11" customFormat="1" ht="22.5" customHeight="1">
      <c r="B608" s="187"/>
      <c r="C608" s="188"/>
      <c r="D608" s="188"/>
      <c r="E608" s="189" t="s">
        <v>22</v>
      </c>
      <c r="F608" s="272" t="s">
        <v>2134</v>
      </c>
      <c r="G608" s="273"/>
      <c r="H608" s="273"/>
      <c r="I608" s="273"/>
      <c r="J608" s="188"/>
      <c r="K608" s="190" t="s">
        <v>22</v>
      </c>
      <c r="L608" s="188"/>
      <c r="M608" s="188"/>
      <c r="N608" s="188"/>
      <c r="O608" s="188"/>
      <c r="P608" s="188"/>
      <c r="Q608" s="188"/>
      <c r="R608" s="191"/>
      <c r="T608" s="192"/>
      <c r="U608" s="188"/>
      <c r="V608" s="188"/>
      <c r="W608" s="188"/>
      <c r="X608" s="188"/>
      <c r="Y608" s="188"/>
      <c r="Z608" s="188"/>
      <c r="AA608" s="193"/>
      <c r="AT608" s="194" t="s">
        <v>199</v>
      </c>
      <c r="AU608" s="194" t="s">
        <v>114</v>
      </c>
      <c r="AV608" s="11" t="s">
        <v>90</v>
      </c>
      <c r="AW608" s="11" t="s">
        <v>39</v>
      </c>
      <c r="AX608" s="11" t="s">
        <v>82</v>
      </c>
      <c r="AY608" s="194" t="s">
        <v>191</v>
      </c>
    </row>
    <row r="609" spans="2:51" s="10" customFormat="1" ht="22.5" customHeight="1">
      <c r="B609" s="179"/>
      <c r="C609" s="180"/>
      <c r="D609" s="180"/>
      <c r="E609" s="181" t="s">
        <v>22</v>
      </c>
      <c r="F609" s="274" t="s">
        <v>2142</v>
      </c>
      <c r="G609" s="275"/>
      <c r="H609" s="275"/>
      <c r="I609" s="275"/>
      <c r="J609" s="180"/>
      <c r="K609" s="182">
        <v>85.06</v>
      </c>
      <c r="L609" s="180"/>
      <c r="M609" s="180"/>
      <c r="N609" s="180"/>
      <c r="O609" s="180"/>
      <c r="P609" s="180"/>
      <c r="Q609" s="180"/>
      <c r="R609" s="183"/>
      <c r="T609" s="184"/>
      <c r="U609" s="180"/>
      <c r="V609" s="180"/>
      <c r="W609" s="180"/>
      <c r="X609" s="180"/>
      <c r="Y609" s="180"/>
      <c r="Z609" s="180"/>
      <c r="AA609" s="185"/>
      <c r="AT609" s="186" t="s">
        <v>199</v>
      </c>
      <c r="AU609" s="186" t="s">
        <v>114</v>
      </c>
      <c r="AV609" s="10" t="s">
        <v>114</v>
      </c>
      <c r="AW609" s="10" t="s">
        <v>39</v>
      </c>
      <c r="AX609" s="10" t="s">
        <v>82</v>
      </c>
      <c r="AY609" s="186" t="s">
        <v>191</v>
      </c>
    </row>
    <row r="610" spans="2:51" s="10" customFormat="1" ht="22.5" customHeight="1">
      <c r="B610" s="179"/>
      <c r="C610" s="180"/>
      <c r="D610" s="180"/>
      <c r="E610" s="181" t="s">
        <v>22</v>
      </c>
      <c r="F610" s="274" t="s">
        <v>2143</v>
      </c>
      <c r="G610" s="275"/>
      <c r="H610" s="275"/>
      <c r="I610" s="275"/>
      <c r="J610" s="180"/>
      <c r="K610" s="182">
        <v>66.5</v>
      </c>
      <c r="L610" s="180"/>
      <c r="M610" s="180"/>
      <c r="N610" s="180"/>
      <c r="O610" s="180"/>
      <c r="P610" s="180"/>
      <c r="Q610" s="180"/>
      <c r="R610" s="183"/>
      <c r="T610" s="184"/>
      <c r="U610" s="180"/>
      <c r="V610" s="180"/>
      <c r="W610" s="180"/>
      <c r="X610" s="180"/>
      <c r="Y610" s="180"/>
      <c r="Z610" s="180"/>
      <c r="AA610" s="185"/>
      <c r="AT610" s="186" t="s">
        <v>199</v>
      </c>
      <c r="AU610" s="186" t="s">
        <v>114</v>
      </c>
      <c r="AV610" s="10" t="s">
        <v>114</v>
      </c>
      <c r="AW610" s="10" t="s">
        <v>39</v>
      </c>
      <c r="AX610" s="10" t="s">
        <v>82</v>
      </c>
      <c r="AY610" s="186" t="s">
        <v>191</v>
      </c>
    </row>
    <row r="611" spans="2:51" s="10" customFormat="1" ht="22.5" customHeight="1">
      <c r="B611" s="179"/>
      <c r="C611" s="180"/>
      <c r="D611" s="180"/>
      <c r="E611" s="181" t="s">
        <v>22</v>
      </c>
      <c r="F611" s="274" t="s">
        <v>2144</v>
      </c>
      <c r="G611" s="275"/>
      <c r="H611" s="275"/>
      <c r="I611" s="275"/>
      <c r="J611" s="180"/>
      <c r="K611" s="182">
        <v>450.677</v>
      </c>
      <c r="L611" s="180"/>
      <c r="M611" s="180"/>
      <c r="N611" s="180"/>
      <c r="O611" s="180"/>
      <c r="P611" s="180"/>
      <c r="Q611" s="180"/>
      <c r="R611" s="183"/>
      <c r="T611" s="184"/>
      <c r="U611" s="180"/>
      <c r="V611" s="180"/>
      <c r="W611" s="180"/>
      <c r="X611" s="180"/>
      <c r="Y611" s="180"/>
      <c r="Z611" s="180"/>
      <c r="AA611" s="185"/>
      <c r="AT611" s="186" t="s">
        <v>199</v>
      </c>
      <c r="AU611" s="186" t="s">
        <v>114</v>
      </c>
      <c r="AV611" s="10" t="s">
        <v>114</v>
      </c>
      <c r="AW611" s="10" t="s">
        <v>39</v>
      </c>
      <c r="AX611" s="10" t="s">
        <v>82</v>
      </c>
      <c r="AY611" s="186" t="s">
        <v>191</v>
      </c>
    </row>
    <row r="612" spans="2:51" s="12" customFormat="1" ht="22.5" customHeight="1">
      <c r="B612" s="195"/>
      <c r="C612" s="196"/>
      <c r="D612" s="196"/>
      <c r="E612" s="197" t="s">
        <v>22</v>
      </c>
      <c r="F612" s="288" t="s">
        <v>217</v>
      </c>
      <c r="G612" s="289"/>
      <c r="H612" s="289"/>
      <c r="I612" s="289"/>
      <c r="J612" s="196"/>
      <c r="K612" s="198">
        <v>602.237</v>
      </c>
      <c r="L612" s="196"/>
      <c r="M612" s="196"/>
      <c r="N612" s="196"/>
      <c r="O612" s="196"/>
      <c r="P612" s="196"/>
      <c r="Q612" s="196"/>
      <c r="R612" s="199"/>
      <c r="T612" s="200"/>
      <c r="U612" s="196"/>
      <c r="V612" s="196"/>
      <c r="W612" s="196"/>
      <c r="X612" s="196"/>
      <c r="Y612" s="196"/>
      <c r="Z612" s="196"/>
      <c r="AA612" s="201"/>
      <c r="AT612" s="202" t="s">
        <v>199</v>
      </c>
      <c r="AU612" s="202" t="s">
        <v>114</v>
      </c>
      <c r="AV612" s="12" t="s">
        <v>196</v>
      </c>
      <c r="AW612" s="12" t="s">
        <v>39</v>
      </c>
      <c r="AX612" s="12" t="s">
        <v>90</v>
      </c>
      <c r="AY612" s="202" t="s">
        <v>191</v>
      </c>
    </row>
    <row r="613" spans="2:65" s="1" customFormat="1" ht="22.5" customHeight="1">
      <c r="B613" s="38"/>
      <c r="C613" s="203" t="s">
        <v>1060</v>
      </c>
      <c r="D613" s="203" t="s">
        <v>292</v>
      </c>
      <c r="E613" s="204" t="s">
        <v>865</v>
      </c>
      <c r="F613" s="276" t="s">
        <v>866</v>
      </c>
      <c r="G613" s="276"/>
      <c r="H613" s="276"/>
      <c r="I613" s="276"/>
      <c r="J613" s="205" t="s">
        <v>111</v>
      </c>
      <c r="K613" s="206">
        <v>181.872</v>
      </c>
      <c r="L613" s="277">
        <v>0</v>
      </c>
      <c r="M613" s="278"/>
      <c r="N613" s="279">
        <f>ROUND(L613*K613,2)</f>
        <v>0</v>
      </c>
      <c r="O613" s="280"/>
      <c r="P613" s="280"/>
      <c r="Q613" s="280"/>
      <c r="R613" s="40"/>
      <c r="T613" s="176" t="s">
        <v>22</v>
      </c>
      <c r="U613" s="47" t="s">
        <v>47</v>
      </c>
      <c r="V613" s="39"/>
      <c r="W613" s="177">
        <f>V613*K613</f>
        <v>0</v>
      </c>
      <c r="X613" s="177">
        <v>0.0041</v>
      </c>
      <c r="Y613" s="177">
        <f>X613*K613</f>
        <v>0.7456752000000001</v>
      </c>
      <c r="Z613" s="177">
        <v>0</v>
      </c>
      <c r="AA613" s="178">
        <f>Z613*K613</f>
        <v>0</v>
      </c>
      <c r="AR613" s="21" t="s">
        <v>440</v>
      </c>
      <c r="AT613" s="21" t="s">
        <v>292</v>
      </c>
      <c r="AU613" s="21" t="s">
        <v>114</v>
      </c>
      <c r="AY613" s="21" t="s">
        <v>191</v>
      </c>
      <c r="BE613" s="113">
        <f>IF(U613="základní",N613,0)</f>
        <v>0</v>
      </c>
      <c r="BF613" s="113">
        <f>IF(U613="snížená",N613,0)</f>
        <v>0</v>
      </c>
      <c r="BG613" s="113">
        <f>IF(U613="zákl. přenesená",N613,0)</f>
        <v>0</v>
      </c>
      <c r="BH613" s="113">
        <f>IF(U613="sníž. přenesená",N613,0)</f>
        <v>0</v>
      </c>
      <c r="BI613" s="113">
        <f>IF(U613="nulová",N613,0)</f>
        <v>0</v>
      </c>
      <c r="BJ613" s="21" t="s">
        <v>90</v>
      </c>
      <c r="BK613" s="113">
        <f>ROUND(L613*K613,2)</f>
        <v>0</v>
      </c>
      <c r="BL613" s="21" t="s">
        <v>344</v>
      </c>
      <c r="BM613" s="21" t="s">
        <v>2145</v>
      </c>
    </row>
    <row r="614" spans="2:51" s="11" customFormat="1" ht="22.5" customHeight="1">
      <c r="B614" s="187"/>
      <c r="C614" s="188"/>
      <c r="D614" s="188"/>
      <c r="E614" s="189" t="s">
        <v>22</v>
      </c>
      <c r="F614" s="286" t="s">
        <v>2134</v>
      </c>
      <c r="G614" s="287"/>
      <c r="H614" s="287"/>
      <c r="I614" s="287"/>
      <c r="J614" s="188"/>
      <c r="K614" s="190" t="s">
        <v>22</v>
      </c>
      <c r="L614" s="188"/>
      <c r="M614" s="188"/>
      <c r="N614" s="188"/>
      <c r="O614" s="188"/>
      <c r="P614" s="188"/>
      <c r="Q614" s="188"/>
      <c r="R614" s="191"/>
      <c r="T614" s="192"/>
      <c r="U614" s="188"/>
      <c r="V614" s="188"/>
      <c r="W614" s="188"/>
      <c r="X614" s="188"/>
      <c r="Y614" s="188"/>
      <c r="Z614" s="188"/>
      <c r="AA614" s="193"/>
      <c r="AT614" s="194" t="s">
        <v>199</v>
      </c>
      <c r="AU614" s="194" t="s">
        <v>114</v>
      </c>
      <c r="AV614" s="11" t="s">
        <v>90</v>
      </c>
      <c r="AW614" s="11" t="s">
        <v>39</v>
      </c>
      <c r="AX614" s="11" t="s">
        <v>82</v>
      </c>
      <c r="AY614" s="194" t="s">
        <v>191</v>
      </c>
    </row>
    <row r="615" spans="2:51" s="10" customFormat="1" ht="22.5" customHeight="1">
      <c r="B615" s="179"/>
      <c r="C615" s="180"/>
      <c r="D615" s="180"/>
      <c r="E615" s="181" t="s">
        <v>22</v>
      </c>
      <c r="F615" s="274" t="s">
        <v>2142</v>
      </c>
      <c r="G615" s="275"/>
      <c r="H615" s="275"/>
      <c r="I615" s="275"/>
      <c r="J615" s="180"/>
      <c r="K615" s="182">
        <v>85.06</v>
      </c>
      <c r="L615" s="180"/>
      <c r="M615" s="180"/>
      <c r="N615" s="180"/>
      <c r="O615" s="180"/>
      <c r="P615" s="180"/>
      <c r="Q615" s="180"/>
      <c r="R615" s="183"/>
      <c r="T615" s="184"/>
      <c r="U615" s="180"/>
      <c r="V615" s="180"/>
      <c r="W615" s="180"/>
      <c r="X615" s="180"/>
      <c r="Y615" s="180"/>
      <c r="Z615" s="180"/>
      <c r="AA615" s="185"/>
      <c r="AT615" s="186" t="s">
        <v>199</v>
      </c>
      <c r="AU615" s="186" t="s">
        <v>114</v>
      </c>
      <c r="AV615" s="10" t="s">
        <v>114</v>
      </c>
      <c r="AW615" s="10" t="s">
        <v>39</v>
      </c>
      <c r="AX615" s="10" t="s">
        <v>82</v>
      </c>
      <c r="AY615" s="186" t="s">
        <v>191</v>
      </c>
    </row>
    <row r="616" spans="2:51" s="10" customFormat="1" ht="22.5" customHeight="1">
      <c r="B616" s="179"/>
      <c r="C616" s="180"/>
      <c r="D616" s="180"/>
      <c r="E616" s="181" t="s">
        <v>22</v>
      </c>
      <c r="F616" s="274" t="s">
        <v>2143</v>
      </c>
      <c r="G616" s="275"/>
      <c r="H616" s="275"/>
      <c r="I616" s="275"/>
      <c r="J616" s="180"/>
      <c r="K616" s="182">
        <v>66.5</v>
      </c>
      <c r="L616" s="180"/>
      <c r="M616" s="180"/>
      <c r="N616" s="180"/>
      <c r="O616" s="180"/>
      <c r="P616" s="180"/>
      <c r="Q616" s="180"/>
      <c r="R616" s="183"/>
      <c r="T616" s="184"/>
      <c r="U616" s="180"/>
      <c r="V616" s="180"/>
      <c r="W616" s="180"/>
      <c r="X616" s="180"/>
      <c r="Y616" s="180"/>
      <c r="Z616" s="180"/>
      <c r="AA616" s="185"/>
      <c r="AT616" s="186" t="s">
        <v>199</v>
      </c>
      <c r="AU616" s="186" t="s">
        <v>114</v>
      </c>
      <c r="AV616" s="10" t="s">
        <v>114</v>
      </c>
      <c r="AW616" s="10" t="s">
        <v>39</v>
      </c>
      <c r="AX616" s="10" t="s">
        <v>82</v>
      </c>
      <c r="AY616" s="186" t="s">
        <v>191</v>
      </c>
    </row>
    <row r="617" spans="2:51" s="12" customFormat="1" ht="22.5" customHeight="1">
      <c r="B617" s="195"/>
      <c r="C617" s="196"/>
      <c r="D617" s="196"/>
      <c r="E617" s="197" t="s">
        <v>22</v>
      </c>
      <c r="F617" s="288" t="s">
        <v>217</v>
      </c>
      <c r="G617" s="289"/>
      <c r="H617" s="289"/>
      <c r="I617" s="289"/>
      <c r="J617" s="196"/>
      <c r="K617" s="198">
        <v>151.56</v>
      </c>
      <c r="L617" s="196"/>
      <c r="M617" s="196"/>
      <c r="N617" s="196"/>
      <c r="O617" s="196"/>
      <c r="P617" s="196"/>
      <c r="Q617" s="196"/>
      <c r="R617" s="199"/>
      <c r="T617" s="200"/>
      <c r="U617" s="196"/>
      <c r="V617" s="196"/>
      <c r="W617" s="196"/>
      <c r="X617" s="196"/>
      <c r="Y617" s="196"/>
      <c r="Z617" s="196"/>
      <c r="AA617" s="201"/>
      <c r="AT617" s="202" t="s">
        <v>199</v>
      </c>
      <c r="AU617" s="202" t="s">
        <v>114</v>
      </c>
      <c r="AV617" s="12" t="s">
        <v>196</v>
      </c>
      <c r="AW617" s="12" t="s">
        <v>39</v>
      </c>
      <c r="AX617" s="12" t="s">
        <v>90</v>
      </c>
      <c r="AY617" s="202" t="s">
        <v>191</v>
      </c>
    </row>
    <row r="618" spans="2:65" s="1" customFormat="1" ht="44.25" customHeight="1">
      <c r="B618" s="38"/>
      <c r="C618" s="203" t="s">
        <v>2146</v>
      </c>
      <c r="D618" s="203" t="s">
        <v>292</v>
      </c>
      <c r="E618" s="204" t="s">
        <v>870</v>
      </c>
      <c r="F618" s="276" t="s">
        <v>871</v>
      </c>
      <c r="G618" s="276"/>
      <c r="H618" s="276"/>
      <c r="I618" s="276"/>
      <c r="J618" s="205" t="s">
        <v>111</v>
      </c>
      <c r="K618" s="206">
        <v>540.812</v>
      </c>
      <c r="L618" s="277">
        <v>0</v>
      </c>
      <c r="M618" s="278"/>
      <c r="N618" s="279">
        <f>ROUND(L618*K618,2)</f>
        <v>0</v>
      </c>
      <c r="O618" s="280"/>
      <c r="P618" s="280"/>
      <c r="Q618" s="280"/>
      <c r="R618" s="40"/>
      <c r="T618" s="176" t="s">
        <v>22</v>
      </c>
      <c r="U618" s="47" t="s">
        <v>47</v>
      </c>
      <c r="V618" s="39"/>
      <c r="W618" s="177">
        <f>V618*K618</f>
        <v>0</v>
      </c>
      <c r="X618" s="177">
        <v>0.0069</v>
      </c>
      <c r="Y618" s="177">
        <f>X618*K618</f>
        <v>3.7316028</v>
      </c>
      <c r="Z618" s="177">
        <v>0</v>
      </c>
      <c r="AA618" s="178">
        <f>Z618*K618</f>
        <v>0</v>
      </c>
      <c r="AR618" s="21" t="s">
        <v>440</v>
      </c>
      <c r="AT618" s="21" t="s">
        <v>292</v>
      </c>
      <c r="AU618" s="21" t="s">
        <v>114</v>
      </c>
      <c r="AY618" s="21" t="s">
        <v>191</v>
      </c>
      <c r="BE618" s="113">
        <f>IF(U618="základní",N618,0)</f>
        <v>0</v>
      </c>
      <c r="BF618" s="113">
        <f>IF(U618="snížená",N618,0)</f>
        <v>0</v>
      </c>
      <c r="BG618" s="113">
        <f>IF(U618="zákl. přenesená",N618,0)</f>
        <v>0</v>
      </c>
      <c r="BH618" s="113">
        <f>IF(U618="sníž. přenesená",N618,0)</f>
        <v>0</v>
      </c>
      <c r="BI618" s="113">
        <f>IF(U618="nulová",N618,0)</f>
        <v>0</v>
      </c>
      <c r="BJ618" s="21" t="s">
        <v>90</v>
      </c>
      <c r="BK618" s="113">
        <f>ROUND(L618*K618,2)</f>
        <v>0</v>
      </c>
      <c r="BL618" s="21" t="s">
        <v>344</v>
      </c>
      <c r="BM618" s="21" t="s">
        <v>2147</v>
      </c>
    </row>
    <row r="619" spans="2:51" s="10" customFormat="1" ht="22.5" customHeight="1">
      <c r="B619" s="179"/>
      <c r="C619" s="180"/>
      <c r="D619" s="180"/>
      <c r="E619" s="181" t="s">
        <v>22</v>
      </c>
      <c r="F619" s="284" t="s">
        <v>2140</v>
      </c>
      <c r="G619" s="285"/>
      <c r="H619" s="285"/>
      <c r="I619" s="285"/>
      <c r="J619" s="180"/>
      <c r="K619" s="182">
        <v>450.677</v>
      </c>
      <c r="L619" s="180"/>
      <c r="M619" s="180"/>
      <c r="N619" s="180"/>
      <c r="O619" s="180"/>
      <c r="P619" s="180"/>
      <c r="Q619" s="180"/>
      <c r="R619" s="183"/>
      <c r="T619" s="184"/>
      <c r="U619" s="180"/>
      <c r="V619" s="180"/>
      <c r="W619" s="180"/>
      <c r="X619" s="180"/>
      <c r="Y619" s="180"/>
      <c r="Z619" s="180"/>
      <c r="AA619" s="185"/>
      <c r="AT619" s="186" t="s">
        <v>199</v>
      </c>
      <c r="AU619" s="186" t="s">
        <v>114</v>
      </c>
      <c r="AV619" s="10" t="s">
        <v>114</v>
      </c>
      <c r="AW619" s="10" t="s">
        <v>39</v>
      </c>
      <c r="AX619" s="10" t="s">
        <v>90</v>
      </c>
      <c r="AY619" s="186" t="s">
        <v>191</v>
      </c>
    </row>
    <row r="620" spans="2:65" s="1" customFormat="1" ht="31.5" customHeight="1">
      <c r="B620" s="38"/>
      <c r="C620" s="172" t="s">
        <v>983</v>
      </c>
      <c r="D620" s="172" t="s">
        <v>193</v>
      </c>
      <c r="E620" s="173" t="s">
        <v>874</v>
      </c>
      <c r="F620" s="281" t="s">
        <v>875</v>
      </c>
      <c r="G620" s="281"/>
      <c r="H620" s="281"/>
      <c r="I620" s="281"/>
      <c r="J620" s="174" t="s">
        <v>406</v>
      </c>
      <c r="K620" s="175">
        <v>17.1</v>
      </c>
      <c r="L620" s="282">
        <v>0</v>
      </c>
      <c r="M620" s="283"/>
      <c r="N620" s="280">
        <f>ROUND(L620*K620,2)</f>
        <v>0</v>
      </c>
      <c r="O620" s="280"/>
      <c r="P620" s="280"/>
      <c r="Q620" s="280"/>
      <c r="R620" s="40"/>
      <c r="T620" s="176" t="s">
        <v>22</v>
      </c>
      <c r="U620" s="47" t="s">
        <v>47</v>
      </c>
      <c r="V620" s="39"/>
      <c r="W620" s="177">
        <f>V620*K620</f>
        <v>0</v>
      </c>
      <c r="X620" s="177">
        <v>0.00088</v>
      </c>
      <c r="Y620" s="177">
        <f>X620*K620</f>
        <v>0.015048000000000002</v>
      </c>
      <c r="Z620" s="177">
        <v>0</v>
      </c>
      <c r="AA620" s="178">
        <f>Z620*K620</f>
        <v>0</v>
      </c>
      <c r="AR620" s="21" t="s">
        <v>344</v>
      </c>
      <c r="AT620" s="21" t="s">
        <v>193</v>
      </c>
      <c r="AU620" s="21" t="s">
        <v>114</v>
      </c>
      <c r="AY620" s="21" t="s">
        <v>191</v>
      </c>
      <c r="BE620" s="113">
        <f>IF(U620="základní",N620,0)</f>
        <v>0</v>
      </c>
      <c r="BF620" s="113">
        <f>IF(U620="snížená",N620,0)</f>
        <v>0</v>
      </c>
      <c r="BG620" s="113">
        <f>IF(U620="zákl. přenesená",N620,0)</f>
        <v>0</v>
      </c>
      <c r="BH620" s="113">
        <f>IF(U620="sníž. přenesená",N620,0)</f>
        <v>0</v>
      </c>
      <c r="BI620" s="113">
        <f>IF(U620="nulová",N620,0)</f>
        <v>0</v>
      </c>
      <c r="BJ620" s="21" t="s">
        <v>90</v>
      </c>
      <c r="BK620" s="113">
        <f>ROUND(L620*K620,2)</f>
        <v>0</v>
      </c>
      <c r="BL620" s="21" t="s">
        <v>344</v>
      </c>
      <c r="BM620" s="21" t="s">
        <v>2148</v>
      </c>
    </row>
    <row r="621" spans="2:47" s="1" customFormat="1" ht="42" customHeight="1">
      <c r="B621" s="38"/>
      <c r="C621" s="39"/>
      <c r="D621" s="39"/>
      <c r="E621" s="39"/>
      <c r="F621" s="270" t="s">
        <v>877</v>
      </c>
      <c r="G621" s="271"/>
      <c r="H621" s="271"/>
      <c r="I621" s="271"/>
      <c r="J621" s="39"/>
      <c r="K621" s="39"/>
      <c r="L621" s="39"/>
      <c r="M621" s="39"/>
      <c r="N621" s="39"/>
      <c r="O621" s="39"/>
      <c r="P621" s="39"/>
      <c r="Q621" s="39"/>
      <c r="R621" s="40"/>
      <c r="T621" s="147"/>
      <c r="U621" s="39"/>
      <c r="V621" s="39"/>
      <c r="W621" s="39"/>
      <c r="X621" s="39"/>
      <c r="Y621" s="39"/>
      <c r="Z621" s="39"/>
      <c r="AA621" s="81"/>
      <c r="AT621" s="21" t="s">
        <v>210</v>
      </c>
      <c r="AU621" s="21" t="s">
        <v>114</v>
      </c>
    </row>
    <row r="622" spans="2:51" s="11" customFormat="1" ht="22.5" customHeight="1">
      <c r="B622" s="187"/>
      <c r="C622" s="188"/>
      <c r="D622" s="188"/>
      <c r="E622" s="189" t="s">
        <v>22</v>
      </c>
      <c r="F622" s="272" t="s">
        <v>2149</v>
      </c>
      <c r="G622" s="273"/>
      <c r="H622" s="273"/>
      <c r="I622" s="273"/>
      <c r="J622" s="188"/>
      <c r="K622" s="190" t="s">
        <v>22</v>
      </c>
      <c r="L622" s="188"/>
      <c r="M622" s="188"/>
      <c r="N622" s="188"/>
      <c r="O622" s="188"/>
      <c r="P622" s="188"/>
      <c r="Q622" s="188"/>
      <c r="R622" s="191"/>
      <c r="T622" s="192"/>
      <c r="U622" s="188"/>
      <c r="V622" s="188"/>
      <c r="W622" s="188"/>
      <c r="X622" s="188"/>
      <c r="Y622" s="188"/>
      <c r="Z622" s="188"/>
      <c r="AA622" s="193"/>
      <c r="AT622" s="194" t="s">
        <v>199</v>
      </c>
      <c r="AU622" s="194" t="s">
        <v>114</v>
      </c>
      <c r="AV622" s="11" t="s">
        <v>90</v>
      </c>
      <c r="AW622" s="11" t="s">
        <v>39</v>
      </c>
      <c r="AX622" s="11" t="s">
        <v>82</v>
      </c>
      <c r="AY622" s="194" t="s">
        <v>191</v>
      </c>
    </row>
    <row r="623" spans="2:51" s="10" customFormat="1" ht="22.5" customHeight="1">
      <c r="B623" s="179"/>
      <c r="C623" s="180"/>
      <c r="D623" s="180"/>
      <c r="E623" s="181" t="s">
        <v>22</v>
      </c>
      <c r="F623" s="274" t="s">
        <v>2150</v>
      </c>
      <c r="G623" s="275"/>
      <c r="H623" s="275"/>
      <c r="I623" s="275"/>
      <c r="J623" s="180"/>
      <c r="K623" s="182">
        <v>17.1</v>
      </c>
      <c r="L623" s="180"/>
      <c r="M623" s="180"/>
      <c r="N623" s="180"/>
      <c r="O623" s="180"/>
      <c r="P623" s="180"/>
      <c r="Q623" s="180"/>
      <c r="R623" s="183"/>
      <c r="T623" s="184"/>
      <c r="U623" s="180"/>
      <c r="V623" s="180"/>
      <c r="W623" s="180"/>
      <c r="X623" s="180"/>
      <c r="Y623" s="180"/>
      <c r="Z623" s="180"/>
      <c r="AA623" s="185"/>
      <c r="AT623" s="186" t="s">
        <v>199</v>
      </c>
      <c r="AU623" s="186" t="s">
        <v>114</v>
      </c>
      <c r="AV623" s="10" t="s">
        <v>114</v>
      </c>
      <c r="AW623" s="10" t="s">
        <v>39</v>
      </c>
      <c r="AX623" s="10" t="s">
        <v>82</v>
      </c>
      <c r="AY623" s="186" t="s">
        <v>191</v>
      </c>
    </row>
    <row r="624" spans="2:51" s="12" customFormat="1" ht="22.5" customHeight="1">
      <c r="B624" s="195"/>
      <c r="C624" s="196"/>
      <c r="D624" s="196"/>
      <c r="E624" s="197" t="s">
        <v>22</v>
      </c>
      <c r="F624" s="288" t="s">
        <v>217</v>
      </c>
      <c r="G624" s="289"/>
      <c r="H624" s="289"/>
      <c r="I624" s="289"/>
      <c r="J624" s="196"/>
      <c r="K624" s="198">
        <v>17.1</v>
      </c>
      <c r="L624" s="196"/>
      <c r="M624" s="196"/>
      <c r="N624" s="196"/>
      <c r="O624" s="196"/>
      <c r="P624" s="196"/>
      <c r="Q624" s="196"/>
      <c r="R624" s="199"/>
      <c r="T624" s="200"/>
      <c r="U624" s="196"/>
      <c r="V624" s="196"/>
      <c r="W624" s="196"/>
      <c r="X624" s="196"/>
      <c r="Y624" s="196"/>
      <c r="Z624" s="196"/>
      <c r="AA624" s="201"/>
      <c r="AT624" s="202" t="s">
        <v>199</v>
      </c>
      <c r="AU624" s="202" t="s">
        <v>114</v>
      </c>
      <c r="AV624" s="12" t="s">
        <v>196</v>
      </c>
      <c r="AW624" s="12" t="s">
        <v>39</v>
      </c>
      <c r="AX624" s="12" t="s">
        <v>90</v>
      </c>
      <c r="AY624" s="202" t="s">
        <v>191</v>
      </c>
    </row>
    <row r="625" spans="2:65" s="1" customFormat="1" ht="31.5" customHeight="1">
      <c r="B625" s="38"/>
      <c r="C625" s="172" t="s">
        <v>698</v>
      </c>
      <c r="D625" s="172" t="s">
        <v>193</v>
      </c>
      <c r="E625" s="173" t="s">
        <v>881</v>
      </c>
      <c r="F625" s="281" t="s">
        <v>882</v>
      </c>
      <c r="G625" s="281"/>
      <c r="H625" s="281"/>
      <c r="I625" s="281"/>
      <c r="J625" s="174" t="s">
        <v>831</v>
      </c>
      <c r="K625" s="215">
        <v>0</v>
      </c>
      <c r="L625" s="282">
        <v>0</v>
      </c>
      <c r="M625" s="283"/>
      <c r="N625" s="280">
        <f>ROUND(L625*K625,2)</f>
        <v>0</v>
      </c>
      <c r="O625" s="280"/>
      <c r="P625" s="280"/>
      <c r="Q625" s="280"/>
      <c r="R625" s="40"/>
      <c r="T625" s="176" t="s">
        <v>22</v>
      </c>
      <c r="U625" s="47" t="s">
        <v>47</v>
      </c>
      <c r="V625" s="39"/>
      <c r="W625" s="177">
        <f>V625*K625</f>
        <v>0</v>
      </c>
      <c r="X625" s="177">
        <v>0</v>
      </c>
      <c r="Y625" s="177">
        <f>X625*K625</f>
        <v>0</v>
      </c>
      <c r="Z625" s="177">
        <v>0</v>
      </c>
      <c r="AA625" s="178">
        <f>Z625*K625</f>
        <v>0</v>
      </c>
      <c r="AR625" s="21" t="s">
        <v>344</v>
      </c>
      <c r="AT625" s="21" t="s">
        <v>193</v>
      </c>
      <c r="AU625" s="21" t="s">
        <v>114</v>
      </c>
      <c r="AY625" s="21" t="s">
        <v>191</v>
      </c>
      <c r="BE625" s="113">
        <f>IF(U625="základní",N625,0)</f>
        <v>0</v>
      </c>
      <c r="BF625" s="113">
        <f>IF(U625="snížená",N625,0)</f>
        <v>0</v>
      </c>
      <c r="BG625" s="113">
        <f>IF(U625="zákl. přenesená",N625,0)</f>
        <v>0</v>
      </c>
      <c r="BH625" s="113">
        <f>IF(U625="sníž. přenesená",N625,0)</f>
        <v>0</v>
      </c>
      <c r="BI625" s="113">
        <f>IF(U625="nulová",N625,0)</f>
        <v>0</v>
      </c>
      <c r="BJ625" s="21" t="s">
        <v>90</v>
      </c>
      <c r="BK625" s="113">
        <f>ROUND(L625*K625,2)</f>
        <v>0</v>
      </c>
      <c r="BL625" s="21" t="s">
        <v>344</v>
      </c>
      <c r="BM625" s="21" t="s">
        <v>2151</v>
      </c>
    </row>
    <row r="626" spans="2:63" s="9" customFormat="1" ht="29.85" customHeight="1">
      <c r="B626" s="161"/>
      <c r="C626" s="162"/>
      <c r="D626" s="171" t="s">
        <v>149</v>
      </c>
      <c r="E626" s="171"/>
      <c r="F626" s="171"/>
      <c r="G626" s="171"/>
      <c r="H626" s="171"/>
      <c r="I626" s="171"/>
      <c r="J626" s="171"/>
      <c r="K626" s="171"/>
      <c r="L626" s="171"/>
      <c r="M626" s="171"/>
      <c r="N626" s="268">
        <f>BK626</f>
        <v>0</v>
      </c>
      <c r="O626" s="269"/>
      <c r="P626" s="269"/>
      <c r="Q626" s="269"/>
      <c r="R626" s="164"/>
      <c r="T626" s="165"/>
      <c r="U626" s="162"/>
      <c r="V626" s="162"/>
      <c r="W626" s="166">
        <f>SUM(W627:W686)</f>
        <v>0</v>
      </c>
      <c r="X626" s="162"/>
      <c r="Y626" s="166">
        <f>SUM(Y627:Y686)</f>
        <v>2.3409091</v>
      </c>
      <c r="Z626" s="162"/>
      <c r="AA626" s="167">
        <f>SUM(AA627:AA686)</f>
        <v>0.11535000000000001</v>
      </c>
      <c r="AR626" s="168" t="s">
        <v>114</v>
      </c>
      <c r="AT626" s="169" t="s">
        <v>81</v>
      </c>
      <c r="AU626" s="169" t="s">
        <v>90</v>
      </c>
      <c r="AY626" s="168" t="s">
        <v>191</v>
      </c>
      <c r="BK626" s="170">
        <f>SUM(BK627:BK686)</f>
        <v>0</v>
      </c>
    </row>
    <row r="627" spans="2:65" s="1" customFormat="1" ht="31.5" customHeight="1">
      <c r="B627" s="38"/>
      <c r="C627" s="172" t="s">
        <v>1052</v>
      </c>
      <c r="D627" s="172" t="s">
        <v>193</v>
      </c>
      <c r="E627" s="173" t="s">
        <v>2152</v>
      </c>
      <c r="F627" s="281" t="s">
        <v>2153</v>
      </c>
      <c r="G627" s="281"/>
      <c r="H627" s="281"/>
      <c r="I627" s="281"/>
      <c r="J627" s="174" t="s">
        <v>111</v>
      </c>
      <c r="K627" s="175">
        <v>76.9</v>
      </c>
      <c r="L627" s="282">
        <v>0</v>
      </c>
      <c r="M627" s="283"/>
      <c r="N627" s="280">
        <f>ROUND(L627*K627,2)</f>
        <v>0</v>
      </c>
      <c r="O627" s="280"/>
      <c r="P627" s="280"/>
      <c r="Q627" s="280"/>
      <c r="R627" s="40"/>
      <c r="T627" s="176" t="s">
        <v>22</v>
      </c>
      <c r="U627" s="47" t="s">
        <v>47</v>
      </c>
      <c r="V627" s="39"/>
      <c r="W627" s="177">
        <f>V627*K627</f>
        <v>0</v>
      </c>
      <c r="X627" s="177">
        <v>0</v>
      </c>
      <c r="Y627" s="177">
        <f>X627*K627</f>
        <v>0</v>
      </c>
      <c r="Z627" s="177">
        <v>0.0015</v>
      </c>
      <c r="AA627" s="178">
        <f>Z627*K627</f>
        <v>0.11535000000000001</v>
      </c>
      <c r="AR627" s="21" t="s">
        <v>344</v>
      </c>
      <c r="AT627" s="21" t="s">
        <v>193</v>
      </c>
      <c r="AU627" s="21" t="s">
        <v>114</v>
      </c>
      <c r="AY627" s="21" t="s">
        <v>191</v>
      </c>
      <c r="BE627" s="113">
        <f>IF(U627="základní",N627,0)</f>
        <v>0</v>
      </c>
      <c r="BF627" s="113">
        <f>IF(U627="snížená",N627,0)</f>
        <v>0</v>
      </c>
      <c r="BG627" s="113">
        <f>IF(U627="zákl. přenesená",N627,0)</f>
        <v>0</v>
      </c>
      <c r="BH627" s="113">
        <f>IF(U627="sníž. přenesená",N627,0)</f>
        <v>0</v>
      </c>
      <c r="BI627" s="113">
        <f>IF(U627="nulová",N627,0)</f>
        <v>0</v>
      </c>
      <c r="BJ627" s="21" t="s">
        <v>90</v>
      </c>
      <c r="BK627" s="113">
        <f>ROUND(L627*K627,2)</f>
        <v>0</v>
      </c>
      <c r="BL627" s="21" t="s">
        <v>344</v>
      </c>
      <c r="BM627" s="21" t="s">
        <v>2154</v>
      </c>
    </row>
    <row r="628" spans="2:51" s="11" customFormat="1" ht="22.5" customHeight="1">
      <c r="B628" s="187"/>
      <c r="C628" s="188"/>
      <c r="D628" s="188"/>
      <c r="E628" s="189" t="s">
        <v>22</v>
      </c>
      <c r="F628" s="286" t="s">
        <v>1946</v>
      </c>
      <c r="G628" s="287"/>
      <c r="H628" s="287"/>
      <c r="I628" s="287"/>
      <c r="J628" s="188"/>
      <c r="K628" s="190" t="s">
        <v>22</v>
      </c>
      <c r="L628" s="188"/>
      <c r="M628" s="188"/>
      <c r="N628" s="188"/>
      <c r="O628" s="188"/>
      <c r="P628" s="188"/>
      <c r="Q628" s="188"/>
      <c r="R628" s="191"/>
      <c r="T628" s="192"/>
      <c r="U628" s="188"/>
      <c r="V628" s="188"/>
      <c r="W628" s="188"/>
      <c r="X628" s="188"/>
      <c r="Y628" s="188"/>
      <c r="Z628" s="188"/>
      <c r="AA628" s="193"/>
      <c r="AT628" s="194" t="s">
        <v>199</v>
      </c>
      <c r="AU628" s="194" t="s">
        <v>114</v>
      </c>
      <c r="AV628" s="11" t="s">
        <v>90</v>
      </c>
      <c r="AW628" s="11" t="s">
        <v>39</v>
      </c>
      <c r="AX628" s="11" t="s">
        <v>82</v>
      </c>
      <c r="AY628" s="194" t="s">
        <v>191</v>
      </c>
    </row>
    <row r="629" spans="2:51" s="10" customFormat="1" ht="22.5" customHeight="1">
      <c r="B629" s="179"/>
      <c r="C629" s="180"/>
      <c r="D629" s="180"/>
      <c r="E629" s="181" t="s">
        <v>22</v>
      </c>
      <c r="F629" s="274" t="s">
        <v>1995</v>
      </c>
      <c r="G629" s="275"/>
      <c r="H629" s="275"/>
      <c r="I629" s="275"/>
      <c r="J629" s="180"/>
      <c r="K629" s="182">
        <v>76.9</v>
      </c>
      <c r="L629" s="180"/>
      <c r="M629" s="180"/>
      <c r="N629" s="180"/>
      <c r="O629" s="180"/>
      <c r="P629" s="180"/>
      <c r="Q629" s="180"/>
      <c r="R629" s="183"/>
      <c r="T629" s="184"/>
      <c r="U629" s="180"/>
      <c r="V629" s="180"/>
      <c r="W629" s="180"/>
      <c r="X629" s="180"/>
      <c r="Y629" s="180"/>
      <c r="Z629" s="180"/>
      <c r="AA629" s="185"/>
      <c r="AT629" s="186" t="s">
        <v>199</v>
      </c>
      <c r="AU629" s="186" t="s">
        <v>114</v>
      </c>
      <c r="AV629" s="10" t="s">
        <v>114</v>
      </c>
      <c r="AW629" s="10" t="s">
        <v>39</v>
      </c>
      <c r="AX629" s="10" t="s">
        <v>90</v>
      </c>
      <c r="AY629" s="186" t="s">
        <v>191</v>
      </c>
    </row>
    <row r="630" spans="2:65" s="1" customFormat="1" ht="31.5" customHeight="1">
      <c r="B630" s="38"/>
      <c r="C630" s="172" t="s">
        <v>775</v>
      </c>
      <c r="D630" s="172" t="s">
        <v>193</v>
      </c>
      <c r="E630" s="173" t="s">
        <v>885</v>
      </c>
      <c r="F630" s="281" t="s">
        <v>886</v>
      </c>
      <c r="G630" s="281"/>
      <c r="H630" s="281"/>
      <c r="I630" s="281"/>
      <c r="J630" s="174" t="s">
        <v>111</v>
      </c>
      <c r="K630" s="175">
        <v>46.55</v>
      </c>
      <c r="L630" s="282">
        <v>0</v>
      </c>
      <c r="M630" s="283"/>
      <c r="N630" s="280">
        <f>ROUND(L630*K630,2)</f>
        <v>0</v>
      </c>
      <c r="O630" s="280"/>
      <c r="P630" s="280"/>
      <c r="Q630" s="280"/>
      <c r="R630" s="40"/>
      <c r="T630" s="176" t="s">
        <v>22</v>
      </c>
      <c r="U630" s="47" t="s">
        <v>47</v>
      </c>
      <c r="V630" s="39"/>
      <c r="W630" s="177">
        <f>V630*K630</f>
        <v>0</v>
      </c>
      <c r="X630" s="177">
        <v>0.00116</v>
      </c>
      <c r="Y630" s="177">
        <f>X630*K630</f>
        <v>0.053998</v>
      </c>
      <c r="Z630" s="177">
        <v>0</v>
      </c>
      <c r="AA630" s="178">
        <f>Z630*K630</f>
        <v>0</v>
      </c>
      <c r="AR630" s="21" t="s">
        <v>344</v>
      </c>
      <c r="AT630" s="21" t="s">
        <v>193</v>
      </c>
      <c r="AU630" s="21" t="s">
        <v>114</v>
      </c>
      <c r="AY630" s="21" t="s">
        <v>191</v>
      </c>
      <c r="BE630" s="113">
        <f>IF(U630="základní",N630,0)</f>
        <v>0</v>
      </c>
      <c r="BF630" s="113">
        <f>IF(U630="snížená",N630,0)</f>
        <v>0</v>
      </c>
      <c r="BG630" s="113">
        <f>IF(U630="zákl. přenesená",N630,0)</f>
        <v>0</v>
      </c>
      <c r="BH630" s="113">
        <f>IF(U630="sníž. přenesená",N630,0)</f>
        <v>0</v>
      </c>
      <c r="BI630" s="113">
        <f>IF(U630="nulová",N630,0)</f>
        <v>0</v>
      </c>
      <c r="BJ630" s="21" t="s">
        <v>90</v>
      </c>
      <c r="BK630" s="113">
        <f>ROUND(L630*K630,2)</f>
        <v>0</v>
      </c>
      <c r="BL630" s="21" t="s">
        <v>344</v>
      </c>
      <c r="BM630" s="21" t="s">
        <v>2155</v>
      </c>
    </row>
    <row r="631" spans="2:51" s="11" customFormat="1" ht="22.5" customHeight="1">
      <c r="B631" s="187"/>
      <c r="C631" s="188"/>
      <c r="D631" s="188"/>
      <c r="E631" s="189" t="s">
        <v>22</v>
      </c>
      <c r="F631" s="286" t="s">
        <v>2156</v>
      </c>
      <c r="G631" s="287"/>
      <c r="H631" s="287"/>
      <c r="I631" s="287"/>
      <c r="J631" s="188"/>
      <c r="K631" s="190" t="s">
        <v>22</v>
      </c>
      <c r="L631" s="188"/>
      <c r="M631" s="188"/>
      <c r="N631" s="188"/>
      <c r="O631" s="188"/>
      <c r="P631" s="188"/>
      <c r="Q631" s="188"/>
      <c r="R631" s="191"/>
      <c r="T631" s="192"/>
      <c r="U631" s="188"/>
      <c r="V631" s="188"/>
      <c r="W631" s="188"/>
      <c r="X631" s="188"/>
      <c r="Y631" s="188"/>
      <c r="Z631" s="188"/>
      <c r="AA631" s="193"/>
      <c r="AT631" s="194" t="s">
        <v>199</v>
      </c>
      <c r="AU631" s="194" t="s">
        <v>114</v>
      </c>
      <c r="AV631" s="11" t="s">
        <v>90</v>
      </c>
      <c r="AW631" s="11" t="s">
        <v>39</v>
      </c>
      <c r="AX631" s="11" t="s">
        <v>82</v>
      </c>
      <c r="AY631" s="194" t="s">
        <v>191</v>
      </c>
    </row>
    <row r="632" spans="2:51" s="10" customFormat="1" ht="22.5" customHeight="1">
      <c r="B632" s="179"/>
      <c r="C632" s="180"/>
      <c r="D632" s="180"/>
      <c r="E632" s="181" t="s">
        <v>22</v>
      </c>
      <c r="F632" s="274" t="s">
        <v>2157</v>
      </c>
      <c r="G632" s="275"/>
      <c r="H632" s="275"/>
      <c r="I632" s="275"/>
      <c r="J632" s="180"/>
      <c r="K632" s="182">
        <v>46.55</v>
      </c>
      <c r="L632" s="180"/>
      <c r="M632" s="180"/>
      <c r="N632" s="180"/>
      <c r="O632" s="180"/>
      <c r="P632" s="180"/>
      <c r="Q632" s="180"/>
      <c r="R632" s="183"/>
      <c r="T632" s="184"/>
      <c r="U632" s="180"/>
      <c r="V632" s="180"/>
      <c r="W632" s="180"/>
      <c r="X632" s="180"/>
      <c r="Y632" s="180"/>
      <c r="Z632" s="180"/>
      <c r="AA632" s="185"/>
      <c r="AT632" s="186" t="s">
        <v>199</v>
      </c>
      <c r="AU632" s="186" t="s">
        <v>114</v>
      </c>
      <c r="AV632" s="10" t="s">
        <v>114</v>
      </c>
      <c r="AW632" s="10" t="s">
        <v>39</v>
      </c>
      <c r="AX632" s="10" t="s">
        <v>90</v>
      </c>
      <c r="AY632" s="186" t="s">
        <v>191</v>
      </c>
    </row>
    <row r="633" spans="2:65" s="1" customFormat="1" ht="31.5" customHeight="1">
      <c r="B633" s="38"/>
      <c r="C633" s="203" t="s">
        <v>2158</v>
      </c>
      <c r="D633" s="203" t="s">
        <v>292</v>
      </c>
      <c r="E633" s="204" t="s">
        <v>891</v>
      </c>
      <c r="F633" s="276" t="s">
        <v>892</v>
      </c>
      <c r="G633" s="276"/>
      <c r="H633" s="276"/>
      <c r="I633" s="276"/>
      <c r="J633" s="205" t="s">
        <v>111</v>
      </c>
      <c r="K633" s="206">
        <v>48.878</v>
      </c>
      <c r="L633" s="277">
        <v>0</v>
      </c>
      <c r="M633" s="278"/>
      <c r="N633" s="279">
        <f>ROUND(L633*K633,2)</f>
        <v>0</v>
      </c>
      <c r="O633" s="280"/>
      <c r="P633" s="280"/>
      <c r="Q633" s="280"/>
      <c r="R633" s="40"/>
      <c r="T633" s="176" t="s">
        <v>22</v>
      </c>
      <c r="U633" s="47" t="s">
        <v>47</v>
      </c>
      <c r="V633" s="39"/>
      <c r="W633" s="177">
        <f>V633*K633</f>
        <v>0</v>
      </c>
      <c r="X633" s="177">
        <v>0.0015</v>
      </c>
      <c r="Y633" s="177">
        <f>X633*K633</f>
        <v>0.07331700000000001</v>
      </c>
      <c r="Z633" s="177">
        <v>0</v>
      </c>
      <c r="AA633" s="178">
        <f>Z633*K633</f>
        <v>0</v>
      </c>
      <c r="AR633" s="21" t="s">
        <v>440</v>
      </c>
      <c r="AT633" s="21" t="s">
        <v>292</v>
      </c>
      <c r="AU633" s="21" t="s">
        <v>114</v>
      </c>
      <c r="AY633" s="21" t="s">
        <v>191</v>
      </c>
      <c r="BE633" s="113">
        <f>IF(U633="základní",N633,0)</f>
        <v>0</v>
      </c>
      <c r="BF633" s="113">
        <f>IF(U633="snížená",N633,0)</f>
        <v>0</v>
      </c>
      <c r="BG633" s="113">
        <f>IF(U633="zákl. přenesená",N633,0)</f>
        <v>0</v>
      </c>
      <c r="BH633" s="113">
        <f>IF(U633="sníž. přenesená",N633,0)</f>
        <v>0</v>
      </c>
      <c r="BI633" s="113">
        <f>IF(U633="nulová",N633,0)</f>
        <v>0</v>
      </c>
      <c r="BJ633" s="21" t="s">
        <v>90</v>
      </c>
      <c r="BK633" s="113">
        <f>ROUND(L633*K633,2)</f>
        <v>0</v>
      </c>
      <c r="BL633" s="21" t="s">
        <v>344</v>
      </c>
      <c r="BM633" s="21" t="s">
        <v>2159</v>
      </c>
    </row>
    <row r="634" spans="2:47" s="1" customFormat="1" ht="22.5" customHeight="1">
      <c r="B634" s="38"/>
      <c r="C634" s="39"/>
      <c r="D634" s="39"/>
      <c r="E634" s="39"/>
      <c r="F634" s="270" t="s">
        <v>894</v>
      </c>
      <c r="G634" s="271"/>
      <c r="H634" s="271"/>
      <c r="I634" s="271"/>
      <c r="J634" s="39"/>
      <c r="K634" s="39"/>
      <c r="L634" s="39"/>
      <c r="M634" s="39"/>
      <c r="N634" s="39"/>
      <c r="O634" s="39"/>
      <c r="P634" s="39"/>
      <c r="Q634" s="39"/>
      <c r="R634" s="40"/>
      <c r="T634" s="147"/>
      <c r="U634" s="39"/>
      <c r="V634" s="39"/>
      <c r="W634" s="39"/>
      <c r="X634" s="39"/>
      <c r="Y634" s="39"/>
      <c r="Z634" s="39"/>
      <c r="AA634" s="81"/>
      <c r="AT634" s="21" t="s">
        <v>210</v>
      </c>
      <c r="AU634" s="21" t="s">
        <v>114</v>
      </c>
    </row>
    <row r="635" spans="2:51" s="11" customFormat="1" ht="22.5" customHeight="1">
      <c r="B635" s="187"/>
      <c r="C635" s="188"/>
      <c r="D635" s="188"/>
      <c r="E635" s="189" t="s">
        <v>22</v>
      </c>
      <c r="F635" s="272" t="s">
        <v>2156</v>
      </c>
      <c r="G635" s="273"/>
      <c r="H635" s="273"/>
      <c r="I635" s="273"/>
      <c r="J635" s="188"/>
      <c r="K635" s="190" t="s">
        <v>22</v>
      </c>
      <c r="L635" s="188"/>
      <c r="M635" s="188"/>
      <c r="N635" s="188"/>
      <c r="O635" s="188"/>
      <c r="P635" s="188"/>
      <c r="Q635" s="188"/>
      <c r="R635" s="191"/>
      <c r="T635" s="192"/>
      <c r="U635" s="188"/>
      <c r="V635" s="188"/>
      <c r="W635" s="188"/>
      <c r="X635" s="188"/>
      <c r="Y635" s="188"/>
      <c r="Z635" s="188"/>
      <c r="AA635" s="193"/>
      <c r="AT635" s="194" t="s">
        <v>199</v>
      </c>
      <c r="AU635" s="194" t="s">
        <v>114</v>
      </c>
      <c r="AV635" s="11" t="s">
        <v>90</v>
      </c>
      <c r="AW635" s="11" t="s">
        <v>39</v>
      </c>
      <c r="AX635" s="11" t="s">
        <v>82</v>
      </c>
      <c r="AY635" s="194" t="s">
        <v>191</v>
      </c>
    </row>
    <row r="636" spans="2:51" s="10" customFormat="1" ht="22.5" customHeight="1">
      <c r="B636" s="179"/>
      <c r="C636" s="180"/>
      <c r="D636" s="180"/>
      <c r="E636" s="181" t="s">
        <v>22</v>
      </c>
      <c r="F636" s="274" t="s">
        <v>2157</v>
      </c>
      <c r="G636" s="275"/>
      <c r="H636" s="275"/>
      <c r="I636" s="275"/>
      <c r="J636" s="180"/>
      <c r="K636" s="182">
        <v>46.55</v>
      </c>
      <c r="L636" s="180"/>
      <c r="M636" s="180"/>
      <c r="N636" s="180"/>
      <c r="O636" s="180"/>
      <c r="P636" s="180"/>
      <c r="Q636" s="180"/>
      <c r="R636" s="183"/>
      <c r="T636" s="184"/>
      <c r="U636" s="180"/>
      <c r="V636" s="180"/>
      <c r="W636" s="180"/>
      <c r="X636" s="180"/>
      <c r="Y636" s="180"/>
      <c r="Z636" s="180"/>
      <c r="AA636" s="185"/>
      <c r="AT636" s="186" t="s">
        <v>199</v>
      </c>
      <c r="AU636" s="186" t="s">
        <v>114</v>
      </c>
      <c r="AV636" s="10" t="s">
        <v>114</v>
      </c>
      <c r="AW636" s="10" t="s">
        <v>39</v>
      </c>
      <c r="AX636" s="10" t="s">
        <v>90</v>
      </c>
      <c r="AY636" s="186" t="s">
        <v>191</v>
      </c>
    </row>
    <row r="637" spans="2:65" s="1" customFormat="1" ht="31.5" customHeight="1">
      <c r="B637" s="38"/>
      <c r="C637" s="172" t="s">
        <v>2160</v>
      </c>
      <c r="D637" s="172" t="s">
        <v>193</v>
      </c>
      <c r="E637" s="173" t="s">
        <v>896</v>
      </c>
      <c r="F637" s="281" t="s">
        <v>897</v>
      </c>
      <c r="G637" s="281"/>
      <c r="H637" s="281"/>
      <c r="I637" s="281"/>
      <c r="J637" s="174" t="s">
        <v>111</v>
      </c>
      <c r="K637" s="175">
        <v>39.1</v>
      </c>
      <c r="L637" s="282">
        <v>0</v>
      </c>
      <c r="M637" s="283"/>
      <c r="N637" s="280">
        <f>ROUND(L637*K637,2)</f>
        <v>0</v>
      </c>
      <c r="O637" s="280"/>
      <c r="P637" s="280"/>
      <c r="Q637" s="280"/>
      <c r="R637" s="40"/>
      <c r="T637" s="176" t="s">
        <v>22</v>
      </c>
      <c r="U637" s="47" t="s">
        <v>47</v>
      </c>
      <c r="V637" s="39"/>
      <c r="W637" s="177">
        <f>V637*K637</f>
        <v>0</v>
      </c>
      <c r="X637" s="177">
        <v>0</v>
      </c>
      <c r="Y637" s="177">
        <f>X637*K637</f>
        <v>0</v>
      </c>
      <c r="Z637" s="177">
        <v>0</v>
      </c>
      <c r="AA637" s="178">
        <f>Z637*K637</f>
        <v>0</v>
      </c>
      <c r="AR637" s="21" t="s">
        <v>344</v>
      </c>
      <c r="AT637" s="21" t="s">
        <v>193</v>
      </c>
      <c r="AU637" s="21" t="s">
        <v>114</v>
      </c>
      <c r="AY637" s="21" t="s">
        <v>191</v>
      </c>
      <c r="BE637" s="113">
        <f>IF(U637="základní",N637,0)</f>
        <v>0</v>
      </c>
      <c r="BF637" s="113">
        <f>IF(U637="snížená",N637,0)</f>
        <v>0</v>
      </c>
      <c r="BG637" s="113">
        <f>IF(U637="zákl. přenesená",N637,0)</f>
        <v>0</v>
      </c>
      <c r="BH637" s="113">
        <f>IF(U637="sníž. přenesená",N637,0)</f>
        <v>0</v>
      </c>
      <c r="BI637" s="113">
        <f>IF(U637="nulová",N637,0)</f>
        <v>0</v>
      </c>
      <c r="BJ637" s="21" t="s">
        <v>90</v>
      </c>
      <c r="BK637" s="113">
        <f>ROUND(L637*K637,2)</f>
        <v>0</v>
      </c>
      <c r="BL637" s="21" t="s">
        <v>344</v>
      </c>
      <c r="BM637" s="21" t="s">
        <v>2161</v>
      </c>
    </row>
    <row r="638" spans="2:51" s="11" customFormat="1" ht="22.5" customHeight="1">
      <c r="B638" s="187"/>
      <c r="C638" s="188"/>
      <c r="D638" s="188"/>
      <c r="E638" s="189" t="s">
        <v>22</v>
      </c>
      <c r="F638" s="286" t="s">
        <v>2156</v>
      </c>
      <c r="G638" s="287"/>
      <c r="H638" s="287"/>
      <c r="I638" s="287"/>
      <c r="J638" s="188"/>
      <c r="K638" s="190" t="s">
        <v>22</v>
      </c>
      <c r="L638" s="188"/>
      <c r="M638" s="188"/>
      <c r="N638" s="188"/>
      <c r="O638" s="188"/>
      <c r="P638" s="188"/>
      <c r="Q638" s="188"/>
      <c r="R638" s="191"/>
      <c r="T638" s="192"/>
      <c r="U638" s="188"/>
      <c r="V638" s="188"/>
      <c r="W638" s="188"/>
      <c r="X638" s="188"/>
      <c r="Y638" s="188"/>
      <c r="Z638" s="188"/>
      <c r="AA638" s="193"/>
      <c r="AT638" s="194" t="s">
        <v>199</v>
      </c>
      <c r="AU638" s="194" t="s">
        <v>114</v>
      </c>
      <c r="AV638" s="11" t="s">
        <v>90</v>
      </c>
      <c r="AW638" s="11" t="s">
        <v>39</v>
      </c>
      <c r="AX638" s="11" t="s">
        <v>82</v>
      </c>
      <c r="AY638" s="194" t="s">
        <v>191</v>
      </c>
    </row>
    <row r="639" spans="2:51" s="10" customFormat="1" ht="22.5" customHeight="1">
      <c r="B639" s="179"/>
      <c r="C639" s="180"/>
      <c r="D639" s="180"/>
      <c r="E639" s="181" t="s">
        <v>22</v>
      </c>
      <c r="F639" s="274" t="s">
        <v>2162</v>
      </c>
      <c r="G639" s="275"/>
      <c r="H639" s="275"/>
      <c r="I639" s="275"/>
      <c r="J639" s="180"/>
      <c r="K639" s="182">
        <v>35.75</v>
      </c>
      <c r="L639" s="180"/>
      <c r="M639" s="180"/>
      <c r="N639" s="180"/>
      <c r="O639" s="180"/>
      <c r="P639" s="180"/>
      <c r="Q639" s="180"/>
      <c r="R639" s="183"/>
      <c r="T639" s="184"/>
      <c r="U639" s="180"/>
      <c r="V639" s="180"/>
      <c r="W639" s="180"/>
      <c r="X639" s="180"/>
      <c r="Y639" s="180"/>
      <c r="Z639" s="180"/>
      <c r="AA639" s="185"/>
      <c r="AT639" s="186" t="s">
        <v>199</v>
      </c>
      <c r="AU639" s="186" t="s">
        <v>114</v>
      </c>
      <c r="AV639" s="10" t="s">
        <v>114</v>
      </c>
      <c r="AW639" s="10" t="s">
        <v>39</v>
      </c>
      <c r="AX639" s="10" t="s">
        <v>82</v>
      </c>
      <c r="AY639" s="186" t="s">
        <v>191</v>
      </c>
    </row>
    <row r="640" spans="2:51" s="10" customFormat="1" ht="22.5" customHeight="1">
      <c r="B640" s="179"/>
      <c r="C640" s="180"/>
      <c r="D640" s="180"/>
      <c r="E640" s="181" t="s">
        <v>22</v>
      </c>
      <c r="F640" s="274" t="s">
        <v>2163</v>
      </c>
      <c r="G640" s="275"/>
      <c r="H640" s="275"/>
      <c r="I640" s="275"/>
      <c r="J640" s="180"/>
      <c r="K640" s="182">
        <v>3.35</v>
      </c>
      <c r="L640" s="180"/>
      <c r="M640" s="180"/>
      <c r="N640" s="180"/>
      <c r="O640" s="180"/>
      <c r="P640" s="180"/>
      <c r="Q640" s="180"/>
      <c r="R640" s="183"/>
      <c r="T640" s="184"/>
      <c r="U640" s="180"/>
      <c r="V640" s="180"/>
      <c r="W640" s="180"/>
      <c r="X640" s="180"/>
      <c r="Y640" s="180"/>
      <c r="Z640" s="180"/>
      <c r="AA640" s="185"/>
      <c r="AT640" s="186" t="s">
        <v>199</v>
      </c>
      <c r="AU640" s="186" t="s">
        <v>114</v>
      </c>
      <c r="AV640" s="10" t="s">
        <v>114</v>
      </c>
      <c r="AW640" s="10" t="s">
        <v>39</v>
      </c>
      <c r="AX640" s="10" t="s">
        <v>82</v>
      </c>
      <c r="AY640" s="186" t="s">
        <v>191</v>
      </c>
    </row>
    <row r="641" spans="2:51" s="12" customFormat="1" ht="22.5" customHeight="1">
      <c r="B641" s="195"/>
      <c r="C641" s="196"/>
      <c r="D641" s="196"/>
      <c r="E641" s="197" t="s">
        <v>22</v>
      </c>
      <c r="F641" s="288" t="s">
        <v>217</v>
      </c>
      <c r="G641" s="289"/>
      <c r="H641" s="289"/>
      <c r="I641" s="289"/>
      <c r="J641" s="196"/>
      <c r="K641" s="198">
        <v>39.1</v>
      </c>
      <c r="L641" s="196"/>
      <c r="M641" s="196"/>
      <c r="N641" s="196"/>
      <c r="O641" s="196"/>
      <c r="P641" s="196"/>
      <c r="Q641" s="196"/>
      <c r="R641" s="199"/>
      <c r="T641" s="200"/>
      <c r="U641" s="196"/>
      <c r="V641" s="196"/>
      <c r="W641" s="196"/>
      <c r="X641" s="196"/>
      <c r="Y641" s="196"/>
      <c r="Z641" s="196"/>
      <c r="AA641" s="201"/>
      <c r="AT641" s="202" t="s">
        <v>199</v>
      </c>
      <c r="AU641" s="202" t="s">
        <v>114</v>
      </c>
      <c r="AV641" s="12" t="s">
        <v>196</v>
      </c>
      <c r="AW641" s="12" t="s">
        <v>39</v>
      </c>
      <c r="AX641" s="12" t="s">
        <v>90</v>
      </c>
      <c r="AY641" s="202" t="s">
        <v>191</v>
      </c>
    </row>
    <row r="642" spans="2:65" s="1" customFormat="1" ht="31.5" customHeight="1">
      <c r="B642" s="38"/>
      <c r="C642" s="203" t="s">
        <v>374</v>
      </c>
      <c r="D642" s="203" t="s">
        <v>292</v>
      </c>
      <c r="E642" s="204" t="s">
        <v>891</v>
      </c>
      <c r="F642" s="276" t="s">
        <v>892</v>
      </c>
      <c r="G642" s="276"/>
      <c r="H642" s="276"/>
      <c r="I642" s="276"/>
      <c r="J642" s="205" t="s">
        <v>111</v>
      </c>
      <c r="K642" s="206">
        <v>38.289</v>
      </c>
      <c r="L642" s="277">
        <v>0</v>
      </c>
      <c r="M642" s="278"/>
      <c r="N642" s="279">
        <f>ROUND(L642*K642,2)</f>
        <v>0</v>
      </c>
      <c r="O642" s="280"/>
      <c r="P642" s="280"/>
      <c r="Q642" s="280"/>
      <c r="R642" s="40"/>
      <c r="T642" s="176" t="s">
        <v>22</v>
      </c>
      <c r="U642" s="47" t="s">
        <v>47</v>
      </c>
      <c r="V642" s="39"/>
      <c r="W642" s="177">
        <f>V642*K642</f>
        <v>0</v>
      </c>
      <c r="X642" s="177">
        <v>0.0015</v>
      </c>
      <c r="Y642" s="177">
        <f>X642*K642</f>
        <v>0.057433500000000005</v>
      </c>
      <c r="Z642" s="177">
        <v>0</v>
      </c>
      <c r="AA642" s="178">
        <f>Z642*K642</f>
        <v>0</v>
      </c>
      <c r="AR642" s="21" t="s">
        <v>440</v>
      </c>
      <c r="AT642" s="21" t="s">
        <v>292</v>
      </c>
      <c r="AU642" s="21" t="s">
        <v>114</v>
      </c>
      <c r="AY642" s="21" t="s">
        <v>191</v>
      </c>
      <c r="BE642" s="113">
        <f>IF(U642="základní",N642,0)</f>
        <v>0</v>
      </c>
      <c r="BF642" s="113">
        <f>IF(U642="snížená",N642,0)</f>
        <v>0</v>
      </c>
      <c r="BG642" s="113">
        <f>IF(U642="zákl. přenesená",N642,0)</f>
        <v>0</v>
      </c>
      <c r="BH642" s="113">
        <f>IF(U642="sníž. přenesená",N642,0)</f>
        <v>0</v>
      </c>
      <c r="BI642" s="113">
        <f>IF(U642="nulová",N642,0)</f>
        <v>0</v>
      </c>
      <c r="BJ642" s="21" t="s">
        <v>90</v>
      </c>
      <c r="BK642" s="113">
        <f>ROUND(L642*K642,2)</f>
        <v>0</v>
      </c>
      <c r="BL642" s="21" t="s">
        <v>344</v>
      </c>
      <c r="BM642" s="21" t="s">
        <v>2164</v>
      </c>
    </row>
    <row r="643" spans="2:47" s="1" customFormat="1" ht="22.5" customHeight="1">
      <c r="B643" s="38"/>
      <c r="C643" s="39"/>
      <c r="D643" s="39"/>
      <c r="E643" s="39"/>
      <c r="F643" s="270" t="s">
        <v>894</v>
      </c>
      <c r="G643" s="271"/>
      <c r="H643" s="271"/>
      <c r="I643" s="271"/>
      <c r="J643" s="39"/>
      <c r="K643" s="39"/>
      <c r="L643" s="39"/>
      <c r="M643" s="39"/>
      <c r="N643" s="39"/>
      <c r="O643" s="39"/>
      <c r="P643" s="39"/>
      <c r="Q643" s="39"/>
      <c r="R643" s="40"/>
      <c r="T643" s="147"/>
      <c r="U643" s="39"/>
      <c r="V643" s="39"/>
      <c r="W643" s="39"/>
      <c r="X643" s="39"/>
      <c r="Y643" s="39"/>
      <c r="Z643" s="39"/>
      <c r="AA643" s="81"/>
      <c r="AT643" s="21" t="s">
        <v>210</v>
      </c>
      <c r="AU643" s="21" t="s">
        <v>114</v>
      </c>
    </row>
    <row r="644" spans="2:51" s="11" customFormat="1" ht="22.5" customHeight="1">
      <c r="B644" s="187"/>
      <c r="C644" s="188"/>
      <c r="D644" s="188"/>
      <c r="E644" s="189" t="s">
        <v>22</v>
      </c>
      <c r="F644" s="272" t="s">
        <v>2156</v>
      </c>
      <c r="G644" s="273"/>
      <c r="H644" s="273"/>
      <c r="I644" s="273"/>
      <c r="J644" s="188"/>
      <c r="K644" s="190" t="s">
        <v>22</v>
      </c>
      <c r="L644" s="188"/>
      <c r="M644" s="188"/>
      <c r="N644" s="188"/>
      <c r="O644" s="188"/>
      <c r="P644" s="188"/>
      <c r="Q644" s="188"/>
      <c r="R644" s="191"/>
      <c r="T644" s="192"/>
      <c r="U644" s="188"/>
      <c r="V644" s="188"/>
      <c r="W644" s="188"/>
      <c r="X644" s="188"/>
      <c r="Y644" s="188"/>
      <c r="Z644" s="188"/>
      <c r="AA644" s="193"/>
      <c r="AT644" s="194" t="s">
        <v>199</v>
      </c>
      <c r="AU644" s="194" t="s">
        <v>114</v>
      </c>
      <c r="AV644" s="11" t="s">
        <v>90</v>
      </c>
      <c r="AW644" s="11" t="s">
        <v>39</v>
      </c>
      <c r="AX644" s="11" t="s">
        <v>82</v>
      </c>
      <c r="AY644" s="194" t="s">
        <v>191</v>
      </c>
    </row>
    <row r="645" spans="2:51" s="10" customFormat="1" ht="22.5" customHeight="1">
      <c r="B645" s="179"/>
      <c r="C645" s="180"/>
      <c r="D645" s="180"/>
      <c r="E645" s="181" t="s">
        <v>22</v>
      </c>
      <c r="F645" s="274" t="s">
        <v>2165</v>
      </c>
      <c r="G645" s="275"/>
      <c r="H645" s="275"/>
      <c r="I645" s="275"/>
      <c r="J645" s="180"/>
      <c r="K645" s="182">
        <v>37.538</v>
      </c>
      <c r="L645" s="180"/>
      <c r="M645" s="180"/>
      <c r="N645" s="180"/>
      <c r="O645" s="180"/>
      <c r="P645" s="180"/>
      <c r="Q645" s="180"/>
      <c r="R645" s="183"/>
      <c r="T645" s="184"/>
      <c r="U645" s="180"/>
      <c r="V645" s="180"/>
      <c r="W645" s="180"/>
      <c r="X645" s="180"/>
      <c r="Y645" s="180"/>
      <c r="Z645" s="180"/>
      <c r="AA645" s="185"/>
      <c r="AT645" s="186" t="s">
        <v>199</v>
      </c>
      <c r="AU645" s="186" t="s">
        <v>114</v>
      </c>
      <c r="AV645" s="10" t="s">
        <v>114</v>
      </c>
      <c r="AW645" s="10" t="s">
        <v>39</v>
      </c>
      <c r="AX645" s="10" t="s">
        <v>90</v>
      </c>
      <c r="AY645" s="186" t="s">
        <v>191</v>
      </c>
    </row>
    <row r="646" spans="2:65" s="1" customFormat="1" ht="31.5" customHeight="1">
      <c r="B646" s="38"/>
      <c r="C646" s="203" t="s">
        <v>2166</v>
      </c>
      <c r="D646" s="203" t="s">
        <v>292</v>
      </c>
      <c r="E646" s="204" t="s">
        <v>905</v>
      </c>
      <c r="F646" s="276" t="s">
        <v>906</v>
      </c>
      <c r="G646" s="276"/>
      <c r="H646" s="276"/>
      <c r="I646" s="276"/>
      <c r="J646" s="205" t="s">
        <v>111</v>
      </c>
      <c r="K646" s="206">
        <v>3.518</v>
      </c>
      <c r="L646" s="277">
        <v>0</v>
      </c>
      <c r="M646" s="278"/>
      <c r="N646" s="279">
        <f>ROUND(L646*K646,2)</f>
        <v>0</v>
      </c>
      <c r="O646" s="280"/>
      <c r="P646" s="280"/>
      <c r="Q646" s="280"/>
      <c r="R646" s="40"/>
      <c r="T646" s="176" t="s">
        <v>22</v>
      </c>
      <c r="U646" s="47" t="s">
        <v>47</v>
      </c>
      <c r="V646" s="39"/>
      <c r="W646" s="177">
        <f>V646*K646</f>
        <v>0</v>
      </c>
      <c r="X646" s="177">
        <v>0.0024</v>
      </c>
      <c r="Y646" s="177">
        <f>X646*K646</f>
        <v>0.008443199999999998</v>
      </c>
      <c r="Z646" s="177">
        <v>0</v>
      </c>
      <c r="AA646" s="178">
        <f>Z646*K646</f>
        <v>0</v>
      </c>
      <c r="AR646" s="21" t="s">
        <v>440</v>
      </c>
      <c r="AT646" s="21" t="s">
        <v>292</v>
      </c>
      <c r="AU646" s="21" t="s">
        <v>114</v>
      </c>
      <c r="AY646" s="21" t="s">
        <v>191</v>
      </c>
      <c r="BE646" s="113">
        <f>IF(U646="základní",N646,0)</f>
        <v>0</v>
      </c>
      <c r="BF646" s="113">
        <f>IF(U646="snížená",N646,0)</f>
        <v>0</v>
      </c>
      <c r="BG646" s="113">
        <f>IF(U646="zákl. přenesená",N646,0)</f>
        <v>0</v>
      </c>
      <c r="BH646" s="113">
        <f>IF(U646="sníž. přenesená",N646,0)</f>
        <v>0</v>
      </c>
      <c r="BI646" s="113">
        <f>IF(U646="nulová",N646,0)</f>
        <v>0</v>
      </c>
      <c r="BJ646" s="21" t="s">
        <v>90</v>
      </c>
      <c r="BK646" s="113">
        <f>ROUND(L646*K646,2)</f>
        <v>0</v>
      </c>
      <c r="BL646" s="21" t="s">
        <v>344</v>
      </c>
      <c r="BM646" s="21" t="s">
        <v>2167</v>
      </c>
    </row>
    <row r="647" spans="2:51" s="11" customFormat="1" ht="22.5" customHeight="1">
      <c r="B647" s="187"/>
      <c r="C647" s="188"/>
      <c r="D647" s="188"/>
      <c r="E647" s="189" t="s">
        <v>22</v>
      </c>
      <c r="F647" s="286" t="s">
        <v>2156</v>
      </c>
      <c r="G647" s="287"/>
      <c r="H647" s="287"/>
      <c r="I647" s="287"/>
      <c r="J647" s="188"/>
      <c r="K647" s="190" t="s">
        <v>22</v>
      </c>
      <c r="L647" s="188"/>
      <c r="M647" s="188"/>
      <c r="N647" s="188"/>
      <c r="O647" s="188"/>
      <c r="P647" s="188"/>
      <c r="Q647" s="188"/>
      <c r="R647" s="191"/>
      <c r="T647" s="192"/>
      <c r="U647" s="188"/>
      <c r="V647" s="188"/>
      <c r="W647" s="188"/>
      <c r="X647" s="188"/>
      <c r="Y647" s="188"/>
      <c r="Z647" s="188"/>
      <c r="AA647" s="193"/>
      <c r="AT647" s="194" t="s">
        <v>199</v>
      </c>
      <c r="AU647" s="194" t="s">
        <v>114</v>
      </c>
      <c r="AV647" s="11" t="s">
        <v>90</v>
      </c>
      <c r="AW647" s="11" t="s">
        <v>39</v>
      </c>
      <c r="AX647" s="11" t="s">
        <v>82</v>
      </c>
      <c r="AY647" s="194" t="s">
        <v>191</v>
      </c>
    </row>
    <row r="648" spans="2:51" s="10" customFormat="1" ht="22.5" customHeight="1">
      <c r="B648" s="179"/>
      <c r="C648" s="180"/>
      <c r="D648" s="180"/>
      <c r="E648" s="181" t="s">
        <v>22</v>
      </c>
      <c r="F648" s="274" t="s">
        <v>2168</v>
      </c>
      <c r="G648" s="275"/>
      <c r="H648" s="275"/>
      <c r="I648" s="275"/>
      <c r="J648" s="180"/>
      <c r="K648" s="182">
        <v>3.518</v>
      </c>
      <c r="L648" s="180"/>
      <c r="M648" s="180"/>
      <c r="N648" s="180"/>
      <c r="O648" s="180"/>
      <c r="P648" s="180"/>
      <c r="Q648" s="180"/>
      <c r="R648" s="183"/>
      <c r="T648" s="184"/>
      <c r="U648" s="180"/>
      <c r="V648" s="180"/>
      <c r="W648" s="180"/>
      <c r="X648" s="180"/>
      <c r="Y648" s="180"/>
      <c r="Z648" s="180"/>
      <c r="AA648" s="185"/>
      <c r="AT648" s="186" t="s">
        <v>199</v>
      </c>
      <c r="AU648" s="186" t="s">
        <v>114</v>
      </c>
      <c r="AV648" s="10" t="s">
        <v>114</v>
      </c>
      <c r="AW648" s="10" t="s">
        <v>39</v>
      </c>
      <c r="AX648" s="10" t="s">
        <v>82</v>
      </c>
      <c r="AY648" s="186" t="s">
        <v>191</v>
      </c>
    </row>
    <row r="649" spans="2:51" s="12" customFormat="1" ht="22.5" customHeight="1">
      <c r="B649" s="195"/>
      <c r="C649" s="196"/>
      <c r="D649" s="196"/>
      <c r="E649" s="197" t="s">
        <v>22</v>
      </c>
      <c r="F649" s="288" t="s">
        <v>217</v>
      </c>
      <c r="G649" s="289"/>
      <c r="H649" s="289"/>
      <c r="I649" s="289"/>
      <c r="J649" s="196"/>
      <c r="K649" s="198">
        <v>3.518</v>
      </c>
      <c r="L649" s="196"/>
      <c r="M649" s="196"/>
      <c r="N649" s="196"/>
      <c r="O649" s="196"/>
      <c r="P649" s="196"/>
      <c r="Q649" s="196"/>
      <c r="R649" s="199"/>
      <c r="T649" s="200"/>
      <c r="U649" s="196"/>
      <c r="V649" s="196"/>
      <c r="W649" s="196"/>
      <c r="X649" s="196"/>
      <c r="Y649" s="196"/>
      <c r="Z649" s="196"/>
      <c r="AA649" s="201"/>
      <c r="AT649" s="202" t="s">
        <v>199</v>
      </c>
      <c r="AU649" s="202" t="s">
        <v>114</v>
      </c>
      <c r="AV649" s="12" t="s">
        <v>196</v>
      </c>
      <c r="AW649" s="12" t="s">
        <v>39</v>
      </c>
      <c r="AX649" s="12" t="s">
        <v>90</v>
      </c>
      <c r="AY649" s="202" t="s">
        <v>191</v>
      </c>
    </row>
    <row r="650" spans="2:65" s="1" customFormat="1" ht="31.5" customHeight="1">
      <c r="B650" s="38"/>
      <c r="C650" s="172" t="s">
        <v>2169</v>
      </c>
      <c r="D650" s="172" t="s">
        <v>193</v>
      </c>
      <c r="E650" s="173" t="s">
        <v>909</v>
      </c>
      <c r="F650" s="281" t="s">
        <v>910</v>
      </c>
      <c r="G650" s="281"/>
      <c r="H650" s="281"/>
      <c r="I650" s="281"/>
      <c r="J650" s="174" t="s">
        <v>111</v>
      </c>
      <c r="K650" s="175">
        <v>192.09</v>
      </c>
      <c r="L650" s="282">
        <v>0</v>
      </c>
      <c r="M650" s="283"/>
      <c r="N650" s="280">
        <f>ROUND(L650*K650,2)</f>
        <v>0</v>
      </c>
      <c r="O650" s="280"/>
      <c r="P650" s="280"/>
      <c r="Q650" s="280"/>
      <c r="R650" s="40"/>
      <c r="T650" s="176" t="s">
        <v>22</v>
      </c>
      <c r="U650" s="47" t="s">
        <v>47</v>
      </c>
      <c r="V650" s="39"/>
      <c r="W650" s="177">
        <f>V650*K650</f>
        <v>0</v>
      </c>
      <c r="X650" s="177">
        <v>0.00014</v>
      </c>
      <c r="Y650" s="177">
        <f>X650*K650</f>
        <v>0.0268926</v>
      </c>
      <c r="Z650" s="177">
        <v>0</v>
      </c>
      <c r="AA650" s="178">
        <f>Z650*K650</f>
        <v>0</v>
      </c>
      <c r="AR650" s="21" t="s">
        <v>344</v>
      </c>
      <c r="AT650" s="21" t="s">
        <v>193</v>
      </c>
      <c r="AU650" s="21" t="s">
        <v>114</v>
      </c>
      <c r="AY650" s="21" t="s">
        <v>191</v>
      </c>
      <c r="BE650" s="113">
        <f>IF(U650="základní",N650,0)</f>
        <v>0</v>
      </c>
      <c r="BF650" s="113">
        <f>IF(U650="snížená",N650,0)</f>
        <v>0</v>
      </c>
      <c r="BG650" s="113">
        <f>IF(U650="zákl. přenesená",N650,0)</f>
        <v>0</v>
      </c>
      <c r="BH650" s="113">
        <f>IF(U650="sníž. přenesená",N650,0)</f>
        <v>0</v>
      </c>
      <c r="BI650" s="113">
        <f>IF(U650="nulová",N650,0)</f>
        <v>0</v>
      </c>
      <c r="BJ650" s="21" t="s">
        <v>90</v>
      </c>
      <c r="BK650" s="113">
        <f>ROUND(L650*K650,2)</f>
        <v>0</v>
      </c>
      <c r="BL650" s="21" t="s">
        <v>344</v>
      </c>
      <c r="BM650" s="21" t="s">
        <v>2170</v>
      </c>
    </row>
    <row r="651" spans="2:47" s="1" customFormat="1" ht="66" customHeight="1">
      <c r="B651" s="38"/>
      <c r="C651" s="39"/>
      <c r="D651" s="39"/>
      <c r="E651" s="39"/>
      <c r="F651" s="270" t="s">
        <v>2171</v>
      </c>
      <c r="G651" s="271"/>
      <c r="H651" s="271"/>
      <c r="I651" s="271"/>
      <c r="J651" s="39"/>
      <c r="K651" s="39"/>
      <c r="L651" s="39"/>
      <c r="M651" s="39"/>
      <c r="N651" s="39"/>
      <c r="O651" s="39"/>
      <c r="P651" s="39"/>
      <c r="Q651" s="39"/>
      <c r="R651" s="40"/>
      <c r="T651" s="147"/>
      <c r="U651" s="39"/>
      <c r="V651" s="39"/>
      <c r="W651" s="39"/>
      <c r="X651" s="39"/>
      <c r="Y651" s="39"/>
      <c r="Z651" s="39"/>
      <c r="AA651" s="81"/>
      <c r="AT651" s="21" t="s">
        <v>210</v>
      </c>
      <c r="AU651" s="21" t="s">
        <v>114</v>
      </c>
    </row>
    <row r="652" spans="2:51" s="11" customFormat="1" ht="22.5" customHeight="1">
      <c r="B652" s="187"/>
      <c r="C652" s="188"/>
      <c r="D652" s="188"/>
      <c r="E652" s="189" t="s">
        <v>22</v>
      </c>
      <c r="F652" s="272" t="s">
        <v>2156</v>
      </c>
      <c r="G652" s="273"/>
      <c r="H652" s="273"/>
      <c r="I652" s="273"/>
      <c r="J652" s="188"/>
      <c r="K652" s="190" t="s">
        <v>22</v>
      </c>
      <c r="L652" s="188"/>
      <c r="M652" s="188"/>
      <c r="N652" s="188"/>
      <c r="O652" s="188"/>
      <c r="P652" s="188"/>
      <c r="Q652" s="188"/>
      <c r="R652" s="191"/>
      <c r="T652" s="192"/>
      <c r="U652" s="188"/>
      <c r="V652" s="188"/>
      <c r="W652" s="188"/>
      <c r="X652" s="188"/>
      <c r="Y652" s="188"/>
      <c r="Z652" s="188"/>
      <c r="AA652" s="193"/>
      <c r="AT652" s="194" t="s">
        <v>199</v>
      </c>
      <c r="AU652" s="194" t="s">
        <v>114</v>
      </c>
      <c r="AV652" s="11" t="s">
        <v>90</v>
      </c>
      <c r="AW652" s="11" t="s">
        <v>39</v>
      </c>
      <c r="AX652" s="11" t="s">
        <v>82</v>
      </c>
      <c r="AY652" s="194" t="s">
        <v>191</v>
      </c>
    </row>
    <row r="653" spans="2:51" s="10" customFormat="1" ht="22.5" customHeight="1">
      <c r="B653" s="179"/>
      <c r="C653" s="180"/>
      <c r="D653" s="180"/>
      <c r="E653" s="181" t="s">
        <v>22</v>
      </c>
      <c r="F653" s="274" t="s">
        <v>2172</v>
      </c>
      <c r="G653" s="275"/>
      <c r="H653" s="275"/>
      <c r="I653" s="275"/>
      <c r="J653" s="180"/>
      <c r="K653" s="182">
        <v>192.09</v>
      </c>
      <c r="L653" s="180"/>
      <c r="M653" s="180"/>
      <c r="N653" s="180"/>
      <c r="O653" s="180"/>
      <c r="P653" s="180"/>
      <c r="Q653" s="180"/>
      <c r="R653" s="183"/>
      <c r="T653" s="184"/>
      <c r="U653" s="180"/>
      <c r="V653" s="180"/>
      <c r="W653" s="180"/>
      <c r="X653" s="180"/>
      <c r="Y653" s="180"/>
      <c r="Z653" s="180"/>
      <c r="AA653" s="185"/>
      <c r="AT653" s="186" t="s">
        <v>199</v>
      </c>
      <c r="AU653" s="186" t="s">
        <v>114</v>
      </c>
      <c r="AV653" s="10" t="s">
        <v>114</v>
      </c>
      <c r="AW653" s="10" t="s">
        <v>39</v>
      </c>
      <c r="AX653" s="10" t="s">
        <v>90</v>
      </c>
      <c r="AY653" s="186" t="s">
        <v>191</v>
      </c>
    </row>
    <row r="654" spans="2:65" s="1" customFormat="1" ht="31.5" customHeight="1">
      <c r="B654" s="38"/>
      <c r="C654" s="172" t="s">
        <v>2173</v>
      </c>
      <c r="D654" s="172" t="s">
        <v>193</v>
      </c>
      <c r="E654" s="173" t="s">
        <v>916</v>
      </c>
      <c r="F654" s="281" t="s">
        <v>917</v>
      </c>
      <c r="G654" s="281"/>
      <c r="H654" s="281"/>
      <c r="I654" s="281"/>
      <c r="J654" s="174" t="s">
        <v>111</v>
      </c>
      <c r="K654" s="175">
        <v>25.3</v>
      </c>
      <c r="L654" s="282">
        <v>0</v>
      </c>
      <c r="M654" s="283"/>
      <c r="N654" s="280">
        <f>ROUND(L654*K654,2)</f>
        <v>0</v>
      </c>
      <c r="O654" s="280"/>
      <c r="P654" s="280"/>
      <c r="Q654" s="280"/>
      <c r="R654" s="40"/>
      <c r="T654" s="176" t="s">
        <v>22</v>
      </c>
      <c r="U654" s="47" t="s">
        <v>47</v>
      </c>
      <c r="V654" s="39"/>
      <c r="W654" s="177">
        <f>V654*K654</f>
        <v>0</v>
      </c>
      <c r="X654" s="177">
        <v>0.00027</v>
      </c>
      <c r="Y654" s="177">
        <f>X654*K654</f>
        <v>0.006831</v>
      </c>
      <c r="Z654" s="177">
        <v>0</v>
      </c>
      <c r="AA654" s="178">
        <f>Z654*K654</f>
        <v>0</v>
      </c>
      <c r="AR654" s="21" t="s">
        <v>344</v>
      </c>
      <c r="AT654" s="21" t="s">
        <v>193</v>
      </c>
      <c r="AU654" s="21" t="s">
        <v>114</v>
      </c>
      <c r="AY654" s="21" t="s">
        <v>191</v>
      </c>
      <c r="BE654" s="113">
        <f>IF(U654="základní",N654,0)</f>
        <v>0</v>
      </c>
      <c r="BF654" s="113">
        <f>IF(U654="snížená",N654,0)</f>
        <v>0</v>
      </c>
      <c r="BG654" s="113">
        <f>IF(U654="zákl. přenesená",N654,0)</f>
        <v>0</v>
      </c>
      <c r="BH654" s="113">
        <f>IF(U654="sníž. přenesená",N654,0)</f>
        <v>0</v>
      </c>
      <c r="BI654" s="113">
        <f>IF(U654="nulová",N654,0)</f>
        <v>0</v>
      </c>
      <c r="BJ654" s="21" t="s">
        <v>90</v>
      </c>
      <c r="BK654" s="113">
        <f>ROUND(L654*K654,2)</f>
        <v>0</v>
      </c>
      <c r="BL654" s="21" t="s">
        <v>344</v>
      </c>
      <c r="BM654" s="21" t="s">
        <v>2174</v>
      </c>
    </row>
    <row r="655" spans="2:47" s="1" customFormat="1" ht="66" customHeight="1">
      <c r="B655" s="38"/>
      <c r="C655" s="39"/>
      <c r="D655" s="39"/>
      <c r="E655" s="39"/>
      <c r="F655" s="270" t="s">
        <v>2175</v>
      </c>
      <c r="G655" s="271"/>
      <c r="H655" s="271"/>
      <c r="I655" s="271"/>
      <c r="J655" s="39"/>
      <c r="K655" s="39"/>
      <c r="L655" s="39"/>
      <c r="M655" s="39"/>
      <c r="N655" s="39"/>
      <c r="O655" s="39"/>
      <c r="P655" s="39"/>
      <c r="Q655" s="39"/>
      <c r="R655" s="40"/>
      <c r="T655" s="147"/>
      <c r="U655" s="39"/>
      <c r="V655" s="39"/>
      <c r="W655" s="39"/>
      <c r="X655" s="39"/>
      <c r="Y655" s="39"/>
      <c r="Z655" s="39"/>
      <c r="AA655" s="81"/>
      <c r="AT655" s="21" t="s">
        <v>210</v>
      </c>
      <c r="AU655" s="21" t="s">
        <v>114</v>
      </c>
    </row>
    <row r="656" spans="2:51" s="11" customFormat="1" ht="22.5" customHeight="1">
      <c r="B656" s="187"/>
      <c r="C656" s="188"/>
      <c r="D656" s="188"/>
      <c r="E656" s="189" t="s">
        <v>22</v>
      </c>
      <c r="F656" s="272" t="s">
        <v>2156</v>
      </c>
      <c r="G656" s="273"/>
      <c r="H656" s="273"/>
      <c r="I656" s="273"/>
      <c r="J656" s="188"/>
      <c r="K656" s="190" t="s">
        <v>22</v>
      </c>
      <c r="L656" s="188"/>
      <c r="M656" s="188"/>
      <c r="N656" s="188"/>
      <c r="O656" s="188"/>
      <c r="P656" s="188"/>
      <c r="Q656" s="188"/>
      <c r="R656" s="191"/>
      <c r="T656" s="192"/>
      <c r="U656" s="188"/>
      <c r="V656" s="188"/>
      <c r="W656" s="188"/>
      <c r="X656" s="188"/>
      <c r="Y656" s="188"/>
      <c r="Z656" s="188"/>
      <c r="AA656" s="193"/>
      <c r="AT656" s="194" t="s">
        <v>199</v>
      </c>
      <c r="AU656" s="194" t="s">
        <v>114</v>
      </c>
      <c r="AV656" s="11" t="s">
        <v>90</v>
      </c>
      <c r="AW656" s="11" t="s">
        <v>39</v>
      </c>
      <c r="AX656" s="11" t="s">
        <v>82</v>
      </c>
      <c r="AY656" s="194" t="s">
        <v>191</v>
      </c>
    </row>
    <row r="657" spans="2:51" s="10" customFormat="1" ht="22.5" customHeight="1">
      <c r="B657" s="179"/>
      <c r="C657" s="180"/>
      <c r="D657" s="180"/>
      <c r="E657" s="181" t="s">
        <v>22</v>
      </c>
      <c r="F657" s="274" t="s">
        <v>2176</v>
      </c>
      <c r="G657" s="275"/>
      <c r="H657" s="275"/>
      <c r="I657" s="275"/>
      <c r="J657" s="180"/>
      <c r="K657" s="182">
        <v>25.3</v>
      </c>
      <c r="L657" s="180"/>
      <c r="M657" s="180"/>
      <c r="N657" s="180"/>
      <c r="O657" s="180"/>
      <c r="P657" s="180"/>
      <c r="Q657" s="180"/>
      <c r="R657" s="183"/>
      <c r="T657" s="184"/>
      <c r="U657" s="180"/>
      <c r="V657" s="180"/>
      <c r="W657" s="180"/>
      <c r="X657" s="180"/>
      <c r="Y657" s="180"/>
      <c r="Z657" s="180"/>
      <c r="AA657" s="185"/>
      <c r="AT657" s="186" t="s">
        <v>199</v>
      </c>
      <c r="AU657" s="186" t="s">
        <v>114</v>
      </c>
      <c r="AV657" s="10" t="s">
        <v>114</v>
      </c>
      <c r="AW657" s="10" t="s">
        <v>39</v>
      </c>
      <c r="AX657" s="10" t="s">
        <v>90</v>
      </c>
      <c r="AY657" s="186" t="s">
        <v>191</v>
      </c>
    </row>
    <row r="658" spans="2:65" s="1" customFormat="1" ht="31.5" customHeight="1">
      <c r="B658" s="38"/>
      <c r="C658" s="172" t="s">
        <v>2177</v>
      </c>
      <c r="D658" s="172" t="s">
        <v>193</v>
      </c>
      <c r="E658" s="173" t="s">
        <v>922</v>
      </c>
      <c r="F658" s="281" t="s">
        <v>923</v>
      </c>
      <c r="G658" s="281"/>
      <c r="H658" s="281"/>
      <c r="I658" s="281"/>
      <c r="J658" s="174" t="s">
        <v>111</v>
      </c>
      <c r="K658" s="175">
        <v>74.68</v>
      </c>
      <c r="L658" s="282">
        <v>0</v>
      </c>
      <c r="M658" s="283"/>
      <c r="N658" s="280">
        <f>ROUND(L658*K658,2)</f>
        <v>0</v>
      </c>
      <c r="O658" s="280"/>
      <c r="P658" s="280"/>
      <c r="Q658" s="280"/>
      <c r="R658" s="40"/>
      <c r="T658" s="176" t="s">
        <v>22</v>
      </c>
      <c r="U658" s="47" t="s">
        <v>47</v>
      </c>
      <c r="V658" s="39"/>
      <c r="W658" s="177">
        <f>V658*K658</f>
        <v>0</v>
      </c>
      <c r="X658" s="177">
        <v>0.00041</v>
      </c>
      <c r="Y658" s="177">
        <f>X658*K658</f>
        <v>0.0306188</v>
      </c>
      <c r="Z658" s="177">
        <v>0</v>
      </c>
      <c r="AA658" s="178">
        <f>Z658*K658</f>
        <v>0</v>
      </c>
      <c r="AR658" s="21" t="s">
        <v>344</v>
      </c>
      <c r="AT658" s="21" t="s">
        <v>193</v>
      </c>
      <c r="AU658" s="21" t="s">
        <v>114</v>
      </c>
      <c r="AY658" s="21" t="s">
        <v>191</v>
      </c>
      <c r="BE658" s="113">
        <f>IF(U658="základní",N658,0)</f>
        <v>0</v>
      </c>
      <c r="BF658" s="113">
        <f>IF(U658="snížená",N658,0)</f>
        <v>0</v>
      </c>
      <c r="BG658" s="113">
        <f>IF(U658="zákl. přenesená",N658,0)</f>
        <v>0</v>
      </c>
      <c r="BH658" s="113">
        <f>IF(U658="sníž. přenesená",N658,0)</f>
        <v>0</v>
      </c>
      <c r="BI658" s="113">
        <f>IF(U658="nulová",N658,0)</f>
        <v>0</v>
      </c>
      <c r="BJ658" s="21" t="s">
        <v>90</v>
      </c>
      <c r="BK658" s="113">
        <f>ROUND(L658*K658,2)</f>
        <v>0</v>
      </c>
      <c r="BL658" s="21" t="s">
        <v>344</v>
      </c>
      <c r="BM658" s="21" t="s">
        <v>2178</v>
      </c>
    </row>
    <row r="659" spans="2:47" s="1" customFormat="1" ht="66" customHeight="1">
      <c r="B659" s="38"/>
      <c r="C659" s="39"/>
      <c r="D659" s="39"/>
      <c r="E659" s="39"/>
      <c r="F659" s="270" t="s">
        <v>2179</v>
      </c>
      <c r="G659" s="271"/>
      <c r="H659" s="271"/>
      <c r="I659" s="271"/>
      <c r="J659" s="39"/>
      <c r="K659" s="39"/>
      <c r="L659" s="39"/>
      <c r="M659" s="39"/>
      <c r="N659" s="39"/>
      <c r="O659" s="39"/>
      <c r="P659" s="39"/>
      <c r="Q659" s="39"/>
      <c r="R659" s="40"/>
      <c r="T659" s="147"/>
      <c r="U659" s="39"/>
      <c r="V659" s="39"/>
      <c r="W659" s="39"/>
      <c r="X659" s="39"/>
      <c r="Y659" s="39"/>
      <c r="Z659" s="39"/>
      <c r="AA659" s="81"/>
      <c r="AT659" s="21" t="s">
        <v>210</v>
      </c>
      <c r="AU659" s="21" t="s">
        <v>114</v>
      </c>
    </row>
    <row r="660" spans="2:51" s="11" customFormat="1" ht="22.5" customHeight="1">
      <c r="B660" s="187"/>
      <c r="C660" s="188"/>
      <c r="D660" s="188"/>
      <c r="E660" s="189" t="s">
        <v>22</v>
      </c>
      <c r="F660" s="272" t="s">
        <v>2156</v>
      </c>
      <c r="G660" s="273"/>
      <c r="H660" s="273"/>
      <c r="I660" s="273"/>
      <c r="J660" s="188"/>
      <c r="K660" s="190" t="s">
        <v>22</v>
      </c>
      <c r="L660" s="188"/>
      <c r="M660" s="188"/>
      <c r="N660" s="188"/>
      <c r="O660" s="188"/>
      <c r="P660" s="188"/>
      <c r="Q660" s="188"/>
      <c r="R660" s="191"/>
      <c r="T660" s="192"/>
      <c r="U660" s="188"/>
      <c r="V660" s="188"/>
      <c r="W660" s="188"/>
      <c r="X660" s="188"/>
      <c r="Y660" s="188"/>
      <c r="Z660" s="188"/>
      <c r="AA660" s="193"/>
      <c r="AT660" s="194" t="s">
        <v>199</v>
      </c>
      <c r="AU660" s="194" t="s">
        <v>114</v>
      </c>
      <c r="AV660" s="11" t="s">
        <v>90</v>
      </c>
      <c r="AW660" s="11" t="s">
        <v>39</v>
      </c>
      <c r="AX660" s="11" t="s">
        <v>82</v>
      </c>
      <c r="AY660" s="194" t="s">
        <v>191</v>
      </c>
    </row>
    <row r="661" spans="2:51" s="10" customFormat="1" ht="22.5" customHeight="1">
      <c r="B661" s="179"/>
      <c r="C661" s="180"/>
      <c r="D661" s="180"/>
      <c r="E661" s="181" t="s">
        <v>22</v>
      </c>
      <c r="F661" s="274" t="s">
        <v>2180</v>
      </c>
      <c r="G661" s="275"/>
      <c r="H661" s="275"/>
      <c r="I661" s="275"/>
      <c r="J661" s="180"/>
      <c r="K661" s="182">
        <v>74.68</v>
      </c>
      <c r="L661" s="180"/>
      <c r="M661" s="180"/>
      <c r="N661" s="180"/>
      <c r="O661" s="180"/>
      <c r="P661" s="180"/>
      <c r="Q661" s="180"/>
      <c r="R661" s="183"/>
      <c r="T661" s="184"/>
      <c r="U661" s="180"/>
      <c r="V661" s="180"/>
      <c r="W661" s="180"/>
      <c r="X661" s="180"/>
      <c r="Y661" s="180"/>
      <c r="Z661" s="180"/>
      <c r="AA661" s="185"/>
      <c r="AT661" s="186" t="s">
        <v>199</v>
      </c>
      <c r="AU661" s="186" t="s">
        <v>114</v>
      </c>
      <c r="AV661" s="10" t="s">
        <v>114</v>
      </c>
      <c r="AW661" s="10" t="s">
        <v>39</v>
      </c>
      <c r="AX661" s="10" t="s">
        <v>90</v>
      </c>
      <c r="AY661" s="186" t="s">
        <v>191</v>
      </c>
    </row>
    <row r="662" spans="2:65" s="1" customFormat="1" ht="31.5" customHeight="1">
      <c r="B662" s="38"/>
      <c r="C662" s="203" t="s">
        <v>2181</v>
      </c>
      <c r="D662" s="203" t="s">
        <v>292</v>
      </c>
      <c r="E662" s="204" t="s">
        <v>928</v>
      </c>
      <c r="F662" s="276" t="s">
        <v>929</v>
      </c>
      <c r="G662" s="276"/>
      <c r="H662" s="276"/>
      <c r="I662" s="276"/>
      <c r="J662" s="205" t="s">
        <v>111</v>
      </c>
      <c r="K662" s="206">
        <v>306.67</v>
      </c>
      <c r="L662" s="277">
        <v>0</v>
      </c>
      <c r="M662" s="278"/>
      <c r="N662" s="279">
        <f>ROUND(L662*K662,2)</f>
        <v>0</v>
      </c>
      <c r="O662" s="280"/>
      <c r="P662" s="280"/>
      <c r="Q662" s="280"/>
      <c r="R662" s="40"/>
      <c r="T662" s="176" t="s">
        <v>22</v>
      </c>
      <c r="U662" s="47" t="s">
        <v>47</v>
      </c>
      <c r="V662" s="39"/>
      <c r="W662" s="177">
        <f>V662*K662</f>
        <v>0</v>
      </c>
      <c r="X662" s="177">
        <v>0.0035</v>
      </c>
      <c r="Y662" s="177">
        <f>X662*K662</f>
        <v>1.073345</v>
      </c>
      <c r="Z662" s="177">
        <v>0</v>
      </c>
      <c r="AA662" s="178">
        <f>Z662*K662</f>
        <v>0</v>
      </c>
      <c r="AR662" s="21" t="s">
        <v>440</v>
      </c>
      <c r="AT662" s="21" t="s">
        <v>292</v>
      </c>
      <c r="AU662" s="21" t="s">
        <v>114</v>
      </c>
      <c r="AY662" s="21" t="s">
        <v>191</v>
      </c>
      <c r="BE662" s="113">
        <f>IF(U662="základní",N662,0)</f>
        <v>0</v>
      </c>
      <c r="BF662" s="113">
        <f>IF(U662="snížená",N662,0)</f>
        <v>0</v>
      </c>
      <c r="BG662" s="113">
        <f>IF(U662="zákl. přenesená",N662,0)</f>
        <v>0</v>
      </c>
      <c r="BH662" s="113">
        <f>IF(U662="sníž. přenesená",N662,0)</f>
        <v>0</v>
      </c>
      <c r="BI662" s="113">
        <f>IF(U662="nulová",N662,0)</f>
        <v>0</v>
      </c>
      <c r="BJ662" s="21" t="s">
        <v>90</v>
      </c>
      <c r="BK662" s="113">
        <f>ROUND(L662*K662,2)</f>
        <v>0</v>
      </c>
      <c r="BL662" s="21" t="s">
        <v>344</v>
      </c>
      <c r="BM662" s="21" t="s">
        <v>2182</v>
      </c>
    </row>
    <row r="663" spans="2:47" s="1" customFormat="1" ht="22.5" customHeight="1">
      <c r="B663" s="38"/>
      <c r="C663" s="39"/>
      <c r="D663" s="39"/>
      <c r="E663" s="39"/>
      <c r="F663" s="270" t="s">
        <v>894</v>
      </c>
      <c r="G663" s="271"/>
      <c r="H663" s="271"/>
      <c r="I663" s="271"/>
      <c r="J663" s="39"/>
      <c r="K663" s="39"/>
      <c r="L663" s="39"/>
      <c r="M663" s="39"/>
      <c r="N663" s="39"/>
      <c r="O663" s="39"/>
      <c r="P663" s="39"/>
      <c r="Q663" s="39"/>
      <c r="R663" s="40"/>
      <c r="T663" s="147"/>
      <c r="U663" s="39"/>
      <c r="V663" s="39"/>
      <c r="W663" s="39"/>
      <c r="X663" s="39"/>
      <c r="Y663" s="39"/>
      <c r="Z663" s="39"/>
      <c r="AA663" s="81"/>
      <c r="AT663" s="21" t="s">
        <v>210</v>
      </c>
      <c r="AU663" s="21" t="s">
        <v>114</v>
      </c>
    </row>
    <row r="664" spans="2:51" s="11" customFormat="1" ht="22.5" customHeight="1">
      <c r="B664" s="187"/>
      <c r="C664" s="188"/>
      <c r="D664" s="188"/>
      <c r="E664" s="189" t="s">
        <v>22</v>
      </c>
      <c r="F664" s="272" t="s">
        <v>2156</v>
      </c>
      <c r="G664" s="273"/>
      <c r="H664" s="273"/>
      <c r="I664" s="273"/>
      <c r="J664" s="188"/>
      <c r="K664" s="190" t="s">
        <v>22</v>
      </c>
      <c r="L664" s="188"/>
      <c r="M664" s="188"/>
      <c r="N664" s="188"/>
      <c r="O664" s="188"/>
      <c r="P664" s="188"/>
      <c r="Q664" s="188"/>
      <c r="R664" s="191"/>
      <c r="T664" s="192"/>
      <c r="U664" s="188"/>
      <c r="V664" s="188"/>
      <c r="W664" s="188"/>
      <c r="X664" s="188"/>
      <c r="Y664" s="188"/>
      <c r="Z664" s="188"/>
      <c r="AA664" s="193"/>
      <c r="AT664" s="194" t="s">
        <v>199</v>
      </c>
      <c r="AU664" s="194" t="s">
        <v>114</v>
      </c>
      <c r="AV664" s="11" t="s">
        <v>90</v>
      </c>
      <c r="AW664" s="11" t="s">
        <v>39</v>
      </c>
      <c r="AX664" s="11" t="s">
        <v>82</v>
      </c>
      <c r="AY664" s="194" t="s">
        <v>191</v>
      </c>
    </row>
    <row r="665" spans="2:51" s="10" customFormat="1" ht="22.5" customHeight="1">
      <c r="B665" s="179"/>
      <c r="C665" s="180"/>
      <c r="D665" s="180"/>
      <c r="E665" s="181" t="s">
        <v>22</v>
      </c>
      <c r="F665" s="274" t="s">
        <v>2135</v>
      </c>
      <c r="G665" s="275"/>
      <c r="H665" s="275"/>
      <c r="I665" s="275"/>
      <c r="J665" s="180"/>
      <c r="K665" s="182">
        <v>212.667</v>
      </c>
      <c r="L665" s="180"/>
      <c r="M665" s="180"/>
      <c r="N665" s="180"/>
      <c r="O665" s="180"/>
      <c r="P665" s="180"/>
      <c r="Q665" s="180"/>
      <c r="R665" s="183"/>
      <c r="T665" s="184"/>
      <c r="U665" s="180"/>
      <c r="V665" s="180"/>
      <c r="W665" s="180"/>
      <c r="X665" s="180"/>
      <c r="Y665" s="180"/>
      <c r="Z665" s="180"/>
      <c r="AA665" s="185"/>
      <c r="AT665" s="186" t="s">
        <v>199</v>
      </c>
      <c r="AU665" s="186" t="s">
        <v>114</v>
      </c>
      <c r="AV665" s="10" t="s">
        <v>114</v>
      </c>
      <c r="AW665" s="10" t="s">
        <v>39</v>
      </c>
      <c r="AX665" s="10" t="s">
        <v>82</v>
      </c>
      <c r="AY665" s="186" t="s">
        <v>191</v>
      </c>
    </row>
    <row r="666" spans="2:51" s="10" customFormat="1" ht="22.5" customHeight="1">
      <c r="B666" s="179"/>
      <c r="C666" s="180"/>
      <c r="D666" s="180"/>
      <c r="E666" s="181" t="s">
        <v>22</v>
      </c>
      <c r="F666" s="274" t="s">
        <v>2136</v>
      </c>
      <c r="G666" s="275"/>
      <c r="H666" s="275"/>
      <c r="I666" s="275"/>
      <c r="J666" s="180"/>
      <c r="K666" s="182">
        <v>79.4</v>
      </c>
      <c r="L666" s="180"/>
      <c r="M666" s="180"/>
      <c r="N666" s="180"/>
      <c r="O666" s="180"/>
      <c r="P666" s="180"/>
      <c r="Q666" s="180"/>
      <c r="R666" s="183"/>
      <c r="T666" s="184"/>
      <c r="U666" s="180"/>
      <c r="V666" s="180"/>
      <c r="W666" s="180"/>
      <c r="X666" s="180"/>
      <c r="Y666" s="180"/>
      <c r="Z666" s="180"/>
      <c r="AA666" s="185"/>
      <c r="AT666" s="186" t="s">
        <v>199</v>
      </c>
      <c r="AU666" s="186" t="s">
        <v>114</v>
      </c>
      <c r="AV666" s="10" t="s">
        <v>114</v>
      </c>
      <c r="AW666" s="10" t="s">
        <v>39</v>
      </c>
      <c r="AX666" s="10" t="s">
        <v>82</v>
      </c>
      <c r="AY666" s="186" t="s">
        <v>191</v>
      </c>
    </row>
    <row r="667" spans="2:51" s="12" customFormat="1" ht="22.5" customHeight="1">
      <c r="B667" s="195"/>
      <c r="C667" s="196"/>
      <c r="D667" s="196"/>
      <c r="E667" s="197" t="s">
        <v>22</v>
      </c>
      <c r="F667" s="288" t="s">
        <v>217</v>
      </c>
      <c r="G667" s="289"/>
      <c r="H667" s="289"/>
      <c r="I667" s="289"/>
      <c r="J667" s="196"/>
      <c r="K667" s="198">
        <v>292.067</v>
      </c>
      <c r="L667" s="196"/>
      <c r="M667" s="196"/>
      <c r="N667" s="196"/>
      <c r="O667" s="196"/>
      <c r="P667" s="196"/>
      <c r="Q667" s="196"/>
      <c r="R667" s="199"/>
      <c r="T667" s="200"/>
      <c r="U667" s="196"/>
      <c r="V667" s="196"/>
      <c r="W667" s="196"/>
      <c r="X667" s="196"/>
      <c r="Y667" s="196"/>
      <c r="Z667" s="196"/>
      <c r="AA667" s="201"/>
      <c r="AT667" s="202" t="s">
        <v>199</v>
      </c>
      <c r="AU667" s="202" t="s">
        <v>114</v>
      </c>
      <c r="AV667" s="12" t="s">
        <v>196</v>
      </c>
      <c r="AW667" s="12" t="s">
        <v>39</v>
      </c>
      <c r="AX667" s="12" t="s">
        <v>90</v>
      </c>
      <c r="AY667" s="202" t="s">
        <v>191</v>
      </c>
    </row>
    <row r="668" spans="2:65" s="1" customFormat="1" ht="31.5" customHeight="1">
      <c r="B668" s="38"/>
      <c r="C668" s="203" t="s">
        <v>2183</v>
      </c>
      <c r="D668" s="203" t="s">
        <v>292</v>
      </c>
      <c r="E668" s="204" t="s">
        <v>933</v>
      </c>
      <c r="F668" s="276" t="s">
        <v>934</v>
      </c>
      <c r="G668" s="276"/>
      <c r="H668" s="276"/>
      <c r="I668" s="276"/>
      <c r="J668" s="205" t="s">
        <v>111</v>
      </c>
      <c r="K668" s="206">
        <v>83.37</v>
      </c>
      <c r="L668" s="277">
        <v>0</v>
      </c>
      <c r="M668" s="278"/>
      <c r="N668" s="279">
        <f>ROUND(L668*K668,2)</f>
        <v>0</v>
      </c>
      <c r="O668" s="280"/>
      <c r="P668" s="280"/>
      <c r="Q668" s="280"/>
      <c r="R668" s="40"/>
      <c r="T668" s="176" t="s">
        <v>22</v>
      </c>
      <c r="U668" s="47" t="s">
        <v>47</v>
      </c>
      <c r="V668" s="39"/>
      <c r="W668" s="177">
        <f>V668*K668</f>
        <v>0</v>
      </c>
      <c r="X668" s="177">
        <v>0.003</v>
      </c>
      <c r="Y668" s="177">
        <f>X668*K668</f>
        <v>0.25011</v>
      </c>
      <c r="Z668" s="177">
        <v>0</v>
      </c>
      <c r="AA668" s="178">
        <f>Z668*K668</f>
        <v>0</v>
      </c>
      <c r="AR668" s="21" t="s">
        <v>440</v>
      </c>
      <c r="AT668" s="21" t="s">
        <v>292</v>
      </c>
      <c r="AU668" s="21" t="s">
        <v>114</v>
      </c>
      <c r="AY668" s="21" t="s">
        <v>191</v>
      </c>
      <c r="BE668" s="113">
        <f>IF(U668="základní",N668,0)</f>
        <v>0</v>
      </c>
      <c r="BF668" s="113">
        <f>IF(U668="snížená",N668,0)</f>
        <v>0</v>
      </c>
      <c r="BG668" s="113">
        <f>IF(U668="zákl. přenesená",N668,0)</f>
        <v>0</v>
      </c>
      <c r="BH668" s="113">
        <f>IF(U668="sníž. přenesená",N668,0)</f>
        <v>0</v>
      </c>
      <c r="BI668" s="113">
        <f>IF(U668="nulová",N668,0)</f>
        <v>0</v>
      </c>
      <c r="BJ668" s="21" t="s">
        <v>90</v>
      </c>
      <c r="BK668" s="113">
        <f>ROUND(L668*K668,2)</f>
        <v>0</v>
      </c>
      <c r="BL668" s="21" t="s">
        <v>344</v>
      </c>
      <c r="BM668" s="21" t="s">
        <v>2184</v>
      </c>
    </row>
    <row r="669" spans="2:47" s="1" customFormat="1" ht="22.5" customHeight="1">
      <c r="B669" s="38"/>
      <c r="C669" s="39"/>
      <c r="D669" s="39"/>
      <c r="E669" s="39"/>
      <c r="F669" s="270" t="s">
        <v>894</v>
      </c>
      <c r="G669" s="271"/>
      <c r="H669" s="271"/>
      <c r="I669" s="271"/>
      <c r="J669" s="39"/>
      <c r="K669" s="39"/>
      <c r="L669" s="39"/>
      <c r="M669" s="39"/>
      <c r="N669" s="39"/>
      <c r="O669" s="39"/>
      <c r="P669" s="39"/>
      <c r="Q669" s="39"/>
      <c r="R669" s="40"/>
      <c r="T669" s="147"/>
      <c r="U669" s="39"/>
      <c r="V669" s="39"/>
      <c r="W669" s="39"/>
      <c r="X669" s="39"/>
      <c r="Y669" s="39"/>
      <c r="Z669" s="39"/>
      <c r="AA669" s="81"/>
      <c r="AT669" s="21" t="s">
        <v>210</v>
      </c>
      <c r="AU669" s="21" t="s">
        <v>114</v>
      </c>
    </row>
    <row r="670" spans="2:51" s="11" customFormat="1" ht="22.5" customHeight="1">
      <c r="B670" s="187"/>
      <c r="C670" s="188"/>
      <c r="D670" s="188"/>
      <c r="E670" s="189" t="s">
        <v>22</v>
      </c>
      <c r="F670" s="272" t="s">
        <v>2156</v>
      </c>
      <c r="G670" s="273"/>
      <c r="H670" s="273"/>
      <c r="I670" s="273"/>
      <c r="J670" s="188"/>
      <c r="K670" s="190" t="s">
        <v>22</v>
      </c>
      <c r="L670" s="188"/>
      <c r="M670" s="188"/>
      <c r="N670" s="188"/>
      <c r="O670" s="188"/>
      <c r="P670" s="188"/>
      <c r="Q670" s="188"/>
      <c r="R670" s="191"/>
      <c r="T670" s="192"/>
      <c r="U670" s="188"/>
      <c r="V670" s="188"/>
      <c r="W670" s="188"/>
      <c r="X670" s="188"/>
      <c r="Y670" s="188"/>
      <c r="Z670" s="188"/>
      <c r="AA670" s="193"/>
      <c r="AT670" s="194" t="s">
        <v>199</v>
      </c>
      <c r="AU670" s="194" t="s">
        <v>114</v>
      </c>
      <c r="AV670" s="11" t="s">
        <v>90</v>
      </c>
      <c r="AW670" s="11" t="s">
        <v>39</v>
      </c>
      <c r="AX670" s="11" t="s">
        <v>82</v>
      </c>
      <c r="AY670" s="194" t="s">
        <v>191</v>
      </c>
    </row>
    <row r="671" spans="2:51" s="10" customFormat="1" ht="22.5" customHeight="1">
      <c r="B671" s="179"/>
      <c r="C671" s="180"/>
      <c r="D671" s="180"/>
      <c r="E671" s="181" t="s">
        <v>22</v>
      </c>
      <c r="F671" s="274" t="s">
        <v>2136</v>
      </c>
      <c r="G671" s="275"/>
      <c r="H671" s="275"/>
      <c r="I671" s="275"/>
      <c r="J671" s="180"/>
      <c r="K671" s="182">
        <v>79.4</v>
      </c>
      <c r="L671" s="180"/>
      <c r="M671" s="180"/>
      <c r="N671" s="180"/>
      <c r="O671" s="180"/>
      <c r="P671" s="180"/>
      <c r="Q671" s="180"/>
      <c r="R671" s="183"/>
      <c r="T671" s="184"/>
      <c r="U671" s="180"/>
      <c r="V671" s="180"/>
      <c r="W671" s="180"/>
      <c r="X671" s="180"/>
      <c r="Y671" s="180"/>
      <c r="Z671" s="180"/>
      <c r="AA671" s="185"/>
      <c r="AT671" s="186" t="s">
        <v>199</v>
      </c>
      <c r="AU671" s="186" t="s">
        <v>114</v>
      </c>
      <c r="AV671" s="10" t="s">
        <v>114</v>
      </c>
      <c r="AW671" s="10" t="s">
        <v>39</v>
      </c>
      <c r="AX671" s="10" t="s">
        <v>82</v>
      </c>
      <c r="AY671" s="186" t="s">
        <v>191</v>
      </c>
    </row>
    <row r="672" spans="2:51" s="12" customFormat="1" ht="22.5" customHeight="1">
      <c r="B672" s="195"/>
      <c r="C672" s="196"/>
      <c r="D672" s="196"/>
      <c r="E672" s="197" t="s">
        <v>22</v>
      </c>
      <c r="F672" s="288" t="s">
        <v>217</v>
      </c>
      <c r="G672" s="289"/>
      <c r="H672" s="289"/>
      <c r="I672" s="289"/>
      <c r="J672" s="196"/>
      <c r="K672" s="198">
        <v>79.4</v>
      </c>
      <c r="L672" s="196"/>
      <c r="M672" s="196"/>
      <c r="N672" s="196"/>
      <c r="O672" s="196"/>
      <c r="P672" s="196"/>
      <c r="Q672" s="196"/>
      <c r="R672" s="199"/>
      <c r="T672" s="200"/>
      <c r="U672" s="196"/>
      <c r="V672" s="196"/>
      <c r="W672" s="196"/>
      <c r="X672" s="196"/>
      <c r="Y672" s="196"/>
      <c r="Z672" s="196"/>
      <c r="AA672" s="201"/>
      <c r="AT672" s="202" t="s">
        <v>199</v>
      </c>
      <c r="AU672" s="202" t="s">
        <v>114</v>
      </c>
      <c r="AV672" s="12" t="s">
        <v>196</v>
      </c>
      <c r="AW672" s="12" t="s">
        <v>39</v>
      </c>
      <c r="AX672" s="12" t="s">
        <v>90</v>
      </c>
      <c r="AY672" s="202" t="s">
        <v>191</v>
      </c>
    </row>
    <row r="673" spans="2:65" s="1" customFormat="1" ht="31.5" customHeight="1">
      <c r="B673" s="38"/>
      <c r="C673" s="172" t="s">
        <v>2185</v>
      </c>
      <c r="D673" s="172" t="s">
        <v>193</v>
      </c>
      <c r="E673" s="173" t="s">
        <v>937</v>
      </c>
      <c r="F673" s="281" t="s">
        <v>938</v>
      </c>
      <c r="G673" s="281"/>
      <c r="H673" s="281"/>
      <c r="I673" s="281"/>
      <c r="J673" s="174" t="s">
        <v>406</v>
      </c>
      <c r="K673" s="175">
        <v>94.3</v>
      </c>
      <c r="L673" s="282">
        <v>0</v>
      </c>
      <c r="M673" s="283"/>
      <c r="N673" s="280">
        <f>ROUND(L673*K673,2)</f>
        <v>0</v>
      </c>
      <c r="O673" s="280"/>
      <c r="P673" s="280"/>
      <c r="Q673" s="280"/>
      <c r="R673" s="40"/>
      <c r="T673" s="176" t="s">
        <v>22</v>
      </c>
      <c r="U673" s="47" t="s">
        <v>47</v>
      </c>
      <c r="V673" s="39"/>
      <c r="W673" s="177">
        <f>V673*K673</f>
        <v>0</v>
      </c>
      <c r="X673" s="177">
        <v>0</v>
      </c>
      <c r="Y673" s="177">
        <f>X673*K673</f>
        <v>0</v>
      </c>
      <c r="Z673" s="177">
        <v>0</v>
      </c>
      <c r="AA673" s="178">
        <f>Z673*K673</f>
        <v>0</v>
      </c>
      <c r="AR673" s="21" t="s">
        <v>344</v>
      </c>
      <c r="AT673" s="21" t="s">
        <v>193</v>
      </c>
      <c r="AU673" s="21" t="s">
        <v>114</v>
      </c>
      <c r="AY673" s="21" t="s">
        <v>191</v>
      </c>
      <c r="BE673" s="113">
        <f>IF(U673="základní",N673,0)</f>
        <v>0</v>
      </c>
      <c r="BF673" s="113">
        <f>IF(U673="snížená",N673,0)</f>
        <v>0</v>
      </c>
      <c r="BG673" s="113">
        <f>IF(U673="zákl. přenesená",N673,0)</f>
        <v>0</v>
      </c>
      <c r="BH673" s="113">
        <f>IF(U673="sníž. přenesená",N673,0)</f>
        <v>0</v>
      </c>
      <c r="BI673" s="113">
        <f>IF(U673="nulová",N673,0)</f>
        <v>0</v>
      </c>
      <c r="BJ673" s="21" t="s">
        <v>90</v>
      </c>
      <c r="BK673" s="113">
        <f>ROUND(L673*K673,2)</f>
        <v>0</v>
      </c>
      <c r="BL673" s="21" t="s">
        <v>344</v>
      </c>
      <c r="BM673" s="21" t="s">
        <v>2186</v>
      </c>
    </row>
    <row r="674" spans="2:51" s="11" customFormat="1" ht="22.5" customHeight="1">
      <c r="B674" s="187"/>
      <c r="C674" s="188"/>
      <c r="D674" s="188"/>
      <c r="E674" s="189" t="s">
        <v>22</v>
      </c>
      <c r="F674" s="286" t="s">
        <v>2156</v>
      </c>
      <c r="G674" s="287"/>
      <c r="H674" s="287"/>
      <c r="I674" s="287"/>
      <c r="J674" s="188"/>
      <c r="K674" s="190" t="s">
        <v>22</v>
      </c>
      <c r="L674" s="188"/>
      <c r="M674" s="188"/>
      <c r="N674" s="188"/>
      <c r="O674" s="188"/>
      <c r="P674" s="188"/>
      <c r="Q674" s="188"/>
      <c r="R674" s="191"/>
      <c r="T674" s="192"/>
      <c r="U674" s="188"/>
      <c r="V674" s="188"/>
      <c r="W674" s="188"/>
      <c r="X674" s="188"/>
      <c r="Y674" s="188"/>
      <c r="Z674" s="188"/>
      <c r="AA674" s="193"/>
      <c r="AT674" s="194" t="s">
        <v>199</v>
      </c>
      <c r="AU674" s="194" t="s">
        <v>114</v>
      </c>
      <c r="AV674" s="11" t="s">
        <v>90</v>
      </c>
      <c r="AW674" s="11" t="s">
        <v>39</v>
      </c>
      <c r="AX674" s="11" t="s">
        <v>82</v>
      </c>
      <c r="AY674" s="194" t="s">
        <v>191</v>
      </c>
    </row>
    <row r="675" spans="2:51" s="10" customFormat="1" ht="22.5" customHeight="1">
      <c r="B675" s="179"/>
      <c r="C675" s="180"/>
      <c r="D675" s="180"/>
      <c r="E675" s="181" t="s">
        <v>22</v>
      </c>
      <c r="F675" s="274" t="s">
        <v>2187</v>
      </c>
      <c r="G675" s="275"/>
      <c r="H675" s="275"/>
      <c r="I675" s="275"/>
      <c r="J675" s="180"/>
      <c r="K675" s="182">
        <v>94.3</v>
      </c>
      <c r="L675" s="180"/>
      <c r="M675" s="180"/>
      <c r="N675" s="180"/>
      <c r="O675" s="180"/>
      <c r="P675" s="180"/>
      <c r="Q675" s="180"/>
      <c r="R675" s="183"/>
      <c r="T675" s="184"/>
      <c r="U675" s="180"/>
      <c r="V675" s="180"/>
      <c r="W675" s="180"/>
      <c r="X675" s="180"/>
      <c r="Y675" s="180"/>
      <c r="Z675" s="180"/>
      <c r="AA675" s="185"/>
      <c r="AT675" s="186" t="s">
        <v>199</v>
      </c>
      <c r="AU675" s="186" t="s">
        <v>114</v>
      </c>
      <c r="AV675" s="10" t="s">
        <v>114</v>
      </c>
      <c r="AW675" s="10" t="s">
        <v>39</v>
      </c>
      <c r="AX675" s="10" t="s">
        <v>90</v>
      </c>
      <c r="AY675" s="186" t="s">
        <v>191</v>
      </c>
    </row>
    <row r="676" spans="2:65" s="1" customFormat="1" ht="31.5" customHeight="1">
      <c r="B676" s="38"/>
      <c r="C676" s="203" t="s">
        <v>2188</v>
      </c>
      <c r="D676" s="203" t="s">
        <v>292</v>
      </c>
      <c r="E676" s="204" t="s">
        <v>942</v>
      </c>
      <c r="F676" s="276" t="s">
        <v>943</v>
      </c>
      <c r="G676" s="276"/>
      <c r="H676" s="276"/>
      <c r="I676" s="276"/>
      <c r="J676" s="205" t="s">
        <v>203</v>
      </c>
      <c r="K676" s="206">
        <v>103.73</v>
      </c>
      <c r="L676" s="277">
        <v>0</v>
      </c>
      <c r="M676" s="278"/>
      <c r="N676" s="279">
        <f>ROUND(L676*K676,2)</f>
        <v>0</v>
      </c>
      <c r="O676" s="280"/>
      <c r="P676" s="280"/>
      <c r="Q676" s="280"/>
      <c r="R676" s="40"/>
      <c r="T676" s="176" t="s">
        <v>22</v>
      </c>
      <c r="U676" s="47" t="s">
        <v>47</v>
      </c>
      <c r="V676" s="39"/>
      <c r="W676" s="177">
        <f>V676*K676</f>
        <v>0</v>
      </c>
      <c r="X676" s="177">
        <v>0.0015</v>
      </c>
      <c r="Y676" s="177">
        <f>X676*K676</f>
        <v>0.155595</v>
      </c>
      <c r="Z676" s="177">
        <v>0</v>
      </c>
      <c r="AA676" s="178">
        <f>Z676*K676</f>
        <v>0</v>
      </c>
      <c r="AR676" s="21" t="s">
        <v>440</v>
      </c>
      <c r="AT676" s="21" t="s">
        <v>292</v>
      </c>
      <c r="AU676" s="21" t="s">
        <v>114</v>
      </c>
      <c r="AY676" s="21" t="s">
        <v>191</v>
      </c>
      <c r="BE676" s="113">
        <f>IF(U676="základní",N676,0)</f>
        <v>0</v>
      </c>
      <c r="BF676" s="113">
        <f>IF(U676="snížená",N676,0)</f>
        <v>0</v>
      </c>
      <c r="BG676" s="113">
        <f>IF(U676="zákl. přenesená",N676,0)</f>
        <v>0</v>
      </c>
      <c r="BH676" s="113">
        <f>IF(U676="sníž. přenesená",N676,0)</f>
        <v>0</v>
      </c>
      <c r="BI676" s="113">
        <f>IF(U676="nulová",N676,0)</f>
        <v>0</v>
      </c>
      <c r="BJ676" s="21" t="s">
        <v>90</v>
      </c>
      <c r="BK676" s="113">
        <f>ROUND(L676*K676,2)</f>
        <v>0</v>
      </c>
      <c r="BL676" s="21" t="s">
        <v>344</v>
      </c>
      <c r="BM676" s="21" t="s">
        <v>2189</v>
      </c>
    </row>
    <row r="677" spans="2:65" s="1" customFormat="1" ht="31.5" customHeight="1">
      <c r="B677" s="38"/>
      <c r="C677" s="172" t="s">
        <v>1200</v>
      </c>
      <c r="D677" s="172" t="s">
        <v>193</v>
      </c>
      <c r="E677" s="173" t="s">
        <v>2190</v>
      </c>
      <c r="F677" s="281" t="s">
        <v>2191</v>
      </c>
      <c r="G677" s="281"/>
      <c r="H677" s="281"/>
      <c r="I677" s="281"/>
      <c r="J677" s="174" t="s">
        <v>111</v>
      </c>
      <c r="K677" s="175">
        <v>76.9</v>
      </c>
      <c r="L677" s="282">
        <v>0</v>
      </c>
      <c r="M677" s="283"/>
      <c r="N677" s="280">
        <f>ROUND(L677*K677,2)</f>
        <v>0</v>
      </c>
      <c r="O677" s="280"/>
      <c r="P677" s="280"/>
      <c r="Q677" s="280"/>
      <c r="R677" s="40"/>
      <c r="T677" s="176" t="s">
        <v>22</v>
      </c>
      <c r="U677" s="47" t="s">
        <v>47</v>
      </c>
      <c r="V677" s="39"/>
      <c r="W677" s="177">
        <f>V677*K677</f>
        <v>0</v>
      </c>
      <c r="X677" s="177">
        <v>0</v>
      </c>
      <c r="Y677" s="177">
        <f>X677*K677</f>
        <v>0</v>
      </c>
      <c r="Z677" s="177">
        <v>0</v>
      </c>
      <c r="AA677" s="178">
        <f>Z677*K677</f>
        <v>0</v>
      </c>
      <c r="AR677" s="21" t="s">
        <v>344</v>
      </c>
      <c r="AT677" s="21" t="s">
        <v>193</v>
      </c>
      <c r="AU677" s="21" t="s">
        <v>114</v>
      </c>
      <c r="AY677" s="21" t="s">
        <v>191</v>
      </c>
      <c r="BE677" s="113">
        <f>IF(U677="základní",N677,0)</f>
        <v>0</v>
      </c>
      <c r="BF677" s="113">
        <f>IF(U677="snížená",N677,0)</f>
        <v>0</v>
      </c>
      <c r="BG677" s="113">
        <f>IF(U677="zákl. přenesená",N677,0)</f>
        <v>0</v>
      </c>
      <c r="BH677" s="113">
        <f>IF(U677="sníž. přenesená",N677,0)</f>
        <v>0</v>
      </c>
      <c r="BI677" s="113">
        <f>IF(U677="nulová",N677,0)</f>
        <v>0</v>
      </c>
      <c r="BJ677" s="21" t="s">
        <v>90</v>
      </c>
      <c r="BK677" s="113">
        <f>ROUND(L677*K677,2)</f>
        <v>0</v>
      </c>
      <c r="BL677" s="21" t="s">
        <v>344</v>
      </c>
      <c r="BM677" s="21" t="s">
        <v>2192</v>
      </c>
    </row>
    <row r="678" spans="2:51" s="11" customFormat="1" ht="22.5" customHeight="1">
      <c r="B678" s="187"/>
      <c r="C678" s="188"/>
      <c r="D678" s="188"/>
      <c r="E678" s="189" t="s">
        <v>22</v>
      </c>
      <c r="F678" s="286" t="s">
        <v>1946</v>
      </c>
      <c r="G678" s="287"/>
      <c r="H678" s="287"/>
      <c r="I678" s="287"/>
      <c r="J678" s="188"/>
      <c r="K678" s="190" t="s">
        <v>22</v>
      </c>
      <c r="L678" s="188"/>
      <c r="M678" s="188"/>
      <c r="N678" s="188"/>
      <c r="O678" s="188"/>
      <c r="P678" s="188"/>
      <c r="Q678" s="188"/>
      <c r="R678" s="191"/>
      <c r="T678" s="192"/>
      <c r="U678" s="188"/>
      <c r="V678" s="188"/>
      <c r="W678" s="188"/>
      <c r="X678" s="188"/>
      <c r="Y678" s="188"/>
      <c r="Z678" s="188"/>
      <c r="AA678" s="193"/>
      <c r="AT678" s="194" t="s">
        <v>199</v>
      </c>
      <c r="AU678" s="194" t="s">
        <v>114</v>
      </c>
      <c r="AV678" s="11" t="s">
        <v>90</v>
      </c>
      <c r="AW678" s="11" t="s">
        <v>39</v>
      </c>
      <c r="AX678" s="11" t="s">
        <v>82</v>
      </c>
      <c r="AY678" s="194" t="s">
        <v>191</v>
      </c>
    </row>
    <row r="679" spans="2:51" s="10" customFormat="1" ht="22.5" customHeight="1">
      <c r="B679" s="179"/>
      <c r="C679" s="180"/>
      <c r="D679" s="180"/>
      <c r="E679" s="181" t="s">
        <v>22</v>
      </c>
      <c r="F679" s="274" t="s">
        <v>1995</v>
      </c>
      <c r="G679" s="275"/>
      <c r="H679" s="275"/>
      <c r="I679" s="275"/>
      <c r="J679" s="180"/>
      <c r="K679" s="182">
        <v>76.9</v>
      </c>
      <c r="L679" s="180"/>
      <c r="M679" s="180"/>
      <c r="N679" s="180"/>
      <c r="O679" s="180"/>
      <c r="P679" s="180"/>
      <c r="Q679" s="180"/>
      <c r="R679" s="183"/>
      <c r="T679" s="184"/>
      <c r="U679" s="180"/>
      <c r="V679" s="180"/>
      <c r="W679" s="180"/>
      <c r="X679" s="180"/>
      <c r="Y679" s="180"/>
      <c r="Z679" s="180"/>
      <c r="AA679" s="185"/>
      <c r="AT679" s="186" t="s">
        <v>199</v>
      </c>
      <c r="AU679" s="186" t="s">
        <v>114</v>
      </c>
      <c r="AV679" s="10" t="s">
        <v>114</v>
      </c>
      <c r="AW679" s="10" t="s">
        <v>39</v>
      </c>
      <c r="AX679" s="10" t="s">
        <v>90</v>
      </c>
      <c r="AY679" s="186" t="s">
        <v>191</v>
      </c>
    </row>
    <row r="680" spans="2:65" s="1" customFormat="1" ht="22.5" customHeight="1">
      <c r="B680" s="38"/>
      <c r="C680" s="203" t="s">
        <v>654</v>
      </c>
      <c r="D680" s="203" t="s">
        <v>292</v>
      </c>
      <c r="E680" s="204" t="s">
        <v>2193</v>
      </c>
      <c r="F680" s="276" t="s">
        <v>2194</v>
      </c>
      <c r="G680" s="276"/>
      <c r="H680" s="276"/>
      <c r="I680" s="276"/>
      <c r="J680" s="205" t="s">
        <v>207</v>
      </c>
      <c r="K680" s="206">
        <v>24.173</v>
      </c>
      <c r="L680" s="277">
        <v>0</v>
      </c>
      <c r="M680" s="278"/>
      <c r="N680" s="279">
        <f>ROUND(L680*K680,2)</f>
        <v>0</v>
      </c>
      <c r="O680" s="280"/>
      <c r="P680" s="280"/>
      <c r="Q680" s="280"/>
      <c r="R680" s="40"/>
      <c r="T680" s="176" t="s">
        <v>22</v>
      </c>
      <c r="U680" s="47" t="s">
        <v>47</v>
      </c>
      <c r="V680" s="39"/>
      <c r="W680" s="177">
        <f>V680*K680</f>
        <v>0</v>
      </c>
      <c r="X680" s="177">
        <v>0.025</v>
      </c>
      <c r="Y680" s="177">
        <f>X680*K680</f>
        <v>0.604325</v>
      </c>
      <c r="Z680" s="177">
        <v>0</v>
      </c>
      <c r="AA680" s="178">
        <f>Z680*K680</f>
        <v>0</v>
      </c>
      <c r="AR680" s="21" t="s">
        <v>440</v>
      </c>
      <c r="AT680" s="21" t="s">
        <v>292</v>
      </c>
      <c r="AU680" s="21" t="s">
        <v>114</v>
      </c>
      <c r="AY680" s="21" t="s">
        <v>191</v>
      </c>
      <c r="BE680" s="113">
        <f>IF(U680="základní",N680,0)</f>
        <v>0</v>
      </c>
      <c r="BF680" s="113">
        <f>IF(U680="snížená",N680,0)</f>
        <v>0</v>
      </c>
      <c r="BG680" s="113">
        <f>IF(U680="zákl. přenesená",N680,0)</f>
        <v>0</v>
      </c>
      <c r="BH680" s="113">
        <f>IF(U680="sníž. přenesená",N680,0)</f>
        <v>0</v>
      </c>
      <c r="BI680" s="113">
        <f>IF(U680="nulová",N680,0)</f>
        <v>0</v>
      </c>
      <c r="BJ680" s="21" t="s">
        <v>90</v>
      </c>
      <c r="BK680" s="113">
        <f>ROUND(L680*K680,2)</f>
        <v>0</v>
      </c>
      <c r="BL680" s="21" t="s">
        <v>344</v>
      </c>
      <c r="BM680" s="21" t="s">
        <v>2195</v>
      </c>
    </row>
    <row r="681" spans="2:51" s="11" customFormat="1" ht="22.5" customHeight="1">
      <c r="B681" s="187"/>
      <c r="C681" s="188"/>
      <c r="D681" s="188"/>
      <c r="E681" s="189" t="s">
        <v>22</v>
      </c>
      <c r="F681" s="286" t="s">
        <v>1946</v>
      </c>
      <c r="G681" s="287"/>
      <c r="H681" s="287"/>
      <c r="I681" s="287"/>
      <c r="J681" s="188"/>
      <c r="K681" s="190" t="s">
        <v>22</v>
      </c>
      <c r="L681" s="188"/>
      <c r="M681" s="188"/>
      <c r="N681" s="188"/>
      <c r="O681" s="188"/>
      <c r="P681" s="188"/>
      <c r="Q681" s="188"/>
      <c r="R681" s="191"/>
      <c r="T681" s="192"/>
      <c r="U681" s="188"/>
      <c r="V681" s="188"/>
      <c r="W681" s="188"/>
      <c r="X681" s="188"/>
      <c r="Y681" s="188"/>
      <c r="Z681" s="188"/>
      <c r="AA681" s="193"/>
      <c r="AT681" s="194" t="s">
        <v>199</v>
      </c>
      <c r="AU681" s="194" t="s">
        <v>114</v>
      </c>
      <c r="AV681" s="11" t="s">
        <v>90</v>
      </c>
      <c r="AW681" s="11" t="s">
        <v>39</v>
      </c>
      <c r="AX681" s="11" t="s">
        <v>82</v>
      </c>
      <c r="AY681" s="194" t="s">
        <v>191</v>
      </c>
    </row>
    <row r="682" spans="2:51" s="11" customFormat="1" ht="22.5" customHeight="1">
      <c r="B682" s="187"/>
      <c r="C682" s="188"/>
      <c r="D682" s="188"/>
      <c r="E682" s="189" t="s">
        <v>22</v>
      </c>
      <c r="F682" s="272" t="s">
        <v>2196</v>
      </c>
      <c r="G682" s="273"/>
      <c r="H682" s="273"/>
      <c r="I682" s="273"/>
      <c r="J682" s="188"/>
      <c r="K682" s="190" t="s">
        <v>22</v>
      </c>
      <c r="L682" s="188"/>
      <c r="M682" s="188"/>
      <c r="N682" s="188"/>
      <c r="O682" s="188"/>
      <c r="P682" s="188"/>
      <c r="Q682" s="188"/>
      <c r="R682" s="191"/>
      <c r="T682" s="192"/>
      <c r="U682" s="188"/>
      <c r="V682" s="188"/>
      <c r="W682" s="188"/>
      <c r="X682" s="188"/>
      <c r="Y682" s="188"/>
      <c r="Z682" s="188"/>
      <c r="AA682" s="193"/>
      <c r="AT682" s="194" t="s">
        <v>199</v>
      </c>
      <c r="AU682" s="194" t="s">
        <v>114</v>
      </c>
      <c r="AV682" s="11" t="s">
        <v>90</v>
      </c>
      <c r="AW682" s="11" t="s">
        <v>39</v>
      </c>
      <c r="AX682" s="11" t="s">
        <v>82</v>
      </c>
      <c r="AY682" s="194" t="s">
        <v>191</v>
      </c>
    </row>
    <row r="683" spans="2:51" s="10" customFormat="1" ht="22.5" customHeight="1">
      <c r="B683" s="179"/>
      <c r="C683" s="180"/>
      <c r="D683" s="180"/>
      <c r="E683" s="181" t="s">
        <v>22</v>
      </c>
      <c r="F683" s="274" t="s">
        <v>2197</v>
      </c>
      <c r="G683" s="275"/>
      <c r="H683" s="275"/>
      <c r="I683" s="275"/>
      <c r="J683" s="180"/>
      <c r="K683" s="182">
        <v>3.218</v>
      </c>
      <c r="L683" s="180"/>
      <c r="M683" s="180"/>
      <c r="N683" s="180"/>
      <c r="O683" s="180"/>
      <c r="P683" s="180"/>
      <c r="Q683" s="180"/>
      <c r="R683" s="183"/>
      <c r="T683" s="184"/>
      <c r="U683" s="180"/>
      <c r="V683" s="180"/>
      <c r="W683" s="180"/>
      <c r="X683" s="180"/>
      <c r="Y683" s="180"/>
      <c r="Z683" s="180"/>
      <c r="AA683" s="185"/>
      <c r="AT683" s="186" t="s">
        <v>199</v>
      </c>
      <c r="AU683" s="186" t="s">
        <v>114</v>
      </c>
      <c r="AV683" s="10" t="s">
        <v>114</v>
      </c>
      <c r="AW683" s="10" t="s">
        <v>39</v>
      </c>
      <c r="AX683" s="10" t="s">
        <v>82</v>
      </c>
      <c r="AY683" s="186" t="s">
        <v>191</v>
      </c>
    </row>
    <row r="684" spans="2:51" s="10" customFormat="1" ht="22.5" customHeight="1">
      <c r="B684" s="179"/>
      <c r="C684" s="180"/>
      <c r="D684" s="180"/>
      <c r="E684" s="181" t="s">
        <v>22</v>
      </c>
      <c r="F684" s="274" t="s">
        <v>2198</v>
      </c>
      <c r="G684" s="275"/>
      <c r="H684" s="275"/>
      <c r="I684" s="275"/>
      <c r="J684" s="180"/>
      <c r="K684" s="182">
        <v>19.804</v>
      </c>
      <c r="L684" s="180"/>
      <c r="M684" s="180"/>
      <c r="N684" s="180"/>
      <c r="O684" s="180"/>
      <c r="P684" s="180"/>
      <c r="Q684" s="180"/>
      <c r="R684" s="183"/>
      <c r="T684" s="184"/>
      <c r="U684" s="180"/>
      <c r="V684" s="180"/>
      <c r="W684" s="180"/>
      <c r="X684" s="180"/>
      <c r="Y684" s="180"/>
      <c r="Z684" s="180"/>
      <c r="AA684" s="185"/>
      <c r="AT684" s="186" t="s">
        <v>199</v>
      </c>
      <c r="AU684" s="186" t="s">
        <v>114</v>
      </c>
      <c r="AV684" s="10" t="s">
        <v>114</v>
      </c>
      <c r="AW684" s="10" t="s">
        <v>39</v>
      </c>
      <c r="AX684" s="10" t="s">
        <v>82</v>
      </c>
      <c r="AY684" s="186" t="s">
        <v>191</v>
      </c>
    </row>
    <row r="685" spans="2:51" s="12" customFormat="1" ht="22.5" customHeight="1">
      <c r="B685" s="195"/>
      <c r="C685" s="196"/>
      <c r="D685" s="196"/>
      <c r="E685" s="197" t="s">
        <v>22</v>
      </c>
      <c r="F685" s="288" t="s">
        <v>217</v>
      </c>
      <c r="G685" s="289"/>
      <c r="H685" s="289"/>
      <c r="I685" s="289"/>
      <c r="J685" s="196"/>
      <c r="K685" s="198">
        <v>23.022</v>
      </c>
      <c r="L685" s="196"/>
      <c r="M685" s="196"/>
      <c r="N685" s="196"/>
      <c r="O685" s="196"/>
      <c r="P685" s="196"/>
      <c r="Q685" s="196"/>
      <c r="R685" s="199"/>
      <c r="T685" s="200"/>
      <c r="U685" s="196"/>
      <c r="V685" s="196"/>
      <c r="W685" s="196"/>
      <c r="X685" s="196"/>
      <c r="Y685" s="196"/>
      <c r="Z685" s="196"/>
      <c r="AA685" s="201"/>
      <c r="AT685" s="202" t="s">
        <v>199</v>
      </c>
      <c r="AU685" s="202" t="s">
        <v>114</v>
      </c>
      <c r="AV685" s="12" t="s">
        <v>196</v>
      </c>
      <c r="AW685" s="12" t="s">
        <v>39</v>
      </c>
      <c r="AX685" s="12" t="s">
        <v>90</v>
      </c>
      <c r="AY685" s="202" t="s">
        <v>191</v>
      </c>
    </row>
    <row r="686" spans="2:65" s="1" customFormat="1" ht="31.5" customHeight="1">
      <c r="B686" s="38"/>
      <c r="C686" s="172" t="s">
        <v>783</v>
      </c>
      <c r="D686" s="172" t="s">
        <v>193</v>
      </c>
      <c r="E686" s="173" t="s">
        <v>946</v>
      </c>
      <c r="F686" s="281" t="s">
        <v>947</v>
      </c>
      <c r="G686" s="281"/>
      <c r="H686" s="281"/>
      <c r="I686" s="281"/>
      <c r="J686" s="174" t="s">
        <v>831</v>
      </c>
      <c r="K686" s="215">
        <v>0</v>
      </c>
      <c r="L686" s="282">
        <v>0</v>
      </c>
      <c r="M686" s="283"/>
      <c r="N686" s="280">
        <f>ROUND(L686*K686,2)</f>
        <v>0</v>
      </c>
      <c r="O686" s="280"/>
      <c r="P686" s="280"/>
      <c r="Q686" s="280"/>
      <c r="R686" s="40"/>
      <c r="T686" s="176" t="s">
        <v>22</v>
      </c>
      <c r="U686" s="47" t="s">
        <v>47</v>
      </c>
      <c r="V686" s="39"/>
      <c r="W686" s="177">
        <f>V686*K686</f>
        <v>0</v>
      </c>
      <c r="X686" s="177">
        <v>0</v>
      </c>
      <c r="Y686" s="177">
        <f>X686*K686</f>
        <v>0</v>
      </c>
      <c r="Z686" s="177">
        <v>0</v>
      </c>
      <c r="AA686" s="178">
        <f>Z686*K686</f>
        <v>0</v>
      </c>
      <c r="AR686" s="21" t="s">
        <v>344</v>
      </c>
      <c r="AT686" s="21" t="s">
        <v>193</v>
      </c>
      <c r="AU686" s="21" t="s">
        <v>114</v>
      </c>
      <c r="AY686" s="21" t="s">
        <v>191</v>
      </c>
      <c r="BE686" s="113">
        <f>IF(U686="základní",N686,0)</f>
        <v>0</v>
      </c>
      <c r="BF686" s="113">
        <f>IF(U686="snížená",N686,0)</f>
        <v>0</v>
      </c>
      <c r="BG686" s="113">
        <f>IF(U686="zákl. přenesená",N686,0)</f>
        <v>0</v>
      </c>
      <c r="BH686" s="113">
        <f>IF(U686="sníž. přenesená",N686,0)</f>
        <v>0</v>
      </c>
      <c r="BI686" s="113">
        <f>IF(U686="nulová",N686,0)</f>
        <v>0</v>
      </c>
      <c r="BJ686" s="21" t="s">
        <v>90</v>
      </c>
      <c r="BK686" s="113">
        <f>ROUND(L686*K686,2)</f>
        <v>0</v>
      </c>
      <c r="BL686" s="21" t="s">
        <v>344</v>
      </c>
      <c r="BM686" s="21" t="s">
        <v>2199</v>
      </c>
    </row>
    <row r="687" spans="2:63" s="9" customFormat="1" ht="29.85" customHeight="1">
      <c r="B687" s="161"/>
      <c r="C687" s="162"/>
      <c r="D687" s="171" t="s">
        <v>150</v>
      </c>
      <c r="E687" s="171"/>
      <c r="F687" s="171"/>
      <c r="G687" s="171"/>
      <c r="H687" s="171"/>
      <c r="I687" s="171"/>
      <c r="J687" s="171"/>
      <c r="K687" s="171"/>
      <c r="L687" s="171"/>
      <c r="M687" s="171"/>
      <c r="N687" s="268">
        <f>BK687</f>
        <v>0</v>
      </c>
      <c r="O687" s="269"/>
      <c r="P687" s="269"/>
      <c r="Q687" s="269"/>
      <c r="R687" s="164"/>
      <c r="T687" s="165"/>
      <c r="U687" s="162"/>
      <c r="V687" s="162"/>
      <c r="W687" s="166">
        <f>SUM(W688:W708)</f>
        <v>0</v>
      </c>
      <c r="X687" s="162"/>
      <c r="Y687" s="166">
        <f>SUM(Y688:Y708)</f>
        <v>0.00985</v>
      </c>
      <c r="Z687" s="162"/>
      <c r="AA687" s="167">
        <f>SUM(AA688:AA708)</f>
        <v>0.09555</v>
      </c>
      <c r="AR687" s="168" t="s">
        <v>114</v>
      </c>
      <c r="AT687" s="169" t="s">
        <v>81</v>
      </c>
      <c r="AU687" s="169" t="s">
        <v>90</v>
      </c>
      <c r="AY687" s="168" t="s">
        <v>191</v>
      </c>
      <c r="BK687" s="170">
        <f>SUM(BK688:BK708)</f>
        <v>0</v>
      </c>
    </row>
    <row r="688" spans="2:65" s="1" customFormat="1" ht="22.5" customHeight="1">
      <c r="B688" s="38"/>
      <c r="C688" s="172" t="s">
        <v>792</v>
      </c>
      <c r="D688" s="172" t="s">
        <v>193</v>
      </c>
      <c r="E688" s="173" t="s">
        <v>950</v>
      </c>
      <c r="F688" s="281" t="s">
        <v>951</v>
      </c>
      <c r="G688" s="281"/>
      <c r="H688" s="281"/>
      <c r="I688" s="281"/>
      <c r="J688" s="174" t="s">
        <v>203</v>
      </c>
      <c r="K688" s="175">
        <v>3</v>
      </c>
      <c r="L688" s="282">
        <v>0</v>
      </c>
      <c r="M688" s="283"/>
      <c r="N688" s="280">
        <f>ROUND(L688*K688,2)</f>
        <v>0</v>
      </c>
      <c r="O688" s="280"/>
      <c r="P688" s="280"/>
      <c r="Q688" s="280"/>
      <c r="R688" s="40"/>
      <c r="T688" s="176" t="s">
        <v>22</v>
      </c>
      <c r="U688" s="47" t="s">
        <v>47</v>
      </c>
      <c r="V688" s="39"/>
      <c r="W688" s="177">
        <f>V688*K688</f>
        <v>0</v>
      </c>
      <c r="X688" s="177">
        <v>0</v>
      </c>
      <c r="Y688" s="177">
        <f>X688*K688</f>
        <v>0</v>
      </c>
      <c r="Z688" s="177">
        <v>0.02011</v>
      </c>
      <c r="AA688" s="178">
        <f>Z688*K688</f>
        <v>0.060329999999999995</v>
      </c>
      <c r="AR688" s="21" t="s">
        <v>344</v>
      </c>
      <c r="AT688" s="21" t="s">
        <v>193</v>
      </c>
      <c r="AU688" s="21" t="s">
        <v>114</v>
      </c>
      <c r="AY688" s="21" t="s">
        <v>191</v>
      </c>
      <c r="BE688" s="113">
        <f>IF(U688="základní",N688,0)</f>
        <v>0</v>
      </c>
      <c r="BF688" s="113">
        <f>IF(U688="snížená",N688,0)</f>
        <v>0</v>
      </c>
      <c r="BG688" s="113">
        <f>IF(U688="zákl. přenesená",N688,0)</f>
        <v>0</v>
      </c>
      <c r="BH688" s="113">
        <f>IF(U688="sníž. přenesená",N688,0)</f>
        <v>0</v>
      </c>
      <c r="BI688" s="113">
        <f>IF(U688="nulová",N688,0)</f>
        <v>0</v>
      </c>
      <c r="BJ688" s="21" t="s">
        <v>90</v>
      </c>
      <c r="BK688" s="113">
        <f>ROUND(L688*K688,2)</f>
        <v>0</v>
      </c>
      <c r="BL688" s="21" t="s">
        <v>344</v>
      </c>
      <c r="BM688" s="21" t="s">
        <v>2200</v>
      </c>
    </row>
    <row r="689" spans="2:51" s="11" customFormat="1" ht="22.5" customHeight="1">
      <c r="B689" s="187"/>
      <c r="C689" s="188"/>
      <c r="D689" s="188"/>
      <c r="E689" s="189" t="s">
        <v>22</v>
      </c>
      <c r="F689" s="286" t="s">
        <v>2149</v>
      </c>
      <c r="G689" s="287"/>
      <c r="H689" s="287"/>
      <c r="I689" s="287"/>
      <c r="J689" s="188"/>
      <c r="K689" s="190" t="s">
        <v>22</v>
      </c>
      <c r="L689" s="188"/>
      <c r="M689" s="188"/>
      <c r="N689" s="188"/>
      <c r="O689" s="188"/>
      <c r="P689" s="188"/>
      <c r="Q689" s="188"/>
      <c r="R689" s="191"/>
      <c r="T689" s="192"/>
      <c r="U689" s="188"/>
      <c r="V689" s="188"/>
      <c r="W689" s="188"/>
      <c r="X689" s="188"/>
      <c r="Y689" s="188"/>
      <c r="Z689" s="188"/>
      <c r="AA689" s="193"/>
      <c r="AT689" s="194" t="s">
        <v>199</v>
      </c>
      <c r="AU689" s="194" t="s">
        <v>114</v>
      </c>
      <c r="AV689" s="11" t="s">
        <v>90</v>
      </c>
      <c r="AW689" s="11" t="s">
        <v>39</v>
      </c>
      <c r="AX689" s="11" t="s">
        <v>82</v>
      </c>
      <c r="AY689" s="194" t="s">
        <v>191</v>
      </c>
    </row>
    <row r="690" spans="2:51" s="10" customFormat="1" ht="22.5" customHeight="1">
      <c r="B690" s="179"/>
      <c r="C690" s="180"/>
      <c r="D690" s="180"/>
      <c r="E690" s="181" t="s">
        <v>22</v>
      </c>
      <c r="F690" s="274" t="s">
        <v>2201</v>
      </c>
      <c r="G690" s="275"/>
      <c r="H690" s="275"/>
      <c r="I690" s="275"/>
      <c r="J690" s="180"/>
      <c r="K690" s="182">
        <v>2</v>
      </c>
      <c r="L690" s="180"/>
      <c r="M690" s="180"/>
      <c r="N690" s="180"/>
      <c r="O690" s="180"/>
      <c r="P690" s="180"/>
      <c r="Q690" s="180"/>
      <c r="R690" s="183"/>
      <c r="T690" s="184"/>
      <c r="U690" s="180"/>
      <c r="V690" s="180"/>
      <c r="W690" s="180"/>
      <c r="X690" s="180"/>
      <c r="Y690" s="180"/>
      <c r="Z690" s="180"/>
      <c r="AA690" s="185"/>
      <c r="AT690" s="186" t="s">
        <v>199</v>
      </c>
      <c r="AU690" s="186" t="s">
        <v>114</v>
      </c>
      <c r="AV690" s="10" t="s">
        <v>114</v>
      </c>
      <c r="AW690" s="10" t="s">
        <v>39</v>
      </c>
      <c r="AX690" s="10" t="s">
        <v>82</v>
      </c>
      <c r="AY690" s="186" t="s">
        <v>191</v>
      </c>
    </row>
    <row r="691" spans="2:51" s="10" customFormat="1" ht="22.5" customHeight="1">
      <c r="B691" s="179"/>
      <c r="C691" s="180"/>
      <c r="D691" s="180"/>
      <c r="E691" s="181" t="s">
        <v>22</v>
      </c>
      <c r="F691" s="274" t="s">
        <v>2202</v>
      </c>
      <c r="G691" s="275"/>
      <c r="H691" s="275"/>
      <c r="I691" s="275"/>
      <c r="J691" s="180"/>
      <c r="K691" s="182">
        <v>1</v>
      </c>
      <c r="L691" s="180"/>
      <c r="M691" s="180"/>
      <c r="N691" s="180"/>
      <c r="O691" s="180"/>
      <c r="P691" s="180"/>
      <c r="Q691" s="180"/>
      <c r="R691" s="183"/>
      <c r="T691" s="184"/>
      <c r="U691" s="180"/>
      <c r="V691" s="180"/>
      <c r="W691" s="180"/>
      <c r="X691" s="180"/>
      <c r="Y691" s="180"/>
      <c r="Z691" s="180"/>
      <c r="AA691" s="185"/>
      <c r="AT691" s="186" t="s">
        <v>199</v>
      </c>
      <c r="AU691" s="186" t="s">
        <v>114</v>
      </c>
      <c r="AV691" s="10" t="s">
        <v>114</v>
      </c>
      <c r="AW691" s="10" t="s">
        <v>39</v>
      </c>
      <c r="AX691" s="10" t="s">
        <v>82</v>
      </c>
      <c r="AY691" s="186" t="s">
        <v>191</v>
      </c>
    </row>
    <row r="692" spans="2:51" s="12" customFormat="1" ht="22.5" customHeight="1">
      <c r="B692" s="195"/>
      <c r="C692" s="196"/>
      <c r="D692" s="196"/>
      <c r="E692" s="197" t="s">
        <v>22</v>
      </c>
      <c r="F692" s="288" t="s">
        <v>217</v>
      </c>
      <c r="G692" s="289"/>
      <c r="H692" s="289"/>
      <c r="I692" s="289"/>
      <c r="J692" s="196"/>
      <c r="K692" s="198">
        <v>3</v>
      </c>
      <c r="L692" s="196"/>
      <c r="M692" s="196"/>
      <c r="N692" s="196"/>
      <c r="O692" s="196"/>
      <c r="P692" s="196"/>
      <c r="Q692" s="196"/>
      <c r="R692" s="199"/>
      <c r="T692" s="200"/>
      <c r="U692" s="196"/>
      <c r="V692" s="196"/>
      <c r="W692" s="196"/>
      <c r="X692" s="196"/>
      <c r="Y692" s="196"/>
      <c r="Z692" s="196"/>
      <c r="AA692" s="201"/>
      <c r="AT692" s="202" t="s">
        <v>199</v>
      </c>
      <c r="AU692" s="202" t="s">
        <v>114</v>
      </c>
      <c r="AV692" s="12" t="s">
        <v>196</v>
      </c>
      <c r="AW692" s="12" t="s">
        <v>39</v>
      </c>
      <c r="AX692" s="12" t="s">
        <v>90</v>
      </c>
      <c r="AY692" s="202" t="s">
        <v>191</v>
      </c>
    </row>
    <row r="693" spans="2:65" s="1" customFormat="1" ht="31.5" customHeight="1">
      <c r="B693" s="38"/>
      <c r="C693" s="172" t="s">
        <v>808</v>
      </c>
      <c r="D693" s="172" t="s">
        <v>193</v>
      </c>
      <c r="E693" s="173" t="s">
        <v>956</v>
      </c>
      <c r="F693" s="281" t="s">
        <v>957</v>
      </c>
      <c r="G693" s="281"/>
      <c r="H693" s="281"/>
      <c r="I693" s="281"/>
      <c r="J693" s="174" t="s">
        <v>203</v>
      </c>
      <c r="K693" s="175">
        <v>2</v>
      </c>
      <c r="L693" s="282">
        <v>0</v>
      </c>
      <c r="M693" s="283"/>
      <c r="N693" s="280">
        <f>ROUND(L693*K693,2)</f>
        <v>0</v>
      </c>
      <c r="O693" s="280"/>
      <c r="P693" s="280"/>
      <c r="Q693" s="280"/>
      <c r="R693" s="40"/>
      <c r="T693" s="176" t="s">
        <v>22</v>
      </c>
      <c r="U693" s="47" t="s">
        <v>47</v>
      </c>
      <c r="V693" s="39"/>
      <c r="W693" s="177">
        <f>V693*K693</f>
        <v>0</v>
      </c>
      <c r="X693" s="177">
        <v>0.00235</v>
      </c>
      <c r="Y693" s="177">
        <f>X693*K693</f>
        <v>0.0047</v>
      </c>
      <c r="Z693" s="177">
        <v>0</v>
      </c>
      <c r="AA693" s="178">
        <f>Z693*K693</f>
        <v>0</v>
      </c>
      <c r="AR693" s="21" t="s">
        <v>344</v>
      </c>
      <c r="AT693" s="21" t="s">
        <v>193</v>
      </c>
      <c r="AU693" s="21" t="s">
        <v>114</v>
      </c>
      <c r="AY693" s="21" t="s">
        <v>191</v>
      </c>
      <c r="BE693" s="113">
        <f>IF(U693="základní",N693,0)</f>
        <v>0</v>
      </c>
      <c r="BF693" s="113">
        <f>IF(U693="snížená",N693,0)</f>
        <v>0</v>
      </c>
      <c r="BG693" s="113">
        <f>IF(U693="zákl. přenesená",N693,0)</f>
        <v>0</v>
      </c>
      <c r="BH693" s="113">
        <f>IF(U693="sníž. přenesená",N693,0)</f>
        <v>0</v>
      </c>
      <c r="BI693" s="113">
        <f>IF(U693="nulová",N693,0)</f>
        <v>0</v>
      </c>
      <c r="BJ693" s="21" t="s">
        <v>90</v>
      </c>
      <c r="BK693" s="113">
        <f>ROUND(L693*K693,2)</f>
        <v>0</v>
      </c>
      <c r="BL693" s="21" t="s">
        <v>344</v>
      </c>
      <c r="BM693" s="21" t="s">
        <v>2203</v>
      </c>
    </row>
    <row r="694" spans="2:47" s="1" customFormat="1" ht="162" customHeight="1">
      <c r="B694" s="38"/>
      <c r="C694" s="39"/>
      <c r="D694" s="39"/>
      <c r="E694" s="39"/>
      <c r="F694" s="270" t="s">
        <v>959</v>
      </c>
      <c r="G694" s="271"/>
      <c r="H694" s="271"/>
      <c r="I694" s="271"/>
      <c r="J694" s="39"/>
      <c r="K694" s="39"/>
      <c r="L694" s="39"/>
      <c r="M694" s="39"/>
      <c r="N694" s="39"/>
      <c r="O694" s="39"/>
      <c r="P694" s="39"/>
      <c r="Q694" s="39"/>
      <c r="R694" s="40"/>
      <c r="T694" s="147"/>
      <c r="U694" s="39"/>
      <c r="V694" s="39"/>
      <c r="W694" s="39"/>
      <c r="X694" s="39"/>
      <c r="Y694" s="39"/>
      <c r="Z694" s="39"/>
      <c r="AA694" s="81"/>
      <c r="AT694" s="21" t="s">
        <v>210</v>
      </c>
      <c r="AU694" s="21" t="s">
        <v>114</v>
      </c>
    </row>
    <row r="695" spans="2:51" s="11" customFormat="1" ht="22.5" customHeight="1">
      <c r="B695" s="187"/>
      <c r="C695" s="188"/>
      <c r="D695" s="188"/>
      <c r="E695" s="189" t="s">
        <v>22</v>
      </c>
      <c r="F695" s="272" t="s">
        <v>2149</v>
      </c>
      <c r="G695" s="273"/>
      <c r="H695" s="273"/>
      <c r="I695" s="273"/>
      <c r="J695" s="188"/>
      <c r="K695" s="190" t="s">
        <v>22</v>
      </c>
      <c r="L695" s="188"/>
      <c r="M695" s="188"/>
      <c r="N695" s="188"/>
      <c r="O695" s="188"/>
      <c r="P695" s="188"/>
      <c r="Q695" s="188"/>
      <c r="R695" s="191"/>
      <c r="T695" s="192"/>
      <c r="U695" s="188"/>
      <c r="V695" s="188"/>
      <c r="W695" s="188"/>
      <c r="X695" s="188"/>
      <c r="Y695" s="188"/>
      <c r="Z695" s="188"/>
      <c r="AA695" s="193"/>
      <c r="AT695" s="194" t="s">
        <v>199</v>
      </c>
      <c r="AU695" s="194" t="s">
        <v>114</v>
      </c>
      <c r="AV695" s="11" t="s">
        <v>90</v>
      </c>
      <c r="AW695" s="11" t="s">
        <v>39</v>
      </c>
      <c r="AX695" s="11" t="s">
        <v>82</v>
      </c>
      <c r="AY695" s="194" t="s">
        <v>191</v>
      </c>
    </row>
    <row r="696" spans="2:51" s="10" customFormat="1" ht="22.5" customHeight="1">
      <c r="B696" s="179"/>
      <c r="C696" s="180"/>
      <c r="D696" s="180"/>
      <c r="E696" s="181" t="s">
        <v>22</v>
      </c>
      <c r="F696" s="274" t="s">
        <v>2201</v>
      </c>
      <c r="G696" s="275"/>
      <c r="H696" s="275"/>
      <c r="I696" s="275"/>
      <c r="J696" s="180"/>
      <c r="K696" s="182">
        <v>2</v>
      </c>
      <c r="L696" s="180"/>
      <c r="M696" s="180"/>
      <c r="N696" s="180"/>
      <c r="O696" s="180"/>
      <c r="P696" s="180"/>
      <c r="Q696" s="180"/>
      <c r="R696" s="183"/>
      <c r="T696" s="184"/>
      <c r="U696" s="180"/>
      <c r="V696" s="180"/>
      <c r="W696" s="180"/>
      <c r="X696" s="180"/>
      <c r="Y696" s="180"/>
      <c r="Z696" s="180"/>
      <c r="AA696" s="185"/>
      <c r="AT696" s="186" t="s">
        <v>199</v>
      </c>
      <c r="AU696" s="186" t="s">
        <v>114</v>
      </c>
      <c r="AV696" s="10" t="s">
        <v>114</v>
      </c>
      <c r="AW696" s="10" t="s">
        <v>39</v>
      </c>
      <c r="AX696" s="10" t="s">
        <v>90</v>
      </c>
      <c r="AY696" s="186" t="s">
        <v>191</v>
      </c>
    </row>
    <row r="697" spans="2:65" s="1" customFormat="1" ht="31.5" customHeight="1">
      <c r="B697" s="38"/>
      <c r="C697" s="172" t="s">
        <v>2204</v>
      </c>
      <c r="D697" s="172" t="s">
        <v>193</v>
      </c>
      <c r="E697" s="173" t="s">
        <v>2205</v>
      </c>
      <c r="F697" s="281" t="s">
        <v>2206</v>
      </c>
      <c r="G697" s="281"/>
      <c r="H697" s="281"/>
      <c r="I697" s="281"/>
      <c r="J697" s="174" t="s">
        <v>203</v>
      </c>
      <c r="K697" s="175">
        <v>1</v>
      </c>
      <c r="L697" s="282">
        <v>0</v>
      </c>
      <c r="M697" s="283"/>
      <c r="N697" s="280">
        <f>ROUND(L697*K697,2)</f>
        <v>0</v>
      </c>
      <c r="O697" s="280"/>
      <c r="P697" s="280"/>
      <c r="Q697" s="280"/>
      <c r="R697" s="40"/>
      <c r="T697" s="176" t="s">
        <v>22</v>
      </c>
      <c r="U697" s="47" t="s">
        <v>47</v>
      </c>
      <c r="V697" s="39"/>
      <c r="W697" s="177">
        <f>V697*K697</f>
        <v>0</v>
      </c>
      <c r="X697" s="177">
        <v>0.00365</v>
      </c>
      <c r="Y697" s="177">
        <f>X697*K697</f>
        <v>0.00365</v>
      </c>
      <c r="Z697" s="177">
        <v>0</v>
      </c>
      <c r="AA697" s="178">
        <f>Z697*K697</f>
        <v>0</v>
      </c>
      <c r="AR697" s="21" t="s">
        <v>344</v>
      </c>
      <c r="AT697" s="21" t="s">
        <v>193</v>
      </c>
      <c r="AU697" s="21" t="s">
        <v>114</v>
      </c>
      <c r="AY697" s="21" t="s">
        <v>191</v>
      </c>
      <c r="BE697" s="113">
        <f>IF(U697="základní",N697,0)</f>
        <v>0</v>
      </c>
      <c r="BF697" s="113">
        <f>IF(U697="snížená",N697,0)</f>
        <v>0</v>
      </c>
      <c r="BG697" s="113">
        <f>IF(U697="zákl. přenesená",N697,0)</f>
        <v>0</v>
      </c>
      <c r="BH697" s="113">
        <f>IF(U697="sníž. přenesená",N697,0)</f>
        <v>0</v>
      </c>
      <c r="BI697" s="113">
        <f>IF(U697="nulová",N697,0)</f>
        <v>0</v>
      </c>
      <c r="BJ697" s="21" t="s">
        <v>90</v>
      </c>
      <c r="BK697" s="113">
        <f>ROUND(L697*K697,2)</f>
        <v>0</v>
      </c>
      <c r="BL697" s="21" t="s">
        <v>344</v>
      </c>
      <c r="BM697" s="21" t="s">
        <v>2207</v>
      </c>
    </row>
    <row r="698" spans="2:47" s="1" customFormat="1" ht="126" customHeight="1">
      <c r="B698" s="38"/>
      <c r="C698" s="39"/>
      <c r="D698" s="39"/>
      <c r="E698" s="39"/>
      <c r="F698" s="270" t="s">
        <v>2208</v>
      </c>
      <c r="G698" s="271"/>
      <c r="H698" s="271"/>
      <c r="I698" s="271"/>
      <c r="J698" s="39"/>
      <c r="K698" s="39"/>
      <c r="L698" s="39"/>
      <c r="M698" s="39"/>
      <c r="N698" s="39"/>
      <c r="O698" s="39"/>
      <c r="P698" s="39"/>
      <c r="Q698" s="39"/>
      <c r="R698" s="40"/>
      <c r="T698" s="147"/>
      <c r="U698" s="39"/>
      <c r="V698" s="39"/>
      <c r="W698" s="39"/>
      <c r="X698" s="39"/>
      <c r="Y698" s="39"/>
      <c r="Z698" s="39"/>
      <c r="AA698" s="81"/>
      <c r="AT698" s="21" t="s">
        <v>210</v>
      </c>
      <c r="AU698" s="21" t="s">
        <v>114</v>
      </c>
    </row>
    <row r="699" spans="2:51" s="11" customFormat="1" ht="22.5" customHeight="1">
      <c r="B699" s="187"/>
      <c r="C699" s="188"/>
      <c r="D699" s="188"/>
      <c r="E699" s="189" t="s">
        <v>22</v>
      </c>
      <c r="F699" s="272" t="s">
        <v>2149</v>
      </c>
      <c r="G699" s="273"/>
      <c r="H699" s="273"/>
      <c r="I699" s="273"/>
      <c r="J699" s="188"/>
      <c r="K699" s="190" t="s">
        <v>22</v>
      </c>
      <c r="L699" s="188"/>
      <c r="M699" s="188"/>
      <c r="N699" s="188"/>
      <c r="O699" s="188"/>
      <c r="P699" s="188"/>
      <c r="Q699" s="188"/>
      <c r="R699" s="191"/>
      <c r="T699" s="192"/>
      <c r="U699" s="188"/>
      <c r="V699" s="188"/>
      <c r="W699" s="188"/>
      <c r="X699" s="188"/>
      <c r="Y699" s="188"/>
      <c r="Z699" s="188"/>
      <c r="AA699" s="193"/>
      <c r="AT699" s="194" t="s">
        <v>199</v>
      </c>
      <c r="AU699" s="194" t="s">
        <v>114</v>
      </c>
      <c r="AV699" s="11" t="s">
        <v>90</v>
      </c>
      <c r="AW699" s="11" t="s">
        <v>39</v>
      </c>
      <c r="AX699" s="11" t="s">
        <v>82</v>
      </c>
      <c r="AY699" s="194" t="s">
        <v>191</v>
      </c>
    </row>
    <row r="700" spans="2:51" s="10" customFormat="1" ht="22.5" customHeight="1">
      <c r="B700" s="179"/>
      <c r="C700" s="180"/>
      <c r="D700" s="180"/>
      <c r="E700" s="181" t="s">
        <v>22</v>
      </c>
      <c r="F700" s="274" t="s">
        <v>2202</v>
      </c>
      <c r="G700" s="275"/>
      <c r="H700" s="275"/>
      <c r="I700" s="275"/>
      <c r="J700" s="180"/>
      <c r="K700" s="182">
        <v>1</v>
      </c>
      <c r="L700" s="180"/>
      <c r="M700" s="180"/>
      <c r="N700" s="180"/>
      <c r="O700" s="180"/>
      <c r="P700" s="180"/>
      <c r="Q700" s="180"/>
      <c r="R700" s="183"/>
      <c r="T700" s="184"/>
      <c r="U700" s="180"/>
      <c r="V700" s="180"/>
      <c r="W700" s="180"/>
      <c r="X700" s="180"/>
      <c r="Y700" s="180"/>
      <c r="Z700" s="180"/>
      <c r="AA700" s="185"/>
      <c r="AT700" s="186" t="s">
        <v>199</v>
      </c>
      <c r="AU700" s="186" t="s">
        <v>114</v>
      </c>
      <c r="AV700" s="10" t="s">
        <v>114</v>
      </c>
      <c r="AW700" s="10" t="s">
        <v>39</v>
      </c>
      <c r="AX700" s="10" t="s">
        <v>90</v>
      </c>
      <c r="AY700" s="186" t="s">
        <v>191</v>
      </c>
    </row>
    <row r="701" spans="2:65" s="1" customFormat="1" ht="31.5" customHeight="1">
      <c r="B701" s="38"/>
      <c r="C701" s="172" t="s">
        <v>2209</v>
      </c>
      <c r="D701" s="172" t="s">
        <v>193</v>
      </c>
      <c r="E701" s="173" t="s">
        <v>961</v>
      </c>
      <c r="F701" s="281" t="s">
        <v>962</v>
      </c>
      <c r="G701" s="281"/>
      <c r="H701" s="281"/>
      <c r="I701" s="281"/>
      <c r="J701" s="174" t="s">
        <v>203</v>
      </c>
      <c r="K701" s="175">
        <v>1</v>
      </c>
      <c r="L701" s="282">
        <v>0</v>
      </c>
      <c r="M701" s="283"/>
      <c r="N701" s="280">
        <f>ROUND(L701*K701,2)</f>
        <v>0</v>
      </c>
      <c r="O701" s="280"/>
      <c r="P701" s="280"/>
      <c r="Q701" s="280"/>
      <c r="R701" s="40"/>
      <c r="T701" s="176" t="s">
        <v>22</v>
      </c>
      <c r="U701" s="47" t="s">
        <v>47</v>
      </c>
      <c r="V701" s="39"/>
      <c r="W701" s="177">
        <f>V701*K701</f>
        <v>0</v>
      </c>
      <c r="X701" s="177">
        <v>0.0015</v>
      </c>
      <c r="Y701" s="177">
        <f>X701*K701</f>
        <v>0.0015</v>
      </c>
      <c r="Z701" s="177">
        <v>0</v>
      </c>
      <c r="AA701" s="178">
        <f>Z701*K701</f>
        <v>0</v>
      </c>
      <c r="AR701" s="21" t="s">
        <v>344</v>
      </c>
      <c r="AT701" s="21" t="s">
        <v>193</v>
      </c>
      <c r="AU701" s="21" t="s">
        <v>114</v>
      </c>
      <c r="AY701" s="21" t="s">
        <v>191</v>
      </c>
      <c r="BE701" s="113">
        <f>IF(U701="základní",N701,0)</f>
        <v>0</v>
      </c>
      <c r="BF701" s="113">
        <f>IF(U701="snížená",N701,0)</f>
        <v>0</v>
      </c>
      <c r="BG701" s="113">
        <f>IF(U701="zákl. přenesená",N701,0)</f>
        <v>0</v>
      </c>
      <c r="BH701" s="113">
        <f>IF(U701="sníž. přenesená",N701,0)</f>
        <v>0</v>
      </c>
      <c r="BI701" s="113">
        <f>IF(U701="nulová",N701,0)</f>
        <v>0</v>
      </c>
      <c r="BJ701" s="21" t="s">
        <v>90</v>
      </c>
      <c r="BK701" s="113">
        <f>ROUND(L701*K701,2)</f>
        <v>0</v>
      </c>
      <c r="BL701" s="21" t="s">
        <v>344</v>
      </c>
      <c r="BM701" s="21" t="s">
        <v>2210</v>
      </c>
    </row>
    <row r="702" spans="2:47" s="1" customFormat="1" ht="30" customHeight="1">
      <c r="B702" s="38"/>
      <c r="C702" s="39"/>
      <c r="D702" s="39"/>
      <c r="E702" s="39"/>
      <c r="F702" s="270" t="s">
        <v>964</v>
      </c>
      <c r="G702" s="271"/>
      <c r="H702" s="271"/>
      <c r="I702" s="271"/>
      <c r="J702" s="39"/>
      <c r="K702" s="39"/>
      <c r="L702" s="39"/>
      <c r="M702" s="39"/>
      <c r="N702" s="39"/>
      <c r="O702" s="39"/>
      <c r="P702" s="39"/>
      <c r="Q702" s="39"/>
      <c r="R702" s="40"/>
      <c r="T702" s="147"/>
      <c r="U702" s="39"/>
      <c r="V702" s="39"/>
      <c r="W702" s="39"/>
      <c r="X702" s="39"/>
      <c r="Y702" s="39"/>
      <c r="Z702" s="39"/>
      <c r="AA702" s="81"/>
      <c r="AT702" s="21" t="s">
        <v>210</v>
      </c>
      <c r="AU702" s="21" t="s">
        <v>114</v>
      </c>
    </row>
    <row r="703" spans="2:51" s="11" customFormat="1" ht="22.5" customHeight="1">
      <c r="B703" s="187"/>
      <c r="C703" s="188"/>
      <c r="D703" s="188"/>
      <c r="E703" s="189" t="s">
        <v>22</v>
      </c>
      <c r="F703" s="272" t="s">
        <v>2211</v>
      </c>
      <c r="G703" s="273"/>
      <c r="H703" s="273"/>
      <c r="I703" s="273"/>
      <c r="J703" s="188"/>
      <c r="K703" s="190" t="s">
        <v>22</v>
      </c>
      <c r="L703" s="188"/>
      <c r="M703" s="188"/>
      <c r="N703" s="188"/>
      <c r="O703" s="188"/>
      <c r="P703" s="188"/>
      <c r="Q703" s="188"/>
      <c r="R703" s="191"/>
      <c r="T703" s="192"/>
      <c r="U703" s="188"/>
      <c r="V703" s="188"/>
      <c r="W703" s="188"/>
      <c r="X703" s="188"/>
      <c r="Y703" s="188"/>
      <c r="Z703" s="188"/>
      <c r="AA703" s="193"/>
      <c r="AT703" s="194" t="s">
        <v>199</v>
      </c>
      <c r="AU703" s="194" t="s">
        <v>114</v>
      </c>
      <c r="AV703" s="11" t="s">
        <v>90</v>
      </c>
      <c r="AW703" s="11" t="s">
        <v>39</v>
      </c>
      <c r="AX703" s="11" t="s">
        <v>82</v>
      </c>
      <c r="AY703" s="194" t="s">
        <v>191</v>
      </c>
    </row>
    <row r="704" spans="2:51" s="10" customFormat="1" ht="22.5" customHeight="1">
      <c r="B704" s="179"/>
      <c r="C704" s="180"/>
      <c r="D704" s="180"/>
      <c r="E704" s="181" t="s">
        <v>22</v>
      </c>
      <c r="F704" s="274" t="s">
        <v>2212</v>
      </c>
      <c r="G704" s="275"/>
      <c r="H704" s="275"/>
      <c r="I704" s="275"/>
      <c r="J704" s="180"/>
      <c r="K704" s="182">
        <v>1</v>
      </c>
      <c r="L704" s="180"/>
      <c r="M704" s="180"/>
      <c r="N704" s="180"/>
      <c r="O704" s="180"/>
      <c r="P704" s="180"/>
      <c r="Q704" s="180"/>
      <c r="R704" s="183"/>
      <c r="T704" s="184"/>
      <c r="U704" s="180"/>
      <c r="V704" s="180"/>
      <c r="W704" s="180"/>
      <c r="X704" s="180"/>
      <c r="Y704" s="180"/>
      <c r="Z704" s="180"/>
      <c r="AA704" s="185"/>
      <c r="AT704" s="186" t="s">
        <v>199</v>
      </c>
      <c r="AU704" s="186" t="s">
        <v>114</v>
      </c>
      <c r="AV704" s="10" t="s">
        <v>114</v>
      </c>
      <c r="AW704" s="10" t="s">
        <v>39</v>
      </c>
      <c r="AX704" s="10" t="s">
        <v>90</v>
      </c>
      <c r="AY704" s="186" t="s">
        <v>191</v>
      </c>
    </row>
    <row r="705" spans="2:65" s="1" customFormat="1" ht="22.5" customHeight="1">
      <c r="B705" s="38"/>
      <c r="C705" s="172" t="s">
        <v>2213</v>
      </c>
      <c r="D705" s="172" t="s">
        <v>193</v>
      </c>
      <c r="E705" s="173" t="s">
        <v>966</v>
      </c>
      <c r="F705" s="281" t="s">
        <v>967</v>
      </c>
      <c r="G705" s="281"/>
      <c r="H705" s="281"/>
      <c r="I705" s="281"/>
      <c r="J705" s="174" t="s">
        <v>203</v>
      </c>
      <c r="K705" s="175">
        <v>1</v>
      </c>
      <c r="L705" s="282">
        <v>0</v>
      </c>
      <c r="M705" s="283"/>
      <c r="N705" s="280">
        <f>ROUND(L705*K705,2)</f>
        <v>0</v>
      </c>
      <c r="O705" s="280"/>
      <c r="P705" s="280"/>
      <c r="Q705" s="280"/>
      <c r="R705" s="40"/>
      <c r="T705" s="176" t="s">
        <v>22</v>
      </c>
      <c r="U705" s="47" t="s">
        <v>47</v>
      </c>
      <c r="V705" s="39"/>
      <c r="W705" s="177">
        <f>V705*K705</f>
        <v>0</v>
      </c>
      <c r="X705" s="177">
        <v>0</v>
      </c>
      <c r="Y705" s="177">
        <f>X705*K705</f>
        <v>0</v>
      </c>
      <c r="Z705" s="177">
        <v>0.03522</v>
      </c>
      <c r="AA705" s="178">
        <f>Z705*K705</f>
        <v>0.03522</v>
      </c>
      <c r="AR705" s="21" t="s">
        <v>344</v>
      </c>
      <c r="AT705" s="21" t="s">
        <v>193</v>
      </c>
      <c r="AU705" s="21" t="s">
        <v>114</v>
      </c>
      <c r="AY705" s="21" t="s">
        <v>191</v>
      </c>
      <c r="BE705" s="113">
        <f>IF(U705="základní",N705,0)</f>
        <v>0</v>
      </c>
      <c r="BF705" s="113">
        <f>IF(U705="snížená",N705,0)</f>
        <v>0</v>
      </c>
      <c r="BG705" s="113">
        <f>IF(U705="zákl. přenesená",N705,0)</f>
        <v>0</v>
      </c>
      <c r="BH705" s="113">
        <f>IF(U705="sníž. přenesená",N705,0)</f>
        <v>0</v>
      </c>
      <c r="BI705" s="113">
        <f>IF(U705="nulová",N705,0)</f>
        <v>0</v>
      </c>
      <c r="BJ705" s="21" t="s">
        <v>90</v>
      </c>
      <c r="BK705" s="113">
        <f>ROUND(L705*K705,2)</f>
        <v>0</v>
      </c>
      <c r="BL705" s="21" t="s">
        <v>344</v>
      </c>
      <c r="BM705" s="21" t="s">
        <v>2214</v>
      </c>
    </row>
    <row r="706" spans="2:51" s="11" customFormat="1" ht="22.5" customHeight="1">
      <c r="B706" s="187"/>
      <c r="C706" s="188"/>
      <c r="D706" s="188"/>
      <c r="E706" s="189" t="s">
        <v>22</v>
      </c>
      <c r="F706" s="286" t="s">
        <v>2211</v>
      </c>
      <c r="G706" s="287"/>
      <c r="H706" s="287"/>
      <c r="I706" s="287"/>
      <c r="J706" s="188"/>
      <c r="K706" s="190" t="s">
        <v>22</v>
      </c>
      <c r="L706" s="188"/>
      <c r="M706" s="188"/>
      <c r="N706" s="188"/>
      <c r="O706" s="188"/>
      <c r="P706" s="188"/>
      <c r="Q706" s="188"/>
      <c r="R706" s="191"/>
      <c r="T706" s="192"/>
      <c r="U706" s="188"/>
      <c r="V706" s="188"/>
      <c r="W706" s="188"/>
      <c r="X706" s="188"/>
      <c r="Y706" s="188"/>
      <c r="Z706" s="188"/>
      <c r="AA706" s="193"/>
      <c r="AT706" s="194" t="s">
        <v>199</v>
      </c>
      <c r="AU706" s="194" t="s">
        <v>114</v>
      </c>
      <c r="AV706" s="11" t="s">
        <v>90</v>
      </c>
      <c r="AW706" s="11" t="s">
        <v>39</v>
      </c>
      <c r="AX706" s="11" t="s">
        <v>82</v>
      </c>
      <c r="AY706" s="194" t="s">
        <v>191</v>
      </c>
    </row>
    <row r="707" spans="2:51" s="10" customFormat="1" ht="22.5" customHeight="1">
      <c r="B707" s="179"/>
      <c r="C707" s="180"/>
      <c r="D707" s="180"/>
      <c r="E707" s="181" t="s">
        <v>22</v>
      </c>
      <c r="F707" s="274" t="s">
        <v>2212</v>
      </c>
      <c r="G707" s="275"/>
      <c r="H707" s="275"/>
      <c r="I707" s="275"/>
      <c r="J707" s="180"/>
      <c r="K707" s="182">
        <v>1</v>
      </c>
      <c r="L707" s="180"/>
      <c r="M707" s="180"/>
      <c r="N707" s="180"/>
      <c r="O707" s="180"/>
      <c r="P707" s="180"/>
      <c r="Q707" s="180"/>
      <c r="R707" s="183"/>
      <c r="T707" s="184"/>
      <c r="U707" s="180"/>
      <c r="V707" s="180"/>
      <c r="W707" s="180"/>
      <c r="X707" s="180"/>
      <c r="Y707" s="180"/>
      <c r="Z707" s="180"/>
      <c r="AA707" s="185"/>
      <c r="AT707" s="186" t="s">
        <v>199</v>
      </c>
      <c r="AU707" s="186" t="s">
        <v>114</v>
      </c>
      <c r="AV707" s="10" t="s">
        <v>114</v>
      </c>
      <c r="AW707" s="10" t="s">
        <v>39</v>
      </c>
      <c r="AX707" s="10" t="s">
        <v>90</v>
      </c>
      <c r="AY707" s="186" t="s">
        <v>191</v>
      </c>
    </row>
    <row r="708" spans="2:65" s="1" customFormat="1" ht="31.5" customHeight="1">
      <c r="B708" s="38"/>
      <c r="C708" s="172" t="s">
        <v>812</v>
      </c>
      <c r="D708" s="172" t="s">
        <v>193</v>
      </c>
      <c r="E708" s="173" t="s">
        <v>970</v>
      </c>
      <c r="F708" s="281" t="s">
        <v>971</v>
      </c>
      <c r="G708" s="281"/>
      <c r="H708" s="281"/>
      <c r="I708" s="281"/>
      <c r="J708" s="174" t="s">
        <v>831</v>
      </c>
      <c r="K708" s="215">
        <v>0</v>
      </c>
      <c r="L708" s="282">
        <v>0</v>
      </c>
      <c r="M708" s="283"/>
      <c r="N708" s="280">
        <f>ROUND(L708*K708,2)</f>
        <v>0</v>
      </c>
      <c r="O708" s="280"/>
      <c r="P708" s="280"/>
      <c r="Q708" s="280"/>
      <c r="R708" s="40"/>
      <c r="T708" s="176" t="s">
        <v>22</v>
      </c>
      <c r="U708" s="47" t="s">
        <v>47</v>
      </c>
      <c r="V708" s="39"/>
      <c r="W708" s="177">
        <f>V708*K708</f>
        <v>0</v>
      </c>
      <c r="X708" s="177">
        <v>0</v>
      </c>
      <c r="Y708" s="177">
        <f>X708*K708</f>
        <v>0</v>
      </c>
      <c r="Z708" s="177">
        <v>0</v>
      </c>
      <c r="AA708" s="178">
        <f>Z708*K708</f>
        <v>0</v>
      </c>
      <c r="AR708" s="21" t="s">
        <v>344</v>
      </c>
      <c r="AT708" s="21" t="s">
        <v>193</v>
      </c>
      <c r="AU708" s="21" t="s">
        <v>114</v>
      </c>
      <c r="AY708" s="21" t="s">
        <v>191</v>
      </c>
      <c r="BE708" s="113">
        <f>IF(U708="základní",N708,0)</f>
        <v>0</v>
      </c>
      <c r="BF708" s="113">
        <f>IF(U708="snížená",N708,0)</f>
        <v>0</v>
      </c>
      <c r="BG708" s="113">
        <f>IF(U708="zákl. přenesená",N708,0)</f>
        <v>0</v>
      </c>
      <c r="BH708" s="113">
        <f>IF(U708="sníž. přenesená",N708,0)</f>
        <v>0</v>
      </c>
      <c r="BI708" s="113">
        <f>IF(U708="nulová",N708,0)</f>
        <v>0</v>
      </c>
      <c r="BJ708" s="21" t="s">
        <v>90</v>
      </c>
      <c r="BK708" s="113">
        <f>ROUND(L708*K708,2)</f>
        <v>0</v>
      </c>
      <c r="BL708" s="21" t="s">
        <v>344</v>
      </c>
      <c r="BM708" s="21" t="s">
        <v>2215</v>
      </c>
    </row>
    <row r="709" spans="2:63" s="9" customFormat="1" ht="29.85" customHeight="1">
      <c r="B709" s="161"/>
      <c r="C709" s="162"/>
      <c r="D709" s="171" t="s">
        <v>154</v>
      </c>
      <c r="E709" s="171"/>
      <c r="F709" s="171"/>
      <c r="G709" s="171"/>
      <c r="H709" s="171"/>
      <c r="I709" s="171"/>
      <c r="J709" s="171"/>
      <c r="K709" s="171"/>
      <c r="L709" s="171"/>
      <c r="M709" s="171"/>
      <c r="N709" s="268">
        <f>BK709</f>
        <v>0</v>
      </c>
      <c r="O709" s="269"/>
      <c r="P709" s="269"/>
      <c r="Q709" s="269"/>
      <c r="R709" s="164"/>
      <c r="T709" s="165"/>
      <c r="U709" s="162"/>
      <c r="V709" s="162"/>
      <c r="W709" s="166">
        <f>SUM(W710:W792)</f>
        <v>0</v>
      </c>
      <c r="X709" s="162"/>
      <c r="Y709" s="166">
        <f>SUM(Y710:Y792)</f>
        <v>0.1309834</v>
      </c>
      <c r="Z709" s="162"/>
      <c r="AA709" s="167">
        <f>SUM(AA710:AA792)</f>
        <v>0</v>
      </c>
      <c r="AR709" s="168" t="s">
        <v>114</v>
      </c>
      <c r="AT709" s="169" t="s">
        <v>81</v>
      </c>
      <c r="AU709" s="169" t="s">
        <v>90</v>
      </c>
      <c r="AY709" s="168" t="s">
        <v>191</v>
      </c>
      <c r="BK709" s="170">
        <f>SUM(BK710:BK792)</f>
        <v>0</v>
      </c>
    </row>
    <row r="710" spans="2:65" s="1" customFormat="1" ht="22.5" customHeight="1">
      <c r="B710" s="38"/>
      <c r="C710" s="172" t="s">
        <v>2216</v>
      </c>
      <c r="D710" s="172" t="s">
        <v>193</v>
      </c>
      <c r="E710" s="173" t="s">
        <v>1030</v>
      </c>
      <c r="F710" s="281" t="s">
        <v>1031</v>
      </c>
      <c r="G710" s="281"/>
      <c r="H710" s="281"/>
      <c r="I710" s="281"/>
      <c r="J710" s="174" t="s">
        <v>406</v>
      </c>
      <c r="K710" s="175">
        <v>220</v>
      </c>
      <c r="L710" s="282">
        <v>0</v>
      </c>
      <c r="M710" s="283"/>
      <c r="N710" s="280">
        <f>ROUND(L710*K710,2)</f>
        <v>0</v>
      </c>
      <c r="O710" s="280"/>
      <c r="P710" s="280"/>
      <c r="Q710" s="280"/>
      <c r="R710" s="40"/>
      <c r="T710" s="176" t="s">
        <v>22</v>
      </c>
      <c r="U710" s="47" t="s">
        <v>47</v>
      </c>
      <c r="V710" s="39"/>
      <c r="W710" s="177">
        <f>V710*K710</f>
        <v>0</v>
      </c>
      <c r="X710" s="177">
        <v>0</v>
      </c>
      <c r="Y710" s="177">
        <f>X710*K710</f>
        <v>0</v>
      </c>
      <c r="Z710" s="177">
        <v>0</v>
      </c>
      <c r="AA710" s="178">
        <f>Z710*K710</f>
        <v>0</v>
      </c>
      <c r="AR710" s="21" t="s">
        <v>641</v>
      </c>
      <c r="AT710" s="21" t="s">
        <v>193</v>
      </c>
      <c r="AU710" s="21" t="s">
        <v>114</v>
      </c>
      <c r="AY710" s="21" t="s">
        <v>191</v>
      </c>
      <c r="BE710" s="113">
        <f>IF(U710="základní",N710,0)</f>
        <v>0</v>
      </c>
      <c r="BF710" s="113">
        <f>IF(U710="snížená",N710,0)</f>
        <v>0</v>
      </c>
      <c r="BG710" s="113">
        <f>IF(U710="zákl. přenesená",N710,0)</f>
        <v>0</v>
      </c>
      <c r="BH710" s="113">
        <f>IF(U710="sníž. přenesená",N710,0)</f>
        <v>0</v>
      </c>
      <c r="BI710" s="113">
        <f>IF(U710="nulová",N710,0)</f>
        <v>0</v>
      </c>
      <c r="BJ710" s="21" t="s">
        <v>90</v>
      </c>
      <c r="BK710" s="113">
        <f>ROUND(L710*K710,2)</f>
        <v>0</v>
      </c>
      <c r="BL710" s="21" t="s">
        <v>641</v>
      </c>
      <c r="BM710" s="21" t="s">
        <v>2217</v>
      </c>
    </row>
    <row r="711" spans="2:51" s="10" customFormat="1" ht="22.5" customHeight="1">
      <c r="B711" s="179"/>
      <c r="C711" s="180"/>
      <c r="D711" s="180"/>
      <c r="E711" s="181" t="s">
        <v>22</v>
      </c>
      <c r="F711" s="284" t="s">
        <v>2218</v>
      </c>
      <c r="G711" s="285"/>
      <c r="H711" s="285"/>
      <c r="I711" s="285"/>
      <c r="J711" s="180"/>
      <c r="K711" s="182">
        <v>220</v>
      </c>
      <c r="L711" s="180"/>
      <c r="M711" s="180"/>
      <c r="N711" s="180"/>
      <c r="O711" s="180"/>
      <c r="P711" s="180"/>
      <c r="Q711" s="180"/>
      <c r="R711" s="183"/>
      <c r="T711" s="184"/>
      <c r="U711" s="180"/>
      <c r="V711" s="180"/>
      <c r="W711" s="180"/>
      <c r="X711" s="180"/>
      <c r="Y711" s="180"/>
      <c r="Z711" s="180"/>
      <c r="AA711" s="185"/>
      <c r="AT711" s="186" t="s">
        <v>199</v>
      </c>
      <c r="AU711" s="186" t="s">
        <v>114</v>
      </c>
      <c r="AV711" s="10" t="s">
        <v>114</v>
      </c>
      <c r="AW711" s="10" t="s">
        <v>39</v>
      </c>
      <c r="AX711" s="10" t="s">
        <v>90</v>
      </c>
      <c r="AY711" s="186" t="s">
        <v>191</v>
      </c>
    </row>
    <row r="712" spans="2:65" s="1" customFormat="1" ht="31.5" customHeight="1">
      <c r="B712" s="38"/>
      <c r="C712" s="172" t="s">
        <v>2219</v>
      </c>
      <c r="D712" s="172" t="s">
        <v>193</v>
      </c>
      <c r="E712" s="173" t="s">
        <v>1035</v>
      </c>
      <c r="F712" s="281" t="s">
        <v>1036</v>
      </c>
      <c r="G712" s="281"/>
      <c r="H712" s="281"/>
      <c r="I712" s="281"/>
      <c r="J712" s="174" t="s">
        <v>406</v>
      </c>
      <c r="K712" s="175">
        <v>20</v>
      </c>
      <c r="L712" s="282">
        <v>0</v>
      </c>
      <c r="M712" s="283"/>
      <c r="N712" s="280">
        <f>ROUND(L712*K712,2)</f>
        <v>0</v>
      </c>
      <c r="O712" s="280"/>
      <c r="P712" s="280"/>
      <c r="Q712" s="280"/>
      <c r="R712" s="40"/>
      <c r="T712" s="176" t="s">
        <v>22</v>
      </c>
      <c r="U712" s="47" t="s">
        <v>47</v>
      </c>
      <c r="V712" s="39"/>
      <c r="W712" s="177">
        <f>V712*K712</f>
        <v>0</v>
      </c>
      <c r="X712" s="177">
        <v>0</v>
      </c>
      <c r="Y712" s="177">
        <f>X712*K712</f>
        <v>0</v>
      </c>
      <c r="Z712" s="177">
        <v>0</v>
      </c>
      <c r="AA712" s="178">
        <f>Z712*K712</f>
        <v>0</v>
      </c>
      <c r="AR712" s="21" t="s">
        <v>641</v>
      </c>
      <c r="AT712" s="21" t="s">
        <v>193</v>
      </c>
      <c r="AU712" s="21" t="s">
        <v>114</v>
      </c>
      <c r="AY712" s="21" t="s">
        <v>191</v>
      </c>
      <c r="BE712" s="113">
        <f>IF(U712="základní",N712,0)</f>
        <v>0</v>
      </c>
      <c r="BF712" s="113">
        <f>IF(U712="snížená",N712,0)</f>
        <v>0</v>
      </c>
      <c r="BG712" s="113">
        <f>IF(U712="zákl. přenesená",N712,0)</f>
        <v>0</v>
      </c>
      <c r="BH712" s="113">
        <f>IF(U712="sníž. přenesená",N712,0)</f>
        <v>0</v>
      </c>
      <c r="BI712" s="113">
        <f>IF(U712="nulová",N712,0)</f>
        <v>0</v>
      </c>
      <c r="BJ712" s="21" t="s">
        <v>90</v>
      </c>
      <c r="BK712" s="113">
        <f>ROUND(L712*K712,2)</f>
        <v>0</v>
      </c>
      <c r="BL712" s="21" t="s">
        <v>641</v>
      </c>
      <c r="BM712" s="21" t="s">
        <v>2220</v>
      </c>
    </row>
    <row r="713" spans="2:51" s="10" customFormat="1" ht="22.5" customHeight="1">
      <c r="B713" s="179"/>
      <c r="C713" s="180"/>
      <c r="D713" s="180"/>
      <c r="E713" s="181" t="s">
        <v>22</v>
      </c>
      <c r="F713" s="284" t="s">
        <v>2221</v>
      </c>
      <c r="G713" s="285"/>
      <c r="H713" s="285"/>
      <c r="I713" s="285"/>
      <c r="J713" s="180"/>
      <c r="K713" s="182">
        <v>20</v>
      </c>
      <c r="L713" s="180"/>
      <c r="M713" s="180"/>
      <c r="N713" s="180"/>
      <c r="O713" s="180"/>
      <c r="P713" s="180"/>
      <c r="Q713" s="180"/>
      <c r="R713" s="183"/>
      <c r="T713" s="184"/>
      <c r="U713" s="180"/>
      <c r="V713" s="180"/>
      <c r="W713" s="180"/>
      <c r="X713" s="180"/>
      <c r="Y713" s="180"/>
      <c r="Z713" s="180"/>
      <c r="AA713" s="185"/>
      <c r="AT713" s="186" t="s">
        <v>199</v>
      </c>
      <c r="AU713" s="186" t="s">
        <v>114</v>
      </c>
      <c r="AV713" s="10" t="s">
        <v>114</v>
      </c>
      <c r="AW713" s="10" t="s">
        <v>39</v>
      </c>
      <c r="AX713" s="10" t="s">
        <v>90</v>
      </c>
      <c r="AY713" s="186" t="s">
        <v>191</v>
      </c>
    </row>
    <row r="714" spans="2:65" s="1" customFormat="1" ht="31.5" customHeight="1">
      <c r="B714" s="38"/>
      <c r="C714" s="172" t="s">
        <v>2222</v>
      </c>
      <c r="D714" s="172" t="s">
        <v>193</v>
      </c>
      <c r="E714" s="173" t="s">
        <v>1039</v>
      </c>
      <c r="F714" s="281" t="s">
        <v>1040</v>
      </c>
      <c r="G714" s="281"/>
      <c r="H714" s="281"/>
      <c r="I714" s="281"/>
      <c r="J714" s="174" t="s">
        <v>203</v>
      </c>
      <c r="K714" s="175">
        <v>145</v>
      </c>
      <c r="L714" s="282">
        <v>0</v>
      </c>
      <c r="M714" s="283"/>
      <c r="N714" s="280">
        <f>ROUND(L714*K714,2)</f>
        <v>0</v>
      </c>
      <c r="O714" s="280"/>
      <c r="P714" s="280"/>
      <c r="Q714" s="280"/>
      <c r="R714" s="40"/>
      <c r="T714" s="176" t="s">
        <v>22</v>
      </c>
      <c r="U714" s="47" t="s">
        <v>47</v>
      </c>
      <c r="V714" s="39"/>
      <c r="W714" s="177">
        <f>V714*K714</f>
        <v>0</v>
      </c>
      <c r="X714" s="177">
        <v>0</v>
      </c>
      <c r="Y714" s="177">
        <f>X714*K714</f>
        <v>0</v>
      </c>
      <c r="Z714" s="177">
        <v>0</v>
      </c>
      <c r="AA714" s="178">
        <f>Z714*K714</f>
        <v>0</v>
      </c>
      <c r="AR714" s="21" t="s">
        <v>641</v>
      </c>
      <c r="AT714" s="21" t="s">
        <v>193</v>
      </c>
      <c r="AU714" s="21" t="s">
        <v>114</v>
      </c>
      <c r="AY714" s="21" t="s">
        <v>191</v>
      </c>
      <c r="BE714" s="113">
        <f>IF(U714="základní",N714,0)</f>
        <v>0</v>
      </c>
      <c r="BF714" s="113">
        <f>IF(U714="snížená",N714,0)</f>
        <v>0</v>
      </c>
      <c r="BG714" s="113">
        <f>IF(U714="zákl. přenesená",N714,0)</f>
        <v>0</v>
      </c>
      <c r="BH714" s="113">
        <f>IF(U714="sníž. přenesená",N714,0)</f>
        <v>0</v>
      </c>
      <c r="BI714" s="113">
        <f>IF(U714="nulová",N714,0)</f>
        <v>0</v>
      </c>
      <c r="BJ714" s="21" t="s">
        <v>90</v>
      </c>
      <c r="BK714" s="113">
        <f>ROUND(L714*K714,2)</f>
        <v>0</v>
      </c>
      <c r="BL714" s="21" t="s">
        <v>641</v>
      </c>
      <c r="BM714" s="21" t="s">
        <v>2223</v>
      </c>
    </row>
    <row r="715" spans="2:51" s="10" customFormat="1" ht="22.5" customHeight="1">
      <c r="B715" s="179"/>
      <c r="C715" s="180"/>
      <c r="D715" s="180"/>
      <c r="E715" s="181" t="s">
        <v>22</v>
      </c>
      <c r="F715" s="284" t="s">
        <v>2224</v>
      </c>
      <c r="G715" s="285"/>
      <c r="H715" s="285"/>
      <c r="I715" s="285"/>
      <c r="J715" s="180"/>
      <c r="K715" s="182">
        <v>145</v>
      </c>
      <c r="L715" s="180"/>
      <c r="M715" s="180"/>
      <c r="N715" s="180"/>
      <c r="O715" s="180"/>
      <c r="P715" s="180"/>
      <c r="Q715" s="180"/>
      <c r="R715" s="183"/>
      <c r="T715" s="184"/>
      <c r="U715" s="180"/>
      <c r="V715" s="180"/>
      <c r="W715" s="180"/>
      <c r="X715" s="180"/>
      <c r="Y715" s="180"/>
      <c r="Z715" s="180"/>
      <c r="AA715" s="185"/>
      <c r="AT715" s="186" t="s">
        <v>199</v>
      </c>
      <c r="AU715" s="186" t="s">
        <v>114</v>
      </c>
      <c r="AV715" s="10" t="s">
        <v>114</v>
      </c>
      <c r="AW715" s="10" t="s">
        <v>39</v>
      </c>
      <c r="AX715" s="10" t="s">
        <v>90</v>
      </c>
      <c r="AY715" s="186" t="s">
        <v>191</v>
      </c>
    </row>
    <row r="716" spans="2:65" s="1" customFormat="1" ht="31.5" customHeight="1">
      <c r="B716" s="38"/>
      <c r="C716" s="172" t="s">
        <v>2225</v>
      </c>
      <c r="D716" s="172" t="s">
        <v>193</v>
      </c>
      <c r="E716" s="173" t="s">
        <v>1044</v>
      </c>
      <c r="F716" s="281" t="s">
        <v>1045</v>
      </c>
      <c r="G716" s="281"/>
      <c r="H716" s="281"/>
      <c r="I716" s="281"/>
      <c r="J716" s="174" t="s">
        <v>203</v>
      </c>
      <c r="K716" s="175">
        <v>73</v>
      </c>
      <c r="L716" s="282">
        <v>0</v>
      </c>
      <c r="M716" s="283"/>
      <c r="N716" s="280">
        <f>ROUND(L716*K716,2)</f>
        <v>0</v>
      </c>
      <c r="O716" s="280"/>
      <c r="P716" s="280"/>
      <c r="Q716" s="280"/>
      <c r="R716" s="40"/>
      <c r="T716" s="176" t="s">
        <v>22</v>
      </c>
      <c r="U716" s="47" t="s">
        <v>47</v>
      </c>
      <c r="V716" s="39"/>
      <c r="W716" s="177">
        <f>V716*K716</f>
        <v>0</v>
      </c>
      <c r="X716" s="177">
        <v>0</v>
      </c>
      <c r="Y716" s="177">
        <f>X716*K716</f>
        <v>0</v>
      </c>
      <c r="Z716" s="177">
        <v>0</v>
      </c>
      <c r="AA716" s="178">
        <f>Z716*K716</f>
        <v>0</v>
      </c>
      <c r="AR716" s="21" t="s">
        <v>641</v>
      </c>
      <c r="AT716" s="21" t="s">
        <v>193</v>
      </c>
      <c r="AU716" s="21" t="s">
        <v>114</v>
      </c>
      <c r="AY716" s="21" t="s">
        <v>191</v>
      </c>
      <c r="BE716" s="113">
        <f>IF(U716="základní",N716,0)</f>
        <v>0</v>
      </c>
      <c r="BF716" s="113">
        <f>IF(U716="snížená",N716,0)</f>
        <v>0</v>
      </c>
      <c r="BG716" s="113">
        <f>IF(U716="zákl. přenesená",N716,0)</f>
        <v>0</v>
      </c>
      <c r="BH716" s="113">
        <f>IF(U716="sníž. přenesená",N716,0)</f>
        <v>0</v>
      </c>
      <c r="BI716" s="113">
        <f>IF(U716="nulová",N716,0)</f>
        <v>0</v>
      </c>
      <c r="BJ716" s="21" t="s">
        <v>90</v>
      </c>
      <c r="BK716" s="113">
        <f>ROUND(L716*K716,2)</f>
        <v>0</v>
      </c>
      <c r="BL716" s="21" t="s">
        <v>641</v>
      </c>
      <c r="BM716" s="21" t="s">
        <v>2226</v>
      </c>
    </row>
    <row r="717" spans="2:51" s="10" customFormat="1" ht="22.5" customHeight="1">
      <c r="B717" s="179"/>
      <c r="C717" s="180"/>
      <c r="D717" s="180"/>
      <c r="E717" s="181" t="s">
        <v>22</v>
      </c>
      <c r="F717" s="284" t="s">
        <v>2227</v>
      </c>
      <c r="G717" s="285"/>
      <c r="H717" s="285"/>
      <c r="I717" s="285"/>
      <c r="J717" s="180"/>
      <c r="K717" s="182">
        <v>73</v>
      </c>
      <c r="L717" s="180"/>
      <c r="M717" s="180"/>
      <c r="N717" s="180"/>
      <c r="O717" s="180"/>
      <c r="P717" s="180"/>
      <c r="Q717" s="180"/>
      <c r="R717" s="183"/>
      <c r="T717" s="184"/>
      <c r="U717" s="180"/>
      <c r="V717" s="180"/>
      <c r="W717" s="180"/>
      <c r="X717" s="180"/>
      <c r="Y717" s="180"/>
      <c r="Z717" s="180"/>
      <c r="AA717" s="185"/>
      <c r="AT717" s="186" t="s">
        <v>199</v>
      </c>
      <c r="AU717" s="186" t="s">
        <v>114</v>
      </c>
      <c r="AV717" s="10" t="s">
        <v>114</v>
      </c>
      <c r="AW717" s="10" t="s">
        <v>39</v>
      </c>
      <c r="AX717" s="10" t="s">
        <v>90</v>
      </c>
      <c r="AY717" s="186" t="s">
        <v>191</v>
      </c>
    </row>
    <row r="718" spans="2:65" s="1" customFormat="1" ht="31.5" customHeight="1">
      <c r="B718" s="38"/>
      <c r="C718" s="172" t="s">
        <v>2228</v>
      </c>
      <c r="D718" s="172" t="s">
        <v>193</v>
      </c>
      <c r="E718" s="173" t="s">
        <v>1049</v>
      </c>
      <c r="F718" s="281" t="s">
        <v>1050</v>
      </c>
      <c r="G718" s="281"/>
      <c r="H718" s="281"/>
      <c r="I718" s="281"/>
      <c r="J718" s="174" t="s">
        <v>203</v>
      </c>
      <c r="K718" s="175">
        <v>1</v>
      </c>
      <c r="L718" s="282">
        <v>0</v>
      </c>
      <c r="M718" s="283"/>
      <c r="N718" s="280">
        <f>ROUND(L718*K718,2)</f>
        <v>0</v>
      </c>
      <c r="O718" s="280"/>
      <c r="P718" s="280"/>
      <c r="Q718" s="280"/>
      <c r="R718" s="40"/>
      <c r="T718" s="176" t="s">
        <v>22</v>
      </c>
      <c r="U718" s="47" t="s">
        <v>47</v>
      </c>
      <c r="V718" s="39"/>
      <c r="W718" s="177">
        <f>V718*K718</f>
        <v>0</v>
      </c>
      <c r="X718" s="177">
        <v>0</v>
      </c>
      <c r="Y718" s="177">
        <f>X718*K718</f>
        <v>0</v>
      </c>
      <c r="Z718" s="177">
        <v>0</v>
      </c>
      <c r="AA718" s="178">
        <f>Z718*K718</f>
        <v>0</v>
      </c>
      <c r="AR718" s="21" t="s">
        <v>641</v>
      </c>
      <c r="AT718" s="21" t="s">
        <v>193</v>
      </c>
      <c r="AU718" s="21" t="s">
        <v>114</v>
      </c>
      <c r="AY718" s="21" t="s">
        <v>191</v>
      </c>
      <c r="BE718" s="113">
        <f>IF(U718="základní",N718,0)</f>
        <v>0</v>
      </c>
      <c r="BF718" s="113">
        <f>IF(U718="snížená",N718,0)</f>
        <v>0</v>
      </c>
      <c r="BG718" s="113">
        <f>IF(U718="zákl. přenesená",N718,0)</f>
        <v>0</v>
      </c>
      <c r="BH718" s="113">
        <f>IF(U718="sníž. přenesená",N718,0)</f>
        <v>0</v>
      </c>
      <c r="BI718" s="113">
        <f>IF(U718="nulová",N718,0)</f>
        <v>0</v>
      </c>
      <c r="BJ718" s="21" t="s">
        <v>90</v>
      </c>
      <c r="BK718" s="113">
        <f>ROUND(L718*K718,2)</f>
        <v>0</v>
      </c>
      <c r="BL718" s="21" t="s">
        <v>641</v>
      </c>
      <c r="BM718" s="21" t="s">
        <v>2229</v>
      </c>
    </row>
    <row r="719" spans="2:51" s="10" customFormat="1" ht="22.5" customHeight="1">
      <c r="B719" s="179"/>
      <c r="C719" s="180"/>
      <c r="D719" s="180"/>
      <c r="E719" s="181" t="s">
        <v>22</v>
      </c>
      <c r="F719" s="284" t="s">
        <v>90</v>
      </c>
      <c r="G719" s="285"/>
      <c r="H719" s="285"/>
      <c r="I719" s="285"/>
      <c r="J719" s="180"/>
      <c r="K719" s="182">
        <v>1</v>
      </c>
      <c r="L719" s="180"/>
      <c r="M719" s="180"/>
      <c r="N719" s="180"/>
      <c r="O719" s="180"/>
      <c r="P719" s="180"/>
      <c r="Q719" s="180"/>
      <c r="R719" s="183"/>
      <c r="T719" s="184"/>
      <c r="U719" s="180"/>
      <c r="V719" s="180"/>
      <c r="W719" s="180"/>
      <c r="X719" s="180"/>
      <c r="Y719" s="180"/>
      <c r="Z719" s="180"/>
      <c r="AA719" s="185"/>
      <c r="AT719" s="186" t="s">
        <v>199</v>
      </c>
      <c r="AU719" s="186" t="s">
        <v>114</v>
      </c>
      <c r="AV719" s="10" t="s">
        <v>114</v>
      </c>
      <c r="AW719" s="10" t="s">
        <v>39</v>
      </c>
      <c r="AX719" s="10" t="s">
        <v>90</v>
      </c>
      <c r="AY719" s="186" t="s">
        <v>191</v>
      </c>
    </row>
    <row r="720" spans="2:65" s="1" customFormat="1" ht="31.5" customHeight="1">
      <c r="B720" s="38"/>
      <c r="C720" s="172" t="s">
        <v>2230</v>
      </c>
      <c r="D720" s="172" t="s">
        <v>193</v>
      </c>
      <c r="E720" s="173" t="s">
        <v>1053</v>
      </c>
      <c r="F720" s="281" t="s">
        <v>1054</v>
      </c>
      <c r="G720" s="281"/>
      <c r="H720" s="281"/>
      <c r="I720" s="281"/>
      <c r="J720" s="174" t="s">
        <v>203</v>
      </c>
      <c r="K720" s="175">
        <v>7</v>
      </c>
      <c r="L720" s="282">
        <v>0</v>
      </c>
      <c r="M720" s="283"/>
      <c r="N720" s="280">
        <f>ROUND(L720*K720,2)</f>
        <v>0</v>
      </c>
      <c r="O720" s="280"/>
      <c r="P720" s="280"/>
      <c r="Q720" s="280"/>
      <c r="R720" s="40"/>
      <c r="T720" s="176" t="s">
        <v>22</v>
      </c>
      <c r="U720" s="47" t="s">
        <v>47</v>
      </c>
      <c r="V720" s="39"/>
      <c r="W720" s="177">
        <f>V720*K720</f>
        <v>0</v>
      </c>
      <c r="X720" s="177">
        <v>0</v>
      </c>
      <c r="Y720" s="177">
        <f>X720*K720</f>
        <v>0</v>
      </c>
      <c r="Z720" s="177">
        <v>0</v>
      </c>
      <c r="AA720" s="178">
        <f>Z720*K720</f>
        <v>0</v>
      </c>
      <c r="AR720" s="21" t="s">
        <v>641</v>
      </c>
      <c r="AT720" s="21" t="s">
        <v>193</v>
      </c>
      <c r="AU720" s="21" t="s">
        <v>114</v>
      </c>
      <c r="AY720" s="21" t="s">
        <v>191</v>
      </c>
      <c r="BE720" s="113">
        <f>IF(U720="základní",N720,0)</f>
        <v>0</v>
      </c>
      <c r="BF720" s="113">
        <f>IF(U720="snížená",N720,0)</f>
        <v>0</v>
      </c>
      <c r="BG720" s="113">
        <f>IF(U720="zákl. přenesená",N720,0)</f>
        <v>0</v>
      </c>
      <c r="BH720" s="113">
        <f>IF(U720="sníž. přenesená",N720,0)</f>
        <v>0</v>
      </c>
      <c r="BI720" s="113">
        <f>IF(U720="nulová",N720,0)</f>
        <v>0</v>
      </c>
      <c r="BJ720" s="21" t="s">
        <v>90</v>
      </c>
      <c r="BK720" s="113">
        <f>ROUND(L720*K720,2)</f>
        <v>0</v>
      </c>
      <c r="BL720" s="21" t="s">
        <v>641</v>
      </c>
      <c r="BM720" s="21" t="s">
        <v>2231</v>
      </c>
    </row>
    <row r="721" spans="2:51" s="10" customFormat="1" ht="22.5" customHeight="1">
      <c r="B721" s="179"/>
      <c r="C721" s="180"/>
      <c r="D721" s="180"/>
      <c r="E721" s="181" t="s">
        <v>22</v>
      </c>
      <c r="F721" s="284" t="s">
        <v>276</v>
      </c>
      <c r="G721" s="285"/>
      <c r="H721" s="285"/>
      <c r="I721" s="285"/>
      <c r="J721" s="180"/>
      <c r="K721" s="182">
        <v>7</v>
      </c>
      <c r="L721" s="180"/>
      <c r="M721" s="180"/>
      <c r="N721" s="180"/>
      <c r="O721" s="180"/>
      <c r="P721" s="180"/>
      <c r="Q721" s="180"/>
      <c r="R721" s="183"/>
      <c r="T721" s="184"/>
      <c r="U721" s="180"/>
      <c r="V721" s="180"/>
      <c r="W721" s="180"/>
      <c r="X721" s="180"/>
      <c r="Y721" s="180"/>
      <c r="Z721" s="180"/>
      <c r="AA721" s="185"/>
      <c r="AT721" s="186" t="s">
        <v>199</v>
      </c>
      <c r="AU721" s="186" t="s">
        <v>114</v>
      </c>
      <c r="AV721" s="10" t="s">
        <v>114</v>
      </c>
      <c r="AW721" s="10" t="s">
        <v>39</v>
      </c>
      <c r="AX721" s="10" t="s">
        <v>90</v>
      </c>
      <c r="AY721" s="186" t="s">
        <v>191</v>
      </c>
    </row>
    <row r="722" spans="2:65" s="1" customFormat="1" ht="44.25" customHeight="1">
      <c r="B722" s="38"/>
      <c r="C722" s="172" t="s">
        <v>2232</v>
      </c>
      <c r="D722" s="172" t="s">
        <v>193</v>
      </c>
      <c r="E722" s="173" t="s">
        <v>1057</v>
      </c>
      <c r="F722" s="281" t="s">
        <v>1058</v>
      </c>
      <c r="G722" s="281"/>
      <c r="H722" s="281"/>
      <c r="I722" s="281"/>
      <c r="J722" s="174" t="s">
        <v>203</v>
      </c>
      <c r="K722" s="175">
        <v>1</v>
      </c>
      <c r="L722" s="282">
        <v>0</v>
      </c>
      <c r="M722" s="283"/>
      <c r="N722" s="280">
        <f>ROUND(L722*K722,2)</f>
        <v>0</v>
      </c>
      <c r="O722" s="280"/>
      <c r="P722" s="280"/>
      <c r="Q722" s="280"/>
      <c r="R722" s="40"/>
      <c r="T722" s="176" t="s">
        <v>22</v>
      </c>
      <c r="U722" s="47" t="s">
        <v>47</v>
      </c>
      <c r="V722" s="39"/>
      <c r="W722" s="177">
        <f>V722*K722</f>
        <v>0</v>
      </c>
      <c r="X722" s="177">
        <v>0</v>
      </c>
      <c r="Y722" s="177">
        <f>X722*K722</f>
        <v>0</v>
      </c>
      <c r="Z722" s="177">
        <v>0</v>
      </c>
      <c r="AA722" s="178">
        <f>Z722*K722</f>
        <v>0</v>
      </c>
      <c r="AR722" s="21" t="s">
        <v>641</v>
      </c>
      <c r="AT722" s="21" t="s">
        <v>193</v>
      </c>
      <c r="AU722" s="21" t="s">
        <v>114</v>
      </c>
      <c r="AY722" s="21" t="s">
        <v>191</v>
      </c>
      <c r="BE722" s="113">
        <f>IF(U722="základní",N722,0)</f>
        <v>0</v>
      </c>
      <c r="BF722" s="113">
        <f>IF(U722="snížená",N722,0)</f>
        <v>0</v>
      </c>
      <c r="BG722" s="113">
        <f>IF(U722="zákl. přenesená",N722,0)</f>
        <v>0</v>
      </c>
      <c r="BH722" s="113">
        <f>IF(U722="sníž. přenesená",N722,0)</f>
        <v>0</v>
      </c>
      <c r="BI722" s="113">
        <f>IF(U722="nulová",N722,0)</f>
        <v>0</v>
      </c>
      <c r="BJ722" s="21" t="s">
        <v>90</v>
      </c>
      <c r="BK722" s="113">
        <f>ROUND(L722*K722,2)</f>
        <v>0</v>
      </c>
      <c r="BL722" s="21" t="s">
        <v>641</v>
      </c>
      <c r="BM722" s="21" t="s">
        <v>2233</v>
      </c>
    </row>
    <row r="723" spans="2:51" s="10" customFormat="1" ht="22.5" customHeight="1">
      <c r="B723" s="179"/>
      <c r="C723" s="180"/>
      <c r="D723" s="180"/>
      <c r="E723" s="181" t="s">
        <v>22</v>
      </c>
      <c r="F723" s="284" t="s">
        <v>90</v>
      </c>
      <c r="G723" s="285"/>
      <c r="H723" s="285"/>
      <c r="I723" s="285"/>
      <c r="J723" s="180"/>
      <c r="K723" s="182">
        <v>1</v>
      </c>
      <c r="L723" s="180"/>
      <c r="M723" s="180"/>
      <c r="N723" s="180"/>
      <c r="O723" s="180"/>
      <c r="P723" s="180"/>
      <c r="Q723" s="180"/>
      <c r="R723" s="183"/>
      <c r="T723" s="184"/>
      <c r="U723" s="180"/>
      <c r="V723" s="180"/>
      <c r="W723" s="180"/>
      <c r="X723" s="180"/>
      <c r="Y723" s="180"/>
      <c r="Z723" s="180"/>
      <c r="AA723" s="185"/>
      <c r="AT723" s="186" t="s">
        <v>199</v>
      </c>
      <c r="AU723" s="186" t="s">
        <v>114</v>
      </c>
      <c r="AV723" s="10" t="s">
        <v>114</v>
      </c>
      <c r="AW723" s="10" t="s">
        <v>39</v>
      </c>
      <c r="AX723" s="10" t="s">
        <v>90</v>
      </c>
      <c r="AY723" s="186" t="s">
        <v>191</v>
      </c>
    </row>
    <row r="724" spans="2:65" s="1" customFormat="1" ht="31.5" customHeight="1">
      <c r="B724" s="38"/>
      <c r="C724" s="172" t="s">
        <v>2234</v>
      </c>
      <c r="D724" s="172" t="s">
        <v>193</v>
      </c>
      <c r="E724" s="173" t="s">
        <v>1061</v>
      </c>
      <c r="F724" s="281" t="s">
        <v>1062</v>
      </c>
      <c r="G724" s="281"/>
      <c r="H724" s="281"/>
      <c r="I724" s="281"/>
      <c r="J724" s="174" t="s">
        <v>203</v>
      </c>
      <c r="K724" s="175">
        <v>1</v>
      </c>
      <c r="L724" s="282">
        <v>0</v>
      </c>
      <c r="M724" s="283"/>
      <c r="N724" s="280">
        <f>ROUND(L724*K724,2)</f>
        <v>0</v>
      </c>
      <c r="O724" s="280"/>
      <c r="P724" s="280"/>
      <c r="Q724" s="280"/>
      <c r="R724" s="40"/>
      <c r="T724" s="176" t="s">
        <v>22</v>
      </c>
      <c r="U724" s="47" t="s">
        <v>47</v>
      </c>
      <c r="V724" s="39"/>
      <c r="W724" s="177">
        <f>V724*K724</f>
        <v>0</v>
      </c>
      <c r="X724" s="177">
        <v>0</v>
      </c>
      <c r="Y724" s="177">
        <f>X724*K724</f>
        <v>0</v>
      </c>
      <c r="Z724" s="177">
        <v>0</v>
      </c>
      <c r="AA724" s="178">
        <f>Z724*K724</f>
        <v>0</v>
      </c>
      <c r="AR724" s="21" t="s">
        <v>641</v>
      </c>
      <c r="AT724" s="21" t="s">
        <v>193</v>
      </c>
      <c r="AU724" s="21" t="s">
        <v>114</v>
      </c>
      <c r="AY724" s="21" t="s">
        <v>191</v>
      </c>
      <c r="BE724" s="113">
        <f>IF(U724="základní",N724,0)</f>
        <v>0</v>
      </c>
      <c r="BF724" s="113">
        <f>IF(U724="snížená",N724,0)</f>
        <v>0</v>
      </c>
      <c r="BG724" s="113">
        <f>IF(U724="zákl. přenesená",N724,0)</f>
        <v>0</v>
      </c>
      <c r="BH724" s="113">
        <f>IF(U724="sníž. přenesená",N724,0)</f>
        <v>0</v>
      </c>
      <c r="BI724" s="113">
        <f>IF(U724="nulová",N724,0)</f>
        <v>0</v>
      </c>
      <c r="BJ724" s="21" t="s">
        <v>90</v>
      </c>
      <c r="BK724" s="113">
        <f>ROUND(L724*K724,2)</f>
        <v>0</v>
      </c>
      <c r="BL724" s="21" t="s">
        <v>641</v>
      </c>
      <c r="BM724" s="21" t="s">
        <v>2235</v>
      </c>
    </row>
    <row r="725" spans="2:51" s="10" customFormat="1" ht="22.5" customHeight="1">
      <c r="B725" s="179"/>
      <c r="C725" s="180"/>
      <c r="D725" s="180"/>
      <c r="E725" s="181" t="s">
        <v>22</v>
      </c>
      <c r="F725" s="284" t="s">
        <v>90</v>
      </c>
      <c r="G725" s="285"/>
      <c r="H725" s="285"/>
      <c r="I725" s="285"/>
      <c r="J725" s="180"/>
      <c r="K725" s="182">
        <v>1</v>
      </c>
      <c r="L725" s="180"/>
      <c r="M725" s="180"/>
      <c r="N725" s="180"/>
      <c r="O725" s="180"/>
      <c r="P725" s="180"/>
      <c r="Q725" s="180"/>
      <c r="R725" s="183"/>
      <c r="T725" s="184"/>
      <c r="U725" s="180"/>
      <c r="V725" s="180"/>
      <c r="W725" s="180"/>
      <c r="X725" s="180"/>
      <c r="Y725" s="180"/>
      <c r="Z725" s="180"/>
      <c r="AA725" s="185"/>
      <c r="AT725" s="186" t="s">
        <v>199</v>
      </c>
      <c r="AU725" s="186" t="s">
        <v>114</v>
      </c>
      <c r="AV725" s="10" t="s">
        <v>114</v>
      </c>
      <c r="AW725" s="10" t="s">
        <v>39</v>
      </c>
      <c r="AX725" s="10" t="s">
        <v>90</v>
      </c>
      <c r="AY725" s="186" t="s">
        <v>191</v>
      </c>
    </row>
    <row r="726" spans="2:65" s="1" customFormat="1" ht="31.5" customHeight="1">
      <c r="B726" s="38"/>
      <c r="C726" s="172" t="s">
        <v>2236</v>
      </c>
      <c r="D726" s="172" t="s">
        <v>193</v>
      </c>
      <c r="E726" s="173" t="s">
        <v>1065</v>
      </c>
      <c r="F726" s="281" t="s">
        <v>1066</v>
      </c>
      <c r="G726" s="281"/>
      <c r="H726" s="281"/>
      <c r="I726" s="281"/>
      <c r="J726" s="174" t="s">
        <v>406</v>
      </c>
      <c r="K726" s="175">
        <v>186.2</v>
      </c>
      <c r="L726" s="282">
        <v>0</v>
      </c>
      <c r="M726" s="283"/>
      <c r="N726" s="280">
        <f>ROUND(L726*K726,2)</f>
        <v>0</v>
      </c>
      <c r="O726" s="280"/>
      <c r="P726" s="280"/>
      <c r="Q726" s="280"/>
      <c r="R726" s="40"/>
      <c r="T726" s="176" t="s">
        <v>22</v>
      </c>
      <c r="U726" s="47" t="s">
        <v>47</v>
      </c>
      <c r="V726" s="39"/>
      <c r="W726" s="177">
        <f>V726*K726</f>
        <v>0</v>
      </c>
      <c r="X726" s="177">
        <v>0</v>
      </c>
      <c r="Y726" s="177">
        <f>X726*K726</f>
        <v>0</v>
      </c>
      <c r="Z726" s="177">
        <v>0</v>
      </c>
      <c r="AA726" s="178">
        <f>Z726*K726</f>
        <v>0</v>
      </c>
      <c r="AR726" s="21" t="s">
        <v>344</v>
      </c>
      <c r="AT726" s="21" t="s">
        <v>193</v>
      </c>
      <c r="AU726" s="21" t="s">
        <v>114</v>
      </c>
      <c r="AY726" s="21" t="s">
        <v>191</v>
      </c>
      <c r="BE726" s="113">
        <f>IF(U726="základní",N726,0)</f>
        <v>0</v>
      </c>
      <c r="BF726" s="113">
        <f>IF(U726="snížená",N726,0)</f>
        <v>0</v>
      </c>
      <c r="BG726" s="113">
        <f>IF(U726="zákl. přenesená",N726,0)</f>
        <v>0</v>
      </c>
      <c r="BH726" s="113">
        <f>IF(U726="sníž. přenesená",N726,0)</f>
        <v>0</v>
      </c>
      <c r="BI726" s="113">
        <f>IF(U726="nulová",N726,0)</f>
        <v>0</v>
      </c>
      <c r="BJ726" s="21" t="s">
        <v>90</v>
      </c>
      <c r="BK726" s="113">
        <f>ROUND(L726*K726,2)</f>
        <v>0</v>
      </c>
      <c r="BL726" s="21" t="s">
        <v>344</v>
      </c>
      <c r="BM726" s="21" t="s">
        <v>2237</v>
      </c>
    </row>
    <row r="727" spans="2:51" s="10" customFormat="1" ht="22.5" customHeight="1">
      <c r="B727" s="179"/>
      <c r="C727" s="180"/>
      <c r="D727" s="180"/>
      <c r="E727" s="181" t="s">
        <v>22</v>
      </c>
      <c r="F727" s="284" t="s">
        <v>2238</v>
      </c>
      <c r="G727" s="285"/>
      <c r="H727" s="285"/>
      <c r="I727" s="285"/>
      <c r="J727" s="180"/>
      <c r="K727" s="182">
        <v>120</v>
      </c>
      <c r="L727" s="180"/>
      <c r="M727" s="180"/>
      <c r="N727" s="180"/>
      <c r="O727" s="180"/>
      <c r="P727" s="180"/>
      <c r="Q727" s="180"/>
      <c r="R727" s="183"/>
      <c r="T727" s="184"/>
      <c r="U727" s="180"/>
      <c r="V727" s="180"/>
      <c r="W727" s="180"/>
      <c r="X727" s="180"/>
      <c r="Y727" s="180"/>
      <c r="Z727" s="180"/>
      <c r="AA727" s="185"/>
      <c r="AT727" s="186" t="s">
        <v>199</v>
      </c>
      <c r="AU727" s="186" t="s">
        <v>114</v>
      </c>
      <c r="AV727" s="10" t="s">
        <v>114</v>
      </c>
      <c r="AW727" s="10" t="s">
        <v>39</v>
      </c>
      <c r="AX727" s="10" t="s">
        <v>82</v>
      </c>
      <c r="AY727" s="186" t="s">
        <v>191</v>
      </c>
    </row>
    <row r="728" spans="2:51" s="10" customFormat="1" ht="22.5" customHeight="1">
      <c r="B728" s="179"/>
      <c r="C728" s="180"/>
      <c r="D728" s="180"/>
      <c r="E728" s="181" t="s">
        <v>22</v>
      </c>
      <c r="F728" s="274" t="s">
        <v>2239</v>
      </c>
      <c r="G728" s="275"/>
      <c r="H728" s="275"/>
      <c r="I728" s="275"/>
      <c r="J728" s="180"/>
      <c r="K728" s="182">
        <v>26.2</v>
      </c>
      <c r="L728" s="180"/>
      <c r="M728" s="180"/>
      <c r="N728" s="180"/>
      <c r="O728" s="180"/>
      <c r="P728" s="180"/>
      <c r="Q728" s="180"/>
      <c r="R728" s="183"/>
      <c r="T728" s="184"/>
      <c r="U728" s="180"/>
      <c r="V728" s="180"/>
      <c r="W728" s="180"/>
      <c r="X728" s="180"/>
      <c r="Y728" s="180"/>
      <c r="Z728" s="180"/>
      <c r="AA728" s="185"/>
      <c r="AT728" s="186" t="s">
        <v>199</v>
      </c>
      <c r="AU728" s="186" t="s">
        <v>114</v>
      </c>
      <c r="AV728" s="10" t="s">
        <v>114</v>
      </c>
      <c r="AW728" s="10" t="s">
        <v>39</v>
      </c>
      <c r="AX728" s="10" t="s">
        <v>82</v>
      </c>
      <c r="AY728" s="186" t="s">
        <v>191</v>
      </c>
    </row>
    <row r="729" spans="2:51" s="10" customFormat="1" ht="22.5" customHeight="1">
      <c r="B729" s="179"/>
      <c r="C729" s="180"/>
      <c r="D729" s="180"/>
      <c r="E729" s="181" t="s">
        <v>22</v>
      </c>
      <c r="F729" s="274" t="s">
        <v>2240</v>
      </c>
      <c r="G729" s="275"/>
      <c r="H729" s="275"/>
      <c r="I729" s="275"/>
      <c r="J729" s="180"/>
      <c r="K729" s="182">
        <v>40</v>
      </c>
      <c r="L729" s="180"/>
      <c r="M729" s="180"/>
      <c r="N729" s="180"/>
      <c r="O729" s="180"/>
      <c r="P729" s="180"/>
      <c r="Q729" s="180"/>
      <c r="R729" s="183"/>
      <c r="T729" s="184"/>
      <c r="U729" s="180"/>
      <c r="V729" s="180"/>
      <c r="W729" s="180"/>
      <c r="X729" s="180"/>
      <c r="Y729" s="180"/>
      <c r="Z729" s="180"/>
      <c r="AA729" s="185"/>
      <c r="AT729" s="186" t="s">
        <v>199</v>
      </c>
      <c r="AU729" s="186" t="s">
        <v>114</v>
      </c>
      <c r="AV729" s="10" t="s">
        <v>114</v>
      </c>
      <c r="AW729" s="10" t="s">
        <v>39</v>
      </c>
      <c r="AX729" s="10" t="s">
        <v>82</v>
      </c>
      <c r="AY729" s="186" t="s">
        <v>191</v>
      </c>
    </row>
    <row r="730" spans="2:51" s="12" customFormat="1" ht="22.5" customHeight="1">
      <c r="B730" s="195"/>
      <c r="C730" s="196"/>
      <c r="D730" s="196"/>
      <c r="E730" s="197" t="s">
        <v>22</v>
      </c>
      <c r="F730" s="288" t="s">
        <v>217</v>
      </c>
      <c r="G730" s="289"/>
      <c r="H730" s="289"/>
      <c r="I730" s="289"/>
      <c r="J730" s="196"/>
      <c r="K730" s="198">
        <v>186.2</v>
      </c>
      <c r="L730" s="196"/>
      <c r="M730" s="196"/>
      <c r="N730" s="196"/>
      <c r="O730" s="196"/>
      <c r="P730" s="196"/>
      <c r="Q730" s="196"/>
      <c r="R730" s="199"/>
      <c r="T730" s="200"/>
      <c r="U730" s="196"/>
      <c r="V730" s="196"/>
      <c r="W730" s="196"/>
      <c r="X730" s="196"/>
      <c r="Y730" s="196"/>
      <c r="Z730" s="196"/>
      <c r="AA730" s="201"/>
      <c r="AT730" s="202" t="s">
        <v>199</v>
      </c>
      <c r="AU730" s="202" t="s">
        <v>114</v>
      </c>
      <c r="AV730" s="12" t="s">
        <v>196</v>
      </c>
      <c r="AW730" s="12" t="s">
        <v>39</v>
      </c>
      <c r="AX730" s="12" t="s">
        <v>90</v>
      </c>
      <c r="AY730" s="202" t="s">
        <v>191</v>
      </c>
    </row>
    <row r="731" spans="2:65" s="1" customFormat="1" ht="31.5" customHeight="1">
      <c r="B731" s="38"/>
      <c r="C731" s="203" t="s">
        <v>2241</v>
      </c>
      <c r="D731" s="203" t="s">
        <v>292</v>
      </c>
      <c r="E731" s="204" t="s">
        <v>1072</v>
      </c>
      <c r="F731" s="276" t="s">
        <v>1073</v>
      </c>
      <c r="G731" s="276"/>
      <c r="H731" s="276"/>
      <c r="I731" s="276"/>
      <c r="J731" s="205" t="s">
        <v>406</v>
      </c>
      <c r="K731" s="206">
        <v>204.82</v>
      </c>
      <c r="L731" s="277">
        <v>0</v>
      </c>
      <c r="M731" s="278"/>
      <c r="N731" s="279">
        <f>ROUND(L731*K731,2)</f>
        <v>0</v>
      </c>
      <c r="O731" s="280"/>
      <c r="P731" s="280"/>
      <c r="Q731" s="280"/>
      <c r="R731" s="40"/>
      <c r="T731" s="176" t="s">
        <v>22</v>
      </c>
      <c r="U731" s="47" t="s">
        <v>47</v>
      </c>
      <c r="V731" s="39"/>
      <c r="W731" s="177">
        <f>V731*K731</f>
        <v>0</v>
      </c>
      <c r="X731" s="177">
        <v>0.00012</v>
      </c>
      <c r="Y731" s="177">
        <f>X731*K731</f>
        <v>0.0245784</v>
      </c>
      <c r="Z731" s="177">
        <v>0</v>
      </c>
      <c r="AA731" s="178">
        <f>Z731*K731</f>
        <v>0</v>
      </c>
      <c r="AR731" s="21" t="s">
        <v>440</v>
      </c>
      <c r="AT731" s="21" t="s">
        <v>292</v>
      </c>
      <c r="AU731" s="21" t="s">
        <v>114</v>
      </c>
      <c r="AY731" s="21" t="s">
        <v>191</v>
      </c>
      <c r="BE731" s="113">
        <f>IF(U731="základní",N731,0)</f>
        <v>0</v>
      </c>
      <c r="BF731" s="113">
        <f>IF(U731="snížená",N731,0)</f>
        <v>0</v>
      </c>
      <c r="BG731" s="113">
        <f>IF(U731="zákl. přenesená",N731,0)</f>
        <v>0</v>
      </c>
      <c r="BH731" s="113">
        <f>IF(U731="sníž. přenesená",N731,0)</f>
        <v>0</v>
      </c>
      <c r="BI731" s="113">
        <f>IF(U731="nulová",N731,0)</f>
        <v>0</v>
      </c>
      <c r="BJ731" s="21" t="s">
        <v>90</v>
      </c>
      <c r="BK731" s="113">
        <f>ROUND(L731*K731,2)</f>
        <v>0</v>
      </c>
      <c r="BL731" s="21" t="s">
        <v>344</v>
      </c>
      <c r="BM731" s="21" t="s">
        <v>2242</v>
      </c>
    </row>
    <row r="732" spans="2:47" s="1" customFormat="1" ht="22.5" customHeight="1">
      <c r="B732" s="38"/>
      <c r="C732" s="39"/>
      <c r="D732" s="39"/>
      <c r="E732" s="39"/>
      <c r="F732" s="270" t="s">
        <v>1075</v>
      </c>
      <c r="G732" s="271"/>
      <c r="H732" s="271"/>
      <c r="I732" s="271"/>
      <c r="J732" s="39"/>
      <c r="K732" s="39"/>
      <c r="L732" s="39"/>
      <c r="M732" s="39"/>
      <c r="N732" s="39"/>
      <c r="O732" s="39"/>
      <c r="P732" s="39"/>
      <c r="Q732" s="39"/>
      <c r="R732" s="40"/>
      <c r="T732" s="147"/>
      <c r="U732" s="39"/>
      <c r="V732" s="39"/>
      <c r="W732" s="39"/>
      <c r="X732" s="39"/>
      <c r="Y732" s="39"/>
      <c r="Z732" s="39"/>
      <c r="AA732" s="81"/>
      <c r="AT732" s="21" t="s">
        <v>210</v>
      </c>
      <c r="AU732" s="21" t="s">
        <v>114</v>
      </c>
    </row>
    <row r="733" spans="2:51" s="10" customFormat="1" ht="22.5" customHeight="1">
      <c r="B733" s="179"/>
      <c r="C733" s="180"/>
      <c r="D733" s="180"/>
      <c r="E733" s="181" t="s">
        <v>22</v>
      </c>
      <c r="F733" s="274" t="s">
        <v>2243</v>
      </c>
      <c r="G733" s="275"/>
      <c r="H733" s="275"/>
      <c r="I733" s="275"/>
      <c r="J733" s="180"/>
      <c r="K733" s="182">
        <v>186.2</v>
      </c>
      <c r="L733" s="180"/>
      <c r="M733" s="180"/>
      <c r="N733" s="180"/>
      <c r="O733" s="180"/>
      <c r="P733" s="180"/>
      <c r="Q733" s="180"/>
      <c r="R733" s="183"/>
      <c r="T733" s="184"/>
      <c r="U733" s="180"/>
      <c r="V733" s="180"/>
      <c r="W733" s="180"/>
      <c r="X733" s="180"/>
      <c r="Y733" s="180"/>
      <c r="Z733" s="180"/>
      <c r="AA733" s="185"/>
      <c r="AT733" s="186" t="s">
        <v>199</v>
      </c>
      <c r="AU733" s="186" t="s">
        <v>114</v>
      </c>
      <c r="AV733" s="10" t="s">
        <v>114</v>
      </c>
      <c r="AW733" s="10" t="s">
        <v>39</v>
      </c>
      <c r="AX733" s="10" t="s">
        <v>82</v>
      </c>
      <c r="AY733" s="186" t="s">
        <v>191</v>
      </c>
    </row>
    <row r="734" spans="2:51" s="12" customFormat="1" ht="22.5" customHeight="1">
      <c r="B734" s="195"/>
      <c r="C734" s="196"/>
      <c r="D734" s="196"/>
      <c r="E734" s="197" t="s">
        <v>22</v>
      </c>
      <c r="F734" s="288" t="s">
        <v>217</v>
      </c>
      <c r="G734" s="289"/>
      <c r="H734" s="289"/>
      <c r="I734" s="289"/>
      <c r="J734" s="196"/>
      <c r="K734" s="198">
        <v>186.2</v>
      </c>
      <c r="L734" s="196"/>
      <c r="M734" s="196"/>
      <c r="N734" s="196"/>
      <c r="O734" s="196"/>
      <c r="P734" s="196"/>
      <c r="Q734" s="196"/>
      <c r="R734" s="199"/>
      <c r="T734" s="200"/>
      <c r="U734" s="196"/>
      <c r="V734" s="196"/>
      <c r="W734" s="196"/>
      <c r="X734" s="196"/>
      <c r="Y734" s="196"/>
      <c r="Z734" s="196"/>
      <c r="AA734" s="201"/>
      <c r="AT734" s="202" t="s">
        <v>199</v>
      </c>
      <c r="AU734" s="202" t="s">
        <v>114</v>
      </c>
      <c r="AV734" s="12" t="s">
        <v>196</v>
      </c>
      <c r="AW734" s="12" t="s">
        <v>39</v>
      </c>
      <c r="AX734" s="12" t="s">
        <v>90</v>
      </c>
      <c r="AY734" s="202" t="s">
        <v>191</v>
      </c>
    </row>
    <row r="735" spans="2:65" s="1" customFormat="1" ht="31.5" customHeight="1">
      <c r="B735" s="38"/>
      <c r="C735" s="172" t="s">
        <v>2244</v>
      </c>
      <c r="D735" s="172" t="s">
        <v>193</v>
      </c>
      <c r="E735" s="173" t="s">
        <v>1093</v>
      </c>
      <c r="F735" s="281" t="s">
        <v>1094</v>
      </c>
      <c r="G735" s="281"/>
      <c r="H735" s="281"/>
      <c r="I735" s="281"/>
      <c r="J735" s="174" t="s">
        <v>406</v>
      </c>
      <c r="K735" s="175">
        <v>6.5</v>
      </c>
      <c r="L735" s="282">
        <v>0</v>
      </c>
      <c r="M735" s="283"/>
      <c r="N735" s="280">
        <f>ROUND(L735*K735,2)</f>
        <v>0</v>
      </c>
      <c r="O735" s="280"/>
      <c r="P735" s="280"/>
      <c r="Q735" s="280"/>
      <c r="R735" s="40"/>
      <c r="T735" s="176" t="s">
        <v>22</v>
      </c>
      <c r="U735" s="47" t="s">
        <v>47</v>
      </c>
      <c r="V735" s="39"/>
      <c r="W735" s="177">
        <f>V735*K735</f>
        <v>0</v>
      </c>
      <c r="X735" s="177">
        <v>0</v>
      </c>
      <c r="Y735" s="177">
        <f>X735*K735</f>
        <v>0</v>
      </c>
      <c r="Z735" s="177">
        <v>0</v>
      </c>
      <c r="AA735" s="178">
        <f>Z735*K735</f>
        <v>0</v>
      </c>
      <c r="AR735" s="21" t="s">
        <v>344</v>
      </c>
      <c r="AT735" s="21" t="s">
        <v>193</v>
      </c>
      <c r="AU735" s="21" t="s">
        <v>114</v>
      </c>
      <c r="AY735" s="21" t="s">
        <v>191</v>
      </c>
      <c r="BE735" s="113">
        <f>IF(U735="základní",N735,0)</f>
        <v>0</v>
      </c>
      <c r="BF735" s="113">
        <f>IF(U735="snížená",N735,0)</f>
        <v>0</v>
      </c>
      <c r="BG735" s="113">
        <f>IF(U735="zákl. přenesená",N735,0)</f>
        <v>0</v>
      </c>
      <c r="BH735" s="113">
        <f>IF(U735="sníž. přenesená",N735,0)</f>
        <v>0</v>
      </c>
      <c r="BI735" s="113">
        <f>IF(U735="nulová",N735,0)</f>
        <v>0</v>
      </c>
      <c r="BJ735" s="21" t="s">
        <v>90</v>
      </c>
      <c r="BK735" s="113">
        <f>ROUND(L735*K735,2)</f>
        <v>0</v>
      </c>
      <c r="BL735" s="21" t="s">
        <v>344</v>
      </c>
      <c r="BM735" s="21" t="s">
        <v>2245</v>
      </c>
    </row>
    <row r="736" spans="2:51" s="10" customFormat="1" ht="22.5" customHeight="1">
      <c r="B736" s="179"/>
      <c r="C736" s="180"/>
      <c r="D736" s="180"/>
      <c r="E736" s="181" t="s">
        <v>22</v>
      </c>
      <c r="F736" s="284" t="s">
        <v>2246</v>
      </c>
      <c r="G736" s="285"/>
      <c r="H736" s="285"/>
      <c r="I736" s="285"/>
      <c r="J736" s="180"/>
      <c r="K736" s="182">
        <v>6.5</v>
      </c>
      <c r="L736" s="180"/>
      <c r="M736" s="180"/>
      <c r="N736" s="180"/>
      <c r="O736" s="180"/>
      <c r="P736" s="180"/>
      <c r="Q736" s="180"/>
      <c r="R736" s="183"/>
      <c r="T736" s="184"/>
      <c r="U736" s="180"/>
      <c r="V736" s="180"/>
      <c r="W736" s="180"/>
      <c r="X736" s="180"/>
      <c r="Y736" s="180"/>
      <c r="Z736" s="180"/>
      <c r="AA736" s="185"/>
      <c r="AT736" s="186" t="s">
        <v>199</v>
      </c>
      <c r="AU736" s="186" t="s">
        <v>114</v>
      </c>
      <c r="AV736" s="10" t="s">
        <v>114</v>
      </c>
      <c r="AW736" s="10" t="s">
        <v>39</v>
      </c>
      <c r="AX736" s="10" t="s">
        <v>82</v>
      </c>
      <c r="AY736" s="186" t="s">
        <v>191</v>
      </c>
    </row>
    <row r="737" spans="2:51" s="12" customFormat="1" ht="22.5" customHeight="1">
      <c r="B737" s="195"/>
      <c r="C737" s="196"/>
      <c r="D737" s="196"/>
      <c r="E737" s="197" t="s">
        <v>22</v>
      </c>
      <c r="F737" s="288" t="s">
        <v>217</v>
      </c>
      <c r="G737" s="289"/>
      <c r="H737" s="289"/>
      <c r="I737" s="289"/>
      <c r="J737" s="196"/>
      <c r="K737" s="198">
        <v>6.5</v>
      </c>
      <c r="L737" s="196"/>
      <c r="M737" s="196"/>
      <c r="N737" s="196"/>
      <c r="O737" s="196"/>
      <c r="P737" s="196"/>
      <c r="Q737" s="196"/>
      <c r="R737" s="199"/>
      <c r="T737" s="200"/>
      <c r="U737" s="196"/>
      <c r="V737" s="196"/>
      <c r="W737" s="196"/>
      <c r="X737" s="196"/>
      <c r="Y737" s="196"/>
      <c r="Z737" s="196"/>
      <c r="AA737" s="201"/>
      <c r="AT737" s="202" t="s">
        <v>199</v>
      </c>
      <c r="AU737" s="202" t="s">
        <v>114</v>
      </c>
      <c r="AV737" s="12" t="s">
        <v>196</v>
      </c>
      <c r="AW737" s="12" t="s">
        <v>39</v>
      </c>
      <c r="AX737" s="12" t="s">
        <v>90</v>
      </c>
      <c r="AY737" s="202" t="s">
        <v>191</v>
      </c>
    </row>
    <row r="738" spans="2:65" s="1" customFormat="1" ht="22.5" customHeight="1">
      <c r="B738" s="38"/>
      <c r="C738" s="203" t="s">
        <v>2247</v>
      </c>
      <c r="D738" s="203" t="s">
        <v>292</v>
      </c>
      <c r="E738" s="204" t="s">
        <v>1099</v>
      </c>
      <c r="F738" s="276" t="s">
        <v>1100</v>
      </c>
      <c r="G738" s="276"/>
      <c r="H738" s="276"/>
      <c r="I738" s="276"/>
      <c r="J738" s="205" t="s">
        <v>406</v>
      </c>
      <c r="K738" s="206">
        <v>6.5</v>
      </c>
      <c r="L738" s="277">
        <v>0</v>
      </c>
      <c r="M738" s="278"/>
      <c r="N738" s="279">
        <f>ROUND(L738*K738,2)</f>
        <v>0</v>
      </c>
      <c r="O738" s="280"/>
      <c r="P738" s="280"/>
      <c r="Q738" s="280"/>
      <c r="R738" s="40"/>
      <c r="T738" s="176" t="s">
        <v>22</v>
      </c>
      <c r="U738" s="47" t="s">
        <v>47</v>
      </c>
      <c r="V738" s="39"/>
      <c r="W738" s="177">
        <f>V738*K738</f>
        <v>0</v>
      </c>
      <c r="X738" s="177">
        <v>0.00017</v>
      </c>
      <c r="Y738" s="177">
        <f>X738*K738</f>
        <v>0.001105</v>
      </c>
      <c r="Z738" s="177">
        <v>0</v>
      </c>
      <c r="AA738" s="178">
        <f>Z738*K738</f>
        <v>0</v>
      </c>
      <c r="AR738" s="21" t="s">
        <v>440</v>
      </c>
      <c r="AT738" s="21" t="s">
        <v>292</v>
      </c>
      <c r="AU738" s="21" t="s">
        <v>114</v>
      </c>
      <c r="AY738" s="21" t="s">
        <v>191</v>
      </c>
      <c r="BE738" s="113">
        <f>IF(U738="základní",N738,0)</f>
        <v>0</v>
      </c>
      <c r="BF738" s="113">
        <f>IF(U738="snížená",N738,0)</f>
        <v>0</v>
      </c>
      <c r="BG738" s="113">
        <f>IF(U738="zákl. přenesená",N738,0)</f>
        <v>0</v>
      </c>
      <c r="BH738" s="113">
        <f>IF(U738="sníž. přenesená",N738,0)</f>
        <v>0</v>
      </c>
      <c r="BI738" s="113">
        <f>IF(U738="nulová",N738,0)</f>
        <v>0</v>
      </c>
      <c r="BJ738" s="21" t="s">
        <v>90</v>
      </c>
      <c r="BK738" s="113">
        <f>ROUND(L738*K738,2)</f>
        <v>0</v>
      </c>
      <c r="BL738" s="21" t="s">
        <v>344</v>
      </c>
      <c r="BM738" s="21" t="s">
        <v>2248</v>
      </c>
    </row>
    <row r="739" spans="2:47" s="1" customFormat="1" ht="22.5" customHeight="1">
      <c r="B739" s="38"/>
      <c r="C739" s="39"/>
      <c r="D739" s="39"/>
      <c r="E739" s="39"/>
      <c r="F739" s="270" t="s">
        <v>1102</v>
      </c>
      <c r="G739" s="271"/>
      <c r="H739" s="271"/>
      <c r="I739" s="271"/>
      <c r="J739" s="39"/>
      <c r="K739" s="39"/>
      <c r="L739" s="39"/>
      <c r="M739" s="39"/>
      <c r="N739" s="39"/>
      <c r="O739" s="39"/>
      <c r="P739" s="39"/>
      <c r="Q739" s="39"/>
      <c r="R739" s="40"/>
      <c r="T739" s="147"/>
      <c r="U739" s="39"/>
      <c r="V739" s="39"/>
      <c r="W739" s="39"/>
      <c r="X739" s="39"/>
      <c r="Y739" s="39"/>
      <c r="Z739" s="39"/>
      <c r="AA739" s="81"/>
      <c r="AT739" s="21" t="s">
        <v>210</v>
      </c>
      <c r="AU739" s="21" t="s">
        <v>114</v>
      </c>
    </row>
    <row r="740" spans="2:51" s="10" customFormat="1" ht="22.5" customHeight="1">
      <c r="B740" s="179"/>
      <c r="C740" s="180"/>
      <c r="D740" s="180"/>
      <c r="E740" s="181" t="s">
        <v>22</v>
      </c>
      <c r="F740" s="274" t="s">
        <v>2246</v>
      </c>
      <c r="G740" s="275"/>
      <c r="H740" s="275"/>
      <c r="I740" s="275"/>
      <c r="J740" s="180"/>
      <c r="K740" s="182">
        <v>6.5</v>
      </c>
      <c r="L740" s="180"/>
      <c r="M740" s="180"/>
      <c r="N740" s="180"/>
      <c r="O740" s="180"/>
      <c r="P740" s="180"/>
      <c r="Q740" s="180"/>
      <c r="R740" s="183"/>
      <c r="T740" s="184"/>
      <c r="U740" s="180"/>
      <c r="V740" s="180"/>
      <c r="W740" s="180"/>
      <c r="X740" s="180"/>
      <c r="Y740" s="180"/>
      <c r="Z740" s="180"/>
      <c r="AA740" s="185"/>
      <c r="AT740" s="186" t="s">
        <v>199</v>
      </c>
      <c r="AU740" s="186" t="s">
        <v>114</v>
      </c>
      <c r="AV740" s="10" t="s">
        <v>114</v>
      </c>
      <c r="AW740" s="10" t="s">
        <v>39</v>
      </c>
      <c r="AX740" s="10" t="s">
        <v>82</v>
      </c>
      <c r="AY740" s="186" t="s">
        <v>191</v>
      </c>
    </row>
    <row r="741" spans="2:51" s="12" customFormat="1" ht="22.5" customHeight="1">
      <c r="B741" s="195"/>
      <c r="C741" s="196"/>
      <c r="D741" s="196"/>
      <c r="E741" s="197" t="s">
        <v>22</v>
      </c>
      <c r="F741" s="288" t="s">
        <v>217</v>
      </c>
      <c r="G741" s="289"/>
      <c r="H741" s="289"/>
      <c r="I741" s="289"/>
      <c r="J741" s="196"/>
      <c r="K741" s="198">
        <v>6.5</v>
      </c>
      <c r="L741" s="196"/>
      <c r="M741" s="196"/>
      <c r="N741" s="196"/>
      <c r="O741" s="196"/>
      <c r="P741" s="196"/>
      <c r="Q741" s="196"/>
      <c r="R741" s="199"/>
      <c r="T741" s="200"/>
      <c r="U741" s="196"/>
      <c r="V741" s="196"/>
      <c r="W741" s="196"/>
      <c r="X741" s="196"/>
      <c r="Y741" s="196"/>
      <c r="Z741" s="196"/>
      <c r="AA741" s="201"/>
      <c r="AT741" s="202" t="s">
        <v>199</v>
      </c>
      <c r="AU741" s="202" t="s">
        <v>114</v>
      </c>
      <c r="AV741" s="12" t="s">
        <v>196</v>
      </c>
      <c r="AW741" s="12" t="s">
        <v>39</v>
      </c>
      <c r="AX741" s="12" t="s">
        <v>90</v>
      </c>
      <c r="AY741" s="202" t="s">
        <v>191</v>
      </c>
    </row>
    <row r="742" spans="2:65" s="1" customFormat="1" ht="31.5" customHeight="1">
      <c r="B742" s="38"/>
      <c r="C742" s="172" t="s">
        <v>2249</v>
      </c>
      <c r="D742" s="172" t="s">
        <v>193</v>
      </c>
      <c r="E742" s="173" t="s">
        <v>1110</v>
      </c>
      <c r="F742" s="281" t="s">
        <v>1111</v>
      </c>
      <c r="G742" s="281"/>
      <c r="H742" s="281"/>
      <c r="I742" s="281"/>
      <c r="J742" s="174" t="s">
        <v>203</v>
      </c>
      <c r="K742" s="175">
        <v>13</v>
      </c>
      <c r="L742" s="282">
        <v>0</v>
      </c>
      <c r="M742" s="283"/>
      <c r="N742" s="280">
        <f>ROUND(L742*K742,2)</f>
        <v>0</v>
      </c>
      <c r="O742" s="280"/>
      <c r="P742" s="280"/>
      <c r="Q742" s="280"/>
      <c r="R742" s="40"/>
      <c r="T742" s="176" t="s">
        <v>22</v>
      </c>
      <c r="U742" s="47" t="s">
        <v>47</v>
      </c>
      <c r="V742" s="39"/>
      <c r="W742" s="177">
        <f>V742*K742</f>
        <v>0</v>
      </c>
      <c r="X742" s="177">
        <v>0</v>
      </c>
      <c r="Y742" s="177">
        <f>X742*K742</f>
        <v>0</v>
      </c>
      <c r="Z742" s="177">
        <v>0</v>
      </c>
      <c r="AA742" s="178">
        <f>Z742*K742</f>
        <v>0</v>
      </c>
      <c r="AR742" s="21" t="s">
        <v>344</v>
      </c>
      <c r="AT742" s="21" t="s">
        <v>193</v>
      </c>
      <c r="AU742" s="21" t="s">
        <v>114</v>
      </c>
      <c r="AY742" s="21" t="s">
        <v>191</v>
      </c>
      <c r="BE742" s="113">
        <f>IF(U742="základní",N742,0)</f>
        <v>0</v>
      </c>
      <c r="BF742" s="113">
        <f>IF(U742="snížená",N742,0)</f>
        <v>0</v>
      </c>
      <c r="BG742" s="113">
        <f>IF(U742="zákl. přenesená",N742,0)</f>
        <v>0</v>
      </c>
      <c r="BH742" s="113">
        <f>IF(U742="sníž. přenesená",N742,0)</f>
        <v>0</v>
      </c>
      <c r="BI742" s="113">
        <f>IF(U742="nulová",N742,0)</f>
        <v>0</v>
      </c>
      <c r="BJ742" s="21" t="s">
        <v>90</v>
      </c>
      <c r="BK742" s="113">
        <f>ROUND(L742*K742,2)</f>
        <v>0</v>
      </c>
      <c r="BL742" s="21" t="s">
        <v>344</v>
      </c>
      <c r="BM742" s="21" t="s">
        <v>2250</v>
      </c>
    </row>
    <row r="743" spans="2:51" s="11" customFormat="1" ht="22.5" customHeight="1">
      <c r="B743" s="187"/>
      <c r="C743" s="188"/>
      <c r="D743" s="188"/>
      <c r="E743" s="189" t="s">
        <v>22</v>
      </c>
      <c r="F743" s="286" t="s">
        <v>2251</v>
      </c>
      <c r="G743" s="287"/>
      <c r="H743" s="287"/>
      <c r="I743" s="287"/>
      <c r="J743" s="188"/>
      <c r="K743" s="190" t="s">
        <v>22</v>
      </c>
      <c r="L743" s="188"/>
      <c r="M743" s="188"/>
      <c r="N743" s="188"/>
      <c r="O743" s="188"/>
      <c r="P743" s="188"/>
      <c r="Q743" s="188"/>
      <c r="R743" s="191"/>
      <c r="T743" s="192"/>
      <c r="U743" s="188"/>
      <c r="V743" s="188"/>
      <c r="W743" s="188"/>
      <c r="X743" s="188"/>
      <c r="Y743" s="188"/>
      <c r="Z743" s="188"/>
      <c r="AA743" s="193"/>
      <c r="AT743" s="194" t="s">
        <v>199</v>
      </c>
      <c r="AU743" s="194" t="s">
        <v>114</v>
      </c>
      <c r="AV743" s="11" t="s">
        <v>90</v>
      </c>
      <c r="AW743" s="11" t="s">
        <v>39</v>
      </c>
      <c r="AX743" s="11" t="s">
        <v>82</v>
      </c>
      <c r="AY743" s="194" t="s">
        <v>191</v>
      </c>
    </row>
    <row r="744" spans="2:51" s="10" customFormat="1" ht="22.5" customHeight="1">
      <c r="B744" s="179"/>
      <c r="C744" s="180"/>
      <c r="D744" s="180"/>
      <c r="E744" s="181" t="s">
        <v>22</v>
      </c>
      <c r="F744" s="274" t="s">
        <v>2252</v>
      </c>
      <c r="G744" s="275"/>
      <c r="H744" s="275"/>
      <c r="I744" s="275"/>
      <c r="J744" s="180"/>
      <c r="K744" s="182">
        <v>13</v>
      </c>
      <c r="L744" s="180"/>
      <c r="M744" s="180"/>
      <c r="N744" s="180"/>
      <c r="O744" s="180"/>
      <c r="P744" s="180"/>
      <c r="Q744" s="180"/>
      <c r="R744" s="183"/>
      <c r="T744" s="184"/>
      <c r="U744" s="180"/>
      <c r="V744" s="180"/>
      <c r="W744" s="180"/>
      <c r="X744" s="180"/>
      <c r="Y744" s="180"/>
      <c r="Z744" s="180"/>
      <c r="AA744" s="185"/>
      <c r="AT744" s="186" t="s">
        <v>199</v>
      </c>
      <c r="AU744" s="186" t="s">
        <v>114</v>
      </c>
      <c r="AV744" s="10" t="s">
        <v>114</v>
      </c>
      <c r="AW744" s="10" t="s">
        <v>39</v>
      </c>
      <c r="AX744" s="10" t="s">
        <v>82</v>
      </c>
      <c r="AY744" s="186" t="s">
        <v>191</v>
      </c>
    </row>
    <row r="745" spans="2:51" s="12" customFormat="1" ht="22.5" customHeight="1">
      <c r="B745" s="195"/>
      <c r="C745" s="196"/>
      <c r="D745" s="196"/>
      <c r="E745" s="197" t="s">
        <v>22</v>
      </c>
      <c r="F745" s="288" t="s">
        <v>217</v>
      </c>
      <c r="G745" s="289"/>
      <c r="H745" s="289"/>
      <c r="I745" s="289"/>
      <c r="J745" s="196"/>
      <c r="K745" s="198">
        <v>13</v>
      </c>
      <c r="L745" s="196"/>
      <c r="M745" s="196"/>
      <c r="N745" s="196"/>
      <c r="O745" s="196"/>
      <c r="P745" s="196"/>
      <c r="Q745" s="196"/>
      <c r="R745" s="199"/>
      <c r="T745" s="200"/>
      <c r="U745" s="196"/>
      <c r="V745" s="196"/>
      <c r="W745" s="196"/>
      <c r="X745" s="196"/>
      <c r="Y745" s="196"/>
      <c r="Z745" s="196"/>
      <c r="AA745" s="201"/>
      <c r="AT745" s="202" t="s">
        <v>199</v>
      </c>
      <c r="AU745" s="202" t="s">
        <v>114</v>
      </c>
      <c r="AV745" s="12" t="s">
        <v>196</v>
      </c>
      <c r="AW745" s="12" t="s">
        <v>39</v>
      </c>
      <c r="AX745" s="12" t="s">
        <v>90</v>
      </c>
      <c r="AY745" s="202" t="s">
        <v>191</v>
      </c>
    </row>
    <row r="746" spans="2:65" s="1" customFormat="1" ht="31.5" customHeight="1">
      <c r="B746" s="38"/>
      <c r="C746" s="203" t="s">
        <v>2253</v>
      </c>
      <c r="D746" s="203" t="s">
        <v>292</v>
      </c>
      <c r="E746" s="204" t="s">
        <v>1124</v>
      </c>
      <c r="F746" s="276" t="s">
        <v>1125</v>
      </c>
      <c r="G746" s="276"/>
      <c r="H746" s="276"/>
      <c r="I746" s="276"/>
      <c r="J746" s="205" t="s">
        <v>203</v>
      </c>
      <c r="K746" s="206">
        <v>13</v>
      </c>
      <c r="L746" s="277">
        <v>0</v>
      </c>
      <c r="M746" s="278"/>
      <c r="N746" s="279">
        <f>ROUND(L746*K746,2)</f>
        <v>0</v>
      </c>
      <c r="O746" s="280"/>
      <c r="P746" s="280"/>
      <c r="Q746" s="280"/>
      <c r="R746" s="40"/>
      <c r="T746" s="176" t="s">
        <v>22</v>
      </c>
      <c r="U746" s="47" t="s">
        <v>47</v>
      </c>
      <c r="V746" s="39"/>
      <c r="W746" s="177">
        <f>V746*K746</f>
        <v>0</v>
      </c>
      <c r="X746" s="177">
        <v>0.0081</v>
      </c>
      <c r="Y746" s="177">
        <f>X746*K746</f>
        <v>0.10529999999999999</v>
      </c>
      <c r="Z746" s="177">
        <v>0</v>
      </c>
      <c r="AA746" s="178">
        <f>Z746*K746</f>
        <v>0</v>
      </c>
      <c r="AR746" s="21" t="s">
        <v>440</v>
      </c>
      <c r="AT746" s="21" t="s">
        <v>292</v>
      </c>
      <c r="AU746" s="21" t="s">
        <v>114</v>
      </c>
      <c r="AY746" s="21" t="s">
        <v>191</v>
      </c>
      <c r="BE746" s="113">
        <f>IF(U746="základní",N746,0)</f>
        <v>0</v>
      </c>
      <c r="BF746" s="113">
        <f>IF(U746="snížená",N746,0)</f>
        <v>0</v>
      </c>
      <c r="BG746" s="113">
        <f>IF(U746="zákl. přenesená",N746,0)</f>
        <v>0</v>
      </c>
      <c r="BH746" s="113">
        <f>IF(U746="sníž. přenesená",N746,0)</f>
        <v>0</v>
      </c>
      <c r="BI746" s="113">
        <f>IF(U746="nulová",N746,0)</f>
        <v>0</v>
      </c>
      <c r="BJ746" s="21" t="s">
        <v>90</v>
      </c>
      <c r="BK746" s="113">
        <f>ROUND(L746*K746,2)</f>
        <v>0</v>
      </c>
      <c r="BL746" s="21" t="s">
        <v>344</v>
      </c>
      <c r="BM746" s="21" t="s">
        <v>2254</v>
      </c>
    </row>
    <row r="747" spans="2:47" s="1" customFormat="1" ht="42" customHeight="1">
      <c r="B747" s="38"/>
      <c r="C747" s="39"/>
      <c r="D747" s="39"/>
      <c r="E747" s="39"/>
      <c r="F747" s="270" t="s">
        <v>1127</v>
      </c>
      <c r="G747" s="271"/>
      <c r="H747" s="271"/>
      <c r="I747" s="271"/>
      <c r="J747" s="39"/>
      <c r="K747" s="39"/>
      <c r="L747" s="39"/>
      <c r="M747" s="39"/>
      <c r="N747" s="39"/>
      <c r="O747" s="39"/>
      <c r="P747" s="39"/>
      <c r="Q747" s="39"/>
      <c r="R747" s="40"/>
      <c r="T747" s="147"/>
      <c r="U747" s="39"/>
      <c r="V747" s="39"/>
      <c r="W747" s="39"/>
      <c r="X747" s="39"/>
      <c r="Y747" s="39"/>
      <c r="Z747" s="39"/>
      <c r="AA747" s="81"/>
      <c r="AT747" s="21" t="s">
        <v>210</v>
      </c>
      <c r="AU747" s="21" t="s">
        <v>114</v>
      </c>
    </row>
    <row r="748" spans="2:51" s="10" customFormat="1" ht="22.5" customHeight="1">
      <c r="B748" s="179"/>
      <c r="C748" s="180"/>
      <c r="D748" s="180"/>
      <c r="E748" s="181" t="s">
        <v>22</v>
      </c>
      <c r="F748" s="274" t="s">
        <v>2255</v>
      </c>
      <c r="G748" s="275"/>
      <c r="H748" s="275"/>
      <c r="I748" s="275"/>
      <c r="J748" s="180"/>
      <c r="K748" s="182">
        <v>13</v>
      </c>
      <c r="L748" s="180"/>
      <c r="M748" s="180"/>
      <c r="N748" s="180"/>
      <c r="O748" s="180"/>
      <c r="P748" s="180"/>
      <c r="Q748" s="180"/>
      <c r="R748" s="183"/>
      <c r="T748" s="184"/>
      <c r="U748" s="180"/>
      <c r="V748" s="180"/>
      <c r="W748" s="180"/>
      <c r="X748" s="180"/>
      <c r="Y748" s="180"/>
      <c r="Z748" s="180"/>
      <c r="AA748" s="185"/>
      <c r="AT748" s="186" t="s">
        <v>199</v>
      </c>
      <c r="AU748" s="186" t="s">
        <v>114</v>
      </c>
      <c r="AV748" s="10" t="s">
        <v>114</v>
      </c>
      <c r="AW748" s="10" t="s">
        <v>39</v>
      </c>
      <c r="AX748" s="10" t="s">
        <v>90</v>
      </c>
      <c r="AY748" s="186" t="s">
        <v>191</v>
      </c>
    </row>
    <row r="749" spans="2:65" s="1" customFormat="1" ht="31.5" customHeight="1">
      <c r="B749" s="38"/>
      <c r="C749" s="172" t="s">
        <v>1344</v>
      </c>
      <c r="D749" s="172" t="s">
        <v>193</v>
      </c>
      <c r="E749" s="173" t="s">
        <v>2256</v>
      </c>
      <c r="F749" s="281" t="s">
        <v>2257</v>
      </c>
      <c r="G749" s="281"/>
      <c r="H749" s="281"/>
      <c r="I749" s="281"/>
      <c r="J749" s="174" t="s">
        <v>203</v>
      </c>
      <c r="K749" s="175">
        <v>4</v>
      </c>
      <c r="L749" s="282">
        <v>0</v>
      </c>
      <c r="M749" s="283"/>
      <c r="N749" s="280">
        <f>ROUND(L749*K749,2)</f>
        <v>0</v>
      </c>
      <c r="O749" s="280"/>
      <c r="P749" s="280"/>
      <c r="Q749" s="280"/>
      <c r="R749" s="40"/>
      <c r="T749" s="176" t="s">
        <v>22</v>
      </c>
      <c r="U749" s="47" t="s">
        <v>47</v>
      </c>
      <c r="V749" s="39"/>
      <c r="W749" s="177">
        <f>V749*K749</f>
        <v>0</v>
      </c>
      <c r="X749" s="177">
        <v>0</v>
      </c>
      <c r="Y749" s="177">
        <f>X749*K749</f>
        <v>0</v>
      </c>
      <c r="Z749" s="177">
        <v>0</v>
      </c>
      <c r="AA749" s="178">
        <f>Z749*K749</f>
        <v>0</v>
      </c>
      <c r="AR749" s="21" t="s">
        <v>344</v>
      </c>
      <c r="AT749" s="21" t="s">
        <v>193</v>
      </c>
      <c r="AU749" s="21" t="s">
        <v>114</v>
      </c>
      <c r="AY749" s="21" t="s">
        <v>191</v>
      </c>
      <c r="BE749" s="113">
        <f>IF(U749="základní",N749,0)</f>
        <v>0</v>
      </c>
      <c r="BF749" s="113">
        <f>IF(U749="snížená",N749,0)</f>
        <v>0</v>
      </c>
      <c r="BG749" s="113">
        <f>IF(U749="zákl. přenesená",N749,0)</f>
        <v>0</v>
      </c>
      <c r="BH749" s="113">
        <f>IF(U749="sníž. přenesená",N749,0)</f>
        <v>0</v>
      </c>
      <c r="BI749" s="113">
        <f>IF(U749="nulová",N749,0)</f>
        <v>0</v>
      </c>
      <c r="BJ749" s="21" t="s">
        <v>90</v>
      </c>
      <c r="BK749" s="113">
        <f>ROUND(L749*K749,2)</f>
        <v>0</v>
      </c>
      <c r="BL749" s="21" t="s">
        <v>344</v>
      </c>
      <c r="BM749" s="21" t="s">
        <v>2258</v>
      </c>
    </row>
    <row r="750" spans="2:47" s="1" customFormat="1" ht="42" customHeight="1">
      <c r="B750" s="38"/>
      <c r="C750" s="39"/>
      <c r="D750" s="39"/>
      <c r="E750" s="39"/>
      <c r="F750" s="270" t="s">
        <v>2259</v>
      </c>
      <c r="G750" s="271"/>
      <c r="H750" s="271"/>
      <c r="I750" s="271"/>
      <c r="J750" s="39"/>
      <c r="K750" s="39"/>
      <c r="L750" s="39"/>
      <c r="M750" s="39"/>
      <c r="N750" s="39"/>
      <c r="O750" s="39"/>
      <c r="P750" s="39"/>
      <c r="Q750" s="39"/>
      <c r="R750" s="40"/>
      <c r="T750" s="147"/>
      <c r="U750" s="39"/>
      <c r="V750" s="39"/>
      <c r="W750" s="39"/>
      <c r="X750" s="39"/>
      <c r="Y750" s="39"/>
      <c r="Z750" s="39"/>
      <c r="AA750" s="81"/>
      <c r="AT750" s="21" t="s">
        <v>210</v>
      </c>
      <c r="AU750" s="21" t="s">
        <v>114</v>
      </c>
    </row>
    <row r="751" spans="2:51" s="11" customFormat="1" ht="22.5" customHeight="1">
      <c r="B751" s="187"/>
      <c r="C751" s="188"/>
      <c r="D751" s="188"/>
      <c r="E751" s="189" t="s">
        <v>22</v>
      </c>
      <c r="F751" s="272" t="s">
        <v>2211</v>
      </c>
      <c r="G751" s="273"/>
      <c r="H751" s="273"/>
      <c r="I751" s="273"/>
      <c r="J751" s="188"/>
      <c r="K751" s="190" t="s">
        <v>22</v>
      </c>
      <c r="L751" s="188"/>
      <c r="M751" s="188"/>
      <c r="N751" s="188"/>
      <c r="O751" s="188"/>
      <c r="P751" s="188"/>
      <c r="Q751" s="188"/>
      <c r="R751" s="191"/>
      <c r="T751" s="192"/>
      <c r="U751" s="188"/>
      <c r="V751" s="188"/>
      <c r="W751" s="188"/>
      <c r="X751" s="188"/>
      <c r="Y751" s="188"/>
      <c r="Z751" s="188"/>
      <c r="AA751" s="193"/>
      <c r="AT751" s="194" t="s">
        <v>199</v>
      </c>
      <c r="AU751" s="194" t="s">
        <v>114</v>
      </c>
      <c r="AV751" s="11" t="s">
        <v>90</v>
      </c>
      <c r="AW751" s="11" t="s">
        <v>39</v>
      </c>
      <c r="AX751" s="11" t="s">
        <v>82</v>
      </c>
      <c r="AY751" s="194" t="s">
        <v>191</v>
      </c>
    </row>
    <row r="752" spans="2:51" s="10" customFormat="1" ht="22.5" customHeight="1">
      <c r="B752" s="179"/>
      <c r="C752" s="180"/>
      <c r="D752" s="180"/>
      <c r="E752" s="181" t="s">
        <v>22</v>
      </c>
      <c r="F752" s="274" t="s">
        <v>2260</v>
      </c>
      <c r="G752" s="275"/>
      <c r="H752" s="275"/>
      <c r="I752" s="275"/>
      <c r="J752" s="180"/>
      <c r="K752" s="182">
        <v>4</v>
      </c>
      <c r="L752" s="180"/>
      <c r="M752" s="180"/>
      <c r="N752" s="180"/>
      <c r="O752" s="180"/>
      <c r="P752" s="180"/>
      <c r="Q752" s="180"/>
      <c r="R752" s="183"/>
      <c r="T752" s="184"/>
      <c r="U752" s="180"/>
      <c r="V752" s="180"/>
      <c r="W752" s="180"/>
      <c r="X752" s="180"/>
      <c r="Y752" s="180"/>
      <c r="Z752" s="180"/>
      <c r="AA752" s="185"/>
      <c r="AT752" s="186" t="s">
        <v>199</v>
      </c>
      <c r="AU752" s="186" t="s">
        <v>114</v>
      </c>
      <c r="AV752" s="10" t="s">
        <v>114</v>
      </c>
      <c r="AW752" s="10" t="s">
        <v>39</v>
      </c>
      <c r="AX752" s="10" t="s">
        <v>82</v>
      </c>
      <c r="AY752" s="186" t="s">
        <v>191</v>
      </c>
    </row>
    <row r="753" spans="2:51" s="12" customFormat="1" ht="22.5" customHeight="1">
      <c r="B753" s="195"/>
      <c r="C753" s="196"/>
      <c r="D753" s="196"/>
      <c r="E753" s="197" t="s">
        <v>22</v>
      </c>
      <c r="F753" s="288" t="s">
        <v>217</v>
      </c>
      <c r="G753" s="289"/>
      <c r="H753" s="289"/>
      <c r="I753" s="289"/>
      <c r="J753" s="196"/>
      <c r="K753" s="198">
        <v>4</v>
      </c>
      <c r="L753" s="196"/>
      <c r="M753" s="196"/>
      <c r="N753" s="196"/>
      <c r="O753" s="196"/>
      <c r="P753" s="196"/>
      <c r="Q753" s="196"/>
      <c r="R753" s="199"/>
      <c r="T753" s="200"/>
      <c r="U753" s="196"/>
      <c r="V753" s="196"/>
      <c r="W753" s="196"/>
      <c r="X753" s="196"/>
      <c r="Y753" s="196"/>
      <c r="Z753" s="196"/>
      <c r="AA753" s="201"/>
      <c r="AT753" s="202" t="s">
        <v>199</v>
      </c>
      <c r="AU753" s="202" t="s">
        <v>114</v>
      </c>
      <c r="AV753" s="12" t="s">
        <v>196</v>
      </c>
      <c r="AW753" s="12" t="s">
        <v>39</v>
      </c>
      <c r="AX753" s="12" t="s">
        <v>90</v>
      </c>
      <c r="AY753" s="202" t="s">
        <v>191</v>
      </c>
    </row>
    <row r="754" spans="2:65" s="1" customFormat="1" ht="31.5" customHeight="1">
      <c r="B754" s="38"/>
      <c r="C754" s="172" t="s">
        <v>1482</v>
      </c>
      <c r="D754" s="172" t="s">
        <v>193</v>
      </c>
      <c r="E754" s="173" t="s">
        <v>2261</v>
      </c>
      <c r="F754" s="281" t="s">
        <v>2262</v>
      </c>
      <c r="G754" s="281"/>
      <c r="H754" s="281"/>
      <c r="I754" s="281"/>
      <c r="J754" s="174" t="s">
        <v>203</v>
      </c>
      <c r="K754" s="175">
        <v>2</v>
      </c>
      <c r="L754" s="282">
        <v>0</v>
      </c>
      <c r="M754" s="283"/>
      <c r="N754" s="280">
        <f>ROUND(L754*K754,2)</f>
        <v>0</v>
      </c>
      <c r="O754" s="280"/>
      <c r="P754" s="280"/>
      <c r="Q754" s="280"/>
      <c r="R754" s="40"/>
      <c r="T754" s="176" t="s">
        <v>22</v>
      </c>
      <c r="U754" s="47" t="s">
        <v>47</v>
      </c>
      <c r="V754" s="39"/>
      <c r="W754" s="177">
        <f>V754*K754</f>
        <v>0</v>
      </c>
      <c r="X754" s="177">
        <v>0</v>
      </c>
      <c r="Y754" s="177">
        <f>X754*K754</f>
        <v>0</v>
      </c>
      <c r="Z754" s="177">
        <v>0</v>
      </c>
      <c r="AA754" s="178">
        <f>Z754*K754</f>
        <v>0</v>
      </c>
      <c r="AR754" s="21" t="s">
        <v>344</v>
      </c>
      <c r="AT754" s="21" t="s">
        <v>193</v>
      </c>
      <c r="AU754" s="21" t="s">
        <v>114</v>
      </c>
      <c r="AY754" s="21" t="s">
        <v>191</v>
      </c>
      <c r="BE754" s="113">
        <f>IF(U754="základní",N754,0)</f>
        <v>0</v>
      </c>
      <c r="BF754" s="113">
        <f>IF(U754="snížená",N754,0)</f>
        <v>0</v>
      </c>
      <c r="BG754" s="113">
        <f>IF(U754="zákl. přenesená",N754,0)</f>
        <v>0</v>
      </c>
      <c r="BH754" s="113">
        <f>IF(U754="sníž. přenesená",N754,0)</f>
        <v>0</v>
      </c>
      <c r="BI754" s="113">
        <f>IF(U754="nulová",N754,0)</f>
        <v>0</v>
      </c>
      <c r="BJ754" s="21" t="s">
        <v>90</v>
      </c>
      <c r="BK754" s="113">
        <f>ROUND(L754*K754,2)</f>
        <v>0</v>
      </c>
      <c r="BL754" s="21" t="s">
        <v>344</v>
      </c>
      <c r="BM754" s="21" t="s">
        <v>2263</v>
      </c>
    </row>
    <row r="755" spans="2:47" s="1" customFormat="1" ht="30" customHeight="1">
      <c r="B755" s="38"/>
      <c r="C755" s="39"/>
      <c r="D755" s="39"/>
      <c r="E755" s="39"/>
      <c r="F755" s="270" t="s">
        <v>1150</v>
      </c>
      <c r="G755" s="271"/>
      <c r="H755" s="271"/>
      <c r="I755" s="271"/>
      <c r="J755" s="39"/>
      <c r="K755" s="39"/>
      <c r="L755" s="39"/>
      <c r="M755" s="39"/>
      <c r="N755" s="39"/>
      <c r="O755" s="39"/>
      <c r="P755" s="39"/>
      <c r="Q755" s="39"/>
      <c r="R755" s="40"/>
      <c r="T755" s="147"/>
      <c r="U755" s="39"/>
      <c r="V755" s="39"/>
      <c r="W755" s="39"/>
      <c r="X755" s="39"/>
      <c r="Y755" s="39"/>
      <c r="Z755" s="39"/>
      <c r="AA755" s="81"/>
      <c r="AT755" s="21" t="s">
        <v>210</v>
      </c>
      <c r="AU755" s="21" t="s">
        <v>114</v>
      </c>
    </row>
    <row r="756" spans="2:51" s="11" customFormat="1" ht="22.5" customHeight="1">
      <c r="B756" s="187"/>
      <c r="C756" s="188"/>
      <c r="D756" s="188"/>
      <c r="E756" s="189" t="s">
        <v>22</v>
      </c>
      <c r="F756" s="272" t="s">
        <v>2211</v>
      </c>
      <c r="G756" s="273"/>
      <c r="H756" s="273"/>
      <c r="I756" s="273"/>
      <c r="J756" s="188"/>
      <c r="K756" s="190" t="s">
        <v>22</v>
      </c>
      <c r="L756" s="188"/>
      <c r="M756" s="188"/>
      <c r="N756" s="188"/>
      <c r="O756" s="188"/>
      <c r="P756" s="188"/>
      <c r="Q756" s="188"/>
      <c r="R756" s="191"/>
      <c r="T756" s="192"/>
      <c r="U756" s="188"/>
      <c r="V756" s="188"/>
      <c r="W756" s="188"/>
      <c r="X756" s="188"/>
      <c r="Y756" s="188"/>
      <c r="Z756" s="188"/>
      <c r="AA756" s="193"/>
      <c r="AT756" s="194" t="s">
        <v>199</v>
      </c>
      <c r="AU756" s="194" t="s">
        <v>114</v>
      </c>
      <c r="AV756" s="11" t="s">
        <v>90</v>
      </c>
      <c r="AW756" s="11" t="s">
        <v>39</v>
      </c>
      <c r="AX756" s="11" t="s">
        <v>82</v>
      </c>
      <c r="AY756" s="194" t="s">
        <v>191</v>
      </c>
    </row>
    <row r="757" spans="2:51" s="10" customFormat="1" ht="22.5" customHeight="1">
      <c r="B757" s="179"/>
      <c r="C757" s="180"/>
      <c r="D757" s="180"/>
      <c r="E757" s="181" t="s">
        <v>22</v>
      </c>
      <c r="F757" s="274" t="s">
        <v>2264</v>
      </c>
      <c r="G757" s="275"/>
      <c r="H757" s="275"/>
      <c r="I757" s="275"/>
      <c r="J757" s="180"/>
      <c r="K757" s="182">
        <v>2</v>
      </c>
      <c r="L757" s="180"/>
      <c r="M757" s="180"/>
      <c r="N757" s="180"/>
      <c r="O757" s="180"/>
      <c r="P757" s="180"/>
      <c r="Q757" s="180"/>
      <c r="R757" s="183"/>
      <c r="T757" s="184"/>
      <c r="U757" s="180"/>
      <c r="V757" s="180"/>
      <c r="W757" s="180"/>
      <c r="X757" s="180"/>
      <c r="Y757" s="180"/>
      <c r="Z757" s="180"/>
      <c r="AA757" s="185"/>
      <c r="AT757" s="186" t="s">
        <v>199</v>
      </c>
      <c r="AU757" s="186" t="s">
        <v>114</v>
      </c>
      <c r="AV757" s="10" t="s">
        <v>114</v>
      </c>
      <c r="AW757" s="10" t="s">
        <v>39</v>
      </c>
      <c r="AX757" s="10" t="s">
        <v>82</v>
      </c>
      <c r="AY757" s="186" t="s">
        <v>191</v>
      </c>
    </row>
    <row r="758" spans="2:51" s="12" customFormat="1" ht="22.5" customHeight="1">
      <c r="B758" s="195"/>
      <c r="C758" s="196"/>
      <c r="D758" s="196"/>
      <c r="E758" s="197" t="s">
        <v>22</v>
      </c>
      <c r="F758" s="288" t="s">
        <v>217</v>
      </c>
      <c r="G758" s="289"/>
      <c r="H758" s="289"/>
      <c r="I758" s="289"/>
      <c r="J758" s="196"/>
      <c r="K758" s="198">
        <v>2</v>
      </c>
      <c r="L758" s="196"/>
      <c r="M758" s="196"/>
      <c r="N758" s="196"/>
      <c r="O758" s="196"/>
      <c r="P758" s="196"/>
      <c r="Q758" s="196"/>
      <c r="R758" s="199"/>
      <c r="T758" s="200"/>
      <c r="U758" s="196"/>
      <c r="V758" s="196"/>
      <c r="W758" s="196"/>
      <c r="X758" s="196"/>
      <c r="Y758" s="196"/>
      <c r="Z758" s="196"/>
      <c r="AA758" s="201"/>
      <c r="AT758" s="202" t="s">
        <v>199</v>
      </c>
      <c r="AU758" s="202" t="s">
        <v>114</v>
      </c>
      <c r="AV758" s="12" t="s">
        <v>196</v>
      </c>
      <c r="AW758" s="12" t="s">
        <v>39</v>
      </c>
      <c r="AX758" s="12" t="s">
        <v>90</v>
      </c>
      <c r="AY758" s="202" t="s">
        <v>191</v>
      </c>
    </row>
    <row r="759" spans="2:65" s="1" customFormat="1" ht="31.5" customHeight="1">
      <c r="B759" s="38"/>
      <c r="C759" s="172" t="s">
        <v>1603</v>
      </c>
      <c r="D759" s="172" t="s">
        <v>193</v>
      </c>
      <c r="E759" s="173" t="s">
        <v>2265</v>
      </c>
      <c r="F759" s="281" t="s">
        <v>2266</v>
      </c>
      <c r="G759" s="281"/>
      <c r="H759" s="281"/>
      <c r="I759" s="281"/>
      <c r="J759" s="174" t="s">
        <v>203</v>
      </c>
      <c r="K759" s="175">
        <v>2</v>
      </c>
      <c r="L759" s="282">
        <v>0</v>
      </c>
      <c r="M759" s="283"/>
      <c r="N759" s="280">
        <f>ROUND(L759*K759,2)</f>
        <v>0</v>
      </c>
      <c r="O759" s="280"/>
      <c r="P759" s="280"/>
      <c r="Q759" s="280"/>
      <c r="R759" s="40"/>
      <c r="T759" s="176" t="s">
        <v>22</v>
      </c>
      <c r="U759" s="47" t="s">
        <v>47</v>
      </c>
      <c r="V759" s="39"/>
      <c r="W759" s="177">
        <f>V759*K759</f>
        <v>0</v>
      </c>
      <c r="X759" s="177">
        <v>0</v>
      </c>
      <c r="Y759" s="177">
        <f>X759*K759</f>
        <v>0</v>
      </c>
      <c r="Z759" s="177">
        <v>0</v>
      </c>
      <c r="AA759" s="178">
        <f>Z759*K759</f>
        <v>0</v>
      </c>
      <c r="AR759" s="21" t="s">
        <v>344</v>
      </c>
      <c r="AT759" s="21" t="s">
        <v>193</v>
      </c>
      <c r="AU759" s="21" t="s">
        <v>114</v>
      </c>
      <c r="AY759" s="21" t="s">
        <v>191</v>
      </c>
      <c r="BE759" s="113">
        <f>IF(U759="základní",N759,0)</f>
        <v>0</v>
      </c>
      <c r="BF759" s="113">
        <f>IF(U759="snížená",N759,0)</f>
        <v>0</v>
      </c>
      <c r="BG759" s="113">
        <f>IF(U759="zákl. přenesená",N759,0)</f>
        <v>0</v>
      </c>
      <c r="BH759" s="113">
        <f>IF(U759="sníž. přenesená",N759,0)</f>
        <v>0</v>
      </c>
      <c r="BI759" s="113">
        <f>IF(U759="nulová",N759,0)</f>
        <v>0</v>
      </c>
      <c r="BJ759" s="21" t="s">
        <v>90</v>
      </c>
      <c r="BK759" s="113">
        <f>ROUND(L759*K759,2)</f>
        <v>0</v>
      </c>
      <c r="BL759" s="21" t="s">
        <v>344</v>
      </c>
      <c r="BM759" s="21" t="s">
        <v>2267</v>
      </c>
    </row>
    <row r="760" spans="2:47" s="1" customFormat="1" ht="30" customHeight="1">
      <c r="B760" s="38"/>
      <c r="C760" s="39"/>
      <c r="D760" s="39"/>
      <c r="E760" s="39"/>
      <c r="F760" s="270" t="s">
        <v>1150</v>
      </c>
      <c r="G760" s="271"/>
      <c r="H760" s="271"/>
      <c r="I760" s="271"/>
      <c r="J760" s="39"/>
      <c r="K760" s="39"/>
      <c r="L760" s="39"/>
      <c r="M760" s="39"/>
      <c r="N760" s="39"/>
      <c r="O760" s="39"/>
      <c r="P760" s="39"/>
      <c r="Q760" s="39"/>
      <c r="R760" s="40"/>
      <c r="T760" s="147"/>
      <c r="U760" s="39"/>
      <c r="V760" s="39"/>
      <c r="W760" s="39"/>
      <c r="X760" s="39"/>
      <c r="Y760" s="39"/>
      <c r="Z760" s="39"/>
      <c r="AA760" s="81"/>
      <c r="AT760" s="21" t="s">
        <v>210</v>
      </c>
      <c r="AU760" s="21" t="s">
        <v>114</v>
      </c>
    </row>
    <row r="761" spans="2:51" s="11" customFormat="1" ht="22.5" customHeight="1">
      <c r="B761" s="187"/>
      <c r="C761" s="188"/>
      <c r="D761" s="188"/>
      <c r="E761" s="189" t="s">
        <v>22</v>
      </c>
      <c r="F761" s="272" t="s">
        <v>2211</v>
      </c>
      <c r="G761" s="273"/>
      <c r="H761" s="273"/>
      <c r="I761" s="273"/>
      <c r="J761" s="188"/>
      <c r="K761" s="190" t="s">
        <v>22</v>
      </c>
      <c r="L761" s="188"/>
      <c r="M761" s="188"/>
      <c r="N761" s="188"/>
      <c r="O761" s="188"/>
      <c r="P761" s="188"/>
      <c r="Q761" s="188"/>
      <c r="R761" s="191"/>
      <c r="T761" s="192"/>
      <c r="U761" s="188"/>
      <c r="V761" s="188"/>
      <c r="W761" s="188"/>
      <c r="X761" s="188"/>
      <c r="Y761" s="188"/>
      <c r="Z761" s="188"/>
      <c r="AA761" s="193"/>
      <c r="AT761" s="194" t="s">
        <v>199</v>
      </c>
      <c r="AU761" s="194" t="s">
        <v>114</v>
      </c>
      <c r="AV761" s="11" t="s">
        <v>90</v>
      </c>
      <c r="AW761" s="11" t="s">
        <v>39</v>
      </c>
      <c r="AX761" s="11" t="s">
        <v>82</v>
      </c>
      <c r="AY761" s="194" t="s">
        <v>191</v>
      </c>
    </row>
    <row r="762" spans="2:51" s="10" customFormat="1" ht="22.5" customHeight="1">
      <c r="B762" s="179"/>
      <c r="C762" s="180"/>
      <c r="D762" s="180"/>
      <c r="E762" s="181" t="s">
        <v>22</v>
      </c>
      <c r="F762" s="274" t="s">
        <v>2268</v>
      </c>
      <c r="G762" s="275"/>
      <c r="H762" s="275"/>
      <c r="I762" s="275"/>
      <c r="J762" s="180"/>
      <c r="K762" s="182">
        <v>2</v>
      </c>
      <c r="L762" s="180"/>
      <c r="M762" s="180"/>
      <c r="N762" s="180"/>
      <c r="O762" s="180"/>
      <c r="P762" s="180"/>
      <c r="Q762" s="180"/>
      <c r="R762" s="183"/>
      <c r="T762" s="184"/>
      <c r="U762" s="180"/>
      <c r="V762" s="180"/>
      <c r="W762" s="180"/>
      <c r="X762" s="180"/>
      <c r="Y762" s="180"/>
      <c r="Z762" s="180"/>
      <c r="AA762" s="185"/>
      <c r="AT762" s="186" t="s">
        <v>199</v>
      </c>
      <c r="AU762" s="186" t="s">
        <v>114</v>
      </c>
      <c r="AV762" s="10" t="s">
        <v>114</v>
      </c>
      <c r="AW762" s="10" t="s">
        <v>39</v>
      </c>
      <c r="AX762" s="10" t="s">
        <v>82</v>
      </c>
      <c r="AY762" s="186" t="s">
        <v>191</v>
      </c>
    </row>
    <row r="763" spans="2:51" s="12" customFormat="1" ht="22.5" customHeight="1">
      <c r="B763" s="195"/>
      <c r="C763" s="196"/>
      <c r="D763" s="196"/>
      <c r="E763" s="197" t="s">
        <v>22</v>
      </c>
      <c r="F763" s="288" t="s">
        <v>217</v>
      </c>
      <c r="G763" s="289"/>
      <c r="H763" s="289"/>
      <c r="I763" s="289"/>
      <c r="J763" s="196"/>
      <c r="K763" s="198">
        <v>2</v>
      </c>
      <c r="L763" s="196"/>
      <c r="M763" s="196"/>
      <c r="N763" s="196"/>
      <c r="O763" s="196"/>
      <c r="P763" s="196"/>
      <c r="Q763" s="196"/>
      <c r="R763" s="199"/>
      <c r="T763" s="200"/>
      <c r="U763" s="196"/>
      <c r="V763" s="196"/>
      <c r="W763" s="196"/>
      <c r="X763" s="196"/>
      <c r="Y763" s="196"/>
      <c r="Z763" s="196"/>
      <c r="AA763" s="201"/>
      <c r="AT763" s="202" t="s">
        <v>199</v>
      </c>
      <c r="AU763" s="202" t="s">
        <v>114</v>
      </c>
      <c r="AV763" s="12" t="s">
        <v>196</v>
      </c>
      <c r="AW763" s="12" t="s">
        <v>39</v>
      </c>
      <c r="AX763" s="12" t="s">
        <v>90</v>
      </c>
      <c r="AY763" s="202" t="s">
        <v>191</v>
      </c>
    </row>
    <row r="764" spans="2:65" s="1" customFormat="1" ht="31.5" customHeight="1">
      <c r="B764" s="38"/>
      <c r="C764" s="172" t="s">
        <v>1523</v>
      </c>
      <c r="D764" s="172" t="s">
        <v>193</v>
      </c>
      <c r="E764" s="173" t="s">
        <v>2269</v>
      </c>
      <c r="F764" s="281" t="s">
        <v>2270</v>
      </c>
      <c r="G764" s="281"/>
      <c r="H764" s="281"/>
      <c r="I764" s="281"/>
      <c r="J764" s="174" t="s">
        <v>203</v>
      </c>
      <c r="K764" s="175">
        <v>2</v>
      </c>
      <c r="L764" s="282">
        <v>0</v>
      </c>
      <c r="M764" s="283"/>
      <c r="N764" s="280">
        <f>ROUND(L764*K764,2)</f>
        <v>0</v>
      </c>
      <c r="O764" s="280"/>
      <c r="P764" s="280"/>
      <c r="Q764" s="280"/>
      <c r="R764" s="40"/>
      <c r="T764" s="176" t="s">
        <v>22</v>
      </c>
      <c r="U764" s="47" t="s">
        <v>47</v>
      </c>
      <c r="V764" s="39"/>
      <c r="W764" s="177">
        <f>V764*K764</f>
        <v>0</v>
      </c>
      <c r="X764" s="177">
        <v>0</v>
      </c>
      <c r="Y764" s="177">
        <f>X764*K764</f>
        <v>0</v>
      </c>
      <c r="Z764" s="177">
        <v>0</v>
      </c>
      <c r="AA764" s="178">
        <f>Z764*K764</f>
        <v>0</v>
      </c>
      <c r="AR764" s="21" t="s">
        <v>344</v>
      </c>
      <c r="AT764" s="21" t="s">
        <v>193</v>
      </c>
      <c r="AU764" s="21" t="s">
        <v>114</v>
      </c>
      <c r="AY764" s="21" t="s">
        <v>191</v>
      </c>
      <c r="BE764" s="113">
        <f>IF(U764="základní",N764,0)</f>
        <v>0</v>
      </c>
      <c r="BF764" s="113">
        <f>IF(U764="snížená",N764,0)</f>
        <v>0</v>
      </c>
      <c r="BG764" s="113">
        <f>IF(U764="zákl. přenesená",N764,0)</f>
        <v>0</v>
      </c>
      <c r="BH764" s="113">
        <f>IF(U764="sníž. přenesená",N764,0)</f>
        <v>0</v>
      </c>
      <c r="BI764" s="113">
        <f>IF(U764="nulová",N764,0)</f>
        <v>0</v>
      </c>
      <c r="BJ764" s="21" t="s">
        <v>90</v>
      </c>
      <c r="BK764" s="113">
        <f>ROUND(L764*K764,2)</f>
        <v>0</v>
      </c>
      <c r="BL764" s="21" t="s">
        <v>344</v>
      </c>
      <c r="BM764" s="21" t="s">
        <v>2271</v>
      </c>
    </row>
    <row r="765" spans="2:47" s="1" customFormat="1" ht="30" customHeight="1">
      <c r="B765" s="38"/>
      <c r="C765" s="39"/>
      <c r="D765" s="39"/>
      <c r="E765" s="39"/>
      <c r="F765" s="270" t="s">
        <v>1150</v>
      </c>
      <c r="G765" s="271"/>
      <c r="H765" s="271"/>
      <c r="I765" s="271"/>
      <c r="J765" s="39"/>
      <c r="K765" s="39"/>
      <c r="L765" s="39"/>
      <c r="M765" s="39"/>
      <c r="N765" s="39"/>
      <c r="O765" s="39"/>
      <c r="P765" s="39"/>
      <c r="Q765" s="39"/>
      <c r="R765" s="40"/>
      <c r="T765" s="147"/>
      <c r="U765" s="39"/>
      <c r="V765" s="39"/>
      <c r="W765" s="39"/>
      <c r="X765" s="39"/>
      <c r="Y765" s="39"/>
      <c r="Z765" s="39"/>
      <c r="AA765" s="81"/>
      <c r="AT765" s="21" t="s">
        <v>210</v>
      </c>
      <c r="AU765" s="21" t="s">
        <v>114</v>
      </c>
    </row>
    <row r="766" spans="2:51" s="11" customFormat="1" ht="22.5" customHeight="1">
      <c r="B766" s="187"/>
      <c r="C766" s="188"/>
      <c r="D766" s="188"/>
      <c r="E766" s="189" t="s">
        <v>22</v>
      </c>
      <c r="F766" s="272" t="s">
        <v>2211</v>
      </c>
      <c r="G766" s="273"/>
      <c r="H766" s="273"/>
      <c r="I766" s="273"/>
      <c r="J766" s="188"/>
      <c r="K766" s="190" t="s">
        <v>22</v>
      </c>
      <c r="L766" s="188"/>
      <c r="M766" s="188"/>
      <c r="N766" s="188"/>
      <c r="O766" s="188"/>
      <c r="P766" s="188"/>
      <c r="Q766" s="188"/>
      <c r="R766" s="191"/>
      <c r="T766" s="192"/>
      <c r="U766" s="188"/>
      <c r="V766" s="188"/>
      <c r="W766" s="188"/>
      <c r="X766" s="188"/>
      <c r="Y766" s="188"/>
      <c r="Z766" s="188"/>
      <c r="AA766" s="193"/>
      <c r="AT766" s="194" t="s">
        <v>199</v>
      </c>
      <c r="AU766" s="194" t="s">
        <v>114</v>
      </c>
      <c r="AV766" s="11" t="s">
        <v>90</v>
      </c>
      <c r="AW766" s="11" t="s">
        <v>39</v>
      </c>
      <c r="AX766" s="11" t="s">
        <v>82</v>
      </c>
      <c r="AY766" s="194" t="s">
        <v>191</v>
      </c>
    </row>
    <row r="767" spans="2:51" s="10" customFormat="1" ht="22.5" customHeight="1">
      <c r="B767" s="179"/>
      <c r="C767" s="180"/>
      <c r="D767" s="180"/>
      <c r="E767" s="181" t="s">
        <v>22</v>
      </c>
      <c r="F767" s="274" t="s">
        <v>2272</v>
      </c>
      <c r="G767" s="275"/>
      <c r="H767" s="275"/>
      <c r="I767" s="275"/>
      <c r="J767" s="180"/>
      <c r="K767" s="182">
        <v>2</v>
      </c>
      <c r="L767" s="180"/>
      <c r="M767" s="180"/>
      <c r="N767" s="180"/>
      <c r="O767" s="180"/>
      <c r="P767" s="180"/>
      <c r="Q767" s="180"/>
      <c r="R767" s="183"/>
      <c r="T767" s="184"/>
      <c r="U767" s="180"/>
      <c r="V767" s="180"/>
      <c r="W767" s="180"/>
      <c r="X767" s="180"/>
      <c r="Y767" s="180"/>
      <c r="Z767" s="180"/>
      <c r="AA767" s="185"/>
      <c r="AT767" s="186" t="s">
        <v>199</v>
      </c>
      <c r="AU767" s="186" t="s">
        <v>114</v>
      </c>
      <c r="AV767" s="10" t="s">
        <v>114</v>
      </c>
      <c r="AW767" s="10" t="s">
        <v>39</v>
      </c>
      <c r="AX767" s="10" t="s">
        <v>82</v>
      </c>
      <c r="AY767" s="186" t="s">
        <v>191</v>
      </c>
    </row>
    <row r="768" spans="2:51" s="12" customFormat="1" ht="22.5" customHeight="1">
      <c r="B768" s="195"/>
      <c r="C768" s="196"/>
      <c r="D768" s="196"/>
      <c r="E768" s="197" t="s">
        <v>22</v>
      </c>
      <c r="F768" s="288" t="s">
        <v>217</v>
      </c>
      <c r="G768" s="289"/>
      <c r="H768" s="289"/>
      <c r="I768" s="289"/>
      <c r="J768" s="196"/>
      <c r="K768" s="198">
        <v>2</v>
      </c>
      <c r="L768" s="196"/>
      <c r="M768" s="196"/>
      <c r="N768" s="196"/>
      <c r="O768" s="196"/>
      <c r="P768" s="196"/>
      <c r="Q768" s="196"/>
      <c r="R768" s="199"/>
      <c r="T768" s="200"/>
      <c r="U768" s="196"/>
      <c r="V768" s="196"/>
      <c r="W768" s="196"/>
      <c r="X768" s="196"/>
      <c r="Y768" s="196"/>
      <c r="Z768" s="196"/>
      <c r="AA768" s="201"/>
      <c r="AT768" s="202" t="s">
        <v>199</v>
      </c>
      <c r="AU768" s="202" t="s">
        <v>114</v>
      </c>
      <c r="AV768" s="12" t="s">
        <v>196</v>
      </c>
      <c r="AW768" s="12" t="s">
        <v>39</v>
      </c>
      <c r="AX768" s="12" t="s">
        <v>90</v>
      </c>
      <c r="AY768" s="202" t="s">
        <v>191</v>
      </c>
    </row>
    <row r="769" spans="2:65" s="1" customFormat="1" ht="44.25" customHeight="1">
      <c r="B769" s="38"/>
      <c r="C769" s="172" t="s">
        <v>1608</v>
      </c>
      <c r="D769" s="172" t="s">
        <v>193</v>
      </c>
      <c r="E769" s="173" t="s">
        <v>2273</v>
      </c>
      <c r="F769" s="281" t="s">
        <v>2274</v>
      </c>
      <c r="G769" s="281"/>
      <c r="H769" s="281"/>
      <c r="I769" s="281"/>
      <c r="J769" s="174" t="s">
        <v>203</v>
      </c>
      <c r="K769" s="175">
        <v>1</v>
      </c>
      <c r="L769" s="282">
        <v>0</v>
      </c>
      <c r="M769" s="283"/>
      <c r="N769" s="280">
        <f>ROUND(L769*K769,2)</f>
        <v>0</v>
      </c>
      <c r="O769" s="280"/>
      <c r="P769" s="280"/>
      <c r="Q769" s="280"/>
      <c r="R769" s="40"/>
      <c r="T769" s="176" t="s">
        <v>22</v>
      </c>
      <c r="U769" s="47" t="s">
        <v>47</v>
      </c>
      <c r="V769" s="39"/>
      <c r="W769" s="177">
        <f>V769*K769</f>
        <v>0</v>
      </c>
      <c r="X769" s="177">
        <v>0</v>
      </c>
      <c r="Y769" s="177">
        <f>X769*K769</f>
        <v>0</v>
      </c>
      <c r="Z769" s="177">
        <v>0</v>
      </c>
      <c r="AA769" s="178">
        <f>Z769*K769</f>
        <v>0</v>
      </c>
      <c r="AR769" s="21" t="s">
        <v>344</v>
      </c>
      <c r="AT769" s="21" t="s">
        <v>193</v>
      </c>
      <c r="AU769" s="21" t="s">
        <v>114</v>
      </c>
      <c r="AY769" s="21" t="s">
        <v>191</v>
      </c>
      <c r="BE769" s="113">
        <f>IF(U769="základní",N769,0)</f>
        <v>0</v>
      </c>
      <c r="BF769" s="113">
        <f>IF(U769="snížená",N769,0)</f>
        <v>0</v>
      </c>
      <c r="BG769" s="113">
        <f>IF(U769="zákl. přenesená",N769,0)</f>
        <v>0</v>
      </c>
      <c r="BH769" s="113">
        <f>IF(U769="sníž. přenesená",N769,0)</f>
        <v>0</v>
      </c>
      <c r="BI769" s="113">
        <f>IF(U769="nulová",N769,0)</f>
        <v>0</v>
      </c>
      <c r="BJ769" s="21" t="s">
        <v>90</v>
      </c>
      <c r="BK769" s="113">
        <f>ROUND(L769*K769,2)</f>
        <v>0</v>
      </c>
      <c r="BL769" s="21" t="s">
        <v>344</v>
      </c>
      <c r="BM769" s="21" t="s">
        <v>2275</v>
      </c>
    </row>
    <row r="770" spans="2:47" s="1" customFormat="1" ht="30" customHeight="1">
      <c r="B770" s="38"/>
      <c r="C770" s="39"/>
      <c r="D770" s="39"/>
      <c r="E770" s="39"/>
      <c r="F770" s="270" t="s">
        <v>1150</v>
      </c>
      <c r="G770" s="271"/>
      <c r="H770" s="271"/>
      <c r="I770" s="271"/>
      <c r="J770" s="39"/>
      <c r="K770" s="39"/>
      <c r="L770" s="39"/>
      <c r="M770" s="39"/>
      <c r="N770" s="39"/>
      <c r="O770" s="39"/>
      <c r="P770" s="39"/>
      <c r="Q770" s="39"/>
      <c r="R770" s="40"/>
      <c r="T770" s="147"/>
      <c r="U770" s="39"/>
      <c r="V770" s="39"/>
      <c r="W770" s="39"/>
      <c r="X770" s="39"/>
      <c r="Y770" s="39"/>
      <c r="Z770" s="39"/>
      <c r="AA770" s="81"/>
      <c r="AT770" s="21" t="s">
        <v>210</v>
      </c>
      <c r="AU770" s="21" t="s">
        <v>114</v>
      </c>
    </row>
    <row r="771" spans="2:51" s="11" customFormat="1" ht="22.5" customHeight="1">
      <c r="B771" s="187"/>
      <c r="C771" s="188"/>
      <c r="D771" s="188"/>
      <c r="E771" s="189" t="s">
        <v>22</v>
      </c>
      <c r="F771" s="272" t="s">
        <v>2211</v>
      </c>
      <c r="G771" s="273"/>
      <c r="H771" s="273"/>
      <c r="I771" s="273"/>
      <c r="J771" s="188"/>
      <c r="K771" s="190" t="s">
        <v>22</v>
      </c>
      <c r="L771" s="188"/>
      <c r="M771" s="188"/>
      <c r="N771" s="188"/>
      <c r="O771" s="188"/>
      <c r="P771" s="188"/>
      <c r="Q771" s="188"/>
      <c r="R771" s="191"/>
      <c r="T771" s="192"/>
      <c r="U771" s="188"/>
      <c r="V771" s="188"/>
      <c r="W771" s="188"/>
      <c r="X771" s="188"/>
      <c r="Y771" s="188"/>
      <c r="Z771" s="188"/>
      <c r="AA771" s="193"/>
      <c r="AT771" s="194" t="s">
        <v>199</v>
      </c>
      <c r="AU771" s="194" t="s">
        <v>114</v>
      </c>
      <c r="AV771" s="11" t="s">
        <v>90</v>
      </c>
      <c r="AW771" s="11" t="s">
        <v>39</v>
      </c>
      <c r="AX771" s="11" t="s">
        <v>82</v>
      </c>
      <c r="AY771" s="194" t="s">
        <v>191</v>
      </c>
    </row>
    <row r="772" spans="2:51" s="10" customFormat="1" ht="22.5" customHeight="1">
      <c r="B772" s="179"/>
      <c r="C772" s="180"/>
      <c r="D772" s="180"/>
      <c r="E772" s="181" t="s">
        <v>22</v>
      </c>
      <c r="F772" s="274" t="s">
        <v>2276</v>
      </c>
      <c r="G772" s="275"/>
      <c r="H772" s="275"/>
      <c r="I772" s="275"/>
      <c r="J772" s="180"/>
      <c r="K772" s="182">
        <v>1</v>
      </c>
      <c r="L772" s="180"/>
      <c r="M772" s="180"/>
      <c r="N772" s="180"/>
      <c r="O772" s="180"/>
      <c r="P772" s="180"/>
      <c r="Q772" s="180"/>
      <c r="R772" s="183"/>
      <c r="T772" s="184"/>
      <c r="U772" s="180"/>
      <c r="V772" s="180"/>
      <c r="W772" s="180"/>
      <c r="X772" s="180"/>
      <c r="Y772" s="180"/>
      <c r="Z772" s="180"/>
      <c r="AA772" s="185"/>
      <c r="AT772" s="186" t="s">
        <v>199</v>
      </c>
      <c r="AU772" s="186" t="s">
        <v>114</v>
      </c>
      <c r="AV772" s="10" t="s">
        <v>114</v>
      </c>
      <c r="AW772" s="10" t="s">
        <v>39</v>
      </c>
      <c r="AX772" s="10" t="s">
        <v>82</v>
      </c>
      <c r="AY772" s="186" t="s">
        <v>191</v>
      </c>
    </row>
    <row r="773" spans="2:51" s="12" customFormat="1" ht="22.5" customHeight="1">
      <c r="B773" s="195"/>
      <c r="C773" s="196"/>
      <c r="D773" s="196"/>
      <c r="E773" s="197" t="s">
        <v>22</v>
      </c>
      <c r="F773" s="288" t="s">
        <v>217</v>
      </c>
      <c r="G773" s="289"/>
      <c r="H773" s="289"/>
      <c r="I773" s="289"/>
      <c r="J773" s="196"/>
      <c r="K773" s="198">
        <v>1</v>
      </c>
      <c r="L773" s="196"/>
      <c r="M773" s="196"/>
      <c r="N773" s="196"/>
      <c r="O773" s="196"/>
      <c r="P773" s="196"/>
      <c r="Q773" s="196"/>
      <c r="R773" s="199"/>
      <c r="T773" s="200"/>
      <c r="U773" s="196"/>
      <c r="V773" s="196"/>
      <c r="W773" s="196"/>
      <c r="X773" s="196"/>
      <c r="Y773" s="196"/>
      <c r="Z773" s="196"/>
      <c r="AA773" s="201"/>
      <c r="AT773" s="202" t="s">
        <v>199</v>
      </c>
      <c r="AU773" s="202" t="s">
        <v>114</v>
      </c>
      <c r="AV773" s="12" t="s">
        <v>196</v>
      </c>
      <c r="AW773" s="12" t="s">
        <v>39</v>
      </c>
      <c r="AX773" s="12" t="s">
        <v>90</v>
      </c>
      <c r="AY773" s="202" t="s">
        <v>191</v>
      </c>
    </row>
    <row r="774" spans="2:65" s="1" customFormat="1" ht="31.5" customHeight="1">
      <c r="B774" s="38"/>
      <c r="C774" s="172" t="s">
        <v>1423</v>
      </c>
      <c r="D774" s="172" t="s">
        <v>193</v>
      </c>
      <c r="E774" s="173" t="s">
        <v>1157</v>
      </c>
      <c r="F774" s="281" t="s">
        <v>1158</v>
      </c>
      <c r="G774" s="281"/>
      <c r="H774" s="281"/>
      <c r="I774" s="281"/>
      <c r="J774" s="174" t="s">
        <v>203</v>
      </c>
      <c r="K774" s="175">
        <v>2</v>
      </c>
      <c r="L774" s="282">
        <v>0</v>
      </c>
      <c r="M774" s="283"/>
      <c r="N774" s="280">
        <f>ROUND(L774*K774,2)</f>
        <v>0</v>
      </c>
      <c r="O774" s="280"/>
      <c r="P774" s="280"/>
      <c r="Q774" s="280"/>
      <c r="R774" s="40"/>
      <c r="T774" s="176" t="s">
        <v>22</v>
      </c>
      <c r="U774" s="47" t="s">
        <v>47</v>
      </c>
      <c r="V774" s="39"/>
      <c r="W774" s="177">
        <f>V774*K774</f>
        <v>0</v>
      </c>
      <c r="X774" s="177">
        <v>0</v>
      </c>
      <c r="Y774" s="177">
        <f>X774*K774</f>
        <v>0</v>
      </c>
      <c r="Z774" s="177">
        <v>0</v>
      </c>
      <c r="AA774" s="178">
        <f>Z774*K774</f>
        <v>0</v>
      </c>
      <c r="AR774" s="21" t="s">
        <v>344</v>
      </c>
      <c r="AT774" s="21" t="s">
        <v>193</v>
      </c>
      <c r="AU774" s="21" t="s">
        <v>114</v>
      </c>
      <c r="AY774" s="21" t="s">
        <v>191</v>
      </c>
      <c r="BE774" s="113">
        <f>IF(U774="základní",N774,0)</f>
        <v>0</v>
      </c>
      <c r="BF774" s="113">
        <f>IF(U774="snížená",N774,0)</f>
        <v>0</v>
      </c>
      <c r="BG774" s="113">
        <f>IF(U774="zákl. přenesená",N774,0)</f>
        <v>0</v>
      </c>
      <c r="BH774" s="113">
        <f>IF(U774="sníž. přenesená",N774,0)</f>
        <v>0</v>
      </c>
      <c r="BI774" s="113">
        <f>IF(U774="nulová",N774,0)</f>
        <v>0</v>
      </c>
      <c r="BJ774" s="21" t="s">
        <v>90</v>
      </c>
      <c r="BK774" s="113">
        <f>ROUND(L774*K774,2)</f>
        <v>0</v>
      </c>
      <c r="BL774" s="21" t="s">
        <v>344</v>
      </c>
      <c r="BM774" s="21" t="s">
        <v>2277</v>
      </c>
    </row>
    <row r="775" spans="2:47" s="1" customFormat="1" ht="30" customHeight="1">
      <c r="B775" s="38"/>
      <c r="C775" s="39"/>
      <c r="D775" s="39"/>
      <c r="E775" s="39"/>
      <c r="F775" s="270" t="s">
        <v>1150</v>
      </c>
      <c r="G775" s="271"/>
      <c r="H775" s="271"/>
      <c r="I775" s="271"/>
      <c r="J775" s="39"/>
      <c r="K775" s="39"/>
      <c r="L775" s="39"/>
      <c r="M775" s="39"/>
      <c r="N775" s="39"/>
      <c r="O775" s="39"/>
      <c r="P775" s="39"/>
      <c r="Q775" s="39"/>
      <c r="R775" s="40"/>
      <c r="T775" s="147"/>
      <c r="U775" s="39"/>
      <c r="V775" s="39"/>
      <c r="W775" s="39"/>
      <c r="X775" s="39"/>
      <c r="Y775" s="39"/>
      <c r="Z775" s="39"/>
      <c r="AA775" s="81"/>
      <c r="AT775" s="21" t="s">
        <v>210</v>
      </c>
      <c r="AU775" s="21" t="s">
        <v>114</v>
      </c>
    </row>
    <row r="776" spans="2:51" s="11" customFormat="1" ht="22.5" customHeight="1">
      <c r="B776" s="187"/>
      <c r="C776" s="188"/>
      <c r="D776" s="188"/>
      <c r="E776" s="189" t="s">
        <v>22</v>
      </c>
      <c r="F776" s="272" t="s">
        <v>2211</v>
      </c>
      <c r="G776" s="273"/>
      <c r="H776" s="273"/>
      <c r="I776" s="273"/>
      <c r="J776" s="188"/>
      <c r="K776" s="190" t="s">
        <v>22</v>
      </c>
      <c r="L776" s="188"/>
      <c r="M776" s="188"/>
      <c r="N776" s="188"/>
      <c r="O776" s="188"/>
      <c r="P776" s="188"/>
      <c r="Q776" s="188"/>
      <c r="R776" s="191"/>
      <c r="T776" s="192"/>
      <c r="U776" s="188"/>
      <c r="V776" s="188"/>
      <c r="W776" s="188"/>
      <c r="X776" s="188"/>
      <c r="Y776" s="188"/>
      <c r="Z776" s="188"/>
      <c r="AA776" s="193"/>
      <c r="AT776" s="194" t="s">
        <v>199</v>
      </c>
      <c r="AU776" s="194" t="s">
        <v>114</v>
      </c>
      <c r="AV776" s="11" t="s">
        <v>90</v>
      </c>
      <c r="AW776" s="11" t="s">
        <v>39</v>
      </c>
      <c r="AX776" s="11" t="s">
        <v>82</v>
      </c>
      <c r="AY776" s="194" t="s">
        <v>191</v>
      </c>
    </row>
    <row r="777" spans="2:51" s="10" customFormat="1" ht="22.5" customHeight="1">
      <c r="B777" s="179"/>
      <c r="C777" s="180"/>
      <c r="D777" s="180"/>
      <c r="E777" s="181" t="s">
        <v>22</v>
      </c>
      <c r="F777" s="274" t="s">
        <v>2278</v>
      </c>
      <c r="G777" s="275"/>
      <c r="H777" s="275"/>
      <c r="I777" s="275"/>
      <c r="J777" s="180"/>
      <c r="K777" s="182">
        <v>2</v>
      </c>
      <c r="L777" s="180"/>
      <c r="M777" s="180"/>
      <c r="N777" s="180"/>
      <c r="O777" s="180"/>
      <c r="P777" s="180"/>
      <c r="Q777" s="180"/>
      <c r="R777" s="183"/>
      <c r="T777" s="184"/>
      <c r="U777" s="180"/>
      <c r="V777" s="180"/>
      <c r="W777" s="180"/>
      <c r="X777" s="180"/>
      <c r="Y777" s="180"/>
      <c r="Z777" s="180"/>
      <c r="AA777" s="185"/>
      <c r="AT777" s="186" t="s">
        <v>199</v>
      </c>
      <c r="AU777" s="186" t="s">
        <v>114</v>
      </c>
      <c r="AV777" s="10" t="s">
        <v>114</v>
      </c>
      <c r="AW777" s="10" t="s">
        <v>39</v>
      </c>
      <c r="AX777" s="10" t="s">
        <v>82</v>
      </c>
      <c r="AY777" s="186" t="s">
        <v>191</v>
      </c>
    </row>
    <row r="778" spans="2:51" s="12" customFormat="1" ht="22.5" customHeight="1">
      <c r="B778" s="195"/>
      <c r="C778" s="196"/>
      <c r="D778" s="196"/>
      <c r="E778" s="197" t="s">
        <v>22</v>
      </c>
      <c r="F778" s="288" t="s">
        <v>217</v>
      </c>
      <c r="G778" s="289"/>
      <c r="H778" s="289"/>
      <c r="I778" s="289"/>
      <c r="J778" s="196"/>
      <c r="K778" s="198">
        <v>2</v>
      </c>
      <c r="L778" s="196"/>
      <c r="M778" s="196"/>
      <c r="N778" s="196"/>
      <c r="O778" s="196"/>
      <c r="P778" s="196"/>
      <c r="Q778" s="196"/>
      <c r="R778" s="199"/>
      <c r="T778" s="200"/>
      <c r="U778" s="196"/>
      <c r="V778" s="196"/>
      <c r="W778" s="196"/>
      <c r="X778" s="196"/>
      <c r="Y778" s="196"/>
      <c r="Z778" s="196"/>
      <c r="AA778" s="201"/>
      <c r="AT778" s="202" t="s">
        <v>199</v>
      </c>
      <c r="AU778" s="202" t="s">
        <v>114</v>
      </c>
      <c r="AV778" s="12" t="s">
        <v>196</v>
      </c>
      <c r="AW778" s="12" t="s">
        <v>39</v>
      </c>
      <c r="AX778" s="12" t="s">
        <v>90</v>
      </c>
      <c r="AY778" s="202" t="s">
        <v>191</v>
      </c>
    </row>
    <row r="779" spans="2:65" s="1" customFormat="1" ht="22.5" customHeight="1">
      <c r="B779" s="38"/>
      <c r="C779" s="172" t="s">
        <v>2279</v>
      </c>
      <c r="D779" s="172" t="s">
        <v>193</v>
      </c>
      <c r="E779" s="173" t="s">
        <v>1162</v>
      </c>
      <c r="F779" s="281" t="s">
        <v>1163</v>
      </c>
      <c r="G779" s="281"/>
      <c r="H779" s="281"/>
      <c r="I779" s="281"/>
      <c r="J779" s="174" t="s">
        <v>203</v>
      </c>
      <c r="K779" s="175">
        <v>4</v>
      </c>
      <c r="L779" s="282">
        <v>0</v>
      </c>
      <c r="M779" s="283"/>
      <c r="N779" s="280">
        <f>ROUND(L779*K779,2)</f>
        <v>0</v>
      </c>
      <c r="O779" s="280"/>
      <c r="P779" s="280"/>
      <c r="Q779" s="280"/>
      <c r="R779" s="40"/>
      <c r="T779" s="176" t="s">
        <v>22</v>
      </c>
      <c r="U779" s="47" t="s">
        <v>47</v>
      </c>
      <c r="V779" s="39"/>
      <c r="W779" s="177">
        <f>V779*K779</f>
        <v>0</v>
      </c>
      <c r="X779" s="177">
        <v>0</v>
      </c>
      <c r="Y779" s="177">
        <f>X779*K779</f>
        <v>0</v>
      </c>
      <c r="Z779" s="177">
        <v>0</v>
      </c>
      <c r="AA779" s="178">
        <f>Z779*K779</f>
        <v>0</v>
      </c>
      <c r="AR779" s="21" t="s">
        <v>344</v>
      </c>
      <c r="AT779" s="21" t="s">
        <v>193</v>
      </c>
      <c r="AU779" s="21" t="s">
        <v>114</v>
      </c>
      <c r="AY779" s="21" t="s">
        <v>191</v>
      </c>
      <c r="BE779" s="113">
        <f>IF(U779="základní",N779,0)</f>
        <v>0</v>
      </c>
      <c r="BF779" s="113">
        <f>IF(U779="snížená",N779,0)</f>
        <v>0</v>
      </c>
      <c r="BG779" s="113">
        <f>IF(U779="zákl. přenesená",N779,0)</f>
        <v>0</v>
      </c>
      <c r="BH779" s="113">
        <f>IF(U779="sníž. přenesená",N779,0)</f>
        <v>0</v>
      </c>
      <c r="BI779" s="113">
        <f>IF(U779="nulová",N779,0)</f>
        <v>0</v>
      </c>
      <c r="BJ779" s="21" t="s">
        <v>90</v>
      </c>
      <c r="BK779" s="113">
        <f>ROUND(L779*K779,2)</f>
        <v>0</v>
      </c>
      <c r="BL779" s="21" t="s">
        <v>344</v>
      </c>
      <c r="BM779" s="21" t="s">
        <v>2280</v>
      </c>
    </row>
    <row r="780" spans="2:51" s="10" customFormat="1" ht="22.5" customHeight="1">
      <c r="B780" s="179"/>
      <c r="C780" s="180"/>
      <c r="D780" s="180"/>
      <c r="E780" s="181" t="s">
        <v>22</v>
      </c>
      <c r="F780" s="284" t="s">
        <v>196</v>
      </c>
      <c r="G780" s="285"/>
      <c r="H780" s="285"/>
      <c r="I780" s="285"/>
      <c r="J780" s="180"/>
      <c r="K780" s="182">
        <v>4</v>
      </c>
      <c r="L780" s="180"/>
      <c r="M780" s="180"/>
      <c r="N780" s="180"/>
      <c r="O780" s="180"/>
      <c r="P780" s="180"/>
      <c r="Q780" s="180"/>
      <c r="R780" s="183"/>
      <c r="T780" s="184"/>
      <c r="U780" s="180"/>
      <c r="V780" s="180"/>
      <c r="W780" s="180"/>
      <c r="X780" s="180"/>
      <c r="Y780" s="180"/>
      <c r="Z780" s="180"/>
      <c r="AA780" s="185"/>
      <c r="AT780" s="186" t="s">
        <v>199</v>
      </c>
      <c r="AU780" s="186" t="s">
        <v>114</v>
      </c>
      <c r="AV780" s="10" t="s">
        <v>114</v>
      </c>
      <c r="AW780" s="10" t="s">
        <v>39</v>
      </c>
      <c r="AX780" s="10" t="s">
        <v>90</v>
      </c>
      <c r="AY780" s="186" t="s">
        <v>191</v>
      </c>
    </row>
    <row r="781" spans="2:65" s="1" customFormat="1" ht="22.5" customHeight="1">
      <c r="B781" s="38"/>
      <c r="C781" s="172" t="s">
        <v>2281</v>
      </c>
      <c r="D781" s="172" t="s">
        <v>193</v>
      </c>
      <c r="E781" s="173" t="s">
        <v>1167</v>
      </c>
      <c r="F781" s="281" t="s">
        <v>1168</v>
      </c>
      <c r="G781" s="281"/>
      <c r="H781" s="281"/>
      <c r="I781" s="281"/>
      <c r="J781" s="174" t="s">
        <v>203</v>
      </c>
      <c r="K781" s="175">
        <v>2</v>
      </c>
      <c r="L781" s="282">
        <v>0</v>
      </c>
      <c r="M781" s="283"/>
      <c r="N781" s="280">
        <f>ROUND(L781*K781,2)</f>
        <v>0</v>
      </c>
      <c r="O781" s="280"/>
      <c r="P781" s="280"/>
      <c r="Q781" s="280"/>
      <c r="R781" s="40"/>
      <c r="T781" s="176" t="s">
        <v>22</v>
      </c>
      <c r="U781" s="47" t="s">
        <v>47</v>
      </c>
      <c r="V781" s="39"/>
      <c r="W781" s="177">
        <f>V781*K781</f>
        <v>0</v>
      </c>
      <c r="X781" s="177">
        <v>0</v>
      </c>
      <c r="Y781" s="177">
        <f>X781*K781</f>
        <v>0</v>
      </c>
      <c r="Z781" s="177">
        <v>0</v>
      </c>
      <c r="AA781" s="178">
        <f>Z781*K781</f>
        <v>0</v>
      </c>
      <c r="AR781" s="21" t="s">
        <v>344</v>
      </c>
      <c r="AT781" s="21" t="s">
        <v>193</v>
      </c>
      <c r="AU781" s="21" t="s">
        <v>114</v>
      </c>
      <c r="AY781" s="21" t="s">
        <v>191</v>
      </c>
      <c r="BE781" s="113">
        <f>IF(U781="základní",N781,0)</f>
        <v>0</v>
      </c>
      <c r="BF781" s="113">
        <f>IF(U781="snížená",N781,0)</f>
        <v>0</v>
      </c>
      <c r="BG781" s="113">
        <f>IF(U781="zákl. přenesená",N781,0)</f>
        <v>0</v>
      </c>
      <c r="BH781" s="113">
        <f>IF(U781="sníž. přenesená",N781,0)</f>
        <v>0</v>
      </c>
      <c r="BI781" s="113">
        <f>IF(U781="nulová",N781,0)</f>
        <v>0</v>
      </c>
      <c r="BJ781" s="21" t="s">
        <v>90</v>
      </c>
      <c r="BK781" s="113">
        <f>ROUND(L781*K781,2)</f>
        <v>0</v>
      </c>
      <c r="BL781" s="21" t="s">
        <v>344</v>
      </c>
      <c r="BM781" s="21" t="s">
        <v>2282</v>
      </c>
    </row>
    <row r="782" spans="2:51" s="10" customFormat="1" ht="22.5" customHeight="1">
      <c r="B782" s="179"/>
      <c r="C782" s="180"/>
      <c r="D782" s="180"/>
      <c r="E782" s="181" t="s">
        <v>22</v>
      </c>
      <c r="F782" s="284" t="s">
        <v>114</v>
      </c>
      <c r="G782" s="285"/>
      <c r="H782" s="285"/>
      <c r="I782" s="285"/>
      <c r="J782" s="180"/>
      <c r="K782" s="182">
        <v>2</v>
      </c>
      <c r="L782" s="180"/>
      <c r="M782" s="180"/>
      <c r="N782" s="180"/>
      <c r="O782" s="180"/>
      <c r="P782" s="180"/>
      <c r="Q782" s="180"/>
      <c r="R782" s="183"/>
      <c r="T782" s="184"/>
      <c r="U782" s="180"/>
      <c r="V782" s="180"/>
      <c r="W782" s="180"/>
      <c r="X782" s="180"/>
      <c r="Y782" s="180"/>
      <c r="Z782" s="180"/>
      <c r="AA782" s="185"/>
      <c r="AT782" s="186" t="s">
        <v>199</v>
      </c>
      <c r="AU782" s="186" t="s">
        <v>114</v>
      </c>
      <c r="AV782" s="10" t="s">
        <v>114</v>
      </c>
      <c r="AW782" s="10" t="s">
        <v>39</v>
      </c>
      <c r="AX782" s="10" t="s">
        <v>90</v>
      </c>
      <c r="AY782" s="186" t="s">
        <v>191</v>
      </c>
    </row>
    <row r="783" spans="2:65" s="1" customFormat="1" ht="31.5" customHeight="1">
      <c r="B783" s="38"/>
      <c r="C783" s="172" t="s">
        <v>2283</v>
      </c>
      <c r="D783" s="172" t="s">
        <v>193</v>
      </c>
      <c r="E783" s="173" t="s">
        <v>1188</v>
      </c>
      <c r="F783" s="281" t="s">
        <v>1189</v>
      </c>
      <c r="G783" s="281"/>
      <c r="H783" s="281"/>
      <c r="I783" s="281"/>
      <c r="J783" s="174" t="s">
        <v>203</v>
      </c>
      <c r="K783" s="175">
        <v>1</v>
      </c>
      <c r="L783" s="282">
        <v>0</v>
      </c>
      <c r="M783" s="283"/>
      <c r="N783" s="280">
        <f>ROUND(L783*K783,2)</f>
        <v>0</v>
      </c>
      <c r="O783" s="280"/>
      <c r="P783" s="280"/>
      <c r="Q783" s="280"/>
      <c r="R783" s="40"/>
      <c r="T783" s="176" t="s">
        <v>22</v>
      </c>
      <c r="U783" s="47" t="s">
        <v>47</v>
      </c>
      <c r="V783" s="39"/>
      <c r="W783" s="177">
        <f>V783*K783</f>
        <v>0</v>
      </c>
      <c r="X783" s="177">
        <v>0</v>
      </c>
      <c r="Y783" s="177">
        <f>X783*K783</f>
        <v>0</v>
      </c>
      <c r="Z783" s="177">
        <v>0</v>
      </c>
      <c r="AA783" s="178">
        <f>Z783*K783</f>
        <v>0</v>
      </c>
      <c r="AR783" s="21" t="s">
        <v>344</v>
      </c>
      <c r="AT783" s="21" t="s">
        <v>193</v>
      </c>
      <c r="AU783" s="21" t="s">
        <v>114</v>
      </c>
      <c r="AY783" s="21" t="s">
        <v>191</v>
      </c>
      <c r="BE783" s="113">
        <f>IF(U783="základní",N783,0)</f>
        <v>0</v>
      </c>
      <c r="BF783" s="113">
        <f>IF(U783="snížená",N783,0)</f>
        <v>0</v>
      </c>
      <c r="BG783" s="113">
        <f>IF(U783="zákl. přenesená",N783,0)</f>
        <v>0</v>
      </c>
      <c r="BH783" s="113">
        <f>IF(U783="sníž. přenesená",N783,0)</f>
        <v>0</v>
      </c>
      <c r="BI783" s="113">
        <f>IF(U783="nulová",N783,0)</f>
        <v>0</v>
      </c>
      <c r="BJ783" s="21" t="s">
        <v>90</v>
      </c>
      <c r="BK783" s="113">
        <f>ROUND(L783*K783,2)</f>
        <v>0</v>
      </c>
      <c r="BL783" s="21" t="s">
        <v>344</v>
      </c>
      <c r="BM783" s="21" t="s">
        <v>2284</v>
      </c>
    </row>
    <row r="784" spans="2:65" s="1" customFormat="1" ht="22.5" customHeight="1">
      <c r="B784" s="38"/>
      <c r="C784" s="172" t="s">
        <v>1497</v>
      </c>
      <c r="D784" s="172" t="s">
        <v>193</v>
      </c>
      <c r="E784" s="173" t="s">
        <v>1192</v>
      </c>
      <c r="F784" s="281" t="s">
        <v>1193</v>
      </c>
      <c r="G784" s="281"/>
      <c r="H784" s="281"/>
      <c r="I784" s="281"/>
      <c r="J784" s="174" t="s">
        <v>203</v>
      </c>
      <c r="K784" s="175">
        <v>13</v>
      </c>
      <c r="L784" s="282">
        <v>0</v>
      </c>
      <c r="M784" s="283"/>
      <c r="N784" s="280">
        <f>ROUND(L784*K784,2)</f>
        <v>0</v>
      </c>
      <c r="O784" s="280"/>
      <c r="P784" s="280"/>
      <c r="Q784" s="280"/>
      <c r="R784" s="40"/>
      <c r="T784" s="176" t="s">
        <v>22</v>
      </c>
      <c r="U784" s="47" t="s">
        <v>47</v>
      </c>
      <c r="V784" s="39"/>
      <c r="W784" s="177">
        <f>V784*K784</f>
        <v>0</v>
      </c>
      <c r="X784" s="177">
        <v>0</v>
      </c>
      <c r="Y784" s="177">
        <f>X784*K784</f>
        <v>0</v>
      </c>
      <c r="Z784" s="177">
        <v>0</v>
      </c>
      <c r="AA784" s="178">
        <f>Z784*K784</f>
        <v>0</v>
      </c>
      <c r="AR784" s="21" t="s">
        <v>196</v>
      </c>
      <c r="AT784" s="21" t="s">
        <v>193</v>
      </c>
      <c r="AU784" s="21" t="s">
        <v>114</v>
      </c>
      <c r="AY784" s="21" t="s">
        <v>191</v>
      </c>
      <c r="BE784" s="113">
        <f>IF(U784="základní",N784,0)</f>
        <v>0</v>
      </c>
      <c r="BF784" s="113">
        <f>IF(U784="snížená",N784,0)</f>
        <v>0</v>
      </c>
      <c r="BG784" s="113">
        <f>IF(U784="zákl. přenesená",N784,0)</f>
        <v>0</v>
      </c>
      <c r="BH784" s="113">
        <f>IF(U784="sníž. přenesená",N784,0)</f>
        <v>0</v>
      </c>
      <c r="BI784" s="113">
        <f>IF(U784="nulová",N784,0)</f>
        <v>0</v>
      </c>
      <c r="BJ784" s="21" t="s">
        <v>90</v>
      </c>
      <c r="BK784" s="113">
        <f>ROUND(L784*K784,2)</f>
        <v>0</v>
      </c>
      <c r="BL784" s="21" t="s">
        <v>196</v>
      </c>
      <c r="BM784" s="21" t="s">
        <v>2285</v>
      </c>
    </row>
    <row r="785" spans="2:51" s="11" customFormat="1" ht="22.5" customHeight="1">
      <c r="B785" s="187"/>
      <c r="C785" s="188"/>
      <c r="D785" s="188"/>
      <c r="E785" s="189" t="s">
        <v>22</v>
      </c>
      <c r="F785" s="286" t="s">
        <v>2211</v>
      </c>
      <c r="G785" s="287"/>
      <c r="H785" s="287"/>
      <c r="I785" s="287"/>
      <c r="J785" s="188"/>
      <c r="K785" s="190" t="s">
        <v>22</v>
      </c>
      <c r="L785" s="188"/>
      <c r="M785" s="188"/>
      <c r="N785" s="188"/>
      <c r="O785" s="188"/>
      <c r="P785" s="188"/>
      <c r="Q785" s="188"/>
      <c r="R785" s="191"/>
      <c r="T785" s="192"/>
      <c r="U785" s="188"/>
      <c r="V785" s="188"/>
      <c r="W785" s="188"/>
      <c r="X785" s="188"/>
      <c r="Y785" s="188"/>
      <c r="Z785" s="188"/>
      <c r="AA785" s="193"/>
      <c r="AT785" s="194" t="s">
        <v>199</v>
      </c>
      <c r="AU785" s="194" t="s">
        <v>114</v>
      </c>
      <c r="AV785" s="11" t="s">
        <v>90</v>
      </c>
      <c r="AW785" s="11" t="s">
        <v>39</v>
      </c>
      <c r="AX785" s="11" t="s">
        <v>82</v>
      </c>
      <c r="AY785" s="194" t="s">
        <v>191</v>
      </c>
    </row>
    <row r="786" spans="2:51" s="10" customFormat="1" ht="22.5" customHeight="1">
      <c r="B786" s="179"/>
      <c r="C786" s="180"/>
      <c r="D786" s="180"/>
      <c r="E786" s="181" t="s">
        <v>22</v>
      </c>
      <c r="F786" s="274" t="s">
        <v>2286</v>
      </c>
      <c r="G786" s="275"/>
      <c r="H786" s="275"/>
      <c r="I786" s="275"/>
      <c r="J786" s="180"/>
      <c r="K786" s="182">
        <v>9</v>
      </c>
      <c r="L786" s="180"/>
      <c r="M786" s="180"/>
      <c r="N786" s="180"/>
      <c r="O786" s="180"/>
      <c r="P786" s="180"/>
      <c r="Q786" s="180"/>
      <c r="R786" s="183"/>
      <c r="T786" s="184"/>
      <c r="U786" s="180"/>
      <c r="V786" s="180"/>
      <c r="W786" s="180"/>
      <c r="X786" s="180"/>
      <c r="Y786" s="180"/>
      <c r="Z786" s="180"/>
      <c r="AA786" s="185"/>
      <c r="AT786" s="186" t="s">
        <v>199</v>
      </c>
      <c r="AU786" s="186" t="s">
        <v>114</v>
      </c>
      <c r="AV786" s="10" t="s">
        <v>114</v>
      </c>
      <c r="AW786" s="10" t="s">
        <v>39</v>
      </c>
      <c r="AX786" s="10" t="s">
        <v>82</v>
      </c>
      <c r="AY786" s="186" t="s">
        <v>191</v>
      </c>
    </row>
    <row r="787" spans="2:51" s="10" customFormat="1" ht="22.5" customHeight="1">
      <c r="B787" s="179"/>
      <c r="C787" s="180"/>
      <c r="D787" s="180"/>
      <c r="E787" s="181" t="s">
        <v>22</v>
      </c>
      <c r="F787" s="274" t="s">
        <v>2260</v>
      </c>
      <c r="G787" s="275"/>
      <c r="H787" s="275"/>
      <c r="I787" s="275"/>
      <c r="J787" s="180"/>
      <c r="K787" s="182">
        <v>4</v>
      </c>
      <c r="L787" s="180"/>
      <c r="M787" s="180"/>
      <c r="N787" s="180"/>
      <c r="O787" s="180"/>
      <c r="P787" s="180"/>
      <c r="Q787" s="180"/>
      <c r="R787" s="183"/>
      <c r="T787" s="184"/>
      <c r="U787" s="180"/>
      <c r="V787" s="180"/>
      <c r="W787" s="180"/>
      <c r="X787" s="180"/>
      <c r="Y787" s="180"/>
      <c r="Z787" s="180"/>
      <c r="AA787" s="185"/>
      <c r="AT787" s="186" t="s">
        <v>199</v>
      </c>
      <c r="AU787" s="186" t="s">
        <v>114</v>
      </c>
      <c r="AV787" s="10" t="s">
        <v>114</v>
      </c>
      <c r="AW787" s="10" t="s">
        <v>39</v>
      </c>
      <c r="AX787" s="10" t="s">
        <v>82</v>
      </c>
      <c r="AY787" s="186" t="s">
        <v>191</v>
      </c>
    </row>
    <row r="788" spans="2:51" s="12" customFormat="1" ht="22.5" customHeight="1">
      <c r="B788" s="195"/>
      <c r="C788" s="196"/>
      <c r="D788" s="196"/>
      <c r="E788" s="197" t="s">
        <v>22</v>
      </c>
      <c r="F788" s="288" t="s">
        <v>217</v>
      </c>
      <c r="G788" s="289"/>
      <c r="H788" s="289"/>
      <c r="I788" s="289"/>
      <c r="J788" s="196"/>
      <c r="K788" s="198">
        <v>13</v>
      </c>
      <c r="L788" s="196"/>
      <c r="M788" s="196"/>
      <c r="N788" s="196"/>
      <c r="O788" s="196"/>
      <c r="P788" s="196"/>
      <c r="Q788" s="196"/>
      <c r="R788" s="199"/>
      <c r="T788" s="200"/>
      <c r="U788" s="196"/>
      <c r="V788" s="196"/>
      <c r="W788" s="196"/>
      <c r="X788" s="196"/>
      <c r="Y788" s="196"/>
      <c r="Z788" s="196"/>
      <c r="AA788" s="201"/>
      <c r="AT788" s="202" t="s">
        <v>199</v>
      </c>
      <c r="AU788" s="202" t="s">
        <v>114</v>
      </c>
      <c r="AV788" s="12" t="s">
        <v>196</v>
      </c>
      <c r="AW788" s="12" t="s">
        <v>39</v>
      </c>
      <c r="AX788" s="12" t="s">
        <v>90</v>
      </c>
      <c r="AY788" s="202" t="s">
        <v>191</v>
      </c>
    </row>
    <row r="789" spans="2:65" s="1" customFormat="1" ht="22.5" customHeight="1">
      <c r="B789" s="38"/>
      <c r="C789" s="172" t="s">
        <v>2287</v>
      </c>
      <c r="D789" s="172" t="s">
        <v>193</v>
      </c>
      <c r="E789" s="173" t="s">
        <v>1201</v>
      </c>
      <c r="F789" s="281" t="s">
        <v>1202</v>
      </c>
      <c r="G789" s="281"/>
      <c r="H789" s="281"/>
      <c r="I789" s="281"/>
      <c r="J789" s="174" t="s">
        <v>406</v>
      </c>
      <c r="K789" s="175">
        <v>240</v>
      </c>
      <c r="L789" s="282">
        <v>0</v>
      </c>
      <c r="M789" s="283"/>
      <c r="N789" s="280">
        <f>ROUND(L789*K789,2)</f>
        <v>0</v>
      </c>
      <c r="O789" s="280"/>
      <c r="P789" s="280"/>
      <c r="Q789" s="280"/>
      <c r="R789" s="40"/>
      <c r="T789" s="176" t="s">
        <v>22</v>
      </c>
      <c r="U789" s="47" t="s">
        <v>47</v>
      </c>
      <c r="V789" s="39"/>
      <c r="W789" s="177">
        <f>V789*K789</f>
        <v>0</v>
      </c>
      <c r="X789" s="177">
        <v>0</v>
      </c>
      <c r="Y789" s="177">
        <f>X789*K789</f>
        <v>0</v>
      </c>
      <c r="Z789" s="177">
        <v>0</v>
      </c>
      <c r="AA789" s="178">
        <f>Z789*K789</f>
        <v>0</v>
      </c>
      <c r="AR789" s="21" t="s">
        <v>641</v>
      </c>
      <c r="AT789" s="21" t="s">
        <v>193</v>
      </c>
      <c r="AU789" s="21" t="s">
        <v>114</v>
      </c>
      <c r="AY789" s="21" t="s">
        <v>191</v>
      </c>
      <c r="BE789" s="113">
        <f>IF(U789="základní",N789,0)</f>
        <v>0</v>
      </c>
      <c r="BF789" s="113">
        <f>IF(U789="snížená",N789,0)</f>
        <v>0</v>
      </c>
      <c r="BG789" s="113">
        <f>IF(U789="zákl. přenesená",N789,0)</f>
        <v>0</v>
      </c>
      <c r="BH789" s="113">
        <f>IF(U789="sníž. přenesená",N789,0)</f>
        <v>0</v>
      </c>
      <c r="BI789" s="113">
        <f>IF(U789="nulová",N789,0)</f>
        <v>0</v>
      </c>
      <c r="BJ789" s="21" t="s">
        <v>90</v>
      </c>
      <c r="BK789" s="113">
        <f>ROUND(L789*K789,2)</f>
        <v>0</v>
      </c>
      <c r="BL789" s="21" t="s">
        <v>641</v>
      </c>
      <c r="BM789" s="21" t="s">
        <v>2288</v>
      </c>
    </row>
    <row r="790" spans="2:47" s="1" customFormat="1" ht="22.5" customHeight="1">
      <c r="B790" s="38"/>
      <c r="C790" s="39"/>
      <c r="D790" s="39"/>
      <c r="E790" s="39"/>
      <c r="F790" s="270" t="s">
        <v>1204</v>
      </c>
      <c r="G790" s="271"/>
      <c r="H790" s="271"/>
      <c r="I790" s="271"/>
      <c r="J790" s="39"/>
      <c r="K790" s="39"/>
      <c r="L790" s="39"/>
      <c r="M790" s="39"/>
      <c r="N790" s="39"/>
      <c r="O790" s="39"/>
      <c r="P790" s="39"/>
      <c r="Q790" s="39"/>
      <c r="R790" s="40"/>
      <c r="T790" s="147"/>
      <c r="U790" s="39"/>
      <c r="V790" s="39"/>
      <c r="W790" s="39"/>
      <c r="X790" s="39"/>
      <c r="Y790" s="39"/>
      <c r="Z790" s="39"/>
      <c r="AA790" s="81"/>
      <c r="AT790" s="21" t="s">
        <v>210</v>
      </c>
      <c r="AU790" s="21" t="s">
        <v>114</v>
      </c>
    </row>
    <row r="791" spans="2:51" s="10" customFormat="1" ht="22.5" customHeight="1">
      <c r="B791" s="179"/>
      <c r="C791" s="180"/>
      <c r="D791" s="180"/>
      <c r="E791" s="181" t="s">
        <v>22</v>
      </c>
      <c r="F791" s="274" t="s">
        <v>2289</v>
      </c>
      <c r="G791" s="275"/>
      <c r="H791" s="275"/>
      <c r="I791" s="275"/>
      <c r="J791" s="180"/>
      <c r="K791" s="182">
        <v>240</v>
      </c>
      <c r="L791" s="180"/>
      <c r="M791" s="180"/>
      <c r="N791" s="180"/>
      <c r="O791" s="180"/>
      <c r="P791" s="180"/>
      <c r="Q791" s="180"/>
      <c r="R791" s="183"/>
      <c r="T791" s="184"/>
      <c r="U791" s="180"/>
      <c r="V791" s="180"/>
      <c r="W791" s="180"/>
      <c r="X791" s="180"/>
      <c r="Y791" s="180"/>
      <c r="Z791" s="180"/>
      <c r="AA791" s="185"/>
      <c r="AT791" s="186" t="s">
        <v>199</v>
      </c>
      <c r="AU791" s="186" t="s">
        <v>114</v>
      </c>
      <c r="AV791" s="10" t="s">
        <v>114</v>
      </c>
      <c r="AW791" s="10" t="s">
        <v>39</v>
      </c>
      <c r="AX791" s="10" t="s">
        <v>90</v>
      </c>
      <c r="AY791" s="186" t="s">
        <v>191</v>
      </c>
    </row>
    <row r="792" spans="2:65" s="1" customFormat="1" ht="31.5" customHeight="1">
      <c r="B792" s="38"/>
      <c r="C792" s="172" t="s">
        <v>2290</v>
      </c>
      <c r="D792" s="172" t="s">
        <v>193</v>
      </c>
      <c r="E792" s="173" t="s">
        <v>1207</v>
      </c>
      <c r="F792" s="281" t="s">
        <v>1208</v>
      </c>
      <c r="G792" s="281"/>
      <c r="H792" s="281"/>
      <c r="I792" s="281"/>
      <c r="J792" s="174" t="s">
        <v>831</v>
      </c>
      <c r="K792" s="215">
        <v>0</v>
      </c>
      <c r="L792" s="282">
        <v>0</v>
      </c>
      <c r="M792" s="283"/>
      <c r="N792" s="280">
        <f>ROUND(L792*K792,2)</f>
        <v>0</v>
      </c>
      <c r="O792" s="280"/>
      <c r="P792" s="280"/>
      <c r="Q792" s="280"/>
      <c r="R792" s="40"/>
      <c r="T792" s="176" t="s">
        <v>22</v>
      </c>
      <c r="U792" s="47" t="s">
        <v>47</v>
      </c>
      <c r="V792" s="39"/>
      <c r="W792" s="177">
        <f>V792*K792</f>
        <v>0</v>
      </c>
      <c r="X792" s="177">
        <v>0</v>
      </c>
      <c r="Y792" s="177">
        <f>X792*K792</f>
        <v>0</v>
      </c>
      <c r="Z792" s="177">
        <v>0</v>
      </c>
      <c r="AA792" s="178">
        <f>Z792*K792</f>
        <v>0</v>
      </c>
      <c r="AR792" s="21" t="s">
        <v>344</v>
      </c>
      <c r="AT792" s="21" t="s">
        <v>193</v>
      </c>
      <c r="AU792" s="21" t="s">
        <v>114</v>
      </c>
      <c r="AY792" s="21" t="s">
        <v>191</v>
      </c>
      <c r="BE792" s="113">
        <f>IF(U792="základní",N792,0)</f>
        <v>0</v>
      </c>
      <c r="BF792" s="113">
        <f>IF(U792="snížená",N792,0)</f>
        <v>0</v>
      </c>
      <c r="BG792" s="113">
        <f>IF(U792="zákl. přenesená",N792,0)</f>
        <v>0</v>
      </c>
      <c r="BH792" s="113">
        <f>IF(U792="sníž. přenesená",N792,0)</f>
        <v>0</v>
      </c>
      <c r="BI792" s="113">
        <f>IF(U792="nulová",N792,0)</f>
        <v>0</v>
      </c>
      <c r="BJ792" s="21" t="s">
        <v>90</v>
      </c>
      <c r="BK792" s="113">
        <f>ROUND(L792*K792,2)</f>
        <v>0</v>
      </c>
      <c r="BL792" s="21" t="s">
        <v>344</v>
      </c>
      <c r="BM792" s="21" t="s">
        <v>2291</v>
      </c>
    </row>
    <row r="793" spans="2:63" s="9" customFormat="1" ht="29.85" customHeight="1">
      <c r="B793" s="161"/>
      <c r="C793" s="162"/>
      <c r="D793" s="171" t="s">
        <v>155</v>
      </c>
      <c r="E793" s="171"/>
      <c r="F793" s="171"/>
      <c r="G793" s="171"/>
      <c r="H793" s="171"/>
      <c r="I793" s="171"/>
      <c r="J793" s="171"/>
      <c r="K793" s="171"/>
      <c r="L793" s="171"/>
      <c r="M793" s="171"/>
      <c r="N793" s="268">
        <f>BK793</f>
        <v>0</v>
      </c>
      <c r="O793" s="269"/>
      <c r="P793" s="269"/>
      <c r="Q793" s="269"/>
      <c r="R793" s="164"/>
      <c r="T793" s="165"/>
      <c r="U793" s="162"/>
      <c r="V793" s="162"/>
      <c r="W793" s="166">
        <f>SUM(W794:W830)</f>
        <v>0</v>
      </c>
      <c r="X793" s="162"/>
      <c r="Y793" s="166">
        <f>SUM(Y794:Y830)</f>
        <v>0.00245</v>
      </c>
      <c r="Z793" s="162"/>
      <c r="AA793" s="167">
        <f>SUM(AA794:AA830)</f>
        <v>0</v>
      </c>
      <c r="AR793" s="168" t="s">
        <v>114</v>
      </c>
      <c r="AT793" s="169" t="s">
        <v>81</v>
      </c>
      <c r="AU793" s="169" t="s">
        <v>90</v>
      </c>
      <c r="AY793" s="168" t="s">
        <v>191</v>
      </c>
      <c r="BK793" s="170">
        <f>SUM(BK794:BK830)</f>
        <v>0</v>
      </c>
    </row>
    <row r="794" spans="2:65" s="1" customFormat="1" ht="22.5" customHeight="1">
      <c r="B794" s="38"/>
      <c r="C794" s="172" t="s">
        <v>243</v>
      </c>
      <c r="D794" s="172" t="s">
        <v>193</v>
      </c>
      <c r="E794" s="173" t="s">
        <v>1211</v>
      </c>
      <c r="F794" s="281" t="s">
        <v>1212</v>
      </c>
      <c r="G794" s="281"/>
      <c r="H794" s="281"/>
      <c r="I794" s="281"/>
      <c r="J794" s="174" t="s">
        <v>203</v>
      </c>
      <c r="K794" s="175">
        <v>2</v>
      </c>
      <c r="L794" s="282">
        <v>0</v>
      </c>
      <c r="M794" s="283"/>
      <c r="N794" s="280">
        <f>ROUND(L794*K794,2)</f>
        <v>0</v>
      </c>
      <c r="O794" s="280"/>
      <c r="P794" s="280"/>
      <c r="Q794" s="280"/>
      <c r="R794" s="40"/>
      <c r="T794" s="176" t="s">
        <v>22</v>
      </c>
      <c r="U794" s="47" t="s">
        <v>47</v>
      </c>
      <c r="V794" s="39"/>
      <c r="W794" s="177">
        <f>V794*K794</f>
        <v>0</v>
      </c>
      <c r="X794" s="177">
        <v>0</v>
      </c>
      <c r="Y794" s="177">
        <f>X794*K794</f>
        <v>0</v>
      </c>
      <c r="Z794" s="177">
        <v>0</v>
      </c>
      <c r="AA794" s="178">
        <f>Z794*K794</f>
        <v>0</v>
      </c>
      <c r="AR794" s="21" t="s">
        <v>344</v>
      </c>
      <c r="AT794" s="21" t="s">
        <v>193</v>
      </c>
      <c r="AU794" s="21" t="s">
        <v>114</v>
      </c>
      <c r="AY794" s="21" t="s">
        <v>191</v>
      </c>
      <c r="BE794" s="113">
        <f>IF(U794="základní",N794,0)</f>
        <v>0</v>
      </c>
      <c r="BF794" s="113">
        <f>IF(U794="snížená",N794,0)</f>
        <v>0</v>
      </c>
      <c r="BG794" s="113">
        <f>IF(U794="zákl. přenesená",N794,0)</f>
        <v>0</v>
      </c>
      <c r="BH794" s="113">
        <f>IF(U794="sníž. přenesená",N794,0)</f>
        <v>0</v>
      </c>
      <c r="BI794" s="113">
        <f>IF(U794="nulová",N794,0)</f>
        <v>0</v>
      </c>
      <c r="BJ794" s="21" t="s">
        <v>90</v>
      </c>
      <c r="BK794" s="113">
        <f>ROUND(L794*K794,2)</f>
        <v>0</v>
      </c>
      <c r="BL794" s="21" t="s">
        <v>344</v>
      </c>
      <c r="BM794" s="21" t="s">
        <v>2292</v>
      </c>
    </row>
    <row r="795" spans="2:47" s="1" customFormat="1" ht="22.5" customHeight="1">
      <c r="B795" s="38"/>
      <c r="C795" s="39"/>
      <c r="D795" s="39"/>
      <c r="E795" s="39"/>
      <c r="F795" s="270" t="s">
        <v>1214</v>
      </c>
      <c r="G795" s="271"/>
      <c r="H795" s="271"/>
      <c r="I795" s="271"/>
      <c r="J795" s="39"/>
      <c r="K795" s="39"/>
      <c r="L795" s="39"/>
      <c r="M795" s="39"/>
      <c r="N795" s="39"/>
      <c r="O795" s="39"/>
      <c r="P795" s="39"/>
      <c r="Q795" s="39"/>
      <c r="R795" s="40"/>
      <c r="T795" s="147"/>
      <c r="U795" s="39"/>
      <c r="V795" s="39"/>
      <c r="W795" s="39"/>
      <c r="X795" s="39"/>
      <c r="Y795" s="39"/>
      <c r="Z795" s="39"/>
      <c r="AA795" s="81"/>
      <c r="AT795" s="21" t="s">
        <v>210</v>
      </c>
      <c r="AU795" s="21" t="s">
        <v>114</v>
      </c>
    </row>
    <row r="796" spans="2:51" s="11" customFormat="1" ht="22.5" customHeight="1">
      <c r="B796" s="187"/>
      <c r="C796" s="188"/>
      <c r="D796" s="188"/>
      <c r="E796" s="189" t="s">
        <v>22</v>
      </c>
      <c r="F796" s="272" t="s">
        <v>2211</v>
      </c>
      <c r="G796" s="273"/>
      <c r="H796" s="273"/>
      <c r="I796" s="273"/>
      <c r="J796" s="188"/>
      <c r="K796" s="190" t="s">
        <v>22</v>
      </c>
      <c r="L796" s="188"/>
      <c r="M796" s="188"/>
      <c r="N796" s="188"/>
      <c r="O796" s="188"/>
      <c r="P796" s="188"/>
      <c r="Q796" s="188"/>
      <c r="R796" s="191"/>
      <c r="T796" s="192"/>
      <c r="U796" s="188"/>
      <c r="V796" s="188"/>
      <c r="W796" s="188"/>
      <c r="X796" s="188"/>
      <c r="Y796" s="188"/>
      <c r="Z796" s="188"/>
      <c r="AA796" s="193"/>
      <c r="AT796" s="194" t="s">
        <v>199</v>
      </c>
      <c r="AU796" s="194" t="s">
        <v>114</v>
      </c>
      <c r="AV796" s="11" t="s">
        <v>90</v>
      </c>
      <c r="AW796" s="11" t="s">
        <v>39</v>
      </c>
      <c r="AX796" s="11" t="s">
        <v>82</v>
      </c>
      <c r="AY796" s="194" t="s">
        <v>191</v>
      </c>
    </row>
    <row r="797" spans="2:51" s="10" customFormat="1" ht="22.5" customHeight="1">
      <c r="B797" s="179"/>
      <c r="C797" s="180"/>
      <c r="D797" s="180"/>
      <c r="E797" s="181" t="s">
        <v>22</v>
      </c>
      <c r="F797" s="274" t="s">
        <v>2293</v>
      </c>
      <c r="G797" s="275"/>
      <c r="H797" s="275"/>
      <c r="I797" s="275"/>
      <c r="J797" s="180"/>
      <c r="K797" s="182">
        <v>2</v>
      </c>
      <c r="L797" s="180"/>
      <c r="M797" s="180"/>
      <c r="N797" s="180"/>
      <c r="O797" s="180"/>
      <c r="P797" s="180"/>
      <c r="Q797" s="180"/>
      <c r="R797" s="183"/>
      <c r="T797" s="184"/>
      <c r="U797" s="180"/>
      <c r="V797" s="180"/>
      <c r="W797" s="180"/>
      <c r="X797" s="180"/>
      <c r="Y797" s="180"/>
      <c r="Z797" s="180"/>
      <c r="AA797" s="185"/>
      <c r="AT797" s="186" t="s">
        <v>199</v>
      </c>
      <c r="AU797" s="186" t="s">
        <v>114</v>
      </c>
      <c r="AV797" s="10" t="s">
        <v>114</v>
      </c>
      <c r="AW797" s="10" t="s">
        <v>39</v>
      </c>
      <c r="AX797" s="10" t="s">
        <v>82</v>
      </c>
      <c r="AY797" s="186" t="s">
        <v>191</v>
      </c>
    </row>
    <row r="798" spans="2:51" s="12" customFormat="1" ht="22.5" customHeight="1">
      <c r="B798" s="195"/>
      <c r="C798" s="196"/>
      <c r="D798" s="196"/>
      <c r="E798" s="197" t="s">
        <v>22</v>
      </c>
      <c r="F798" s="288" t="s">
        <v>217</v>
      </c>
      <c r="G798" s="289"/>
      <c r="H798" s="289"/>
      <c r="I798" s="289"/>
      <c r="J798" s="196"/>
      <c r="K798" s="198">
        <v>2</v>
      </c>
      <c r="L798" s="196"/>
      <c r="M798" s="196"/>
      <c r="N798" s="196"/>
      <c r="O798" s="196"/>
      <c r="P798" s="196"/>
      <c r="Q798" s="196"/>
      <c r="R798" s="199"/>
      <c r="T798" s="200"/>
      <c r="U798" s="196"/>
      <c r="V798" s="196"/>
      <c r="W798" s="196"/>
      <c r="X798" s="196"/>
      <c r="Y798" s="196"/>
      <c r="Z798" s="196"/>
      <c r="AA798" s="201"/>
      <c r="AT798" s="202" t="s">
        <v>199</v>
      </c>
      <c r="AU798" s="202" t="s">
        <v>114</v>
      </c>
      <c r="AV798" s="12" t="s">
        <v>196</v>
      </c>
      <c r="AW798" s="12" t="s">
        <v>39</v>
      </c>
      <c r="AX798" s="12" t="s">
        <v>90</v>
      </c>
      <c r="AY798" s="202" t="s">
        <v>191</v>
      </c>
    </row>
    <row r="799" spans="2:65" s="1" customFormat="1" ht="22.5" customHeight="1">
      <c r="B799" s="38"/>
      <c r="C799" s="203" t="s">
        <v>226</v>
      </c>
      <c r="D799" s="203" t="s">
        <v>292</v>
      </c>
      <c r="E799" s="204" t="s">
        <v>2294</v>
      </c>
      <c r="F799" s="276" t="s">
        <v>2295</v>
      </c>
      <c r="G799" s="276"/>
      <c r="H799" s="276"/>
      <c r="I799" s="276"/>
      <c r="J799" s="205" t="s">
        <v>203</v>
      </c>
      <c r="K799" s="206">
        <v>2</v>
      </c>
      <c r="L799" s="277">
        <v>0</v>
      </c>
      <c r="M799" s="278"/>
      <c r="N799" s="279">
        <f>ROUND(L799*K799,2)</f>
        <v>0</v>
      </c>
      <c r="O799" s="280"/>
      <c r="P799" s="280"/>
      <c r="Q799" s="280"/>
      <c r="R799" s="40"/>
      <c r="T799" s="176" t="s">
        <v>22</v>
      </c>
      <c r="U799" s="47" t="s">
        <v>47</v>
      </c>
      <c r="V799" s="39"/>
      <c r="W799" s="177">
        <f>V799*K799</f>
        <v>0</v>
      </c>
      <c r="X799" s="177">
        <v>0.00035</v>
      </c>
      <c r="Y799" s="177">
        <f>X799*K799</f>
        <v>0.0007</v>
      </c>
      <c r="Z799" s="177">
        <v>0</v>
      </c>
      <c r="AA799" s="178">
        <f>Z799*K799</f>
        <v>0</v>
      </c>
      <c r="AR799" s="21" t="s">
        <v>296</v>
      </c>
      <c r="AT799" s="21" t="s">
        <v>292</v>
      </c>
      <c r="AU799" s="21" t="s">
        <v>114</v>
      </c>
      <c r="AY799" s="21" t="s">
        <v>191</v>
      </c>
      <c r="BE799" s="113">
        <f>IF(U799="základní",N799,0)</f>
        <v>0</v>
      </c>
      <c r="BF799" s="113">
        <f>IF(U799="snížená",N799,0)</f>
        <v>0</v>
      </c>
      <c r="BG799" s="113">
        <f>IF(U799="zákl. přenesená",N799,0)</f>
        <v>0</v>
      </c>
      <c r="BH799" s="113">
        <f>IF(U799="sníž. přenesená",N799,0)</f>
        <v>0</v>
      </c>
      <c r="BI799" s="113">
        <f>IF(U799="nulová",N799,0)</f>
        <v>0</v>
      </c>
      <c r="BJ799" s="21" t="s">
        <v>90</v>
      </c>
      <c r="BK799" s="113">
        <f>ROUND(L799*K799,2)</f>
        <v>0</v>
      </c>
      <c r="BL799" s="21" t="s">
        <v>196</v>
      </c>
      <c r="BM799" s="21" t="s">
        <v>2296</v>
      </c>
    </row>
    <row r="800" spans="2:51" s="11" customFormat="1" ht="22.5" customHeight="1">
      <c r="B800" s="187"/>
      <c r="C800" s="188"/>
      <c r="D800" s="188"/>
      <c r="E800" s="189" t="s">
        <v>22</v>
      </c>
      <c r="F800" s="286" t="s">
        <v>2211</v>
      </c>
      <c r="G800" s="287"/>
      <c r="H800" s="287"/>
      <c r="I800" s="287"/>
      <c r="J800" s="188"/>
      <c r="K800" s="190" t="s">
        <v>22</v>
      </c>
      <c r="L800" s="188"/>
      <c r="M800" s="188"/>
      <c r="N800" s="188"/>
      <c r="O800" s="188"/>
      <c r="P800" s="188"/>
      <c r="Q800" s="188"/>
      <c r="R800" s="191"/>
      <c r="T800" s="192"/>
      <c r="U800" s="188"/>
      <c r="V800" s="188"/>
      <c r="W800" s="188"/>
      <c r="X800" s="188"/>
      <c r="Y800" s="188"/>
      <c r="Z800" s="188"/>
      <c r="AA800" s="193"/>
      <c r="AT800" s="194" t="s">
        <v>199</v>
      </c>
      <c r="AU800" s="194" t="s">
        <v>114</v>
      </c>
      <c r="AV800" s="11" t="s">
        <v>90</v>
      </c>
      <c r="AW800" s="11" t="s">
        <v>39</v>
      </c>
      <c r="AX800" s="11" t="s">
        <v>82</v>
      </c>
      <c r="AY800" s="194" t="s">
        <v>191</v>
      </c>
    </row>
    <row r="801" spans="2:51" s="10" customFormat="1" ht="22.5" customHeight="1">
      <c r="B801" s="179"/>
      <c r="C801" s="180"/>
      <c r="D801" s="180"/>
      <c r="E801" s="181" t="s">
        <v>22</v>
      </c>
      <c r="F801" s="274" t="s">
        <v>2293</v>
      </c>
      <c r="G801" s="275"/>
      <c r="H801" s="275"/>
      <c r="I801" s="275"/>
      <c r="J801" s="180"/>
      <c r="K801" s="182">
        <v>2</v>
      </c>
      <c r="L801" s="180"/>
      <c r="M801" s="180"/>
      <c r="N801" s="180"/>
      <c r="O801" s="180"/>
      <c r="P801" s="180"/>
      <c r="Q801" s="180"/>
      <c r="R801" s="183"/>
      <c r="T801" s="184"/>
      <c r="U801" s="180"/>
      <c r="V801" s="180"/>
      <c r="W801" s="180"/>
      <c r="X801" s="180"/>
      <c r="Y801" s="180"/>
      <c r="Z801" s="180"/>
      <c r="AA801" s="185"/>
      <c r="AT801" s="186" t="s">
        <v>199</v>
      </c>
      <c r="AU801" s="186" t="s">
        <v>114</v>
      </c>
      <c r="AV801" s="10" t="s">
        <v>114</v>
      </c>
      <c r="AW801" s="10" t="s">
        <v>39</v>
      </c>
      <c r="AX801" s="10" t="s">
        <v>82</v>
      </c>
      <c r="AY801" s="186" t="s">
        <v>191</v>
      </c>
    </row>
    <row r="802" spans="2:51" s="12" customFormat="1" ht="22.5" customHeight="1">
      <c r="B802" s="195"/>
      <c r="C802" s="196"/>
      <c r="D802" s="196"/>
      <c r="E802" s="197" t="s">
        <v>22</v>
      </c>
      <c r="F802" s="288" t="s">
        <v>217</v>
      </c>
      <c r="G802" s="289"/>
      <c r="H802" s="289"/>
      <c r="I802" s="289"/>
      <c r="J802" s="196"/>
      <c r="K802" s="198">
        <v>2</v>
      </c>
      <c r="L802" s="196"/>
      <c r="M802" s="196"/>
      <c r="N802" s="196"/>
      <c r="O802" s="196"/>
      <c r="P802" s="196"/>
      <c r="Q802" s="196"/>
      <c r="R802" s="199"/>
      <c r="T802" s="200"/>
      <c r="U802" s="196"/>
      <c r="V802" s="196"/>
      <c r="W802" s="196"/>
      <c r="X802" s="196"/>
      <c r="Y802" s="196"/>
      <c r="Z802" s="196"/>
      <c r="AA802" s="201"/>
      <c r="AT802" s="202" t="s">
        <v>199</v>
      </c>
      <c r="AU802" s="202" t="s">
        <v>114</v>
      </c>
      <c r="AV802" s="12" t="s">
        <v>196</v>
      </c>
      <c r="AW802" s="12" t="s">
        <v>39</v>
      </c>
      <c r="AX802" s="12" t="s">
        <v>90</v>
      </c>
      <c r="AY802" s="202" t="s">
        <v>191</v>
      </c>
    </row>
    <row r="803" spans="2:65" s="1" customFormat="1" ht="22.5" customHeight="1">
      <c r="B803" s="38"/>
      <c r="C803" s="172" t="s">
        <v>328</v>
      </c>
      <c r="D803" s="172" t="s">
        <v>193</v>
      </c>
      <c r="E803" s="173" t="s">
        <v>2297</v>
      </c>
      <c r="F803" s="281" t="s">
        <v>2298</v>
      </c>
      <c r="G803" s="281"/>
      <c r="H803" s="281"/>
      <c r="I803" s="281"/>
      <c r="J803" s="174" t="s">
        <v>203</v>
      </c>
      <c r="K803" s="175">
        <v>2</v>
      </c>
      <c r="L803" s="282">
        <v>0</v>
      </c>
      <c r="M803" s="283"/>
      <c r="N803" s="280">
        <f>ROUND(L803*K803,2)</f>
        <v>0</v>
      </c>
      <c r="O803" s="280"/>
      <c r="P803" s="280"/>
      <c r="Q803" s="280"/>
      <c r="R803" s="40"/>
      <c r="T803" s="176" t="s">
        <v>22</v>
      </c>
      <c r="U803" s="47" t="s">
        <v>47</v>
      </c>
      <c r="V803" s="39"/>
      <c r="W803" s="177">
        <f>V803*K803</f>
        <v>0</v>
      </c>
      <c r="X803" s="177">
        <v>0</v>
      </c>
      <c r="Y803" s="177">
        <f>X803*K803</f>
        <v>0</v>
      </c>
      <c r="Z803" s="177">
        <v>0</v>
      </c>
      <c r="AA803" s="178">
        <f>Z803*K803</f>
        <v>0</v>
      </c>
      <c r="AR803" s="21" t="s">
        <v>344</v>
      </c>
      <c r="AT803" s="21" t="s">
        <v>193</v>
      </c>
      <c r="AU803" s="21" t="s">
        <v>114</v>
      </c>
      <c r="AY803" s="21" t="s">
        <v>191</v>
      </c>
      <c r="BE803" s="113">
        <f>IF(U803="základní",N803,0)</f>
        <v>0</v>
      </c>
      <c r="BF803" s="113">
        <f>IF(U803="snížená",N803,0)</f>
        <v>0</v>
      </c>
      <c r="BG803" s="113">
        <f>IF(U803="zákl. přenesená",N803,0)</f>
        <v>0</v>
      </c>
      <c r="BH803" s="113">
        <f>IF(U803="sníž. přenesená",N803,0)</f>
        <v>0</v>
      </c>
      <c r="BI803" s="113">
        <f>IF(U803="nulová",N803,0)</f>
        <v>0</v>
      </c>
      <c r="BJ803" s="21" t="s">
        <v>90</v>
      </c>
      <c r="BK803" s="113">
        <f>ROUND(L803*K803,2)</f>
        <v>0</v>
      </c>
      <c r="BL803" s="21" t="s">
        <v>344</v>
      </c>
      <c r="BM803" s="21" t="s">
        <v>2299</v>
      </c>
    </row>
    <row r="804" spans="2:47" s="1" customFormat="1" ht="22.5" customHeight="1">
      <c r="B804" s="38"/>
      <c r="C804" s="39"/>
      <c r="D804" s="39"/>
      <c r="E804" s="39"/>
      <c r="F804" s="270" t="s">
        <v>2300</v>
      </c>
      <c r="G804" s="271"/>
      <c r="H804" s="271"/>
      <c r="I804" s="271"/>
      <c r="J804" s="39"/>
      <c r="K804" s="39"/>
      <c r="L804" s="39"/>
      <c r="M804" s="39"/>
      <c r="N804" s="39"/>
      <c r="O804" s="39"/>
      <c r="P804" s="39"/>
      <c r="Q804" s="39"/>
      <c r="R804" s="40"/>
      <c r="T804" s="147"/>
      <c r="U804" s="39"/>
      <c r="V804" s="39"/>
      <c r="W804" s="39"/>
      <c r="X804" s="39"/>
      <c r="Y804" s="39"/>
      <c r="Z804" s="39"/>
      <c r="AA804" s="81"/>
      <c r="AT804" s="21" t="s">
        <v>210</v>
      </c>
      <c r="AU804" s="21" t="s">
        <v>114</v>
      </c>
    </row>
    <row r="805" spans="2:51" s="11" customFormat="1" ht="22.5" customHeight="1">
      <c r="B805" s="187"/>
      <c r="C805" s="188"/>
      <c r="D805" s="188"/>
      <c r="E805" s="189" t="s">
        <v>22</v>
      </c>
      <c r="F805" s="272" t="s">
        <v>2211</v>
      </c>
      <c r="G805" s="273"/>
      <c r="H805" s="273"/>
      <c r="I805" s="273"/>
      <c r="J805" s="188"/>
      <c r="K805" s="190" t="s">
        <v>22</v>
      </c>
      <c r="L805" s="188"/>
      <c r="M805" s="188"/>
      <c r="N805" s="188"/>
      <c r="O805" s="188"/>
      <c r="P805" s="188"/>
      <c r="Q805" s="188"/>
      <c r="R805" s="191"/>
      <c r="T805" s="192"/>
      <c r="U805" s="188"/>
      <c r="V805" s="188"/>
      <c r="W805" s="188"/>
      <c r="X805" s="188"/>
      <c r="Y805" s="188"/>
      <c r="Z805" s="188"/>
      <c r="AA805" s="193"/>
      <c r="AT805" s="194" t="s">
        <v>199</v>
      </c>
      <c r="AU805" s="194" t="s">
        <v>114</v>
      </c>
      <c r="AV805" s="11" t="s">
        <v>90</v>
      </c>
      <c r="AW805" s="11" t="s">
        <v>39</v>
      </c>
      <c r="AX805" s="11" t="s">
        <v>82</v>
      </c>
      <c r="AY805" s="194" t="s">
        <v>191</v>
      </c>
    </row>
    <row r="806" spans="2:51" s="10" customFormat="1" ht="22.5" customHeight="1">
      <c r="B806" s="179"/>
      <c r="C806" s="180"/>
      <c r="D806" s="180"/>
      <c r="E806" s="181" t="s">
        <v>22</v>
      </c>
      <c r="F806" s="274" t="s">
        <v>2301</v>
      </c>
      <c r="G806" s="275"/>
      <c r="H806" s="275"/>
      <c r="I806" s="275"/>
      <c r="J806" s="180"/>
      <c r="K806" s="182">
        <v>2</v>
      </c>
      <c r="L806" s="180"/>
      <c r="M806" s="180"/>
      <c r="N806" s="180"/>
      <c r="O806" s="180"/>
      <c r="P806" s="180"/>
      <c r="Q806" s="180"/>
      <c r="R806" s="183"/>
      <c r="T806" s="184"/>
      <c r="U806" s="180"/>
      <c r="V806" s="180"/>
      <c r="W806" s="180"/>
      <c r="X806" s="180"/>
      <c r="Y806" s="180"/>
      <c r="Z806" s="180"/>
      <c r="AA806" s="185"/>
      <c r="AT806" s="186" t="s">
        <v>199</v>
      </c>
      <c r="AU806" s="186" t="s">
        <v>114</v>
      </c>
      <c r="AV806" s="10" t="s">
        <v>114</v>
      </c>
      <c r="AW806" s="10" t="s">
        <v>39</v>
      </c>
      <c r="AX806" s="10" t="s">
        <v>82</v>
      </c>
      <c r="AY806" s="186" t="s">
        <v>191</v>
      </c>
    </row>
    <row r="807" spans="2:51" s="12" customFormat="1" ht="22.5" customHeight="1">
      <c r="B807" s="195"/>
      <c r="C807" s="196"/>
      <c r="D807" s="196"/>
      <c r="E807" s="197" t="s">
        <v>22</v>
      </c>
      <c r="F807" s="288" t="s">
        <v>217</v>
      </c>
      <c r="G807" s="289"/>
      <c r="H807" s="289"/>
      <c r="I807" s="289"/>
      <c r="J807" s="196"/>
      <c r="K807" s="198">
        <v>2</v>
      </c>
      <c r="L807" s="196"/>
      <c r="M807" s="196"/>
      <c r="N807" s="196"/>
      <c r="O807" s="196"/>
      <c r="P807" s="196"/>
      <c r="Q807" s="196"/>
      <c r="R807" s="199"/>
      <c r="T807" s="200"/>
      <c r="U807" s="196"/>
      <c r="V807" s="196"/>
      <c r="W807" s="196"/>
      <c r="X807" s="196"/>
      <c r="Y807" s="196"/>
      <c r="Z807" s="196"/>
      <c r="AA807" s="201"/>
      <c r="AT807" s="202" t="s">
        <v>199</v>
      </c>
      <c r="AU807" s="202" t="s">
        <v>114</v>
      </c>
      <c r="AV807" s="12" t="s">
        <v>196</v>
      </c>
      <c r="AW807" s="12" t="s">
        <v>39</v>
      </c>
      <c r="AX807" s="12" t="s">
        <v>90</v>
      </c>
      <c r="AY807" s="202" t="s">
        <v>191</v>
      </c>
    </row>
    <row r="808" spans="2:65" s="1" customFormat="1" ht="22.5" customHeight="1">
      <c r="B808" s="38"/>
      <c r="C808" s="203" t="s">
        <v>628</v>
      </c>
      <c r="D808" s="203" t="s">
        <v>292</v>
      </c>
      <c r="E808" s="204" t="s">
        <v>2302</v>
      </c>
      <c r="F808" s="276" t="s">
        <v>2303</v>
      </c>
      <c r="G808" s="276"/>
      <c r="H808" s="276"/>
      <c r="I808" s="276"/>
      <c r="J808" s="205" t="s">
        <v>203</v>
      </c>
      <c r="K808" s="206">
        <v>2</v>
      </c>
      <c r="L808" s="277">
        <v>0</v>
      </c>
      <c r="M808" s="278"/>
      <c r="N808" s="279">
        <f>ROUND(L808*K808,2)</f>
        <v>0</v>
      </c>
      <c r="O808" s="280"/>
      <c r="P808" s="280"/>
      <c r="Q808" s="280"/>
      <c r="R808" s="40"/>
      <c r="T808" s="176" t="s">
        <v>22</v>
      </c>
      <c r="U808" s="47" t="s">
        <v>47</v>
      </c>
      <c r="V808" s="39"/>
      <c r="W808" s="177">
        <f>V808*K808</f>
        <v>0</v>
      </c>
      <c r="X808" s="177">
        <v>0.00035</v>
      </c>
      <c r="Y808" s="177">
        <f>X808*K808</f>
        <v>0.0007</v>
      </c>
      <c r="Z808" s="177">
        <v>0</v>
      </c>
      <c r="AA808" s="178">
        <f>Z808*K808</f>
        <v>0</v>
      </c>
      <c r="AR808" s="21" t="s">
        <v>296</v>
      </c>
      <c r="AT808" s="21" t="s">
        <v>292</v>
      </c>
      <c r="AU808" s="21" t="s">
        <v>114</v>
      </c>
      <c r="AY808" s="21" t="s">
        <v>191</v>
      </c>
      <c r="BE808" s="113">
        <f>IF(U808="základní",N808,0)</f>
        <v>0</v>
      </c>
      <c r="BF808" s="113">
        <f>IF(U808="snížená",N808,0)</f>
        <v>0</v>
      </c>
      <c r="BG808" s="113">
        <f>IF(U808="zákl. přenesená",N808,0)</f>
        <v>0</v>
      </c>
      <c r="BH808" s="113">
        <f>IF(U808="sníž. přenesená",N808,0)</f>
        <v>0</v>
      </c>
      <c r="BI808" s="113">
        <f>IF(U808="nulová",N808,0)</f>
        <v>0</v>
      </c>
      <c r="BJ808" s="21" t="s">
        <v>90</v>
      </c>
      <c r="BK808" s="113">
        <f>ROUND(L808*K808,2)</f>
        <v>0</v>
      </c>
      <c r="BL808" s="21" t="s">
        <v>196</v>
      </c>
      <c r="BM808" s="21" t="s">
        <v>2304</v>
      </c>
    </row>
    <row r="809" spans="2:51" s="11" customFormat="1" ht="22.5" customHeight="1">
      <c r="B809" s="187"/>
      <c r="C809" s="188"/>
      <c r="D809" s="188"/>
      <c r="E809" s="189" t="s">
        <v>22</v>
      </c>
      <c r="F809" s="286" t="s">
        <v>2211</v>
      </c>
      <c r="G809" s="287"/>
      <c r="H809" s="287"/>
      <c r="I809" s="287"/>
      <c r="J809" s="188"/>
      <c r="K809" s="190" t="s">
        <v>22</v>
      </c>
      <c r="L809" s="188"/>
      <c r="M809" s="188"/>
      <c r="N809" s="188"/>
      <c r="O809" s="188"/>
      <c r="P809" s="188"/>
      <c r="Q809" s="188"/>
      <c r="R809" s="191"/>
      <c r="T809" s="192"/>
      <c r="U809" s="188"/>
      <c r="V809" s="188"/>
      <c r="W809" s="188"/>
      <c r="X809" s="188"/>
      <c r="Y809" s="188"/>
      <c r="Z809" s="188"/>
      <c r="AA809" s="193"/>
      <c r="AT809" s="194" t="s">
        <v>199</v>
      </c>
      <c r="AU809" s="194" t="s">
        <v>114</v>
      </c>
      <c r="AV809" s="11" t="s">
        <v>90</v>
      </c>
      <c r="AW809" s="11" t="s">
        <v>39</v>
      </c>
      <c r="AX809" s="11" t="s">
        <v>82</v>
      </c>
      <c r="AY809" s="194" t="s">
        <v>191</v>
      </c>
    </row>
    <row r="810" spans="2:51" s="10" customFormat="1" ht="22.5" customHeight="1">
      <c r="B810" s="179"/>
      <c r="C810" s="180"/>
      <c r="D810" s="180"/>
      <c r="E810" s="181" t="s">
        <v>22</v>
      </c>
      <c r="F810" s="274" t="s">
        <v>2301</v>
      </c>
      <c r="G810" s="275"/>
      <c r="H810" s="275"/>
      <c r="I810" s="275"/>
      <c r="J810" s="180"/>
      <c r="K810" s="182">
        <v>2</v>
      </c>
      <c r="L810" s="180"/>
      <c r="M810" s="180"/>
      <c r="N810" s="180"/>
      <c r="O810" s="180"/>
      <c r="P810" s="180"/>
      <c r="Q810" s="180"/>
      <c r="R810" s="183"/>
      <c r="T810" s="184"/>
      <c r="U810" s="180"/>
      <c r="V810" s="180"/>
      <c r="W810" s="180"/>
      <c r="X810" s="180"/>
      <c r="Y810" s="180"/>
      <c r="Z810" s="180"/>
      <c r="AA810" s="185"/>
      <c r="AT810" s="186" t="s">
        <v>199</v>
      </c>
      <c r="AU810" s="186" t="s">
        <v>114</v>
      </c>
      <c r="AV810" s="10" t="s">
        <v>114</v>
      </c>
      <c r="AW810" s="10" t="s">
        <v>39</v>
      </c>
      <c r="AX810" s="10" t="s">
        <v>90</v>
      </c>
      <c r="AY810" s="186" t="s">
        <v>191</v>
      </c>
    </row>
    <row r="811" spans="2:51" s="12" customFormat="1" ht="22.5" customHeight="1">
      <c r="B811" s="195"/>
      <c r="C811" s="196"/>
      <c r="D811" s="196"/>
      <c r="E811" s="197" t="s">
        <v>22</v>
      </c>
      <c r="F811" s="288" t="s">
        <v>217</v>
      </c>
      <c r="G811" s="289"/>
      <c r="H811" s="289"/>
      <c r="I811" s="289"/>
      <c r="J811" s="196"/>
      <c r="K811" s="198">
        <v>2</v>
      </c>
      <c r="L811" s="196"/>
      <c r="M811" s="196"/>
      <c r="N811" s="196"/>
      <c r="O811" s="196"/>
      <c r="P811" s="196"/>
      <c r="Q811" s="196"/>
      <c r="R811" s="199"/>
      <c r="T811" s="200"/>
      <c r="U811" s="196"/>
      <c r="V811" s="196"/>
      <c r="W811" s="196"/>
      <c r="X811" s="196"/>
      <c r="Y811" s="196"/>
      <c r="Z811" s="196"/>
      <c r="AA811" s="201"/>
      <c r="AT811" s="202" t="s">
        <v>199</v>
      </c>
      <c r="AU811" s="202" t="s">
        <v>114</v>
      </c>
      <c r="AV811" s="12" t="s">
        <v>196</v>
      </c>
      <c r="AW811" s="12" t="s">
        <v>39</v>
      </c>
      <c r="AX811" s="12" t="s">
        <v>82</v>
      </c>
      <c r="AY811" s="202" t="s">
        <v>191</v>
      </c>
    </row>
    <row r="812" spans="2:65" s="1" customFormat="1" ht="22.5" customHeight="1">
      <c r="B812" s="38"/>
      <c r="C812" s="172" t="s">
        <v>1268</v>
      </c>
      <c r="D812" s="172" t="s">
        <v>193</v>
      </c>
      <c r="E812" s="173" t="s">
        <v>2305</v>
      </c>
      <c r="F812" s="281" t="s">
        <v>2306</v>
      </c>
      <c r="G812" s="281"/>
      <c r="H812" s="281"/>
      <c r="I812" s="281"/>
      <c r="J812" s="174" t="s">
        <v>203</v>
      </c>
      <c r="K812" s="175">
        <v>2</v>
      </c>
      <c r="L812" s="282">
        <v>0</v>
      </c>
      <c r="M812" s="283"/>
      <c r="N812" s="280">
        <f>ROUND(L812*K812,2)</f>
        <v>0</v>
      </c>
      <c r="O812" s="280"/>
      <c r="P812" s="280"/>
      <c r="Q812" s="280"/>
      <c r="R812" s="40"/>
      <c r="T812" s="176" t="s">
        <v>22</v>
      </c>
      <c r="U812" s="47" t="s">
        <v>47</v>
      </c>
      <c r="V812" s="39"/>
      <c r="W812" s="177">
        <f>V812*K812</f>
        <v>0</v>
      </c>
      <c r="X812" s="177">
        <v>0</v>
      </c>
      <c r="Y812" s="177">
        <f>X812*K812</f>
        <v>0</v>
      </c>
      <c r="Z812" s="177">
        <v>0</v>
      </c>
      <c r="AA812" s="178">
        <f>Z812*K812</f>
        <v>0</v>
      </c>
      <c r="AR812" s="21" t="s">
        <v>344</v>
      </c>
      <c r="AT812" s="21" t="s">
        <v>193</v>
      </c>
      <c r="AU812" s="21" t="s">
        <v>114</v>
      </c>
      <c r="AY812" s="21" t="s">
        <v>191</v>
      </c>
      <c r="BE812" s="113">
        <f>IF(U812="základní",N812,0)</f>
        <v>0</v>
      </c>
      <c r="BF812" s="113">
        <f>IF(U812="snížená",N812,0)</f>
        <v>0</v>
      </c>
      <c r="BG812" s="113">
        <f>IF(U812="zákl. přenesená",N812,0)</f>
        <v>0</v>
      </c>
      <c r="BH812" s="113">
        <f>IF(U812="sníž. přenesená",N812,0)</f>
        <v>0</v>
      </c>
      <c r="BI812" s="113">
        <f>IF(U812="nulová",N812,0)</f>
        <v>0</v>
      </c>
      <c r="BJ812" s="21" t="s">
        <v>90</v>
      </c>
      <c r="BK812" s="113">
        <f>ROUND(L812*K812,2)</f>
        <v>0</v>
      </c>
      <c r="BL812" s="21" t="s">
        <v>344</v>
      </c>
      <c r="BM812" s="21" t="s">
        <v>2307</v>
      </c>
    </row>
    <row r="813" spans="2:47" s="1" customFormat="1" ht="22.5" customHeight="1">
      <c r="B813" s="38"/>
      <c r="C813" s="39"/>
      <c r="D813" s="39"/>
      <c r="E813" s="39"/>
      <c r="F813" s="270" t="s">
        <v>2300</v>
      </c>
      <c r="G813" s="271"/>
      <c r="H813" s="271"/>
      <c r="I813" s="271"/>
      <c r="J813" s="39"/>
      <c r="K813" s="39"/>
      <c r="L813" s="39"/>
      <c r="M813" s="39"/>
      <c r="N813" s="39"/>
      <c r="O813" s="39"/>
      <c r="P813" s="39"/>
      <c r="Q813" s="39"/>
      <c r="R813" s="40"/>
      <c r="T813" s="147"/>
      <c r="U813" s="39"/>
      <c r="V813" s="39"/>
      <c r="W813" s="39"/>
      <c r="X813" s="39"/>
      <c r="Y813" s="39"/>
      <c r="Z813" s="39"/>
      <c r="AA813" s="81"/>
      <c r="AT813" s="21" t="s">
        <v>210</v>
      </c>
      <c r="AU813" s="21" t="s">
        <v>114</v>
      </c>
    </row>
    <row r="814" spans="2:51" s="11" customFormat="1" ht="22.5" customHeight="1">
      <c r="B814" s="187"/>
      <c r="C814" s="188"/>
      <c r="D814" s="188"/>
      <c r="E814" s="189" t="s">
        <v>22</v>
      </c>
      <c r="F814" s="272" t="s">
        <v>2211</v>
      </c>
      <c r="G814" s="273"/>
      <c r="H814" s="273"/>
      <c r="I814" s="273"/>
      <c r="J814" s="188"/>
      <c r="K814" s="190" t="s">
        <v>22</v>
      </c>
      <c r="L814" s="188"/>
      <c r="M814" s="188"/>
      <c r="N814" s="188"/>
      <c r="O814" s="188"/>
      <c r="P814" s="188"/>
      <c r="Q814" s="188"/>
      <c r="R814" s="191"/>
      <c r="T814" s="192"/>
      <c r="U814" s="188"/>
      <c r="V814" s="188"/>
      <c r="W814" s="188"/>
      <c r="X814" s="188"/>
      <c r="Y814" s="188"/>
      <c r="Z814" s="188"/>
      <c r="AA814" s="193"/>
      <c r="AT814" s="194" t="s">
        <v>199</v>
      </c>
      <c r="AU814" s="194" t="s">
        <v>114</v>
      </c>
      <c r="AV814" s="11" t="s">
        <v>90</v>
      </c>
      <c r="AW814" s="11" t="s">
        <v>39</v>
      </c>
      <c r="AX814" s="11" t="s">
        <v>82</v>
      </c>
      <c r="AY814" s="194" t="s">
        <v>191</v>
      </c>
    </row>
    <row r="815" spans="2:51" s="10" customFormat="1" ht="22.5" customHeight="1">
      <c r="B815" s="179"/>
      <c r="C815" s="180"/>
      <c r="D815" s="180"/>
      <c r="E815" s="181" t="s">
        <v>22</v>
      </c>
      <c r="F815" s="274" t="s">
        <v>2308</v>
      </c>
      <c r="G815" s="275"/>
      <c r="H815" s="275"/>
      <c r="I815" s="275"/>
      <c r="J815" s="180"/>
      <c r="K815" s="182">
        <v>2</v>
      </c>
      <c r="L815" s="180"/>
      <c r="M815" s="180"/>
      <c r="N815" s="180"/>
      <c r="O815" s="180"/>
      <c r="P815" s="180"/>
      <c r="Q815" s="180"/>
      <c r="R815" s="183"/>
      <c r="T815" s="184"/>
      <c r="U815" s="180"/>
      <c r="V815" s="180"/>
      <c r="W815" s="180"/>
      <c r="X815" s="180"/>
      <c r="Y815" s="180"/>
      <c r="Z815" s="180"/>
      <c r="AA815" s="185"/>
      <c r="AT815" s="186" t="s">
        <v>199</v>
      </c>
      <c r="AU815" s="186" t="s">
        <v>114</v>
      </c>
      <c r="AV815" s="10" t="s">
        <v>114</v>
      </c>
      <c r="AW815" s="10" t="s">
        <v>39</v>
      </c>
      <c r="AX815" s="10" t="s">
        <v>82</v>
      </c>
      <c r="AY815" s="186" t="s">
        <v>191</v>
      </c>
    </row>
    <row r="816" spans="2:51" s="12" customFormat="1" ht="22.5" customHeight="1">
      <c r="B816" s="195"/>
      <c r="C816" s="196"/>
      <c r="D816" s="196"/>
      <c r="E816" s="197" t="s">
        <v>22</v>
      </c>
      <c r="F816" s="288" t="s">
        <v>217</v>
      </c>
      <c r="G816" s="289"/>
      <c r="H816" s="289"/>
      <c r="I816" s="289"/>
      <c r="J816" s="196"/>
      <c r="K816" s="198">
        <v>2</v>
      </c>
      <c r="L816" s="196"/>
      <c r="M816" s="196"/>
      <c r="N816" s="196"/>
      <c r="O816" s="196"/>
      <c r="P816" s="196"/>
      <c r="Q816" s="196"/>
      <c r="R816" s="199"/>
      <c r="T816" s="200"/>
      <c r="U816" s="196"/>
      <c r="V816" s="196"/>
      <c r="W816" s="196"/>
      <c r="X816" s="196"/>
      <c r="Y816" s="196"/>
      <c r="Z816" s="196"/>
      <c r="AA816" s="201"/>
      <c r="AT816" s="202" t="s">
        <v>199</v>
      </c>
      <c r="AU816" s="202" t="s">
        <v>114</v>
      </c>
      <c r="AV816" s="12" t="s">
        <v>196</v>
      </c>
      <c r="AW816" s="12" t="s">
        <v>39</v>
      </c>
      <c r="AX816" s="12" t="s">
        <v>90</v>
      </c>
      <c r="AY816" s="202" t="s">
        <v>191</v>
      </c>
    </row>
    <row r="817" spans="2:65" s="1" customFormat="1" ht="22.5" customHeight="1">
      <c r="B817" s="38"/>
      <c r="C817" s="203" t="s">
        <v>723</v>
      </c>
      <c r="D817" s="203" t="s">
        <v>292</v>
      </c>
      <c r="E817" s="204" t="s">
        <v>2309</v>
      </c>
      <c r="F817" s="276" t="s">
        <v>2310</v>
      </c>
      <c r="G817" s="276"/>
      <c r="H817" s="276"/>
      <c r="I817" s="276"/>
      <c r="J817" s="205" t="s">
        <v>203</v>
      </c>
      <c r="K817" s="206">
        <v>2</v>
      </c>
      <c r="L817" s="277">
        <v>0</v>
      </c>
      <c r="M817" s="278"/>
      <c r="N817" s="279">
        <f>ROUND(L817*K817,2)</f>
        <v>0</v>
      </c>
      <c r="O817" s="280"/>
      <c r="P817" s="280"/>
      <c r="Q817" s="280"/>
      <c r="R817" s="40"/>
      <c r="T817" s="176" t="s">
        <v>22</v>
      </c>
      <c r="U817" s="47" t="s">
        <v>47</v>
      </c>
      <c r="V817" s="39"/>
      <c r="W817" s="177">
        <f>V817*K817</f>
        <v>0</v>
      </c>
      <c r="X817" s="177">
        <v>0.00035</v>
      </c>
      <c r="Y817" s="177">
        <f>X817*K817</f>
        <v>0.0007</v>
      </c>
      <c r="Z817" s="177">
        <v>0</v>
      </c>
      <c r="AA817" s="178">
        <f>Z817*K817</f>
        <v>0</v>
      </c>
      <c r="AR817" s="21" t="s">
        <v>296</v>
      </c>
      <c r="AT817" s="21" t="s">
        <v>292</v>
      </c>
      <c r="AU817" s="21" t="s">
        <v>114</v>
      </c>
      <c r="AY817" s="21" t="s">
        <v>191</v>
      </c>
      <c r="BE817" s="113">
        <f>IF(U817="základní",N817,0)</f>
        <v>0</v>
      </c>
      <c r="BF817" s="113">
        <f>IF(U817="snížená",N817,0)</f>
        <v>0</v>
      </c>
      <c r="BG817" s="113">
        <f>IF(U817="zákl. přenesená",N817,0)</f>
        <v>0</v>
      </c>
      <c r="BH817" s="113">
        <f>IF(U817="sníž. přenesená",N817,0)</f>
        <v>0</v>
      </c>
      <c r="BI817" s="113">
        <f>IF(U817="nulová",N817,0)</f>
        <v>0</v>
      </c>
      <c r="BJ817" s="21" t="s">
        <v>90</v>
      </c>
      <c r="BK817" s="113">
        <f>ROUND(L817*K817,2)</f>
        <v>0</v>
      </c>
      <c r="BL817" s="21" t="s">
        <v>196</v>
      </c>
      <c r="BM817" s="21" t="s">
        <v>2311</v>
      </c>
    </row>
    <row r="818" spans="2:51" s="11" customFormat="1" ht="22.5" customHeight="1">
      <c r="B818" s="187"/>
      <c r="C818" s="188"/>
      <c r="D818" s="188"/>
      <c r="E818" s="189" t="s">
        <v>22</v>
      </c>
      <c r="F818" s="286" t="s">
        <v>2211</v>
      </c>
      <c r="G818" s="287"/>
      <c r="H818" s="287"/>
      <c r="I818" s="287"/>
      <c r="J818" s="188"/>
      <c r="K818" s="190" t="s">
        <v>22</v>
      </c>
      <c r="L818" s="188"/>
      <c r="M818" s="188"/>
      <c r="N818" s="188"/>
      <c r="O818" s="188"/>
      <c r="P818" s="188"/>
      <c r="Q818" s="188"/>
      <c r="R818" s="191"/>
      <c r="T818" s="192"/>
      <c r="U818" s="188"/>
      <c r="V818" s="188"/>
      <c r="W818" s="188"/>
      <c r="X818" s="188"/>
      <c r="Y818" s="188"/>
      <c r="Z818" s="188"/>
      <c r="AA818" s="193"/>
      <c r="AT818" s="194" t="s">
        <v>199</v>
      </c>
      <c r="AU818" s="194" t="s">
        <v>114</v>
      </c>
      <c r="AV818" s="11" t="s">
        <v>90</v>
      </c>
      <c r="AW818" s="11" t="s">
        <v>39</v>
      </c>
      <c r="AX818" s="11" t="s">
        <v>82</v>
      </c>
      <c r="AY818" s="194" t="s">
        <v>191</v>
      </c>
    </row>
    <row r="819" spans="2:51" s="10" customFormat="1" ht="22.5" customHeight="1">
      <c r="B819" s="179"/>
      <c r="C819" s="180"/>
      <c r="D819" s="180"/>
      <c r="E819" s="181" t="s">
        <v>22</v>
      </c>
      <c r="F819" s="274" t="s">
        <v>2308</v>
      </c>
      <c r="G819" s="275"/>
      <c r="H819" s="275"/>
      <c r="I819" s="275"/>
      <c r="J819" s="180"/>
      <c r="K819" s="182">
        <v>2</v>
      </c>
      <c r="L819" s="180"/>
      <c r="M819" s="180"/>
      <c r="N819" s="180"/>
      <c r="O819" s="180"/>
      <c r="P819" s="180"/>
      <c r="Q819" s="180"/>
      <c r="R819" s="183"/>
      <c r="T819" s="184"/>
      <c r="U819" s="180"/>
      <c r="V819" s="180"/>
      <c r="W819" s="180"/>
      <c r="X819" s="180"/>
      <c r="Y819" s="180"/>
      <c r="Z819" s="180"/>
      <c r="AA819" s="185"/>
      <c r="AT819" s="186" t="s">
        <v>199</v>
      </c>
      <c r="AU819" s="186" t="s">
        <v>114</v>
      </c>
      <c r="AV819" s="10" t="s">
        <v>114</v>
      </c>
      <c r="AW819" s="10" t="s">
        <v>39</v>
      </c>
      <c r="AX819" s="10" t="s">
        <v>90</v>
      </c>
      <c r="AY819" s="186" t="s">
        <v>191</v>
      </c>
    </row>
    <row r="820" spans="2:51" s="12" customFormat="1" ht="22.5" customHeight="1">
      <c r="B820" s="195"/>
      <c r="C820" s="196"/>
      <c r="D820" s="196"/>
      <c r="E820" s="197" t="s">
        <v>22</v>
      </c>
      <c r="F820" s="288" t="s">
        <v>217</v>
      </c>
      <c r="G820" s="289"/>
      <c r="H820" s="289"/>
      <c r="I820" s="289"/>
      <c r="J820" s="196"/>
      <c r="K820" s="198">
        <v>2</v>
      </c>
      <c r="L820" s="196"/>
      <c r="M820" s="196"/>
      <c r="N820" s="196"/>
      <c r="O820" s="196"/>
      <c r="P820" s="196"/>
      <c r="Q820" s="196"/>
      <c r="R820" s="199"/>
      <c r="T820" s="200"/>
      <c r="U820" s="196"/>
      <c r="V820" s="196"/>
      <c r="W820" s="196"/>
      <c r="X820" s="196"/>
      <c r="Y820" s="196"/>
      <c r="Z820" s="196"/>
      <c r="AA820" s="201"/>
      <c r="AT820" s="202" t="s">
        <v>199</v>
      </c>
      <c r="AU820" s="202" t="s">
        <v>114</v>
      </c>
      <c r="AV820" s="12" t="s">
        <v>196</v>
      </c>
      <c r="AW820" s="12" t="s">
        <v>39</v>
      </c>
      <c r="AX820" s="12" t="s">
        <v>82</v>
      </c>
      <c r="AY820" s="202" t="s">
        <v>191</v>
      </c>
    </row>
    <row r="821" spans="2:65" s="1" customFormat="1" ht="22.5" customHeight="1">
      <c r="B821" s="38"/>
      <c r="C821" s="172" t="s">
        <v>353</v>
      </c>
      <c r="D821" s="172" t="s">
        <v>193</v>
      </c>
      <c r="E821" s="173" t="s">
        <v>2312</v>
      </c>
      <c r="F821" s="281" t="s">
        <v>2313</v>
      </c>
      <c r="G821" s="281"/>
      <c r="H821" s="281"/>
      <c r="I821" s="281"/>
      <c r="J821" s="174" t="s">
        <v>203</v>
      </c>
      <c r="K821" s="175">
        <v>1</v>
      </c>
      <c r="L821" s="282">
        <v>0</v>
      </c>
      <c r="M821" s="283"/>
      <c r="N821" s="280">
        <f>ROUND(L821*K821,2)</f>
        <v>0</v>
      </c>
      <c r="O821" s="280"/>
      <c r="P821" s="280"/>
      <c r="Q821" s="280"/>
      <c r="R821" s="40"/>
      <c r="T821" s="176" t="s">
        <v>22</v>
      </c>
      <c r="U821" s="47" t="s">
        <v>47</v>
      </c>
      <c r="V821" s="39"/>
      <c r="W821" s="177">
        <f>V821*K821</f>
        <v>0</v>
      </c>
      <c r="X821" s="177">
        <v>0</v>
      </c>
      <c r="Y821" s="177">
        <f>X821*K821</f>
        <v>0</v>
      </c>
      <c r="Z821" s="177">
        <v>0</v>
      </c>
      <c r="AA821" s="178">
        <f>Z821*K821</f>
        <v>0</v>
      </c>
      <c r="AR821" s="21" t="s">
        <v>344</v>
      </c>
      <c r="AT821" s="21" t="s">
        <v>193</v>
      </c>
      <c r="AU821" s="21" t="s">
        <v>114</v>
      </c>
      <c r="AY821" s="21" t="s">
        <v>191</v>
      </c>
      <c r="BE821" s="113">
        <f>IF(U821="základní",N821,0)</f>
        <v>0</v>
      </c>
      <c r="BF821" s="113">
        <f>IF(U821="snížená",N821,0)</f>
        <v>0</v>
      </c>
      <c r="BG821" s="113">
        <f>IF(U821="zákl. přenesená",N821,0)</f>
        <v>0</v>
      </c>
      <c r="BH821" s="113">
        <f>IF(U821="sníž. přenesená",N821,0)</f>
        <v>0</v>
      </c>
      <c r="BI821" s="113">
        <f>IF(U821="nulová",N821,0)</f>
        <v>0</v>
      </c>
      <c r="BJ821" s="21" t="s">
        <v>90</v>
      </c>
      <c r="BK821" s="113">
        <f>ROUND(L821*K821,2)</f>
        <v>0</v>
      </c>
      <c r="BL821" s="21" t="s">
        <v>344</v>
      </c>
      <c r="BM821" s="21" t="s">
        <v>2314</v>
      </c>
    </row>
    <row r="822" spans="2:47" s="1" customFormat="1" ht="22.5" customHeight="1">
      <c r="B822" s="38"/>
      <c r="C822" s="39"/>
      <c r="D822" s="39"/>
      <c r="E822" s="39"/>
      <c r="F822" s="270" t="s">
        <v>2300</v>
      </c>
      <c r="G822" s="271"/>
      <c r="H822" s="271"/>
      <c r="I822" s="271"/>
      <c r="J822" s="39"/>
      <c r="K822" s="39"/>
      <c r="L822" s="39"/>
      <c r="M822" s="39"/>
      <c r="N822" s="39"/>
      <c r="O822" s="39"/>
      <c r="P822" s="39"/>
      <c r="Q822" s="39"/>
      <c r="R822" s="40"/>
      <c r="T822" s="147"/>
      <c r="U822" s="39"/>
      <c r="V822" s="39"/>
      <c r="W822" s="39"/>
      <c r="X822" s="39"/>
      <c r="Y822" s="39"/>
      <c r="Z822" s="39"/>
      <c r="AA822" s="81"/>
      <c r="AT822" s="21" t="s">
        <v>210</v>
      </c>
      <c r="AU822" s="21" t="s">
        <v>114</v>
      </c>
    </row>
    <row r="823" spans="2:51" s="11" customFormat="1" ht="22.5" customHeight="1">
      <c r="B823" s="187"/>
      <c r="C823" s="188"/>
      <c r="D823" s="188"/>
      <c r="E823" s="189" t="s">
        <v>22</v>
      </c>
      <c r="F823" s="272" t="s">
        <v>2211</v>
      </c>
      <c r="G823" s="273"/>
      <c r="H823" s="273"/>
      <c r="I823" s="273"/>
      <c r="J823" s="188"/>
      <c r="K823" s="190" t="s">
        <v>22</v>
      </c>
      <c r="L823" s="188"/>
      <c r="M823" s="188"/>
      <c r="N823" s="188"/>
      <c r="O823" s="188"/>
      <c r="P823" s="188"/>
      <c r="Q823" s="188"/>
      <c r="R823" s="191"/>
      <c r="T823" s="192"/>
      <c r="U823" s="188"/>
      <c r="V823" s="188"/>
      <c r="W823" s="188"/>
      <c r="X823" s="188"/>
      <c r="Y823" s="188"/>
      <c r="Z823" s="188"/>
      <c r="AA823" s="193"/>
      <c r="AT823" s="194" t="s">
        <v>199</v>
      </c>
      <c r="AU823" s="194" t="s">
        <v>114</v>
      </c>
      <c r="AV823" s="11" t="s">
        <v>90</v>
      </c>
      <c r="AW823" s="11" t="s">
        <v>39</v>
      </c>
      <c r="AX823" s="11" t="s">
        <v>82</v>
      </c>
      <c r="AY823" s="194" t="s">
        <v>191</v>
      </c>
    </row>
    <row r="824" spans="2:51" s="10" customFormat="1" ht="22.5" customHeight="1">
      <c r="B824" s="179"/>
      <c r="C824" s="180"/>
      <c r="D824" s="180"/>
      <c r="E824" s="181" t="s">
        <v>22</v>
      </c>
      <c r="F824" s="274" t="s">
        <v>2315</v>
      </c>
      <c r="G824" s="275"/>
      <c r="H824" s="275"/>
      <c r="I824" s="275"/>
      <c r="J824" s="180"/>
      <c r="K824" s="182">
        <v>1</v>
      </c>
      <c r="L824" s="180"/>
      <c r="M824" s="180"/>
      <c r="N824" s="180"/>
      <c r="O824" s="180"/>
      <c r="P824" s="180"/>
      <c r="Q824" s="180"/>
      <c r="R824" s="183"/>
      <c r="T824" s="184"/>
      <c r="U824" s="180"/>
      <c r="V824" s="180"/>
      <c r="W824" s="180"/>
      <c r="X824" s="180"/>
      <c r="Y824" s="180"/>
      <c r="Z824" s="180"/>
      <c r="AA824" s="185"/>
      <c r="AT824" s="186" t="s">
        <v>199</v>
      </c>
      <c r="AU824" s="186" t="s">
        <v>114</v>
      </c>
      <c r="AV824" s="10" t="s">
        <v>114</v>
      </c>
      <c r="AW824" s="10" t="s">
        <v>39</v>
      </c>
      <c r="AX824" s="10" t="s">
        <v>82</v>
      </c>
      <c r="AY824" s="186" t="s">
        <v>191</v>
      </c>
    </row>
    <row r="825" spans="2:51" s="12" customFormat="1" ht="22.5" customHeight="1">
      <c r="B825" s="195"/>
      <c r="C825" s="196"/>
      <c r="D825" s="196"/>
      <c r="E825" s="197" t="s">
        <v>22</v>
      </c>
      <c r="F825" s="288" t="s">
        <v>217</v>
      </c>
      <c r="G825" s="289"/>
      <c r="H825" s="289"/>
      <c r="I825" s="289"/>
      <c r="J825" s="196"/>
      <c r="K825" s="198">
        <v>1</v>
      </c>
      <c r="L825" s="196"/>
      <c r="M825" s="196"/>
      <c r="N825" s="196"/>
      <c r="O825" s="196"/>
      <c r="P825" s="196"/>
      <c r="Q825" s="196"/>
      <c r="R825" s="199"/>
      <c r="T825" s="200"/>
      <c r="U825" s="196"/>
      <c r="V825" s="196"/>
      <c r="W825" s="196"/>
      <c r="X825" s="196"/>
      <c r="Y825" s="196"/>
      <c r="Z825" s="196"/>
      <c r="AA825" s="201"/>
      <c r="AT825" s="202" t="s">
        <v>199</v>
      </c>
      <c r="AU825" s="202" t="s">
        <v>114</v>
      </c>
      <c r="AV825" s="12" t="s">
        <v>196</v>
      </c>
      <c r="AW825" s="12" t="s">
        <v>39</v>
      </c>
      <c r="AX825" s="12" t="s">
        <v>90</v>
      </c>
      <c r="AY825" s="202" t="s">
        <v>191</v>
      </c>
    </row>
    <row r="826" spans="2:65" s="1" customFormat="1" ht="22.5" customHeight="1">
      <c r="B826" s="38"/>
      <c r="C826" s="203" t="s">
        <v>741</v>
      </c>
      <c r="D826" s="203" t="s">
        <v>292</v>
      </c>
      <c r="E826" s="204" t="s">
        <v>2316</v>
      </c>
      <c r="F826" s="276" t="s">
        <v>2317</v>
      </c>
      <c r="G826" s="276"/>
      <c r="H826" s="276"/>
      <c r="I826" s="276"/>
      <c r="J826" s="205" t="s">
        <v>203</v>
      </c>
      <c r="K826" s="206">
        <v>1</v>
      </c>
      <c r="L826" s="277">
        <v>0</v>
      </c>
      <c r="M826" s="278"/>
      <c r="N826" s="279">
        <f>ROUND(L826*K826,2)</f>
        <v>0</v>
      </c>
      <c r="O826" s="280"/>
      <c r="P826" s="280"/>
      <c r="Q826" s="280"/>
      <c r="R826" s="40"/>
      <c r="T826" s="176" t="s">
        <v>22</v>
      </c>
      <c r="U826" s="47" t="s">
        <v>47</v>
      </c>
      <c r="V826" s="39"/>
      <c r="W826" s="177">
        <f>V826*K826</f>
        <v>0</v>
      </c>
      <c r="X826" s="177">
        <v>0.00035</v>
      </c>
      <c r="Y826" s="177">
        <f>X826*K826</f>
        <v>0.00035</v>
      </c>
      <c r="Z826" s="177">
        <v>0</v>
      </c>
      <c r="AA826" s="178">
        <f>Z826*K826</f>
        <v>0</v>
      </c>
      <c r="AR826" s="21" t="s">
        <v>296</v>
      </c>
      <c r="AT826" s="21" t="s">
        <v>292</v>
      </c>
      <c r="AU826" s="21" t="s">
        <v>114</v>
      </c>
      <c r="AY826" s="21" t="s">
        <v>191</v>
      </c>
      <c r="BE826" s="113">
        <f>IF(U826="základní",N826,0)</f>
        <v>0</v>
      </c>
      <c r="BF826" s="113">
        <f>IF(U826="snížená",N826,0)</f>
        <v>0</v>
      </c>
      <c r="BG826" s="113">
        <f>IF(U826="zákl. přenesená",N826,0)</f>
        <v>0</v>
      </c>
      <c r="BH826" s="113">
        <f>IF(U826="sníž. přenesená",N826,0)</f>
        <v>0</v>
      </c>
      <c r="BI826" s="113">
        <f>IF(U826="nulová",N826,0)</f>
        <v>0</v>
      </c>
      <c r="BJ826" s="21" t="s">
        <v>90</v>
      </c>
      <c r="BK826" s="113">
        <f>ROUND(L826*K826,2)</f>
        <v>0</v>
      </c>
      <c r="BL826" s="21" t="s">
        <v>196</v>
      </c>
      <c r="BM826" s="21" t="s">
        <v>2318</v>
      </c>
    </row>
    <row r="827" spans="2:51" s="11" customFormat="1" ht="22.5" customHeight="1">
      <c r="B827" s="187"/>
      <c r="C827" s="188"/>
      <c r="D827" s="188"/>
      <c r="E827" s="189" t="s">
        <v>22</v>
      </c>
      <c r="F827" s="286" t="s">
        <v>2211</v>
      </c>
      <c r="G827" s="287"/>
      <c r="H827" s="287"/>
      <c r="I827" s="287"/>
      <c r="J827" s="188"/>
      <c r="K827" s="190" t="s">
        <v>22</v>
      </c>
      <c r="L827" s="188"/>
      <c r="M827" s="188"/>
      <c r="N827" s="188"/>
      <c r="O827" s="188"/>
      <c r="P827" s="188"/>
      <c r="Q827" s="188"/>
      <c r="R827" s="191"/>
      <c r="T827" s="192"/>
      <c r="U827" s="188"/>
      <c r="V827" s="188"/>
      <c r="W827" s="188"/>
      <c r="X827" s="188"/>
      <c r="Y827" s="188"/>
      <c r="Z827" s="188"/>
      <c r="AA827" s="193"/>
      <c r="AT827" s="194" t="s">
        <v>199</v>
      </c>
      <c r="AU827" s="194" t="s">
        <v>114</v>
      </c>
      <c r="AV827" s="11" t="s">
        <v>90</v>
      </c>
      <c r="AW827" s="11" t="s">
        <v>39</v>
      </c>
      <c r="AX827" s="11" t="s">
        <v>82</v>
      </c>
      <c r="AY827" s="194" t="s">
        <v>191</v>
      </c>
    </row>
    <row r="828" spans="2:51" s="10" customFormat="1" ht="22.5" customHeight="1">
      <c r="B828" s="179"/>
      <c r="C828" s="180"/>
      <c r="D828" s="180"/>
      <c r="E828" s="181" t="s">
        <v>22</v>
      </c>
      <c r="F828" s="274" t="s">
        <v>2315</v>
      </c>
      <c r="G828" s="275"/>
      <c r="H828" s="275"/>
      <c r="I828" s="275"/>
      <c r="J828" s="180"/>
      <c r="K828" s="182">
        <v>1</v>
      </c>
      <c r="L828" s="180"/>
      <c r="M828" s="180"/>
      <c r="N828" s="180"/>
      <c r="O828" s="180"/>
      <c r="P828" s="180"/>
      <c r="Q828" s="180"/>
      <c r="R828" s="183"/>
      <c r="T828" s="184"/>
      <c r="U828" s="180"/>
      <c r="V828" s="180"/>
      <c r="W828" s="180"/>
      <c r="X828" s="180"/>
      <c r="Y828" s="180"/>
      <c r="Z828" s="180"/>
      <c r="AA828" s="185"/>
      <c r="AT828" s="186" t="s">
        <v>199</v>
      </c>
      <c r="AU828" s="186" t="s">
        <v>114</v>
      </c>
      <c r="AV828" s="10" t="s">
        <v>114</v>
      </c>
      <c r="AW828" s="10" t="s">
        <v>39</v>
      </c>
      <c r="AX828" s="10" t="s">
        <v>90</v>
      </c>
      <c r="AY828" s="186" t="s">
        <v>191</v>
      </c>
    </row>
    <row r="829" spans="2:51" s="12" customFormat="1" ht="22.5" customHeight="1">
      <c r="B829" s="195"/>
      <c r="C829" s="196"/>
      <c r="D829" s="196"/>
      <c r="E829" s="197" t="s">
        <v>22</v>
      </c>
      <c r="F829" s="288" t="s">
        <v>217</v>
      </c>
      <c r="G829" s="289"/>
      <c r="H829" s="289"/>
      <c r="I829" s="289"/>
      <c r="J829" s="196"/>
      <c r="K829" s="198">
        <v>1</v>
      </c>
      <c r="L829" s="196"/>
      <c r="M829" s="196"/>
      <c r="N829" s="196"/>
      <c r="O829" s="196"/>
      <c r="P829" s="196"/>
      <c r="Q829" s="196"/>
      <c r="R829" s="199"/>
      <c r="T829" s="200"/>
      <c r="U829" s="196"/>
      <c r="V829" s="196"/>
      <c r="W829" s="196"/>
      <c r="X829" s="196"/>
      <c r="Y829" s="196"/>
      <c r="Z829" s="196"/>
      <c r="AA829" s="201"/>
      <c r="AT829" s="202" t="s">
        <v>199</v>
      </c>
      <c r="AU829" s="202" t="s">
        <v>114</v>
      </c>
      <c r="AV829" s="12" t="s">
        <v>196</v>
      </c>
      <c r="AW829" s="12" t="s">
        <v>39</v>
      </c>
      <c r="AX829" s="12" t="s">
        <v>82</v>
      </c>
      <c r="AY829" s="202" t="s">
        <v>191</v>
      </c>
    </row>
    <row r="830" spans="2:65" s="1" customFormat="1" ht="31.5" customHeight="1">
      <c r="B830" s="38"/>
      <c r="C830" s="172" t="s">
        <v>973</v>
      </c>
      <c r="D830" s="172" t="s">
        <v>193</v>
      </c>
      <c r="E830" s="173" t="s">
        <v>1226</v>
      </c>
      <c r="F830" s="281" t="s">
        <v>1227</v>
      </c>
      <c r="G830" s="281"/>
      <c r="H830" s="281"/>
      <c r="I830" s="281"/>
      <c r="J830" s="174" t="s">
        <v>831</v>
      </c>
      <c r="K830" s="215">
        <v>0</v>
      </c>
      <c r="L830" s="282">
        <v>0</v>
      </c>
      <c r="M830" s="283"/>
      <c r="N830" s="280">
        <f>ROUND(L830*K830,2)</f>
        <v>0</v>
      </c>
      <c r="O830" s="280"/>
      <c r="P830" s="280"/>
      <c r="Q830" s="280"/>
      <c r="R830" s="40"/>
      <c r="T830" s="176" t="s">
        <v>22</v>
      </c>
      <c r="U830" s="47" t="s">
        <v>47</v>
      </c>
      <c r="V830" s="39"/>
      <c r="W830" s="177">
        <f>V830*K830</f>
        <v>0</v>
      </c>
      <c r="X830" s="177">
        <v>0</v>
      </c>
      <c r="Y830" s="177">
        <f>X830*K830</f>
        <v>0</v>
      </c>
      <c r="Z830" s="177">
        <v>0</v>
      </c>
      <c r="AA830" s="178">
        <f>Z830*K830</f>
        <v>0</v>
      </c>
      <c r="AR830" s="21" t="s">
        <v>344</v>
      </c>
      <c r="AT830" s="21" t="s">
        <v>193</v>
      </c>
      <c r="AU830" s="21" t="s">
        <v>114</v>
      </c>
      <c r="AY830" s="21" t="s">
        <v>191</v>
      </c>
      <c r="BE830" s="113">
        <f>IF(U830="základní",N830,0)</f>
        <v>0</v>
      </c>
      <c r="BF830" s="113">
        <f>IF(U830="snížená",N830,0)</f>
        <v>0</v>
      </c>
      <c r="BG830" s="113">
        <f>IF(U830="zákl. přenesená",N830,0)</f>
        <v>0</v>
      </c>
      <c r="BH830" s="113">
        <f>IF(U830="sníž. přenesená",N830,0)</f>
        <v>0</v>
      </c>
      <c r="BI830" s="113">
        <f>IF(U830="nulová",N830,0)</f>
        <v>0</v>
      </c>
      <c r="BJ830" s="21" t="s">
        <v>90</v>
      </c>
      <c r="BK830" s="113">
        <f>ROUND(L830*K830,2)</f>
        <v>0</v>
      </c>
      <c r="BL830" s="21" t="s">
        <v>344</v>
      </c>
      <c r="BM830" s="21" t="s">
        <v>2319</v>
      </c>
    </row>
    <row r="831" spans="2:63" s="9" customFormat="1" ht="29.85" customHeight="1">
      <c r="B831" s="161"/>
      <c r="C831" s="162"/>
      <c r="D831" s="171" t="s">
        <v>156</v>
      </c>
      <c r="E831" s="171"/>
      <c r="F831" s="171"/>
      <c r="G831" s="171"/>
      <c r="H831" s="171"/>
      <c r="I831" s="171"/>
      <c r="J831" s="171"/>
      <c r="K831" s="171"/>
      <c r="L831" s="171"/>
      <c r="M831" s="171"/>
      <c r="N831" s="268">
        <f>BK831</f>
        <v>0</v>
      </c>
      <c r="O831" s="269"/>
      <c r="P831" s="269"/>
      <c r="Q831" s="269"/>
      <c r="R831" s="164"/>
      <c r="T831" s="165"/>
      <c r="U831" s="162"/>
      <c r="V831" s="162"/>
      <c r="W831" s="166">
        <f>W832</f>
        <v>0</v>
      </c>
      <c r="X831" s="162"/>
      <c r="Y831" s="166">
        <f>Y832</f>
        <v>0</v>
      </c>
      <c r="Z831" s="162"/>
      <c r="AA831" s="167">
        <f>AA832</f>
        <v>0</v>
      </c>
      <c r="AR831" s="168" t="s">
        <v>114</v>
      </c>
      <c r="AT831" s="169" t="s">
        <v>81</v>
      </c>
      <c r="AU831" s="169" t="s">
        <v>90</v>
      </c>
      <c r="AY831" s="168" t="s">
        <v>191</v>
      </c>
      <c r="BK831" s="170">
        <f>BK832</f>
        <v>0</v>
      </c>
    </row>
    <row r="832" spans="2:65" s="1" customFormat="1" ht="31.5" customHeight="1">
      <c r="B832" s="38"/>
      <c r="C832" s="172" t="s">
        <v>2320</v>
      </c>
      <c r="D832" s="172" t="s">
        <v>193</v>
      </c>
      <c r="E832" s="173" t="s">
        <v>1230</v>
      </c>
      <c r="F832" s="281" t="s">
        <v>1231</v>
      </c>
      <c r="G832" s="281"/>
      <c r="H832" s="281"/>
      <c r="I832" s="281"/>
      <c r="J832" s="174" t="s">
        <v>203</v>
      </c>
      <c r="K832" s="175">
        <v>3</v>
      </c>
      <c r="L832" s="282">
        <v>0</v>
      </c>
      <c r="M832" s="283"/>
      <c r="N832" s="280">
        <f>ROUND(L832*K832,2)</f>
        <v>0</v>
      </c>
      <c r="O832" s="280"/>
      <c r="P832" s="280"/>
      <c r="Q832" s="280"/>
      <c r="R832" s="40"/>
      <c r="T832" s="176" t="s">
        <v>22</v>
      </c>
      <c r="U832" s="47" t="s">
        <v>47</v>
      </c>
      <c r="V832" s="39"/>
      <c r="W832" s="177">
        <f>V832*K832</f>
        <v>0</v>
      </c>
      <c r="X832" s="177">
        <v>0</v>
      </c>
      <c r="Y832" s="177">
        <f>X832*K832</f>
        <v>0</v>
      </c>
      <c r="Z832" s="177">
        <v>0</v>
      </c>
      <c r="AA832" s="178">
        <f>Z832*K832</f>
        <v>0</v>
      </c>
      <c r="AR832" s="21" t="s">
        <v>344</v>
      </c>
      <c r="AT832" s="21" t="s">
        <v>193</v>
      </c>
      <c r="AU832" s="21" t="s">
        <v>114</v>
      </c>
      <c r="AY832" s="21" t="s">
        <v>191</v>
      </c>
      <c r="BE832" s="113">
        <f>IF(U832="základní",N832,0)</f>
        <v>0</v>
      </c>
      <c r="BF832" s="113">
        <f>IF(U832="snížená",N832,0)</f>
        <v>0</v>
      </c>
      <c r="BG832" s="113">
        <f>IF(U832="zákl. přenesená",N832,0)</f>
        <v>0</v>
      </c>
      <c r="BH832" s="113">
        <f>IF(U832="sníž. přenesená",N832,0)</f>
        <v>0</v>
      </c>
      <c r="BI832" s="113">
        <f>IF(U832="nulová",N832,0)</f>
        <v>0</v>
      </c>
      <c r="BJ832" s="21" t="s">
        <v>90</v>
      </c>
      <c r="BK832" s="113">
        <f>ROUND(L832*K832,2)</f>
        <v>0</v>
      </c>
      <c r="BL832" s="21" t="s">
        <v>344</v>
      </c>
      <c r="BM832" s="21" t="s">
        <v>2321</v>
      </c>
    </row>
    <row r="833" spans="2:63" s="9" customFormat="1" ht="29.85" customHeight="1">
      <c r="B833" s="161"/>
      <c r="C833" s="162"/>
      <c r="D833" s="171" t="s">
        <v>157</v>
      </c>
      <c r="E833" s="171"/>
      <c r="F833" s="171"/>
      <c r="G833" s="171"/>
      <c r="H833" s="171"/>
      <c r="I833" s="171"/>
      <c r="J833" s="171"/>
      <c r="K833" s="171"/>
      <c r="L833" s="171"/>
      <c r="M833" s="171"/>
      <c r="N833" s="268">
        <f>BK833</f>
        <v>0</v>
      </c>
      <c r="O833" s="269"/>
      <c r="P833" s="269"/>
      <c r="Q833" s="269"/>
      <c r="R833" s="164"/>
      <c r="T833" s="165"/>
      <c r="U833" s="162"/>
      <c r="V833" s="162"/>
      <c r="W833" s="166">
        <f>SUM(W834:W854)</f>
        <v>0</v>
      </c>
      <c r="X833" s="162"/>
      <c r="Y833" s="166">
        <f>SUM(Y834:Y854)</f>
        <v>1.1677399999999998</v>
      </c>
      <c r="Z833" s="162"/>
      <c r="AA833" s="167">
        <f>SUM(AA834:AA854)</f>
        <v>0</v>
      </c>
      <c r="AR833" s="168" t="s">
        <v>114</v>
      </c>
      <c r="AT833" s="169" t="s">
        <v>81</v>
      </c>
      <c r="AU833" s="169" t="s">
        <v>90</v>
      </c>
      <c r="AY833" s="168" t="s">
        <v>191</v>
      </c>
      <c r="BK833" s="170">
        <f>SUM(BK834:BK854)</f>
        <v>0</v>
      </c>
    </row>
    <row r="834" spans="2:65" s="1" customFormat="1" ht="31.5" customHeight="1">
      <c r="B834" s="38"/>
      <c r="C834" s="172" t="s">
        <v>2322</v>
      </c>
      <c r="D834" s="172" t="s">
        <v>193</v>
      </c>
      <c r="E834" s="173" t="s">
        <v>1234</v>
      </c>
      <c r="F834" s="281" t="s">
        <v>1235</v>
      </c>
      <c r="G834" s="281"/>
      <c r="H834" s="281"/>
      <c r="I834" s="281"/>
      <c r="J834" s="174" t="s">
        <v>111</v>
      </c>
      <c r="K834" s="175">
        <v>53.4</v>
      </c>
      <c r="L834" s="282">
        <v>0</v>
      </c>
      <c r="M834" s="283"/>
      <c r="N834" s="280">
        <f>ROUND(L834*K834,2)</f>
        <v>0</v>
      </c>
      <c r="O834" s="280"/>
      <c r="P834" s="280"/>
      <c r="Q834" s="280"/>
      <c r="R834" s="40"/>
      <c r="T834" s="176" t="s">
        <v>22</v>
      </c>
      <c r="U834" s="47" t="s">
        <v>47</v>
      </c>
      <c r="V834" s="39"/>
      <c r="W834" s="177">
        <f>V834*K834</f>
        <v>0</v>
      </c>
      <c r="X834" s="177">
        <v>0.0161</v>
      </c>
      <c r="Y834" s="177">
        <f>X834*K834</f>
        <v>0.85974</v>
      </c>
      <c r="Z834" s="177">
        <v>0</v>
      </c>
      <c r="AA834" s="178">
        <f>Z834*K834</f>
        <v>0</v>
      </c>
      <c r="AR834" s="21" t="s">
        <v>344</v>
      </c>
      <c r="AT834" s="21" t="s">
        <v>193</v>
      </c>
      <c r="AU834" s="21" t="s">
        <v>114</v>
      </c>
      <c r="AY834" s="21" t="s">
        <v>191</v>
      </c>
      <c r="BE834" s="113">
        <f>IF(U834="základní",N834,0)</f>
        <v>0</v>
      </c>
      <c r="BF834" s="113">
        <f>IF(U834="snížená",N834,0)</f>
        <v>0</v>
      </c>
      <c r="BG834" s="113">
        <f>IF(U834="zákl. přenesená",N834,0)</f>
        <v>0</v>
      </c>
      <c r="BH834" s="113">
        <f>IF(U834="sníž. přenesená",N834,0)</f>
        <v>0</v>
      </c>
      <c r="BI834" s="113">
        <f>IF(U834="nulová",N834,0)</f>
        <v>0</v>
      </c>
      <c r="BJ834" s="21" t="s">
        <v>90</v>
      </c>
      <c r="BK834" s="113">
        <f>ROUND(L834*K834,2)</f>
        <v>0</v>
      </c>
      <c r="BL834" s="21" t="s">
        <v>344</v>
      </c>
      <c r="BM834" s="21" t="s">
        <v>2323</v>
      </c>
    </row>
    <row r="835" spans="2:47" s="1" customFormat="1" ht="54" customHeight="1">
      <c r="B835" s="38"/>
      <c r="C835" s="39"/>
      <c r="D835" s="39"/>
      <c r="E835" s="39"/>
      <c r="F835" s="270" t="s">
        <v>2324</v>
      </c>
      <c r="G835" s="271"/>
      <c r="H835" s="271"/>
      <c r="I835" s="271"/>
      <c r="J835" s="39"/>
      <c r="K835" s="39"/>
      <c r="L835" s="39"/>
      <c r="M835" s="39"/>
      <c r="N835" s="39"/>
      <c r="O835" s="39"/>
      <c r="P835" s="39"/>
      <c r="Q835" s="39"/>
      <c r="R835" s="40"/>
      <c r="T835" s="147"/>
      <c r="U835" s="39"/>
      <c r="V835" s="39"/>
      <c r="W835" s="39"/>
      <c r="X835" s="39"/>
      <c r="Y835" s="39"/>
      <c r="Z835" s="39"/>
      <c r="AA835" s="81"/>
      <c r="AT835" s="21" t="s">
        <v>210</v>
      </c>
      <c r="AU835" s="21" t="s">
        <v>114</v>
      </c>
    </row>
    <row r="836" spans="2:51" s="11" customFormat="1" ht="22.5" customHeight="1">
      <c r="B836" s="187"/>
      <c r="C836" s="188"/>
      <c r="D836" s="188"/>
      <c r="E836" s="189" t="s">
        <v>22</v>
      </c>
      <c r="F836" s="272" t="s">
        <v>2156</v>
      </c>
      <c r="G836" s="273"/>
      <c r="H836" s="273"/>
      <c r="I836" s="273"/>
      <c r="J836" s="188"/>
      <c r="K836" s="190" t="s">
        <v>22</v>
      </c>
      <c r="L836" s="188"/>
      <c r="M836" s="188"/>
      <c r="N836" s="188"/>
      <c r="O836" s="188"/>
      <c r="P836" s="188"/>
      <c r="Q836" s="188"/>
      <c r="R836" s="191"/>
      <c r="T836" s="192"/>
      <c r="U836" s="188"/>
      <c r="V836" s="188"/>
      <c r="W836" s="188"/>
      <c r="X836" s="188"/>
      <c r="Y836" s="188"/>
      <c r="Z836" s="188"/>
      <c r="AA836" s="193"/>
      <c r="AT836" s="194" t="s">
        <v>199</v>
      </c>
      <c r="AU836" s="194" t="s">
        <v>114</v>
      </c>
      <c r="AV836" s="11" t="s">
        <v>90</v>
      </c>
      <c r="AW836" s="11" t="s">
        <v>39</v>
      </c>
      <c r="AX836" s="11" t="s">
        <v>82</v>
      </c>
      <c r="AY836" s="194" t="s">
        <v>191</v>
      </c>
    </row>
    <row r="837" spans="2:51" s="10" customFormat="1" ht="22.5" customHeight="1">
      <c r="B837" s="179"/>
      <c r="C837" s="180"/>
      <c r="D837" s="180"/>
      <c r="E837" s="181" t="s">
        <v>22</v>
      </c>
      <c r="F837" s="274" t="s">
        <v>2325</v>
      </c>
      <c r="G837" s="275"/>
      <c r="H837" s="275"/>
      <c r="I837" s="275"/>
      <c r="J837" s="180"/>
      <c r="K837" s="182">
        <v>50.05</v>
      </c>
      <c r="L837" s="180"/>
      <c r="M837" s="180"/>
      <c r="N837" s="180"/>
      <c r="O837" s="180"/>
      <c r="P837" s="180"/>
      <c r="Q837" s="180"/>
      <c r="R837" s="183"/>
      <c r="T837" s="184"/>
      <c r="U837" s="180"/>
      <c r="V837" s="180"/>
      <c r="W837" s="180"/>
      <c r="X837" s="180"/>
      <c r="Y837" s="180"/>
      <c r="Z837" s="180"/>
      <c r="AA837" s="185"/>
      <c r="AT837" s="186" t="s">
        <v>199</v>
      </c>
      <c r="AU837" s="186" t="s">
        <v>114</v>
      </c>
      <c r="AV837" s="10" t="s">
        <v>114</v>
      </c>
      <c r="AW837" s="10" t="s">
        <v>39</v>
      </c>
      <c r="AX837" s="10" t="s">
        <v>82</v>
      </c>
      <c r="AY837" s="186" t="s">
        <v>191</v>
      </c>
    </row>
    <row r="838" spans="2:51" s="10" customFormat="1" ht="22.5" customHeight="1">
      <c r="B838" s="179"/>
      <c r="C838" s="180"/>
      <c r="D838" s="180"/>
      <c r="E838" s="181" t="s">
        <v>22</v>
      </c>
      <c r="F838" s="274" t="s">
        <v>2326</v>
      </c>
      <c r="G838" s="275"/>
      <c r="H838" s="275"/>
      <c r="I838" s="275"/>
      <c r="J838" s="180"/>
      <c r="K838" s="182">
        <v>3.35</v>
      </c>
      <c r="L838" s="180"/>
      <c r="M838" s="180"/>
      <c r="N838" s="180"/>
      <c r="O838" s="180"/>
      <c r="P838" s="180"/>
      <c r="Q838" s="180"/>
      <c r="R838" s="183"/>
      <c r="T838" s="184"/>
      <c r="U838" s="180"/>
      <c r="V838" s="180"/>
      <c r="W838" s="180"/>
      <c r="X838" s="180"/>
      <c r="Y838" s="180"/>
      <c r="Z838" s="180"/>
      <c r="AA838" s="185"/>
      <c r="AT838" s="186" t="s">
        <v>199</v>
      </c>
      <c r="AU838" s="186" t="s">
        <v>114</v>
      </c>
      <c r="AV838" s="10" t="s">
        <v>114</v>
      </c>
      <c r="AW838" s="10" t="s">
        <v>39</v>
      </c>
      <c r="AX838" s="10" t="s">
        <v>82</v>
      </c>
      <c r="AY838" s="186" t="s">
        <v>191</v>
      </c>
    </row>
    <row r="839" spans="2:51" s="12" customFormat="1" ht="22.5" customHeight="1">
      <c r="B839" s="195"/>
      <c r="C839" s="196"/>
      <c r="D839" s="196"/>
      <c r="E839" s="197" t="s">
        <v>22</v>
      </c>
      <c r="F839" s="288" t="s">
        <v>217</v>
      </c>
      <c r="G839" s="289"/>
      <c r="H839" s="289"/>
      <c r="I839" s="289"/>
      <c r="J839" s="196"/>
      <c r="K839" s="198">
        <v>53.4</v>
      </c>
      <c r="L839" s="196"/>
      <c r="M839" s="196"/>
      <c r="N839" s="196"/>
      <c r="O839" s="196"/>
      <c r="P839" s="196"/>
      <c r="Q839" s="196"/>
      <c r="R839" s="199"/>
      <c r="T839" s="200"/>
      <c r="U839" s="196"/>
      <c r="V839" s="196"/>
      <c r="W839" s="196"/>
      <c r="X839" s="196"/>
      <c r="Y839" s="196"/>
      <c r="Z839" s="196"/>
      <c r="AA839" s="201"/>
      <c r="AT839" s="202" t="s">
        <v>199</v>
      </c>
      <c r="AU839" s="202" t="s">
        <v>114</v>
      </c>
      <c r="AV839" s="12" t="s">
        <v>196</v>
      </c>
      <c r="AW839" s="12" t="s">
        <v>39</v>
      </c>
      <c r="AX839" s="12" t="s">
        <v>90</v>
      </c>
      <c r="AY839" s="202" t="s">
        <v>191</v>
      </c>
    </row>
    <row r="840" spans="2:65" s="1" customFormat="1" ht="31.5" customHeight="1">
      <c r="B840" s="38"/>
      <c r="C840" s="172" t="s">
        <v>2327</v>
      </c>
      <c r="D840" s="172" t="s">
        <v>193</v>
      </c>
      <c r="E840" s="173" t="s">
        <v>1241</v>
      </c>
      <c r="F840" s="281" t="s">
        <v>1242</v>
      </c>
      <c r="G840" s="281"/>
      <c r="H840" s="281"/>
      <c r="I840" s="281"/>
      <c r="J840" s="174" t="s">
        <v>406</v>
      </c>
      <c r="K840" s="175">
        <v>143</v>
      </c>
      <c r="L840" s="282">
        <v>0</v>
      </c>
      <c r="M840" s="283"/>
      <c r="N840" s="280">
        <f>ROUND(L840*K840,2)</f>
        <v>0</v>
      </c>
      <c r="O840" s="280"/>
      <c r="P840" s="280"/>
      <c r="Q840" s="280"/>
      <c r="R840" s="40"/>
      <c r="T840" s="176" t="s">
        <v>22</v>
      </c>
      <c r="U840" s="47" t="s">
        <v>47</v>
      </c>
      <c r="V840" s="39"/>
      <c r="W840" s="177">
        <f>V840*K840</f>
        <v>0</v>
      </c>
      <c r="X840" s="177">
        <v>0</v>
      </c>
      <c r="Y840" s="177">
        <f>X840*K840</f>
        <v>0</v>
      </c>
      <c r="Z840" s="177">
        <v>0</v>
      </c>
      <c r="AA840" s="178">
        <f>Z840*K840</f>
        <v>0</v>
      </c>
      <c r="AR840" s="21" t="s">
        <v>344</v>
      </c>
      <c r="AT840" s="21" t="s">
        <v>193</v>
      </c>
      <c r="AU840" s="21" t="s">
        <v>114</v>
      </c>
      <c r="AY840" s="21" t="s">
        <v>191</v>
      </c>
      <c r="BE840" s="113">
        <f>IF(U840="základní",N840,0)</f>
        <v>0</v>
      </c>
      <c r="BF840" s="113">
        <f>IF(U840="snížená",N840,0)</f>
        <v>0</v>
      </c>
      <c r="BG840" s="113">
        <f>IF(U840="zákl. přenesená",N840,0)</f>
        <v>0</v>
      </c>
      <c r="BH840" s="113">
        <f>IF(U840="sníž. přenesená",N840,0)</f>
        <v>0</v>
      </c>
      <c r="BI840" s="113">
        <f>IF(U840="nulová",N840,0)</f>
        <v>0</v>
      </c>
      <c r="BJ840" s="21" t="s">
        <v>90</v>
      </c>
      <c r="BK840" s="113">
        <f>ROUND(L840*K840,2)</f>
        <v>0</v>
      </c>
      <c r="BL840" s="21" t="s">
        <v>344</v>
      </c>
      <c r="BM840" s="21" t="s">
        <v>2328</v>
      </c>
    </row>
    <row r="841" spans="2:47" s="1" customFormat="1" ht="22.5" customHeight="1">
      <c r="B841" s="38"/>
      <c r="C841" s="39"/>
      <c r="D841" s="39"/>
      <c r="E841" s="39"/>
      <c r="F841" s="270" t="s">
        <v>1244</v>
      </c>
      <c r="G841" s="271"/>
      <c r="H841" s="271"/>
      <c r="I841" s="271"/>
      <c r="J841" s="39"/>
      <c r="K841" s="39"/>
      <c r="L841" s="39"/>
      <c r="M841" s="39"/>
      <c r="N841" s="39"/>
      <c r="O841" s="39"/>
      <c r="P841" s="39"/>
      <c r="Q841" s="39"/>
      <c r="R841" s="40"/>
      <c r="T841" s="147"/>
      <c r="U841" s="39"/>
      <c r="V841" s="39"/>
      <c r="W841" s="39"/>
      <c r="X841" s="39"/>
      <c r="Y841" s="39"/>
      <c r="Z841" s="39"/>
      <c r="AA841" s="81"/>
      <c r="AT841" s="21" t="s">
        <v>210</v>
      </c>
      <c r="AU841" s="21" t="s">
        <v>114</v>
      </c>
    </row>
    <row r="842" spans="2:51" s="11" customFormat="1" ht="22.5" customHeight="1">
      <c r="B842" s="187"/>
      <c r="C842" s="188"/>
      <c r="D842" s="188"/>
      <c r="E842" s="189" t="s">
        <v>22</v>
      </c>
      <c r="F842" s="272" t="s">
        <v>2329</v>
      </c>
      <c r="G842" s="273"/>
      <c r="H842" s="273"/>
      <c r="I842" s="273"/>
      <c r="J842" s="188"/>
      <c r="K842" s="190" t="s">
        <v>22</v>
      </c>
      <c r="L842" s="188"/>
      <c r="M842" s="188"/>
      <c r="N842" s="188"/>
      <c r="O842" s="188"/>
      <c r="P842" s="188"/>
      <c r="Q842" s="188"/>
      <c r="R842" s="191"/>
      <c r="T842" s="192"/>
      <c r="U842" s="188"/>
      <c r="V842" s="188"/>
      <c r="W842" s="188"/>
      <c r="X842" s="188"/>
      <c r="Y842" s="188"/>
      <c r="Z842" s="188"/>
      <c r="AA842" s="193"/>
      <c r="AT842" s="194" t="s">
        <v>199</v>
      </c>
      <c r="AU842" s="194" t="s">
        <v>114</v>
      </c>
      <c r="AV842" s="11" t="s">
        <v>90</v>
      </c>
      <c r="AW842" s="11" t="s">
        <v>39</v>
      </c>
      <c r="AX842" s="11" t="s">
        <v>82</v>
      </c>
      <c r="AY842" s="194" t="s">
        <v>191</v>
      </c>
    </row>
    <row r="843" spans="2:51" s="10" customFormat="1" ht="22.5" customHeight="1">
      <c r="B843" s="179"/>
      <c r="C843" s="180"/>
      <c r="D843" s="180"/>
      <c r="E843" s="181" t="s">
        <v>22</v>
      </c>
      <c r="F843" s="274" t="s">
        <v>2330</v>
      </c>
      <c r="G843" s="275"/>
      <c r="H843" s="275"/>
      <c r="I843" s="275"/>
      <c r="J843" s="180"/>
      <c r="K843" s="182">
        <v>143</v>
      </c>
      <c r="L843" s="180"/>
      <c r="M843" s="180"/>
      <c r="N843" s="180"/>
      <c r="O843" s="180"/>
      <c r="P843" s="180"/>
      <c r="Q843" s="180"/>
      <c r="R843" s="183"/>
      <c r="T843" s="184"/>
      <c r="U843" s="180"/>
      <c r="V843" s="180"/>
      <c r="W843" s="180"/>
      <c r="X843" s="180"/>
      <c r="Y843" s="180"/>
      <c r="Z843" s="180"/>
      <c r="AA843" s="185"/>
      <c r="AT843" s="186" t="s">
        <v>199</v>
      </c>
      <c r="AU843" s="186" t="s">
        <v>114</v>
      </c>
      <c r="AV843" s="10" t="s">
        <v>114</v>
      </c>
      <c r="AW843" s="10" t="s">
        <v>39</v>
      </c>
      <c r="AX843" s="10" t="s">
        <v>90</v>
      </c>
      <c r="AY843" s="186" t="s">
        <v>191</v>
      </c>
    </row>
    <row r="844" spans="2:65" s="1" customFormat="1" ht="31.5" customHeight="1">
      <c r="B844" s="38"/>
      <c r="C844" s="203" t="s">
        <v>2331</v>
      </c>
      <c r="D844" s="203" t="s">
        <v>292</v>
      </c>
      <c r="E844" s="204" t="s">
        <v>1249</v>
      </c>
      <c r="F844" s="276" t="s">
        <v>1250</v>
      </c>
      <c r="G844" s="276"/>
      <c r="H844" s="276"/>
      <c r="I844" s="276"/>
      <c r="J844" s="205" t="s">
        <v>207</v>
      </c>
      <c r="K844" s="206">
        <v>0.412</v>
      </c>
      <c r="L844" s="277">
        <v>0</v>
      </c>
      <c r="M844" s="278"/>
      <c r="N844" s="279">
        <f>ROUND(L844*K844,2)</f>
        <v>0</v>
      </c>
      <c r="O844" s="280"/>
      <c r="P844" s="280"/>
      <c r="Q844" s="280"/>
      <c r="R844" s="40"/>
      <c r="T844" s="176" t="s">
        <v>22</v>
      </c>
      <c r="U844" s="47" t="s">
        <v>47</v>
      </c>
      <c r="V844" s="39"/>
      <c r="W844" s="177">
        <f>V844*K844</f>
        <v>0</v>
      </c>
      <c r="X844" s="177">
        <v>0.55</v>
      </c>
      <c r="Y844" s="177">
        <f>X844*K844</f>
        <v>0.2266</v>
      </c>
      <c r="Z844" s="177">
        <v>0</v>
      </c>
      <c r="AA844" s="178">
        <f>Z844*K844</f>
        <v>0</v>
      </c>
      <c r="AR844" s="21" t="s">
        <v>440</v>
      </c>
      <c r="AT844" s="21" t="s">
        <v>292</v>
      </c>
      <c r="AU844" s="21" t="s">
        <v>114</v>
      </c>
      <c r="AY844" s="21" t="s">
        <v>191</v>
      </c>
      <c r="BE844" s="113">
        <f>IF(U844="základní",N844,0)</f>
        <v>0</v>
      </c>
      <c r="BF844" s="113">
        <f>IF(U844="snížená",N844,0)</f>
        <v>0</v>
      </c>
      <c r="BG844" s="113">
        <f>IF(U844="zákl. přenesená",N844,0)</f>
        <v>0</v>
      </c>
      <c r="BH844" s="113">
        <f>IF(U844="sníž. přenesená",N844,0)</f>
        <v>0</v>
      </c>
      <c r="BI844" s="113">
        <f>IF(U844="nulová",N844,0)</f>
        <v>0</v>
      </c>
      <c r="BJ844" s="21" t="s">
        <v>90</v>
      </c>
      <c r="BK844" s="113">
        <f>ROUND(L844*K844,2)</f>
        <v>0</v>
      </c>
      <c r="BL844" s="21" t="s">
        <v>344</v>
      </c>
      <c r="BM844" s="21" t="s">
        <v>2332</v>
      </c>
    </row>
    <row r="845" spans="2:51" s="11" customFormat="1" ht="22.5" customHeight="1">
      <c r="B845" s="187"/>
      <c r="C845" s="188"/>
      <c r="D845" s="188"/>
      <c r="E845" s="189" t="s">
        <v>22</v>
      </c>
      <c r="F845" s="286" t="s">
        <v>2329</v>
      </c>
      <c r="G845" s="287"/>
      <c r="H845" s="287"/>
      <c r="I845" s="287"/>
      <c r="J845" s="188"/>
      <c r="K845" s="190" t="s">
        <v>22</v>
      </c>
      <c r="L845" s="188"/>
      <c r="M845" s="188"/>
      <c r="N845" s="188"/>
      <c r="O845" s="188"/>
      <c r="P845" s="188"/>
      <c r="Q845" s="188"/>
      <c r="R845" s="191"/>
      <c r="T845" s="192"/>
      <c r="U845" s="188"/>
      <c r="V845" s="188"/>
      <c r="W845" s="188"/>
      <c r="X845" s="188"/>
      <c r="Y845" s="188"/>
      <c r="Z845" s="188"/>
      <c r="AA845" s="193"/>
      <c r="AT845" s="194" t="s">
        <v>199</v>
      </c>
      <c r="AU845" s="194" t="s">
        <v>114</v>
      </c>
      <c r="AV845" s="11" t="s">
        <v>90</v>
      </c>
      <c r="AW845" s="11" t="s">
        <v>39</v>
      </c>
      <c r="AX845" s="11" t="s">
        <v>82</v>
      </c>
      <c r="AY845" s="194" t="s">
        <v>191</v>
      </c>
    </row>
    <row r="846" spans="2:51" s="10" customFormat="1" ht="22.5" customHeight="1">
      <c r="B846" s="179"/>
      <c r="C846" s="180"/>
      <c r="D846" s="180"/>
      <c r="E846" s="181" t="s">
        <v>22</v>
      </c>
      <c r="F846" s="274" t="s">
        <v>2333</v>
      </c>
      <c r="G846" s="275"/>
      <c r="H846" s="275"/>
      <c r="I846" s="275"/>
      <c r="J846" s="180"/>
      <c r="K846" s="182">
        <v>0.412</v>
      </c>
      <c r="L846" s="180"/>
      <c r="M846" s="180"/>
      <c r="N846" s="180"/>
      <c r="O846" s="180"/>
      <c r="P846" s="180"/>
      <c r="Q846" s="180"/>
      <c r="R846" s="183"/>
      <c r="T846" s="184"/>
      <c r="U846" s="180"/>
      <c r="V846" s="180"/>
      <c r="W846" s="180"/>
      <c r="X846" s="180"/>
      <c r="Y846" s="180"/>
      <c r="Z846" s="180"/>
      <c r="AA846" s="185"/>
      <c r="AT846" s="186" t="s">
        <v>199</v>
      </c>
      <c r="AU846" s="186" t="s">
        <v>114</v>
      </c>
      <c r="AV846" s="10" t="s">
        <v>114</v>
      </c>
      <c r="AW846" s="10" t="s">
        <v>39</v>
      </c>
      <c r="AX846" s="10" t="s">
        <v>90</v>
      </c>
      <c r="AY846" s="186" t="s">
        <v>191</v>
      </c>
    </row>
    <row r="847" spans="2:65" s="1" customFormat="1" ht="31.5" customHeight="1">
      <c r="B847" s="38"/>
      <c r="C847" s="172" t="s">
        <v>2334</v>
      </c>
      <c r="D847" s="172" t="s">
        <v>193</v>
      </c>
      <c r="E847" s="173" t="s">
        <v>1254</v>
      </c>
      <c r="F847" s="281" t="s">
        <v>1255</v>
      </c>
      <c r="G847" s="281"/>
      <c r="H847" s="281"/>
      <c r="I847" s="281"/>
      <c r="J847" s="174" t="s">
        <v>406</v>
      </c>
      <c r="K847" s="175">
        <v>7.7</v>
      </c>
      <c r="L847" s="282">
        <v>0</v>
      </c>
      <c r="M847" s="283"/>
      <c r="N847" s="280">
        <f>ROUND(L847*K847,2)</f>
        <v>0</v>
      </c>
      <c r="O847" s="280"/>
      <c r="P847" s="280"/>
      <c r="Q847" s="280"/>
      <c r="R847" s="40"/>
      <c r="T847" s="176" t="s">
        <v>22</v>
      </c>
      <c r="U847" s="47" t="s">
        <v>47</v>
      </c>
      <c r="V847" s="39"/>
      <c r="W847" s="177">
        <f>V847*K847</f>
        <v>0</v>
      </c>
      <c r="X847" s="177">
        <v>0</v>
      </c>
      <c r="Y847" s="177">
        <f>X847*K847</f>
        <v>0</v>
      </c>
      <c r="Z847" s="177">
        <v>0</v>
      </c>
      <c r="AA847" s="178">
        <f>Z847*K847</f>
        <v>0</v>
      </c>
      <c r="AR847" s="21" t="s">
        <v>344</v>
      </c>
      <c r="AT847" s="21" t="s">
        <v>193</v>
      </c>
      <c r="AU847" s="21" t="s">
        <v>114</v>
      </c>
      <c r="AY847" s="21" t="s">
        <v>191</v>
      </c>
      <c r="BE847" s="113">
        <f>IF(U847="základní",N847,0)</f>
        <v>0</v>
      </c>
      <c r="BF847" s="113">
        <f>IF(U847="snížená",N847,0)</f>
        <v>0</v>
      </c>
      <c r="BG847" s="113">
        <f>IF(U847="zákl. přenesená",N847,0)</f>
        <v>0</v>
      </c>
      <c r="BH847" s="113">
        <f>IF(U847="sníž. přenesená",N847,0)</f>
        <v>0</v>
      </c>
      <c r="BI847" s="113">
        <f>IF(U847="nulová",N847,0)</f>
        <v>0</v>
      </c>
      <c r="BJ847" s="21" t="s">
        <v>90</v>
      </c>
      <c r="BK847" s="113">
        <f>ROUND(L847*K847,2)</f>
        <v>0</v>
      </c>
      <c r="BL847" s="21" t="s">
        <v>344</v>
      </c>
      <c r="BM847" s="21" t="s">
        <v>2335</v>
      </c>
    </row>
    <row r="848" spans="2:47" s="1" customFormat="1" ht="22.5" customHeight="1">
      <c r="B848" s="38"/>
      <c r="C848" s="39"/>
      <c r="D848" s="39"/>
      <c r="E848" s="39"/>
      <c r="F848" s="270" t="s">
        <v>1244</v>
      </c>
      <c r="G848" s="271"/>
      <c r="H848" s="271"/>
      <c r="I848" s="271"/>
      <c r="J848" s="39"/>
      <c r="K848" s="39"/>
      <c r="L848" s="39"/>
      <c r="M848" s="39"/>
      <c r="N848" s="39"/>
      <c r="O848" s="39"/>
      <c r="P848" s="39"/>
      <c r="Q848" s="39"/>
      <c r="R848" s="40"/>
      <c r="T848" s="147"/>
      <c r="U848" s="39"/>
      <c r="V848" s="39"/>
      <c r="W848" s="39"/>
      <c r="X848" s="39"/>
      <c r="Y848" s="39"/>
      <c r="Z848" s="39"/>
      <c r="AA848" s="81"/>
      <c r="AT848" s="21" t="s">
        <v>210</v>
      </c>
      <c r="AU848" s="21" t="s">
        <v>114</v>
      </c>
    </row>
    <row r="849" spans="2:51" s="11" customFormat="1" ht="22.5" customHeight="1">
      <c r="B849" s="187"/>
      <c r="C849" s="188"/>
      <c r="D849" s="188"/>
      <c r="E849" s="189" t="s">
        <v>22</v>
      </c>
      <c r="F849" s="272" t="s">
        <v>2149</v>
      </c>
      <c r="G849" s="273"/>
      <c r="H849" s="273"/>
      <c r="I849" s="273"/>
      <c r="J849" s="188"/>
      <c r="K849" s="190" t="s">
        <v>22</v>
      </c>
      <c r="L849" s="188"/>
      <c r="M849" s="188"/>
      <c r="N849" s="188"/>
      <c r="O849" s="188"/>
      <c r="P849" s="188"/>
      <c r="Q849" s="188"/>
      <c r="R849" s="191"/>
      <c r="T849" s="192"/>
      <c r="U849" s="188"/>
      <c r="V849" s="188"/>
      <c r="W849" s="188"/>
      <c r="X849" s="188"/>
      <c r="Y849" s="188"/>
      <c r="Z849" s="188"/>
      <c r="AA849" s="193"/>
      <c r="AT849" s="194" t="s">
        <v>199</v>
      </c>
      <c r="AU849" s="194" t="s">
        <v>114</v>
      </c>
      <c r="AV849" s="11" t="s">
        <v>90</v>
      </c>
      <c r="AW849" s="11" t="s">
        <v>39</v>
      </c>
      <c r="AX849" s="11" t="s">
        <v>82</v>
      </c>
      <c r="AY849" s="194" t="s">
        <v>191</v>
      </c>
    </row>
    <row r="850" spans="2:51" s="10" customFormat="1" ht="22.5" customHeight="1">
      <c r="B850" s="179"/>
      <c r="C850" s="180"/>
      <c r="D850" s="180"/>
      <c r="E850" s="181" t="s">
        <v>22</v>
      </c>
      <c r="F850" s="274" t="s">
        <v>2336</v>
      </c>
      <c r="G850" s="275"/>
      <c r="H850" s="275"/>
      <c r="I850" s="275"/>
      <c r="J850" s="180"/>
      <c r="K850" s="182">
        <v>7.7</v>
      </c>
      <c r="L850" s="180"/>
      <c r="M850" s="180"/>
      <c r="N850" s="180"/>
      <c r="O850" s="180"/>
      <c r="P850" s="180"/>
      <c r="Q850" s="180"/>
      <c r="R850" s="183"/>
      <c r="T850" s="184"/>
      <c r="U850" s="180"/>
      <c r="V850" s="180"/>
      <c r="W850" s="180"/>
      <c r="X850" s="180"/>
      <c r="Y850" s="180"/>
      <c r="Z850" s="180"/>
      <c r="AA850" s="185"/>
      <c r="AT850" s="186" t="s">
        <v>199</v>
      </c>
      <c r="AU850" s="186" t="s">
        <v>114</v>
      </c>
      <c r="AV850" s="10" t="s">
        <v>114</v>
      </c>
      <c r="AW850" s="10" t="s">
        <v>39</v>
      </c>
      <c r="AX850" s="10" t="s">
        <v>90</v>
      </c>
      <c r="AY850" s="186" t="s">
        <v>191</v>
      </c>
    </row>
    <row r="851" spans="2:65" s="1" customFormat="1" ht="31.5" customHeight="1">
      <c r="B851" s="38"/>
      <c r="C851" s="203" t="s">
        <v>2337</v>
      </c>
      <c r="D851" s="203" t="s">
        <v>292</v>
      </c>
      <c r="E851" s="204" t="s">
        <v>1260</v>
      </c>
      <c r="F851" s="276" t="s">
        <v>1261</v>
      </c>
      <c r="G851" s="276"/>
      <c r="H851" s="276"/>
      <c r="I851" s="276"/>
      <c r="J851" s="205" t="s">
        <v>207</v>
      </c>
      <c r="K851" s="206">
        <v>0.148</v>
      </c>
      <c r="L851" s="277">
        <v>0</v>
      </c>
      <c r="M851" s="278"/>
      <c r="N851" s="279">
        <f>ROUND(L851*K851,2)</f>
        <v>0</v>
      </c>
      <c r="O851" s="280"/>
      <c r="P851" s="280"/>
      <c r="Q851" s="280"/>
      <c r="R851" s="40"/>
      <c r="T851" s="176" t="s">
        <v>22</v>
      </c>
      <c r="U851" s="47" t="s">
        <v>47</v>
      </c>
      <c r="V851" s="39"/>
      <c r="W851" s="177">
        <f>V851*K851</f>
        <v>0</v>
      </c>
      <c r="X851" s="177">
        <v>0.55</v>
      </c>
      <c r="Y851" s="177">
        <f>X851*K851</f>
        <v>0.0814</v>
      </c>
      <c r="Z851" s="177">
        <v>0</v>
      </c>
      <c r="AA851" s="178">
        <f>Z851*K851</f>
        <v>0</v>
      </c>
      <c r="AR851" s="21" t="s">
        <v>440</v>
      </c>
      <c r="AT851" s="21" t="s">
        <v>292</v>
      </c>
      <c r="AU851" s="21" t="s">
        <v>114</v>
      </c>
      <c r="AY851" s="21" t="s">
        <v>191</v>
      </c>
      <c r="BE851" s="113">
        <f>IF(U851="základní",N851,0)</f>
        <v>0</v>
      </c>
      <c r="BF851" s="113">
        <f>IF(U851="snížená",N851,0)</f>
        <v>0</v>
      </c>
      <c r="BG851" s="113">
        <f>IF(U851="zákl. přenesená",N851,0)</f>
        <v>0</v>
      </c>
      <c r="BH851" s="113">
        <f>IF(U851="sníž. přenesená",N851,0)</f>
        <v>0</v>
      </c>
      <c r="BI851" s="113">
        <f>IF(U851="nulová",N851,0)</f>
        <v>0</v>
      </c>
      <c r="BJ851" s="21" t="s">
        <v>90</v>
      </c>
      <c r="BK851" s="113">
        <f>ROUND(L851*K851,2)</f>
        <v>0</v>
      </c>
      <c r="BL851" s="21" t="s">
        <v>344</v>
      </c>
      <c r="BM851" s="21" t="s">
        <v>2338</v>
      </c>
    </row>
    <row r="852" spans="2:51" s="11" customFormat="1" ht="22.5" customHeight="1">
      <c r="B852" s="187"/>
      <c r="C852" s="188"/>
      <c r="D852" s="188"/>
      <c r="E852" s="189" t="s">
        <v>22</v>
      </c>
      <c r="F852" s="286" t="s">
        <v>2149</v>
      </c>
      <c r="G852" s="287"/>
      <c r="H852" s="287"/>
      <c r="I852" s="287"/>
      <c r="J852" s="188"/>
      <c r="K852" s="190" t="s">
        <v>22</v>
      </c>
      <c r="L852" s="188"/>
      <c r="M852" s="188"/>
      <c r="N852" s="188"/>
      <c r="O852" s="188"/>
      <c r="P852" s="188"/>
      <c r="Q852" s="188"/>
      <c r="R852" s="191"/>
      <c r="T852" s="192"/>
      <c r="U852" s="188"/>
      <c r="V852" s="188"/>
      <c r="W852" s="188"/>
      <c r="X852" s="188"/>
      <c r="Y852" s="188"/>
      <c r="Z852" s="188"/>
      <c r="AA852" s="193"/>
      <c r="AT852" s="194" t="s">
        <v>199</v>
      </c>
      <c r="AU852" s="194" t="s">
        <v>114</v>
      </c>
      <c r="AV852" s="11" t="s">
        <v>90</v>
      </c>
      <c r="AW852" s="11" t="s">
        <v>39</v>
      </c>
      <c r="AX852" s="11" t="s">
        <v>82</v>
      </c>
      <c r="AY852" s="194" t="s">
        <v>191</v>
      </c>
    </row>
    <row r="853" spans="2:51" s="10" customFormat="1" ht="31.5" customHeight="1">
      <c r="B853" s="179"/>
      <c r="C853" s="180"/>
      <c r="D853" s="180"/>
      <c r="E853" s="181" t="s">
        <v>22</v>
      </c>
      <c r="F853" s="274" t="s">
        <v>2339</v>
      </c>
      <c r="G853" s="275"/>
      <c r="H853" s="275"/>
      <c r="I853" s="275"/>
      <c r="J853" s="180"/>
      <c r="K853" s="182">
        <v>0.148</v>
      </c>
      <c r="L853" s="180"/>
      <c r="M853" s="180"/>
      <c r="N853" s="180"/>
      <c r="O853" s="180"/>
      <c r="P853" s="180"/>
      <c r="Q853" s="180"/>
      <c r="R853" s="183"/>
      <c r="T853" s="184"/>
      <c r="U853" s="180"/>
      <c r="V853" s="180"/>
      <c r="W853" s="180"/>
      <c r="X853" s="180"/>
      <c r="Y853" s="180"/>
      <c r="Z853" s="180"/>
      <c r="AA853" s="185"/>
      <c r="AT853" s="186" t="s">
        <v>199</v>
      </c>
      <c r="AU853" s="186" t="s">
        <v>114</v>
      </c>
      <c r="AV853" s="10" t="s">
        <v>114</v>
      </c>
      <c r="AW853" s="10" t="s">
        <v>39</v>
      </c>
      <c r="AX853" s="10" t="s">
        <v>90</v>
      </c>
      <c r="AY853" s="186" t="s">
        <v>191</v>
      </c>
    </row>
    <row r="854" spans="2:65" s="1" customFormat="1" ht="31.5" customHeight="1">
      <c r="B854" s="38"/>
      <c r="C854" s="172" t="s">
        <v>873</v>
      </c>
      <c r="D854" s="172" t="s">
        <v>193</v>
      </c>
      <c r="E854" s="173" t="s">
        <v>1265</v>
      </c>
      <c r="F854" s="281" t="s">
        <v>1266</v>
      </c>
      <c r="G854" s="281"/>
      <c r="H854" s="281"/>
      <c r="I854" s="281"/>
      <c r="J854" s="174" t="s">
        <v>831</v>
      </c>
      <c r="K854" s="215">
        <v>0</v>
      </c>
      <c r="L854" s="282">
        <v>0</v>
      </c>
      <c r="M854" s="283"/>
      <c r="N854" s="280">
        <f>ROUND(L854*K854,2)</f>
        <v>0</v>
      </c>
      <c r="O854" s="280"/>
      <c r="P854" s="280"/>
      <c r="Q854" s="280"/>
      <c r="R854" s="40"/>
      <c r="T854" s="176" t="s">
        <v>22</v>
      </c>
      <c r="U854" s="47" t="s">
        <v>47</v>
      </c>
      <c r="V854" s="39"/>
      <c r="W854" s="177">
        <f>V854*K854</f>
        <v>0</v>
      </c>
      <c r="X854" s="177">
        <v>0</v>
      </c>
      <c r="Y854" s="177">
        <f>X854*K854</f>
        <v>0</v>
      </c>
      <c r="Z854" s="177">
        <v>0</v>
      </c>
      <c r="AA854" s="178">
        <f>Z854*K854</f>
        <v>0</v>
      </c>
      <c r="AR854" s="21" t="s">
        <v>344</v>
      </c>
      <c r="AT854" s="21" t="s">
        <v>193</v>
      </c>
      <c r="AU854" s="21" t="s">
        <v>114</v>
      </c>
      <c r="AY854" s="21" t="s">
        <v>191</v>
      </c>
      <c r="BE854" s="113">
        <f>IF(U854="základní",N854,0)</f>
        <v>0</v>
      </c>
      <c r="BF854" s="113">
        <f>IF(U854="snížená",N854,0)</f>
        <v>0</v>
      </c>
      <c r="BG854" s="113">
        <f>IF(U854="zákl. přenesená",N854,0)</f>
        <v>0</v>
      </c>
      <c r="BH854" s="113">
        <f>IF(U854="sníž. přenesená",N854,0)</f>
        <v>0</v>
      </c>
      <c r="BI854" s="113">
        <f>IF(U854="nulová",N854,0)</f>
        <v>0</v>
      </c>
      <c r="BJ854" s="21" t="s">
        <v>90</v>
      </c>
      <c r="BK854" s="113">
        <f>ROUND(L854*K854,2)</f>
        <v>0</v>
      </c>
      <c r="BL854" s="21" t="s">
        <v>344</v>
      </c>
      <c r="BM854" s="21" t="s">
        <v>2340</v>
      </c>
    </row>
    <row r="855" spans="2:63" s="9" customFormat="1" ht="29.85" customHeight="1">
      <c r="B855" s="161"/>
      <c r="C855" s="162"/>
      <c r="D855" s="171" t="s">
        <v>159</v>
      </c>
      <c r="E855" s="171"/>
      <c r="F855" s="171"/>
      <c r="G855" s="171"/>
      <c r="H855" s="171"/>
      <c r="I855" s="171"/>
      <c r="J855" s="171"/>
      <c r="K855" s="171"/>
      <c r="L855" s="171"/>
      <c r="M855" s="171"/>
      <c r="N855" s="268">
        <f>BK855</f>
        <v>0</v>
      </c>
      <c r="O855" s="269"/>
      <c r="P855" s="269"/>
      <c r="Q855" s="269"/>
      <c r="R855" s="164"/>
      <c r="T855" s="165"/>
      <c r="U855" s="162"/>
      <c r="V855" s="162"/>
      <c r="W855" s="166">
        <f>SUM(W856:W904)</f>
        <v>0</v>
      </c>
      <c r="X855" s="162"/>
      <c r="Y855" s="166">
        <f>SUM(Y856:Y904)</f>
        <v>0.904917</v>
      </c>
      <c r="Z855" s="162"/>
      <c r="AA855" s="167">
        <f>SUM(AA856:AA904)</f>
        <v>0.286657</v>
      </c>
      <c r="AR855" s="168" t="s">
        <v>114</v>
      </c>
      <c r="AT855" s="169" t="s">
        <v>81</v>
      </c>
      <c r="AU855" s="169" t="s">
        <v>90</v>
      </c>
      <c r="AY855" s="168" t="s">
        <v>191</v>
      </c>
      <c r="BK855" s="170">
        <f>SUM(BK856:BK904)</f>
        <v>0</v>
      </c>
    </row>
    <row r="856" spans="2:65" s="1" customFormat="1" ht="22.5" customHeight="1">
      <c r="B856" s="38"/>
      <c r="C856" s="172" t="s">
        <v>884</v>
      </c>
      <c r="D856" s="172" t="s">
        <v>193</v>
      </c>
      <c r="E856" s="173" t="s">
        <v>1298</v>
      </c>
      <c r="F856" s="281" t="s">
        <v>1299</v>
      </c>
      <c r="G856" s="281"/>
      <c r="H856" s="281"/>
      <c r="I856" s="281"/>
      <c r="J856" s="174" t="s">
        <v>406</v>
      </c>
      <c r="K856" s="175">
        <v>15.7</v>
      </c>
      <c r="L856" s="282">
        <v>0</v>
      </c>
      <c r="M856" s="283"/>
      <c r="N856" s="280">
        <f>ROUND(L856*K856,2)</f>
        <v>0</v>
      </c>
      <c r="O856" s="280"/>
      <c r="P856" s="280"/>
      <c r="Q856" s="280"/>
      <c r="R856" s="40"/>
      <c r="T856" s="176" t="s">
        <v>22</v>
      </c>
      <c r="U856" s="47" t="s">
        <v>47</v>
      </c>
      <c r="V856" s="39"/>
      <c r="W856" s="177">
        <f>V856*K856</f>
        <v>0</v>
      </c>
      <c r="X856" s="177">
        <v>0</v>
      </c>
      <c r="Y856" s="177">
        <f>X856*K856</f>
        <v>0</v>
      </c>
      <c r="Z856" s="177">
        <v>0.0017</v>
      </c>
      <c r="AA856" s="178">
        <f>Z856*K856</f>
        <v>0.02669</v>
      </c>
      <c r="AR856" s="21" t="s">
        <v>344</v>
      </c>
      <c r="AT856" s="21" t="s">
        <v>193</v>
      </c>
      <c r="AU856" s="21" t="s">
        <v>114</v>
      </c>
      <c r="AY856" s="21" t="s">
        <v>191</v>
      </c>
      <c r="BE856" s="113">
        <f>IF(U856="základní",N856,0)</f>
        <v>0</v>
      </c>
      <c r="BF856" s="113">
        <f>IF(U856="snížená",N856,0)</f>
        <v>0</v>
      </c>
      <c r="BG856" s="113">
        <f>IF(U856="zákl. přenesená",N856,0)</f>
        <v>0</v>
      </c>
      <c r="BH856" s="113">
        <f>IF(U856="sníž. přenesená",N856,0)</f>
        <v>0</v>
      </c>
      <c r="BI856" s="113">
        <f>IF(U856="nulová",N856,0)</f>
        <v>0</v>
      </c>
      <c r="BJ856" s="21" t="s">
        <v>90</v>
      </c>
      <c r="BK856" s="113">
        <f>ROUND(L856*K856,2)</f>
        <v>0</v>
      </c>
      <c r="BL856" s="21" t="s">
        <v>344</v>
      </c>
      <c r="BM856" s="21" t="s">
        <v>2341</v>
      </c>
    </row>
    <row r="857" spans="2:51" s="11" customFormat="1" ht="22.5" customHeight="1">
      <c r="B857" s="187"/>
      <c r="C857" s="188"/>
      <c r="D857" s="188"/>
      <c r="E857" s="189" t="s">
        <v>22</v>
      </c>
      <c r="F857" s="286" t="s">
        <v>2211</v>
      </c>
      <c r="G857" s="287"/>
      <c r="H857" s="287"/>
      <c r="I857" s="287"/>
      <c r="J857" s="188"/>
      <c r="K857" s="190" t="s">
        <v>22</v>
      </c>
      <c r="L857" s="188"/>
      <c r="M857" s="188"/>
      <c r="N857" s="188"/>
      <c r="O857" s="188"/>
      <c r="P857" s="188"/>
      <c r="Q857" s="188"/>
      <c r="R857" s="191"/>
      <c r="T857" s="192"/>
      <c r="U857" s="188"/>
      <c r="V857" s="188"/>
      <c r="W857" s="188"/>
      <c r="X857" s="188"/>
      <c r="Y857" s="188"/>
      <c r="Z857" s="188"/>
      <c r="AA857" s="193"/>
      <c r="AT857" s="194" t="s">
        <v>199</v>
      </c>
      <c r="AU857" s="194" t="s">
        <v>114</v>
      </c>
      <c r="AV857" s="11" t="s">
        <v>90</v>
      </c>
      <c r="AW857" s="11" t="s">
        <v>39</v>
      </c>
      <c r="AX857" s="11" t="s">
        <v>82</v>
      </c>
      <c r="AY857" s="194" t="s">
        <v>191</v>
      </c>
    </row>
    <row r="858" spans="2:51" s="10" customFormat="1" ht="22.5" customHeight="1">
      <c r="B858" s="179"/>
      <c r="C858" s="180"/>
      <c r="D858" s="180"/>
      <c r="E858" s="181" t="s">
        <v>22</v>
      </c>
      <c r="F858" s="274" t="s">
        <v>2342</v>
      </c>
      <c r="G858" s="275"/>
      <c r="H858" s="275"/>
      <c r="I858" s="275"/>
      <c r="J858" s="180"/>
      <c r="K858" s="182">
        <v>15.7</v>
      </c>
      <c r="L858" s="180"/>
      <c r="M858" s="180"/>
      <c r="N858" s="180"/>
      <c r="O858" s="180"/>
      <c r="P858" s="180"/>
      <c r="Q858" s="180"/>
      <c r="R858" s="183"/>
      <c r="T858" s="184"/>
      <c r="U858" s="180"/>
      <c r="V858" s="180"/>
      <c r="W858" s="180"/>
      <c r="X858" s="180"/>
      <c r="Y858" s="180"/>
      <c r="Z858" s="180"/>
      <c r="AA858" s="185"/>
      <c r="AT858" s="186" t="s">
        <v>199</v>
      </c>
      <c r="AU858" s="186" t="s">
        <v>114</v>
      </c>
      <c r="AV858" s="10" t="s">
        <v>114</v>
      </c>
      <c r="AW858" s="10" t="s">
        <v>39</v>
      </c>
      <c r="AX858" s="10" t="s">
        <v>90</v>
      </c>
      <c r="AY858" s="186" t="s">
        <v>191</v>
      </c>
    </row>
    <row r="859" spans="2:65" s="1" customFormat="1" ht="31.5" customHeight="1">
      <c r="B859" s="38"/>
      <c r="C859" s="172" t="s">
        <v>1549</v>
      </c>
      <c r="D859" s="172" t="s">
        <v>193</v>
      </c>
      <c r="E859" s="173" t="s">
        <v>1303</v>
      </c>
      <c r="F859" s="281" t="s">
        <v>1304</v>
      </c>
      <c r="G859" s="281"/>
      <c r="H859" s="281"/>
      <c r="I859" s="281"/>
      <c r="J859" s="174" t="s">
        <v>406</v>
      </c>
      <c r="K859" s="175">
        <v>6.7</v>
      </c>
      <c r="L859" s="282">
        <v>0</v>
      </c>
      <c r="M859" s="283"/>
      <c r="N859" s="280">
        <f>ROUND(L859*K859,2)</f>
        <v>0</v>
      </c>
      <c r="O859" s="280"/>
      <c r="P859" s="280"/>
      <c r="Q859" s="280"/>
      <c r="R859" s="40"/>
      <c r="T859" s="176" t="s">
        <v>22</v>
      </c>
      <c r="U859" s="47" t="s">
        <v>47</v>
      </c>
      <c r="V859" s="39"/>
      <c r="W859" s="177">
        <f>V859*K859</f>
        <v>0</v>
      </c>
      <c r="X859" s="177">
        <v>0</v>
      </c>
      <c r="Y859" s="177">
        <f>X859*K859</f>
        <v>0</v>
      </c>
      <c r="Z859" s="177">
        <v>0.00177</v>
      </c>
      <c r="AA859" s="178">
        <f>Z859*K859</f>
        <v>0.011859000000000001</v>
      </c>
      <c r="AR859" s="21" t="s">
        <v>344</v>
      </c>
      <c r="AT859" s="21" t="s">
        <v>193</v>
      </c>
      <c r="AU859" s="21" t="s">
        <v>114</v>
      </c>
      <c r="AY859" s="21" t="s">
        <v>191</v>
      </c>
      <c r="BE859" s="113">
        <f>IF(U859="základní",N859,0)</f>
        <v>0</v>
      </c>
      <c r="BF859" s="113">
        <f>IF(U859="snížená",N859,0)</f>
        <v>0</v>
      </c>
      <c r="BG859" s="113">
        <f>IF(U859="zákl. přenesená",N859,0)</f>
        <v>0</v>
      </c>
      <c r="BH859" s="113">
        <f>IF(U859="sníž. přenesená",N859,0)</f>
        <v>0</v>
      </c>
      <c r="BI859" s="113">
        <f>IF(U859="nulová",N859,0)</f>
        <v>0</v>
      </c>
      <c r="BJ859" s="21" t="s">
        <v>90</v>
      </c>
      <c r="BK859" s="113">
        <f>ROUND(L859*K859,2)</f>
        <v>0</v>
      </c>
      <c r="BL859" s="21" t="s">
        <v>344</v>
      </c>
      <c r="BM859" s="21" t="s">
        <v>2343</v>
      </c>
    </row>
    <row r="860" spans="2:51" s="11" customFormat="1" ht="22.5" customHeight="1">
      <c r="B860" s="187"/>
      <c r="C860" s="188"/>
      <c r="D860" s="188"/>
      <c r="E860" s="189" t="s">
        <v>22</v>
      </c>
      <c r="F860" s="286" t="s">
        <v>2149</v>
      </c>
      <c r="G860" s="287"/>
      <c r="H860" s="287"/>
      <c r="I860" s="287"/>
      <c r="J860" s="188"/>
      <c r="K860" s="190" t="s">
        <v>22</v>
      </c>
      <c r="L860" s="188"/>
      <c r="M860" s="188"/>
      <c r="N860" s="188"/>
      <c r="O860" s="188"/>
      <c r="P860" s="188"/>
      <c r="Q860" s="188"/>
      <c r="R860" s="191"/>
      <c r="T860" s="192"/>
      <c r="U860" s="188"/>
      <c r="V860" s="188"/>
      <c r="W860" s="188"/>
      <c r="X860" s="188"/>
      <c r="Y860" s="188"/>
      <c r="Z860" s="188"/>
      <c r="AA860" s="193"/>
      <c r="AT860" s="194" t="s">
        <v>199</v>
      </c>
      <c r="AU860" s="194" t="s">
        <v>114</v>
      </c>
      <c r="AV860" s="11" t="s">
        <v>90</v>
      </c>
      <c r="AW860" s="11" t="s">
        <v>39</v>
      </c>
      <c r="AX860" s="11" t="s">
        <v>82</v>
      </c>
      <c r="AY860" s="194" t="s">
        <v>191</v>
      </c>
    </row>
    <row r="861" spans="2:51" s="10" customFormat="1" ht="22.5" customHeight="1">
      <c r="B861" s="179"/>
      <c r="C861" s="180"/>
      <c r="D861" s="180"/>
      <c r="E861" s="181" t="s">
        <v>22</v>
      </c>
      <c r="F861" s="274" t="s">
        <v>2344</v>
      </c>
      <c r="G861" s="275"/>
      <c r="H861" s="275"/>
      <c r="I861" s="275"/>
      <c r="J861" s="180"/>
      <c r="K861" s="182">
        <v>6.7</v>
      </c>
      <c r="L861" s="180"/>
      <c r="M861" s="180"/>
      <c r="N861" s="180"/>
      <c r="O861" s="180"/>
      <c r="P861" s="180"/>
      <c r="Q861" s="180"/>
      <c r="R861" s="183"/>
      <c r="T861" s="184"/>
      <c r="U861" s="180"/>
      <c r="V861" s="180"/>
      <c r="W861" s="180"/>
      <c r="X861" s="180"/>
      <c r="Y861" s="180"/>
      <c r="Z861" s="180"/>
      <c r="AA861" s="185"/>
      <c r="AT861" s="186" t="s">
        <v>199</v>
      </c>
      <c r="AU861" s="186" t="s">
        <v>114</v>
      </c>
      <c r="AV861" s="10" t="s">
        <v>114</v>
      </c>
      <c r="AW861" s="10" t="s">
        <v>39</v>
      </c>
      <c r="AX861" s="10" t="s">
        <v>90</v>
      </c>
      <c r="AY861" s="186" t="s">
        <v>191</v>
      </c>
    </row>
    <row r="862" spans="2:65" s="1" customFormat="1" ht="22.5" customHeight="1">
      <c r="B862" s="38"/>
      <c r="C862" s="172" t="s">
        <v>890</v>
      </c>
      <c r="D862" s="172" t="s">
        <v>193</v>
      </c>
      <c r="E862" s="173" t="s">
        <v>1308</v>
      </c>
      <c r="F862" s="281" t="s">
        <v>1309</v>
      </c>
      <c r="G862" s="281"/>
      <c r="H862" s="281"/>
      <c r="I862" s="281"/>
      <c r="J862" s="174" t="s">
        <v>406</v>
      </c>
      <c r="K862" s="175">
        <v>34.9</v>
      </c>
      <c r="L862" s="282">
        <v>0</v>
      </c>
      <c r="M862" s="283"/>
      <c r="N862" s="280">
        <f>ROUND(L862*K862,2)</f>
        <v>0</v>
      </c>
      <c r="O862" s="280"/>
      <c r="P862" s="280"/>
      <c r="Q862" s="280"/>
      <c r="R862" s="40"/>
      <c r="T862" s="176" t="s">
        <v>22</v>
      </c>
      <c r="U862" s="47" t="s">
        <v>47</v>
      </c>
      <c r="V862" s="39"/>
      <c r="W862" s="177">
        <f>V862*K862</f>
        <v>0</v>
      </c>
      <c r="X862" s="177">
        <v>0</v>
      </c>
      <c r="Y862" s="177">
        <f>X862*K862</f>
        <v>0</v>
      </c>
      <c r="Z862" s="177">
        <v>0.00167</v>
      </c>
      <c r="AA862" s="178">
        <f>Z862*K862</f>
        <v>0.058283</v>
      </c>
      <c r="AR862" s="21" t="s">
        <v>344</v>
      </c>
      <c r="AT862" s="21" t="s">
        <v>193</v>
      </c>
      <c r="AU862" s="21" t="s">
        <v>114</v>
      </c>
      <c r="AY862" s="21" t="s">
        <v>191</v>
      </c>
      <c r="BE862" s="113">
        <f>IF(U862="základní",N862,0)</f>
        <v>0</v>
      </c>
      <c r="BF862" s="113">
        <f>IF(U862="snížená",N862,0)</f>
        <v>0</v>
      </c>
      <c r="BG862" s="113">
        <f>IF(U862="zákl. přenesená",N862,0)</f>
        <v>0</v>
      </c>
      <c r="BH862" s="113">
        <f>IF(U862="sníž. přenesená",N862,0)</f>
        <v>0</v>
      </c>
      <c r="BI862" s="113">
        <f>IF(U862="nulová",N862,0)</f>
        <v>0</v>
      </c>
      <c r="BJ862" s="21" t="s">
        <v>90</v>
      </c>
      <c r="BK862" s="113">
        <f>ROUND(L862*K862,2)</f>
        <v>0</v>
      </c>
      <c r="BL862" s="21" t="s">
        <v>344</v>
      </c>
      <c r="BM862" s="21" t="s">
        <v>2345</v>
      </c>
    </row>
    <row r="863" spans="2:51" s="11" customFormat="1" ht="22.5" customHeight="1">
      <c r="B863" s="187"/>
      <c r="C863" s="188"/>
      <c r="D863" s="188"/>
      <c r="E863" s="189" t="s">
        <v>22</v>
      </c>
      <c r="F863" s="286" t="s">
        <v>2211</v>
      </c>
      <c r="G863" s="287"/>
      <c r="H863" s="287"/>
      <c r="I863" s="287"/>
      <c r="J863" s="188"/>
      <c r="K863" s="190" t="s">
        <v>22</v>
      </c>
      <c r="L863" s="188"/>
      <c r="M863" s="188"/>
      <c r="N863" s="188"/>
      <c r="O863" s="188"/>
      <c r="P863" s="188"/>
      <c r="Q863" s="188"/>
      <c r="R863" s="191"/>
      <c r="T863" s="192"/>
      <c r="U863" s="188"/>
      <c r="V863" s="188"/>
      <c r="W863" s="188"/>
      <c r="X863" s="188"/>
      <c r="Y863" s="188"/>
      <c r="Z863" s="188"/>
      <c r="AA863" s="193"/>
      <c r="AT863" s="194" t="s">
        <v>199</v>
      </c>
      <c r="AU863" s="194" t="s">
        <v>114</v>
      </c>
      <c r="AV863" s="11" t="s">
        <v>90</v>
      </c>
      <c r="AW863" s="11" t="s">
        <v>39</v>
      </c>
      <c r="AX863" s="11" t="s">
        <v>82</v>
      </c>
      <c r="AY863" s="194" t="s">
        <v>191</v>
      </c>
    </row>
    <row r="864" spans="2:51" s="10" customFormat="1" ht="22.5" customHeight="1">
      <c r="B864" s="179"/>
      <c r="C864" s="180"/>
      <c r="D864" s="180"/>
      <c r="E864" s="181" t="s">
        <v>22</v>
      </c>
      <c r="F864" s="274" t="s">
        <v>2346</v>
      </c>
      <c r="G864" s="275"/>
      <c r="H864" s="275"/>
      <c r="I864" s="275"/>
      <c r="J864" s="180"/>
      <c r="K864" s="182">
        <v>34.9</v>
      </c>
      <c r="L864" s="180"/>
      <c r="M864" s="180"/>
      <c r="N864" s="180"/>
      <c r="O864" s="180"/>
      <c r="P864" s="180"/>
      <c r="Q864" s="180"/>
      <c r="R864" s="183"/>
      <c r="T864" s="184"/>
      <c r="U864" s="180"/>
      <c r="V864" s="180"/>
      <c r="W864" s="180"/>
      <c r="X864" s="180"/>
      <c r="Y864" s="180"/>
      <c r="Z864" s="180"/>
      <c r="AA864" s="185"/>
      <c r="AT864" s="186" t="s">
        <v>199</v>
      </c>
      <c r="AU864" s="186" t="s">
        <v>114</v>
      </c>
      <c r="AV864" s="10" t="s">
        <v>114</v>
      </c>
      <c r="AW864" s="10" t="s">
        <v>39</v>
      </c>
      <c r="AX864" s="10" t="s">
        <v>82</v>
      </c>
      <c r="AY864" s="186" t="s">
        <v>191</v>
      </c>
    </row>
    <row r="865" spans="2:51" s="12" customFormat="1" ht="22.5" customHeight="1">
      <c r="B865" s="195"/>
      <c r="C865" s="196"/>
      <c r="D865" s="196"/>
      <c r="E865" s="197" t="s">
        <v>22</v>
      </c>
      <c r="F865" s="288" t="s">
        <v>217</v>
      </c>
      <c r="G865" s="289"/>
      <c r="H865" s="289"/>
      <c r="I865" s="289"/>
      <c r="J865" s="196"/>
      <c r="K865" s="198">
        <v>34.9</v>
      </c>
      <c r="L865" s="196"/>
      <c r="M865" s="196"/>
      <c r="N865" s="196"/>
      <c r="O865" s="196"/>
      <c r="P865" s="196"/>
      <c r="Q865" s="196"/>
      <c r="R865" s="199"/>
      <c r="T865" s="200"/>
      <c r="U865" s="196"/>
      <c r="V865" s="196"/>
      <c r="W865" s="196"/>
      <c r="X865" s="196"/>
      <c r="Y865" s="196"/>
      <c r="Z865" s="196"/>
      <c r="AA865" s="201"/>
      <c r="AT865" s="202" t="s">
        <v>199</v>
      </c>
      <c r="AU865" s="202" t="s">
        <v>114</v>
      </c>
      <c r="AV865" s="12" t="s">
        <v>196</v>
      </c>
      <c r="AW865" s="12" t="s">
        <v>39</v>
      </c>
      <c r="AX865" s="12" t="s">
        <v>90</v>
      </c>
      <c r="AY865" s="202" t="s">
        <v>191</v>
      </c>
    </row>
    <row r="866" spans="2:65" s="1" customFormat="1" ht="22.5" customHeight="1">
      <c r="B866" s="38"/>
      <c r="C866" s="172" t="s">
        <v>895</v>
      </c>
      <c r="D866" s="172" t="s">
        <v>193</v>
      </c>
      <c r="E866" s="173" t="s">
        <v>2347</v>
      </c>
      <c r="F866" s="281" t="s">
        <v>2348</v>
      </c>
      <c r="G866" s="281"/>
      <c r="H866" s="281"/>
      <c r="I866" s="281"/>
      <c r="J866" s="174" t="s">
        <v>406</v>
      </c>
      <c r="K866" s="175">
        <v>71.5</v>
      </c>
      <c r="L866" s="282">
        <v>0</v>
      </c>
      <c r="M866" s="283"/>
      <c r="N866" s="280">
        <f>ROUND(L866*K866,2)</f>
        <v>0</v>
      </c>
      <c r="O866" s="280"/>
      <c r="P866" s="280"/>
      <c r="Q866" s="280"/>
      <c r="R866" s="40"/>
      <c r="T866" s="176" t="s">
        <v>22</v>
      </c>
      <c r="U866" s="47" t="s">
        <v>47</v>
      </c>
      <c r="V866" s="39"/>
      <c r="W866" s="177">
        <f>V866*K866</f>
        <v>0</v>
      </c>
      <c r="X866" s="177">
        <v>0</v>
      </c>
      <c r="Y866" s="177">
        <f>X866*K866</f>
        <v>0</v>
      </c>
      <c r="Z866" s="177">
        <v>0.00175</v>
      </c>
      <c r="AA866" s="178">
        <f>Z866*K866</f>
        <v>0.12512500000000001</v>
      </c>
      <c r="AR866" s="21" t="s">
        <v>344</v>
      </c>
      <c r="AT866" s="21" t="s">
        <v>193</v>
      </c>
      <c r="AU866" s="21" t="s">
        <v>114</v>
      </c>
      <c r="AY866" s="21" t="s">
        <v>191</v>
      </c>
      <c r="BE866" s="113">
        <f>IF(U866="základní",N866,0)</f>
        <v>0</v>
      </c>
      <c r="BF866" s="113">
        <f>IF(U866="snížená",N866,0)</f>
        <v>0</v>
      </c>
      <c r="BG866" s="113">
        <f>IF(U866="zákl. přenesená",N866,0)</f>
        <v>0</v>
      </c>
      <c r="BH866" s="113">
        <f>IF(U866="sníž. přenesená",N866,0)</f>
        <v>0</v>
      </c>
      <c r="BI866" s="113">
        <f>IF(U866="nulová",N866,0)</f>
        <v>0</v>
      </c>
      <c r="BJ866" s="21" t="s">
        <v>90</v>
      </c>
      <c r="BK866" s="113">
        <f>ROUND(L866*K866,2)</f>
        <v>0</v>
      </c>
      <c r="BL866" s="21" t="s">
        <v>344</v>
      </c>
      <c r="BM866" s="21" t="s">
        <v>2349</v>
      </c>
    </row>
    <row r="867" spans="2:51" s="11" customFormat="1" ht="22.5" customHeight="1">
      <c r="B867" s="187"/>
      <c r="C867" s="188"/>
      <c r="D867" s="188"/>
      <c r="E867" s="189" t="s">
        <v>22</v>
      </c>
      <c r="F867" s="286" t="s">
        <v>1160</v>
      </c>
      <c r="G867" s="287"/>
      <c r="H867" s="287"/>
      <c r="I867" s="287"/>
      <c r="J867" s="188"/>
      <c r="K867" s="190" t="s">
        <v>22</v>
      </c>
      <c r="L867" s="188"/>
      <c r="M867" s="188"/>
      <c r="N867" s="188"/>
      <c r="O867" s="188"/>
      <c r="P867" s="188"/>
      <c r="Q867" s="188"/>
      <c r="R867" s="191"/>
      <c r="T867" s="192"/>
      <c r="U867" s="188"/>
      <c r="V867" s="188"/>
      <c r="W867" s="188"/>
      <c r="X867" s="188"/>
      <c r="Y867" s="188"/>
      <c r="Z867" s="188"/>
      <c r="AA867" s="193"/>
      <c r="AT867" s="194" t="s">
        <v>199</v>
      </c>
      <c r="AU867" s="194" t="s">
        <v>114</v>
      </c>
      <c r="AV867" s="11" t="s">
        <v>90</v>
      </c>
      <c r="AW867" s="11" t="s">
        <v>39</v>
      </c>
      <c r="AX867" s="11" t="s">
        <v>82</v>
      </c>
      <c r="AY867" s="194" t="s">
        <v>191</v>
      </c>
    </row>
    <row r="868" spans="2:51" s="10" customFormat="1" ht="22.5" customHeight="1">
      <c r="B868" s="179"/>
      <c r="C868" s="180"/>
      <c r="D868" s="180"/>
      <c r="E868" s="181" t="s">
        <v>22</v>
      </c>
      <c r="F868" s="274" t="s">
        <v>2350</v>
      </c>
      <c r="G868" s="275"/>
      <c r="H868" s="275"/>
      <c r="I868" s="275"/>
      <c r="J868" s="180"/>
      <c r="K868" s="182">
        <v>71.5</v>
      </c>
      <c r="L868" s="180"/>
      <c r="M868" s="180"/>
      <c r="N868" s="180"/>
      <c r="O868" s="180"/>
      <c r="P868" s="180"/>
      <c r="Q868" s="180"/>
      <c r="R868" s="183"/>
      <c r="T868" s="184"/>
      <c r="U868" s="180"/>
      <c r="V868" s="180"/>
      <c r="W868" s="180"/>
      <c r="X868" s="180"/>
      <c r="Y868" s="180"/>
      <c r="Z868" s="180"/>
      <c r="AA868" s="185"/>
      <c r="AT868" s="186" t="s">
        <v>199</v>
      </c>
      <c r="AU868" s="186" t="s">
        <v>114</v>
      </c>
      <c r="AV868" s="10" t="s">
        <v>114</v>
      </c>
      <c r="AW868" s="10" t="s">
        <v>39</v>
      </c>
      <c r="AX868" s="10" t="s">
        <v>90</v>
      </c>
      <c r="AY868" s="186" t="s">
        <v>191</v>
      </c>
    </row>
    <row r="869" spans="2:65" s="1" customFormat="1" ht="22.5" customHeight="1">
      <c r="B869" s="38"/>
      <c r="C869" s="172" t="s">
        <v>902</v>
      </c>
      <c r="D869" s="172" t="s">
        <v>193</v>
      </c>
      <c r="E869" s="173" t="s">
        <v>1317</v>
      </c>
      <c r="F869" s="281" t="s">
        <v>1318</v>
      </c>
      <c r="G869" s="281"/>
      <c r="H869" s="281"/>
      <c r="I869" s="281"/>
      <c r="J869" s="174" t="s">
        <v>406</v>
      </c>
      <c r="K869" s="175">
        <v>6.7</v>
      </c>
      <c r="L869" s="282">
        <v>0</v>
      </c>
      <c r="M869" s="283"/>
      <c r="N869" s="280">
        <f>ROUND(L869*K869,2)</f>
        <v>0</v>
      </c>
      <c r="O869" s="280"/>
      <c r="P869" s="280"/>
      <c r="Q869" s="280"/>
      <c r="R869" s="40"/>
      <c r="T869" s="176" t="s">
        <v>22</v>
      </c>
      <c r="U869" s="47" t="s">
        <v>47</v>
      </c>
      <c r="V869" s="39"/>
      <c r="W869" s="177">
        <f>V869*K869</f>
        <v>0</v>
      </c>
      <c r="X869" s="177">
        <v>0</v>
      </c>
      <c r="Y869" s="177">
        <f>X869*K869</f>
        <v>0</v>
      </c>
      <c r="Z869" s="177">
        <v>0.0026</v>
      </c>
      <c r="AA869" s="178">
        <f>Z869*K869</f>
        <v>0.017419999999999998</v>
      </c>
      <c r="AR869" s="21" t="s">
        <v>344</v>
      </c>
      <c r="AT869" s="21" t="s">
        <v>193</v>
      </c>
      <c r="AU869" s="21" t="s">
        <v>114</v>
      </c>
      <c r="AY869" s="21" t="s">
        <v>191</v>
      </c>
      <c r="BE869" s="113">
        <f>IF(U869="základní",N869,0)</f>
        <v>0</v>
      </c>
      <c r="BF869" s="113">
        <f>IF(U869="snížená",N869,0)</f>
        <v>0</v>
      </c>
      <c r="BG869" s="113">
        <f>IF(U869="zákl. přenesená",N869,0)</f>
        <v>0</v>
      </c>
      <c r="BH869" s="113">
        <f>IF(U869="sníž. přenesená",N869,0)</f>
        <v>0</v>
      </c>
      <c r="BI869" s="113">
        <f>IF(U869="nulová",N869,0)</f>
        <v>0</v>
      </c>
      <c r="BJ869" s="21" t="s">
        <v>90</v>
      </c>
      <c r="BK869" s="113">
        <f>ROUND(L869*K869,2)</f>
        <v>0</v>
      </c>
      <c r="BL869" s="21" t="s">
        <v>344</v>
      </c>
      <c r="BM869" s="21" t="s">
        <v>2351</v>
      </c>
    </row>
    <row r="870" spans="2:51" s="11" customFormat="1" ht="22.5" customHeight="1">
      <c r="B870" s="187"/>
      <c r="C870" s="188"/>
      <c r="D870" s="188"/>
      <c r="E870" s="189" t="s">
        <v>22</v>
      </c>
      <c r="F870" s="286" t="s">
        <v>2149</v>
      </c>
      <c r="G870" s="287"/>
      <c r="H870" s="287"/>
      <c r="I870" s="287"/>
      <c r="J870" s="188"/>
      <c r="K870" s="190" t="s">
        <v>22</v>
      </c>
      <c r="L870" s="188"/>
      <c r="M870" s="188"/>
      <c r="N870" s="188"/>
      <c r="O870" s="188"/>
      <c r="P870" s="188"/>
      <c r="Q870" s="188"/>
      <c r="R870" s="191"/>
      <c r="T870" s="192"/>
      <c r="U870" s="188"/>
      <c r="V870" s="188"/>
      <c r="W870" s="188"/>
      <c r="X870" s="188"/>
      <c r="Y870" s="188"/>
      <c r="Z870" s="188"/>
      <c r="AA870" s="193"/>
      <c r="AT870" s="194" t="s">
        <v>199</v>
      </c>
      <c r="AU870" s="194" t="s">
        <v>114</v>
      </c>
      <c r="AV870" s="11" t="s">
        <v>90</v>
      </c>
      <c r="AW870" s="11" t="s">
        <v>39</v>
      </c>
      <c r="AX870" s="11" t="s">
        <v>82</v>
      </c>
      <c r="AY870" s="194" t="s">
        <v>191</v>
      </c>
    </row>
    <row r="871" spans="2:51" s="10" customFormat="1" ht="22.5" customHeight="1">
      <c r="B871" s="179"/>
      <c r="C871" s="180"/>
      <c r="D871" s="180"/>
      <c r="E871" s="181" t="s">
        <v>22</v>
      </c>
      <c r="F871" s="274" t="s">
        <v>2344</v>
      </c>
      <c r="G871" s="275"/>
      <c r="H871" s="275"/>
      <c r="I871" s="275"/>
      <c r="J871" s="180"/>
      <c r="K871" s="182">
        <v>6.7</v>
      </c>
      <c r="L871" s="180"/>
      <c r="M871" s="180"/>
      <c r="N871" s="180"/>
      <c r="O871" s="180"/>
      <c r="P871" s="180"/>
      <c r="Q871" s="180"/>
      <c r="R871" s="183"/>
      <c r="T871" s="184"/>
      <c r="U871" s="180"/>
      <c r="V871" s="180"/>
      <c r="W871" s="180"/>
      <c r="X871" s="180"/>
      <c r="Y871" s="180"/>
      <c r="Z871" s="180"/>
      <c r="AA871" s="185"/>
      <c r="AT871" s="186" t="s">
        <v>199</v>
      </c>
      <c r="AU871" s="186" t="s">
        <v>114</v>
      </c>
      <c r="AV871" s="10" t="s">
        <v>114</v>
      </c>
      <c r="AW871" s="10" t="s">
        <v>39</v>
      </c>
      <c r="AX871" s="10" t="s">
        <v>90</v>
      </c>
      <c r="AY871" s="186" t="s">
        <v>191</v>
      </c>
    </row>
    <row r="872" spans="2:65" s="1" customFormat="1" ht="22.5" customHeight="1">
      <c r="B872" s="38"/>
      <c r="C872" s="172" t="s">
        <v>2352</v>
      </c>
      <c r="D872" s="172" t="s">
        <v>193</v>
      </c>
      <c r="E872" s="173" t="s">
        <v>1321</v>
      </c>
      <c r="F872" s="281" t="s">
        <v>1322</v>
      </c>
      <c r="G872" s="281"/>
      <c r="H872" s="281"/>
      <c r="I872" s="281"/>
      <c r="J872" s="174" t="s">
        <v>406</v>
      </c>
      <c r="K872" s="175">
        <v>12</v>
      </c>
      <c r="L872" s="282">
        <v>0</v>
      </c>
      <c r="M872" s="283"/>
      <c r="N872" s="280">
        <f>ROUND(L872*K872,2)</f>
        <v>0</v>
      </c>
      <c r="O872" s="280"/>
      <c r="P872" s="280"/>
      <c r="Q872" s="280"/>
      <c r="R872" s="40"/>
      <c r="T872" s="176" t="s">
        <v>22</v>
      </c>
      <c r="U872" s="47" t="s">
        <v>47</v>
      </c>
      <c r="V872" s="39"/>
      <c r="W872" s="177">
        <f>V872*K872</f>
        <v>0</v>
      </c>
      <c r="X872" s="177">
        <v>0</v>
      </c>
      <c r="Y872" s="177">
        <f>X872*K872</f>
        <v>0</v>
      </c>
      <c r="Z872" s="177">
        <v>0.00394</v>
      </c>
      <c r="AA872" s="178">
        <f>Z872*K872</f>
        <v>0.04728</v>
      </c>
      <c r="AR872" s="21" t="s">
        <v>344</v>
      </c>
      <c r="AT872" s="21" t="s">
        <v>193</v>
      </c>
      <c r="AU872" s="21" t="s">
        <v>114</v>
      </c>
      <c r="AY872" s="21" t="s">
        <v>191</v>
      </c>
      <c r="BE872" s="113">
        <f>IF(U872="základní",N872,0)</f>
        <v>0</v>
      </c>
      <c r="BF872" s="113">
        <f>IF(U872="snížená",N872,0)</f>
        <v>0</v>
      </c>
      <c r="BG872" s="113">
        <f>IF(U872="zákl. přenesená",N872,0)</f>
        <v>0</v>
      </c>
      <c r="BH872" s="113">
        <f>IF(U872="sníž. přenesená",N872,0)</f>
        <v>0</v>
      </c>
      <c r="BI872" s="113">
        <f>IF(U872="nulová",N872,0)</f>
        <v>0</v>
      </c>
      <c r="BJ872" s="21" t="s">
        <v>90</v>
      </c>
      <c r="BK872" s="113">
        <f>ROUND(L872*K872,2)</f>
        <v>0</v>
      </c>
      <c r="BL872" s="21" t="s">
        <v>344</v>
      </c>
      <c r="BM872" s="21" t="s">
        <v>2353</v>
      </c>
    </row>
    <row r="873" spans="2:51" s="11" customFormat="1" ht="22.5" customHeight="1">
      <c r="B873" s="187"/>
      <c r="C873" s="188"/>
      <c r="D873" s="188"/>
      <c r="E873" s="189" t="s">
        <v>22</v>
      </c>
      <c r="F873" s="286" t="s">
        <v>2211</v>
      </c>
      <c r="G873" s="287"/>
      <c r="H873" s="287"/>
      <c r="I873" s="287"/>
      <c r="J873" s="188"/>
      <c r="K873" s="190" t="s">
        <v>22</v>
      </c>
      <c r="L873" s="188"/>
      <c r="M873" s="188"/>
      <c r="N873" s="188"/>
      <c r="O873" s="188"/>
      <c r="P873" s="188"/>
      <c r="Q873" s="188"/>
      <c r="R873" s="191"/>
      <c r="T873" s="192"/>
      <c r="U873" s="188"/>
      <c r="V873" s="188"/>
      <c r="W873" s="188"/>
      <c r="X873" s="188"/>
      <c r="Y873" s="188"/>
      <c r="Z873" s="188"/>
      <c r="AA873" s="193"/>
      <c r="AT873" s="194" t="s">
        <v>199</v>
      </c>
      <c r="AU873" s="194" t="s">
        <v>114</v>
      </c>
      <c r="AV873" s="11" t="s">
        <v>90</v>
      </c>
      <c r="AW873" s="11" t="s">
        <v>39</v>
      </c>
      <c r="AX873" s="11" t="s">
        <v>82</v>
      </c>
      <c r="AY873" s="194" t="s">
        <v>191</v>
      </c>
    </row>
    <row r="874" spans="2:51" s="10" customFormat="1" ht="22.5" customHeight="1">
      <c r="B874" s="179"/>
      <c r="C874" s="180"/>
      <c r="D874" s="180"/>
      <c r="E874" s="181" t="s">
        <v>22</v>
      </c>
      <c r="F874" s="274" t="s">
        <v>2354</v>
      </c>
      <c r="G874" s="275"/>
      <c r="H874" s="275"/>
      <c r="I874" s="275"/>
      <c r="J874" s="180"/>
      <c r="K874" s="182">
        <v>12</v>
      </c>
      <c r="L874" s="180"/>
      <c r="M874" s="180"/>
      <c r="N874" s="180"/>
      <c r="O874" s="180"/>
      <c r="P874" s="180"/>
      <c r="Q874" s="180"/>
      <c r="R874" s="183"/>
      <c r="T874" s="184"/>
      <c r="U874" s="180"/>
      <c r="V874" s="180"/>
      <c r="W874" s="180"/>
      <c r="X874" s="180"/>
      <c r="Y874" s="180"/>
      <c r="Z874" s="180"/>
      <c r="AA874" s="185"/>
      <c r="AT874" s="186" t="s">
        <v>199</v>
      </c>
      <c r="AU874" s="186" t="s">
        <v>114</v>
      </c>
      <c r="AV874" s="10" t="s">
        <v>114</v>
      </c>
      <c r="AW874" s="10" t="s">
        <v>39</v>
      </c>
      <c r="AX874" s="10" t="s">
        <v>90</v>
      </c>
      <c r="AY874" s="186" t="s">
        <v>191</v>
      </c>
    </row>
    <row r="875" spans="2:65" s="1" customFormat="1" ht="31.5" customHeight="1">
      <c r="B875" s="38"/>
      <c r="C875" s="172" t="s">
        <v>2355</v>
      </c>
      <c r="D875" s="172" t="s">
        <v>193</v>
      </c>
      <c r="E875" s="173" t="s">
        <v>1335</v>
      </c>
      <c r="F875" s="281" t="s">
        <v>1336</v>
      </c>
      <c r="G875" s="281"/>
      <c r="H875" s="281"/>
      <c r="I875" s="281"/>
      <c r="J875" s="174" t="s">
        <v>406</v>
      </c>
      <c r="K875" s="175">
        <v>6.7</v>
      </c>
      <c r="L875" s="282">
        <v>0</v>
      </c>
      <c r="M875" s="283"/>
      <c r="N875" s="280">
        <f>ROUND(L875*K875,2)</f>
        <v>0</v>
      </c>
      <c r="O875" s="280"/>
      <c r="P875" s="280"/>
      <c r="Q875" s="280"/>
      <c r="R875" s="40"/>
      <c r="T875" s="176" t="s">
        <v>22</v>
      </c>
      <c r="U875" s="47" t="s">
        <v>47</v>
      </c>
      <c r="V875" s="39"/>
      <c r="W875" s="177">
        <f>V875*K875</f>
        <v>0</v>
      </c>
      <c r="X875" s="177">
        <v>0.00227</v>
      </c>
      <c r="Y875" s="177">
        <f>X875*K875</f>
        <v>0.015209</v>
      </c>
      <c r="Z875" s="177">
        <v>0</v>
      </c>
      <c r="AA875" s="178">
        <f>Z875*K875</f>
        <v>0</v>
      </c>
      <c r="AR875" s="21" t="s">
        <v>344</v>
      </c>
      <c r="AT875" s="21" t="s">
        <v>193</v>
      </c>
      <c r="AU875" s="21" t="s">
        <v>114</v>
      </c>
      <c r="AY875" s="21" t="s">
        <v>191</v>
      </c>
      <c r="BE875" s="113">
        <f>IF(U875="základní",N875,0)</f>
        <v>0</v>
      </c>
      <c r="BF875" s="113">
        <f>IF(U875="snížená",N875,0)</f>
        <v>0</v>
      </c>
      <c r="BG875" s="113">
        <f>IF(U875="zákl. přenesená",N875,0)</f>
        <v>0</v>
      </c>
      <c r="BH875" s="113">
        <f>IF(U875="sníž. přenesená",N875,0)</f>
        <v>0</v>
      </c>
      <c r="BI875" s="113">
        <f>IF(U875="nulová",N875,0)</f>
        <v>0</v>
      </c>
      <c r="BJ875" s="21" t="s">
        <v>90</v>
      </c>
      <c r="BK875" s="113">
        <f>ROUND(L875*K875,2)</f>
        <v>0</v>
      </c>
      <c r="BL875" s="21" t="s">
        <v>344</v>
      </c>
      <c r="BM875" s="21" t="s">
        <v>2356</v>
      </c>
    </row>
    <row r="876" spans="2:51" s="11" customFormat="1" ht="22.5" customHeight="1">
      <c r="B876" s="187"/>
      <c r="C876" s="188"/>
      <c r="D876" s="188"/>
      <c r="E876" s="189" t="s">
        <v>22</v>
      </c>
      <c r="F876" s="286" t="s">
        <v>2149</v>
      </c>
      <c r="G876" s="287"/>
      <c r="H876" s="287"/>
      <c r="I876" s="287"/>
      <c r="J876" s="188"/>
      <c r="K876" s="190" t="s">
        <v>22</v>
      </c>
      <c r="L876" s="188"/>
      <c r="M876" s="188"/>
      <c r="N876" s="188"/>
      <c r="O876" s="188"/>
      <c r="P876" s="188"/>
      <c r="Q876" s="188"/>
      <c r="R876" s="191"/>
      <c r="T876" s="192"/>
      <c r="U876" s="188"/>
      <c r="V876" s="188"/>
      <c r="W876" s="188"/>
      <c r="X876" s="188"/>
      <c r="Y876" s="188"/>
      <c r="Z876" s="188"/>
      <c r="AA876" s="193"/>
      <c r="AT876" s="194" t="s">
        <v>199</v>
      </c>
      <c r="AU876" s="194" t="s">
        <v>114</v>
      </c>
      <c r="AV876" s="11" t="s">
        <v>90</v>
      </c>
      <c r="AW876" s="11" t="s">
        <v>39</v>
      </c>
      <c r="AX876" s="11" t="s">
        <v>82</v>
      </c>
      <c r="AY876" s="194" t="s">
        <v>191</v>
      </c>
    </row>
    <row r="877" spans="2:51" s="10" customFormat="1" ht="22.5" customHeight="1">
      <c r="B877" s="179"/>
      <c r="C877" s="180"/>
      <c r="D877" s="180"/>
      <c r="E877" s="181" t="s">
        <v>22</v>
      </c>
      <c r="F877" s="274" t="s">
        <v>2344</v>
      </c>
      <c r="G877" s="275"/>
      <c r="H877" s="275"/>
      <c r="I877" s="275"/>
      <c r="J877" s="180"/>
      <c r="K877" s="182">
        <v>6.7</v>
      </c>
      <c r="L877" s="180"/>
      <c r="M877" s="180"/>
      <c r="N877" s="180"/>
      <c r="O877" s="180"/>
      <c r="P877" s="180"/>
      <c r="Q877" s="180"/>
      <c r="R877" s="183"/>
      <c r="T877" s="184"/>
      <c r="U877" s="180"/>
      <c r="V877" s="180"/>
      <c r="W877" s="180"/>
      <c r="X877" s="180"/>
      <c r="Y877" s="180"/>
      <c r="Z877" s="180"/>
      <c r="AA877" s="185"/>
      <c r="AT877" s="186" t="s">
        <v>199</v>
      </c>
      <c r="AU877" s="186" t="s">
        <v>114</v>
      </c>
      <c r="AV877" s="10" t="s">
        <v>114</v>
      </c>
      <c r="AW877" s="10" t="s">
        <v>39</v>
      </c>
      <c r="AX877" s="10" t="s">
        <v>90</v>
      </c>
      <c r="AY877" s="186" t="s">
        <v>191</v>
      </c>
    </row>
    <row r="878" spans="2:65" s="1" customFormat="1" ht="31.5" customHeight="1">
      <c r="B878" s="38"/>
      <c r="C878" s="172" t="s">
        <v>613</v>
      </c>
      <c r="D878" s="172" t="s">
        <v>193</v>
      </c>
      <c r="E878" s="173" t="s">
        <v>1359</v>
      </c>
      <c r="F878" s="281" t="s">
        <v>1360</v>
      </c>
      <c r="G878" s="281"/>
      <c r="H878" s="281"/>
      <c r="I878" s="281"/>
      <c r="J878" s="174" t="s">
        <v>406</v>
      </c>
      <c r="K878" s="175">
        <v>48.4</v>
      </c>
      <c r="L878" s="282">
        <v>0</v>
      </c>
      <c r="M878" s="283"/>
      <c r="N878" s="280">
        <f>ROUND(L878*K878,2)</f>
        <v>0</v>
      </c>
      <c r="O878" s="280"/>
      <c r="P878" s="280"/>
      <c r="Q878" s="280"/>
      <c r="R878" s="40"/>
      <c r="T878" s="176" t="s">
        <v>22</v>
      </c>
      <c r="U878" s="47" t="s">
        <v>47</v>
      </c>
      <c r="V878" s="39"/>
      <c r="W878" s="177">
        <f>V878*K878</f>
        <v>0</v>
      </c>
      <c r="X878" s="177">
        <v>0.00535</v>
      </c>
      <c r="Y878" s="177">
        <f>X878*K878</f>
        <v>0.25894</v>
      </c>
      <c r="Z878" s="177">
        <v>0</v>
      </c>
      <c r="AA878" s="178">
        <f>Z878*K878</f>
        <v>0</v>
      </c>
      <c r="AR878" s="21" t="s">
        <v>344</v>
      </c>
      <c r="AT878" s="21" t="s">
        <v>193</v>
      </c>
      <c r="AU878" s="21" t="s">
        <v>114</v>
      </c>
      <c r="AY878" s="21" t="s">
        <v>191</v>
      </c>
      <c r="BE878" s="113">
        <f>IF(U878="základní",N878,0)</f>
        <v>0</v>
      </c>
      <c r="BF878" s="113">
        <f>IF(U878="snížená",N878,0)</f>
        <v>0</v>
      </c>
      <c r="BG878" s="113">
        <f>IF(U878="zákl. přenesená",N878,0)</f>
        <v>0</v>
      </c>
      <c r="BH878" s="113">
        <f>IF(U878="sníž. přenesená",N878,0)</f>
        <v>0</v>
      </c>
      <c r="BI878" s="113">
        <f>IF(U878="nulová",N878,0)</f>
        <v>0</v>
      </c>
      <c r="BJ878" s="21" t="s">
        <v>90</v>
      </c>
      <c r="BK878" s="113">
        <f>ROUND(L878*K878,2)</f>
        <v>0</v>
      </c>
      <c r="BL878" s="21" t="s">
        <v>344</v>
      </c>
      <c r="BM878" s="21" t="s">
        <v>2357</v>
      </c>
    </row>
    <row r="879" spans="2:47" s="1" customFormat="1" ht="22.5" customHeight="1">
      <c r="B879" s="38"/>
      <c r="C879" s="39"/>
      <c r="D879" s="39"/>
      <c r="E879" s="39"/>
      <c r="F879" s="270" t="s">
        <v>1362</v>
      </c>
      <c r="G879" s="271"/>
      <c r="H879" s="271"/>
      <c r="I879" s="271"/>
      <c r="J879" s="39"/>
      <c r="K879" s="39"/>
      <c r="L879" s="39"/>
      <c r="M879" s="39"/>
      <c r="N879" s="39"/>
      <c r="O879" s="39"/>
      <c r="P879" s="39"/>
      <c r="Q879" s="39"/>
      <c r="R879" s="40"/>
      <c r="T879" s="147"/>
      <c r="U879" s="39"/>
      <c r="V879" s="39"/>
      <c r="W879" s="39"/>
      <c r="X879" s="39"/>
      <c r="Y879" s="39"/>
      <c r="Z879" s="39"/>
      <c r="AA879" s="81"/>
      <c r="AT879" s="21" t="s">
        <v>210</v>
      </c>
      <c r="AU879" s="21" t="s">
        <v>114</v>
      </c>
    </row>
    <row r="880" spans="2:51" s="11" customFormat="1" ht="22.5" customHeight="1">
      <c r="B880" s="187"/>
      <c r="C880" s="188"/>
      <c r="D880" s="188"/>
      <c r="E880" s="189" t="s">
        <v>22</v>
      </c>
      <c r="F880" s="272" t="s">
        <v>1877</v>
      </c>
      <c r="G880" s="273"/>
      <c r="H880" s="273"/>
      <c r="I880" s="273"/>
      <c r="J880" s="188"/>
      <c r="K880" s="190" t="s">
        <v>22</v>
      </c>
      <c r="L880" s="188"/>
      <c r="M880" s="188"/>
      <c r="N880" s="188"/>
      <c r="O880" s="188"/>
      <c r="P880" s="188"/>
      <c r="Q880" s="188"/>
      <c r="R880" s="191"/>
      <c r="T880" s="192"/>
      <c r="U880" s="188"/>
      <c r="V880" s="188"/>
      <c r="W880" s="188"/>
      <c r="X880" s="188"/>
      <c r="Y880" s="188"/>
      <c r="Z880" s="188"/>
      <c r="AA880" s="193"/>
      <c r="AT880" s="194" t="s">
        <v>199</v>
      </c>
      <c r="AU880" s="194" t="s">
        <v>114</v>
      </c>
      <c r="AV880" s="11" t="s">
        <v>90</v>
      </c>
      <c r="AW880" s="11" t="s">
        <v>39</v>
      </c>
      <c r="AX880" s="11" t="s">
        <v>82</v>
      </c>
      <c r="AY880" s="194" t="s">
        <v>191</v>
      </c>
    </row>
    <row r="881" spans="2:51" s="10" customFormat="1" ht="22.5" customHeight="1">
      <c r="B881" s="179"/>
      <c r="C881" s="180"/>
      <c r="D881" s="180"/>
      <c r="E881" s="181" t="s">
        <v>22</v>
      </c>
      <c r="F881" s="274" t="s">
        <v>1879</v>
      </c>
      <c r="G881" s="275"/>
      <c r="H881" s="275"/>
      <c r="I881" s="275"/>
      <c r="J881" s="180"/>
      <c r="K881" s="182">
        <v>7.2</v>
      </c>
      <c r="L881" s="180"/>
      <c r="M881" s="180"/>
      <c r="N881" s="180"/>
      <c r="O881" s="180"/>
      <c r="P881" s="180"/>
      <c r="Q881" s="180"/>
      <c r="R881" s="183"/>
      <c r="T881" s="184"/>
      <c r="U881" s="180"/>
      <c r="V881" s="180"/>
      <c r="W881" s="180"/>
      <c r="X881" s="180"/>
      <c r="Y881" s="180"/>
      <c r="Z881" s="180"/>
      <c r="AA881" s="185"/>
      <c r="AT881" s="186" t="s">
        <v>199</v>
      </c>
      <c r="AU881" s="186" t="s">
        <v>114</v>
      </c>
      <c r="AV881" s="10" t="s">
        <v>114</v>
      </c>
      <c r="AW881" s="10" t="s">
        <v>39</v>
      </c>
      <c r="AX881" s="10" t="s">
        <v>82</v>
      </c>
      <c r="AY881" s="186" t="s">
        <v>191</v>
      </c>
    </row>
    <row r="882" spans="2:51" s="10" customFormat="1" ht="22.5" customHeight="1">
      <c r="B882" s="179"/>
      <c r="C882" s="180"/>
      <c r="D882" s="180"/>
      <c r="E882" s="181" t="s">
        <v>22</v>
      </c>
      <c r="F882" s="274" t="s">
        <v>1880</v>
      </c>
      <c r="G882" s="275"/>
      <c r="H882" s="275"/>
      <c r="I882" s="275"/>
      <c r="J882" s="180"/>
      <c r="K882" s="182">
        <v>14.4</v>
      </c>
      <c r="L882" s="180"/>
      <c r="M882" s="180"/>
      <c r="N882" s="180"/>
      <c r="O882" s="180"/>
      <c r="P882" s="180"/>
      <c r="Q882" s="180"/>
      <c r="R882" s="183"/>
      <c r="T882" s="184"/>
      <c r="U882" s="180"/>
      <c r="V882" s="180"/>
      <c r="W882" s="180"/>
      <c r="X882" s="180"/>
      <c r="Y882" s="180"/>
      <c r="Z882" s="180"/>
      <c r="AA882" s="185"/>
      <c r="AT882" s="186" t="s">
        <v>199</v>
      </c>
      <c r="AU882" s="186" t="s">
        <v>114</v>
      </c>
      <c r="AV882" s="10" t="s">
        <v>114</v>
      </c>
      <c r="AW882" s="10" t="s">
        <v>39</v>
      </c>
      <c r="AX882" s="10" t="s">
        <v>82</v>
      </c>
      <c r="AY882" s="186" t="s">
        <v>191</v>
      </c>
    </row>
    <row r="883" spans="2:51" s="10" customFormat="1" ht="22.5" customHeight="1">
      <c r="B883" s="179"/>
      <c r="C883" s="180"/>
      <c r="D883" s="180"/>
      <c r="E883" s="181" t="s">
        <v>22</v>
      </c>
      <c r="F883" s="274" t="s">
        <v>1881</v>
      </c>
      <c r="G883" s="275"/>
      <c r="H883" s="275"/>
      <c r="I883" s="275"/>
      <c r="J883" s="180"/>
      <c r="K883" s="182">
        <v>11.7</v>
      </c>
      <c r="L883" s="180"/>
      <c r="M883" s="180"/>
      <c r="N883" s="180"/>
      <c r="O883" s="180"/>
      <c r="P883" s="180"/>
      <c r="Q883" s="180"/>
      <c r="R883" s="183"/>
      <c r="T883" s="184"/>
      <c r="U883" s="180"/>
      <c r="V883" s="180"/>
      <c r="W883" s="180"/>
      <c r="X883" s="180"/>
      <c r="Y883" s="180"/>
      <c r="Z883" s="180"/>
      <c r="AA883" s="185"/>
      <c r="AT883" s="186" t="s">
        <v>199</v>
      </c>
      <c r="AU883" s="186" t="s">
        <v>114</v>
      </c>
      <c r="AV883" s="10" t="s">
        <v>114</v>
      </c>
      <c r="AW883" s="10" t="s">
        <v>39</v>
      </c>
      <c r="AX883" s="10" t="s">
        <v>82</v>
      </c>
      <c r="AY883" s="186" t="s">
        <v>191</v>
      </c>
    </row>
    <row r="884" spans="2:51" s="10" customFormat="1" ht="22.5" customHeight="1">
      <c r="B884" s="179"/>
      <c r="C884" s="180"/>
      <c r="D884" s="180"/>
      <c r="E884" s="181" t="s">
        <v>22</v>
      </c>
      <c r="F884" s="274" t="s">
        <v>1882</v>
      </c>
      <c r="G884" s="275"/>
      <c r="H884" s="275"/>
      <c r="I884" s="275"/>
      <c r="J884" s="180"/>
      <c r="K884" s="182">
        <v>3</v>
      </c>
      <c r="L884" s="180"/>
      <c r="M884" s="180"/>
      <c r="N884" s="180"/>
      <c r="O884" s="180"/>
      <c r="P884" s="180"/>
      <c r="Q884" s="180"/>
      <c r="R884" s="183"/>
      <c r="T884" s="184"/>
      <c r="U884" s="180"/>
      <c r="V884" s="180"/>
      <c r="W884" s="180"/>
      <c r="X884" s="180"/>
      <c r="Y884" s="180"/>
      <c r="Z884" s="180"/>
      <c r="AA884" s="185"/>
      <c r="AT884" s="186" t="s">
        <v>199</v>
      </c>
      <c r="AU884" s="186" t="s">
        <v>114</v>
      </c>
      <c r="AV884" s="10" t="s">
        <v>114</v>
      </c>
      <c r="AW884" s="10" t="s">
        <v>39</v>
      </c>
      <c r="AX884" s="10" t="s">
        <v>82</v>
      </c>
      <c r="AY884" s="186" t="s">
        <v>191</v>
      </c>
    </row>
    <row r="885" spans="2:51" s="10" customFormat="1" ht="22.5" customHeight="1">
      <c r="B885" s="179"/>
      <c r="C885" s="180"/>
      <c r="D885" s="180"/>
      <c r="E885" s="181" t="s">
        <v>22</v>
      </c>
      <c r="F885" s="274" t="s">
        <v>1883</v>
      </c>
      <c r="G885" s="275"/>
      <c r="H885" s="275"/>
      <c r="I885" s="275"/>
      <c r="J885" s="180"/>
      <c r="K885" s="182">
        <v>2</v>
      </c>
      <c r="L885" s="180"/>
      <c r="M885" s="180"/>
      <c r="N885" s="180"/>
      <c r="O885" s="180"/>
      <c r="P885" s="180"/>
      <c r="Q885" s="180"/>
      <c r="R885" s="183"/>
      <c r="T885" s="184"/>
      <c r="U885" s="180"/>
      <c r="V885" s="180"/>
      <c r="W885" s="180"/>
      <c r="X885" s="180"/>
      <c r="Y885" s="180"/>
      <c r="Z885" s="180"/>
      <c r="AA885" s="185"/>
      <c r="AT885" s="186" t="s">
        <v>199</v>
      </c>
      <c r="AU885" s="186" t="s">
        <v>114</v>
      </c>
      <c r="AV885" s="10" t="s">
        <v>114</v>
      </c>
      <c r="AW885" s="10" t="s">
        <v>39</v>
      </c>
      <c r="AX885" s="10" t="s">
        <v>82</v>
      </c>
      <c r="AY885" s="186" t="s">
        <v>191</v>
      </c>
    </row>
    <row r="886" spans="2:51" s="10" customFormat="1" ht="22.5" customHeight="1">
      <c r="B886" s="179"/>
      <c r="C886" s="180"/>
      <c r="D886" s="180"/>
      <c r="E886" s="181" t="s">
        <v>22</v>
      </c>
      <c r="F886" s="274" t="s">
        <v>1884</v>
      </c>
      <c r="G886" s="275"/>
      <c r="H886" s="275"/>
      <c r="I886" s="275"/>
      <c r="J886" s="180"/>
      <c r="K886" s="182">
        <v>6.7</v>
      </c>
      <c r="L886" s="180"/>
      <c r="M886" s="180"/>
      <c r="N886" s="180"/>
      <c r="O886" s="180"/>
      <c r="P886" s="180"/>
      <c r="Q886" s="180"/>
      <c r="R886" s="183"/>
      <c r="T886" s="184"/>
      <c r="U886" s="180"/>
      <c r="V886" s="180"/>
      <c r="W886" s="180"/>
      <c r="X886" s="180"/>
      <c r="Y886" s="180"/>
      <c r="Z886" s="180"/>
      <c r="AA886" s="185"/>
      <c r="AT886" s="186" t="s">
        <v>199</v>
      </c>
      <c r="AU886" s="186" t="s">
        <v>114</v>
      </c>
      <c r="AV886" s="10" t="s">
        <v>114</v>
      </c>
      <c r="AW886" s="10" t="s">
        <v>39</v>
      </c>
      <c r="AX886" s="10" t="s">
        <v>82</v>
      </c>
      <c r="AY886" s="186" t="s">
        <v>191</v>
      </c>
    </row>
    <row r="887" spans="2:51" s="10" customFormat="1" ht="22.5" customHeight="1">
      <c r="B887" s="179"/>
      <c r="C887" s="180"/>
      <c r="D887" s="180"/>
      <c r="E887" s="181" t="s">
        <v>22</v>
      </c>
      <c r="F887" s="274" t="s">
        <v>1885</v>
      </c>
      <c r="G887" s="275"/>
      <c r="H887" s="275"/>
      <c r="I887" s="275"/>
      <c r="J887" s="180"/>
      <c r="K887" s="182">
        <v>1.2</v>
      </c>
      <c r="L887" s="180"/>
      <c r="M887" s="180"/>
      <c r="N887" s="180"/>
      <c r="O887" s="180"/>
      <c r="P887" s="180"/>
      <c r="Q887" s="180"/>
      <c r="R887" s="183"/>
      <c r="T887" s="184"/>
      <c r="U887" s="180"/>
      <c r="V887" s="180"/>
      <c r="W887" s="180"/>
      <c r="X887" s="180"/>
      <c r="Y887" s="180"/>
      <c r="Z887" s="180"/>
      <c r="AA887" s="185"/>
      <c r="AT887" s="186" t="s">
        <v>199</v>
      </c>
      <c r="AU887" s="186" t="s">
        <v>114</v>
      </c>
      <c r="AV887" s="10" t="s">
        <v>114</v>
      </c>
      <c r="AW887" s="10" t="s">
        <v>39</v>
      </c>
      <c r="AX887" s="10" t="s">
        <v>82</v>
      </c>
      <c r="AY887" s="186" t="s">
        <v>191</v>
      </c>
    </row>
    <row r="888" spans="2:51" s="10" customFormat="1" ht="22.5" customHeight="1">
      <c r="B888" s="179"/>
      <c r="C888" s="180"/>
      <c r="D888" s="180"/>
      <c r="E888" s="181" t="s">
        <v>22</v>
      </c>
      <c r="F888" s="274" t="s">
        <v>1886</v>
      </c>
      <c r="G888" s="275"/>
      <c r="H888" s="275"/>
      <c r="I888" s="275"/>
      <c r="J888" s="180"/>
      <c r="K888" s="182">
        <v>2.2</v>
      </c>
      <c r="L888" s="180"/>
      <c r="M888" s="180"/>
      <c r="N888" s="180"/>
      <c r="O888" s="180"/>
      <c r="P888" s="180"/>
      <c r="Q888" s="180"/>
      <c r="R888" s="183"/>
      <c r="T888" s="184"/>
      <c r="U888" s="180"/>
      <c r="V888" s="180"/>
      <c r="W888" s="180"/>
      <c r="X888" s="180"/>
      <c r="Y888" s="180"/>
      <c r="Z888" s="180"/>
      <c r="AA888" s="185"/>
      <c r="AT888" s="186" t="s">
        <v>199</v>
      </c>
      <c r="AU888" s="186" t="s">
        <v>114</v>
      </c>
      <c r="AV888" s="10" t="s">
        <v>114</v>
      </c>
      <c r="AW888" s="10" t="s">
        <v>39</v>
      </c>
      <c r="AX888" s="10" t="s">
        <v>82</v>
      </c>
      <c r="AY888" s="186" t="s">
        <v>191</v>
      </c>
    </row>
    <row r="889" spans="2:51" s="12" customFormat="1" ht="22.5" customHeight="1">
      <c r="B889" s="195"/>
      <c r="C889" s="196"/>
      <c r="D889" s="196"/>
      <c r="E889" s="197" t="s">
        <v>22</v>
      </c>
      <c r="F889" s="288" t="s">
        <v>217</v>
      </c>
      <c r="G889" s="289"/>
      <c r="H889" s="289"/>
      <c r="I889" s="289"/>
      <c r="J889" s="196"/>
      <c r="K889" s="198">
        <v>48.4</v>
      </c>
      <c r="L889" s="196"/>
      <c r="M889" s="196"/>
      <c r="N889" s="196"/>
      <c r="O889" s="196"/>
      <c r="P889" s="196"/>
      <c r="Q889" s="196"/>
      <c r="R889" s="199"/>
      <c r="T889" s="200"/>
      <c r="U889" s="196"/>
      <c r="V889" s="196"/>
      <c r="W889" s="196"/>
      <c r="X889" s="196"/>
      <c r="Y889" s="196"/>
      <c r="Z889" s="196"/>
      <c r="AA889" s="201"/>
      <c r="AT889" s="202" t="s">
        <v>199</v>
      </c>
      <c r="AU889" s="202" t="s">
        <v>114</v>
      </c>
      <c r="AV889" s="12" t="s">
        <v>196</v>
      </c>
      <c r="AW889" s="12" t="s">
        <v>39</v>
      </c>
      <c r="AX889" s="12" t="s">
        <v>90</v>
      </c>
      <c r="AY889" s="202" t="s">
        <v>191</v>
      </c>
    </row>
    <row r="890" spans="2:65" s="1" customFormat="1" ht="44.25" customHeight="1">
      <c r="B890" s="38"/>
      <c r="C890" s="172" t="s">
        <v>2358</v>
      </c>
      <c r="D890" s="172" t="s">
        <v>193</v>
      </c>
      <c r="E890" s="173" t="s">
        <v>1339</v>
      </c>
      <c r="F890" s="281" t="s">
        <v>1340</v>
      </c>
      <c r="G890" s="281"/>
      <c r="H890" s="281"/>
      <c r="I890" s="281"/>
      <c r="J890" s="174" t="s">
        <v>111</v>
      </c>
      <c r="K890" s="175">
        <v>71.5</v>
      </c>
      <c r="L890" s="282">
        <v>0</v>
      </c>
      <c r="M890" s="283"/>
      <c r="N890" s="280">
        <f>ROUND(L890*K890,2)</f>
        <v>0</v>
      </c>
      <c r="O890" s="280"/>
      <c r="P890" s="280"/>
      <c r="Q890" s="280"/>
      <c r="R890" s="40"/>
      <c r="T890" s="176" t="s">
        <v>22</v>
      </c>
      <c r="U890" s="47" t="s">
        <v>47</v>
      </c>
      <c r="V890" s="39"/>
      <c r="W890" s="177">
        <f>V890*K890</f>
        <v>0</v>
      </c>
      <c r="X890" s="177">
        <v>0.00782</v>
      </c>
      <c r="Y890" s="177">
        <f>X890*K890</f>
        <v>0.55913</v>
      </c>
      <c r="Z890" s="177">
        <v>0</v>
      </c>
      <c r="AA890" s="178">
        <f>Z890*K890</f>
        <v>0</v>
      </c>
      <c r="AR890" s="21" t="s">
        <v>344</v>
      </c>
      <c r="AT890" s="21" t="s">
        <v>193</v>
      </c>
      <c r="AU890" s="21" t="s">
        <v>114</v>
      </c>
      <c r="AY890" s="21" t="s">
        <v>191</v>
      </c>
      <c r="BE890" s="113">
        <f>IF(U890="základní",N890,0)</f>
        <v>0</v>
      </c>
      <c r="BF890" s="113">
        <f>IF(U890="snížená",N890,0)</f>
        <v>0</v>
      </c>
      <c r="BG890" s="113">
        <f>IF(U890="zákl. přenesená",N890,0)</f>
        <v>0</v>
      </c>
      <c r="BH890" s="113">
        <f>IF(U890="sníž. přenesená",N890,0)</f>
        <v>0</v>
      </c>
      <c r="BI890" s="113">
        <f>IF(U890="nulová",N890,0)</f>
        <v>0</v>
      </c>
      <c r="BJ890" s="21" t="s">
        <v>90</v>
      </c>
      <c r="BK890" s="113">
        <f>ROUND(L890*K890,2)</f>
        <v>0</v>
      </c>
      <c r="BL890" s="21" t="s">
        <v>344</v>
      </c>
      <c r="BM890" s="21" t="s">
        <v>2359</v>
      </c>
    </row>
    <row r="891" spans="2:51" s="11" customFormat="1" ht="22.5" customHeight="1">
      <c r="B891" s="187"/>
      <c r="C891" s="188"/>
      <c r="D891" s="188"/>
      <c r="E891" s="189" t="s">
        <v>22</v>
      </c>
      <c r="F891" s="286" t="s">
        <v>1160</v>
      </c>
      <c r="G891" s="287"/>
      <c r="H891" s="287"/>
      <c r="I891" s="287"/>
      <c r="J891" s="188"/>
      <c r="K891" s="190" t="s">
        <v>22</v>
      </c>
      <c r="L891" s="188"/>
      <c r="M891" s="188"/>
      <c r="N891" s="188"/>
      <c r="O891" s="188"/>
      <c r="P891" s="188"/>
      <c r="Q891" s="188"/>
      <c r="R891" s="191"/>
      <c r="T891" s="192"/>
      <c r="U891" s="188"/>
      <c r="V891" s="188"/>
      <c r="W891" s="188"/>
      <c r="X891" s="188"/>
      <c r="Y891" s="188"/>
      <c r="Z891" s="188"/>
      <c r="AA891" s="193"/>
      <c r="AT891" s="194" t="s">
        <v>199</v>
      </c>
      <c r="AU891" s="194" t="s">
        <v>114</v>
      </c>
      <c r="AV891" s="11" t="s">
        <v>90</v>
      </c>
      <c r="AW891" s="11" t="s">
        <v>39</v>
      </c>
      <c r="AX891" s="11" t="s">
        <v>82</v>
      </c>
      <c r="AY891" s="194" t="s">
        <v>191</v>
      </c>
    </row>
    <row r="892" spans="2:51" s="10" customFormat="1" ht="22.5" customHeight="1">
      <c r="B892" s="179"/>
      <c r="C892" s="180"/>
      <c r="D892" s="180"/>
      <c r="E892" s="181" t="s">
        <v>22</v>
      </c>
      <c r="F892" s="274" t="s">
        <v>2360</v>
      </c>
      <c r="G892" s="275"/>
      <c r="H892" s="275"/>
      <c r="I892" s="275"/>
      <c r="J892" s="180"/>
      <c r="K892" s="182">
        <v>71.5</v>
      </c>
      <c r="L892" s="180"/>
      <c r="M892" s="180"/>
      <c r="N892" s="180"/>
      <c r="O892" s="180"/>
      <c r="P892" s="180"/>
      <c r="Q892" s="180"/>
      <c r="R892" s="183"/>
      <c r="T892" s="184"/>
      <c r="U892" s="180"/>
      <c r="V892" s="180"/>
      <c r="W892" s="180"/>
      <c r="X892" s="180"/>
      <c r="Y892" s="180"/>
      <c r="Z892" s="180"/>
      <c r="AA892" s="185"/>
      <c r="AT892" s="186" t="s">
        <v>199</v>
      </c>
      <c r="AU892" s="186" t="s">
        <v>114</v>
      </c>
      <c r="AV892" s="10" t="s">
        <v>114</v>
      </c>
      <c r="AW892" s="10" t="s">
        <v>39</v>
      </c>
      <c r="AX892" s="10" t="s">
        <v>90</v>
      </c>
      <c r="AY892" s="186" t="s">
        <v>191</v>
      </c>
    </row>
    <row r="893" spans="2:65" s="1" customFormat="1" ht="31.5" customHeight="1">
      <c r="B893" s="38"/>
      <c r="C893" s="172" t="s">
        <v>1560</v>
      </c>
      <c r="D893" s="172" t="s">
        <v>193</v>
      </c>
      <c r="E893" s="173" t="s">
        <v>1365</v>
      </c>
      <c r="F893" s="281" t="s">
        <v>1366</v>
      </c>
      <c r="G893" s="281"/>
      <c r="H893" s="281"/>
      <c r="I893" s="281"/>
      <c r="J893" s="174" t="s">
        <v>406</v>
      </c>
      <c r="K893" s="175">
        <v>15.7</v>
      </c>
      <c r="L893" s="282">
        <v>0</v>
      </c>
      <c r="M893" s="283"/>
      <c r="N893" s="280">
        <f>ROUND(L893*K893,2)</f>
        <v>0</v>
      </c>
      <c r="O893" s="280"/>
      <c r="P893" s="280"/>
      <c r="Q893" s="280"/>
      <c r="R893" s="40"/>
      <c r="T893" s="176" t="s">
        <v>22</v>
      </c>
      <c r="U893" s="47" t="s">
        <v>47</v>
      </c>
      <c r="V893" s="39"/>
      <c r="W893" s="177">
        <f>V893*K893</f>
        <v>0</v>
      </c>
      <c r="X893" s="177">
        <v>0.0022</v>
      </c>
      <c r="Y893" s="177">
        <f>X893*K893</f>
        <v>0.03454</v>
      </c>
      <c r="Z893" s="177">
        <v>0</v>
      </c>
      <c r="AA893" s="178">
        <f>Z893*K893</f>
        <v>0</v>
      </c>
      <c r="AR893" s="21" t="s">
        <v>344</v>
      </c>
      <c r="AT893" s="21" t="s">
        <v>193</v>
      </c>
      <c r="AU893" s="21" t="s">
        <v>114</v>
      </c>
      <c r="AY893" s="21" t="s">
        <v>191</v>
      </c>
      <c r="BE893" s="113">
        <f>IF(U893="základní",N893,0)</f>
        <v>0</v>
      </c>
      <c r="BF893" s="113">
        <f>IF(U893="snížená",N893,0)</f>
        <v>0</v>
      </c>
      <c r="BG893" s="113">
        <f>IF(U893="zákl. přenesená",N893,0)</f>
        <v>0</v>
      </c>
      <c r="BH893" s="113">
        <f>IF(U893="sníž. přenesená",N893,0)</f>
        <v>0</v>
      </c>
      <c r="BI893" s="113">
        <f>IF(U893="nulová",N893,0)</f>
        <v>0</v>
      </c>
      <c r="BJ893" s="21" t="s">
        <v>90</v>
      </c>
      <c r="BK893" s="113">
        <f>ROUND(L893*K893,2)</f>
        <v>0</v>
      </c>
      <c r="BL893" s="21" t="s">
        <v>344</v>
      </c>
      <c r="BM893" s="21" t="s">
        <v>2361</v>
      </c>
    </row>
    <row r="894" spans="2:51" s="11" customFormat="1" ht="22.5" customHeight="1">
      <c r="B894" s="187"/>
      <c r="C894" s="188"/>
      <c r="D894" s="188"/>
      <c r="E894" s="189" t="s">
        <v>22</v>
      </c>
      <c r="F894" s="286" t="s">
        <v>2211</v>
      </c>
      <c r="G894" s="287"/>
      <c r="H894" s="287"/>
      <c r="I894" s="287"/>
      <c r="J894" s="188"/>
      <c r="K894" s="190" t="s">
        <v>22</v>
      </c>
      <c r="L894" s="188"/>
      <c r="M894" s="188"/>
      <c r="N894" s="188"/>
      <c r="O894" s="188"/>
      <c r="P894" s="188"/>
      <c r="Q894" s="188"/>
      <c r="R894" s="191"/>
      <c r="T894" s="192"/>
      <c r="U894" s="188"/>
      <c r="V894" s="188"/>
      <c r="W894" s="188"/>
      <c r="X894" s="188"/>
      <c r="Y894" s="188"/>
      <c r="Z894" s="188"/>
      <c r="AA894" s="193"/>
      <c r="AT894" s="194" t="s">
        <v>199</v>
      </c>
      <c r="AU894" s="194" t="s">
        <v>114</v>
      </c>
      <c r="AV894" s="11" t="s">
        <v>90</v>
      </c>
      <c r="AW894" s="11" t="s">
        <v>39</v>
      </c>
      <c r="AX894" s="11" t="s">
        <v>82</v>
      </c>
      <c r="AY894" s="194" t="s">
        <v>191</v>
      </c>
    </row>
    <row r="895" spans="2:51" s="10" customFormat="1" ht="22.5" customHeight="1">
      <c r="B895" s="179"/>
      <c r="C895" s="180"/>
      <c r="D895" s="180"/>
      <c r="E895" s="181" t="s">
        <v>22</v>
      </c>
      <c r="F895" s="274" t="s">
        <v>2342</v>
      </c>
      <c r="G895" s="275"/>
      <c r="H895" s="275"/>
      <c r="I895" s="275"/>
      <c r="J895" s="180"/>
      <c r="K895" s="182">
        <v>15.7</v>
      </c>
      <c r="L895" s="180"/>
      <c r="M895" s="180"/>
      <c r="N895" s="180"/>
      <c r="O895" s="180"/>
      <c r="P895" s="180"/>
      <c r="Q895" s="180"/>
      <c r="R895" s="183"/>
      <c r="T895" s="184"/>
      <c r="U895" s="180"/>
      <c r="V895" s="180"/>
      <c r="W895" s="180"/>
      <c r="X895" s="180"/>
      <c r="Y895" s="180"/>
      <c r="Z895" s="180"/>
      <c r="AA895" s="185"/>
      <c r="AT895" s="186" t="s">
        <v>199</v>
      </c>
      <c r="AU895" s="186" t="s">
        <v>114</v>
      </c>
      <c r="AV895" s="10" t="s">
        <v>114</v>
      </c>
      <c r="AW895" s="10" t="s">
        <v>39</v>
      </c>
      <c r="AX895" s="10" t="s">
        <v>90</v>
      </c>
      <c r="AY895" s="186" t="s">
        <v>191</v>
      </c>
    </row>
    <row r="896" spans="2:65" s="1" customFormat="1" ht="31.5" customHeight="1">
      <c r="B896" s="38"/>
      <c r="C896" s="172" t="s">
        <v>1586</v>
      </c>
      <c r="D896" s="172" t="s">
        <v>193</v>
      </c>
      <c r="E896" s="173" t="s">
        <v>1373</v>
      </c>
      <c r="F896" s="281" t="s">
        <v>1374</v>
      </c>
      <c r="G896" s="281"/>
      <c r="H896" s="281"/>
      <c r="I896" s="281"/>
      <c r="J896" s="174" t="s">
        <v>406</v>
      </c>
      <c r="K896" s="175">
        <v>6.7</v>
      </c>
      <c r="L896" s="282">
        <v>0</v>
      </c>
      <c r="M896" s="283"/>
      <c r="N896" s="280">
        <f>ROUND(L896*K896,2)</f>
        <v>0</v>
      </c>
      <c r="O896" s="280"/>
      <c r="P896" s="280"/>
      <c r="Q896" s="280"/>
      <c r="R896" s="40"/>
      <c r="T896" s="176" t="s">
        <v>22</v>
      </c>
      <c r="U896" s="47" t="s">
        <v>47</v>
      </c>
      <c r="V896" s="39"/>
      <c r="W896" s="177">
        <f>V896*K896</f>
        <v>0</v>
      </c>
      <c r="X896" s="177">
        <v>0.00174</v>
      </c>
      <c r="Y896" s="177">
        <f>X896*K896</f>
        <v>0.011658</v>
      </c>
      <c r="Z896" s="177">
        <v>0</v>
      </c>
      <c r="AA896" s="178">
        <f>Z896*K896</f>
        <v>0</v>
      </c>
      <c r="AR896" s="21" t="s">
        <v>344</v>
      </c>
      <c r="AT896" s="21" t="s">
        <v>193</v>
      </c>
      <c r="AU896" s="21" t="s">
        <v>114</v>
      </c>
      <c r="AY896" s="21" t="s">
        <v>191</v>
      </c>
      <c r="BE896" s="113">
        <f>IF(U896="základní",N896,0)</f>
        <v>0</v>
      </c>
      <c r="BF896" s="113">
        <f>IF(U896="snížená",N896,0)</f>
        <v>0</v>
      </c>
      <c r="BG896" s="113">
        <f>IF(U896="zákl. přenesená",N896,0)</f>
        <v>0</v>
      </c>
      <c r="BH896" s="113">
        <f>IF(U896="sníž. přenesená",N896,0)</f>
        <v>0</v>
      </c>
      <c r="BI896" s="113">
        <f>IF(U896="nulová",N896,0)</f>
        <v>0</v>
      </c>
      <c r="BJ896" s="21" t="s">
        <v>90</v>
      </c>
      <c r="BK896" s="113">
        <f>ROUND(L896*K896,2)</f>
        <v>0</v>
      </c>
      <c r="BL896" s="21" t="s">
        <v>344</v>
      </c>
      <c r="BM896" s="21" t="s">
        <v>2362</v>
      </c>
    </row>
    <row r="897" spans="2:47" s="1" customFormat="1" ht="22.5" customHeight="1">
      <c r="B897" s="38"/>
      <c r="C897" s="39"/>
      <c r="D897" s="39"/>
      <c r="E897" s="39"/>
      <c r="F897" s="270" t="s">
        <v>1376</v>
      </c>
      <c r="G897" s="271"/>
      <c r="H897" s="271"/>
      <c r="I897" s="271"/>
      <c r="J897" s="39"/>
      <c r="K897" s="39"/>
      <c r="L897" s="39"/>
      <c r="M897" s="39"/>
      <c r="N897" s="39"/>
      <c r="O897" s="39"/>
      <c r="P897" s="39"/>
      <c r="Q897" s="39"/>
      <c r="R897" s="40"/>
      <c r="T897" s="147"/>
      <c r="U897" s="39"/>
      <c r="V897" s="39"/>
      <c r="W897" s="39"/>
      <c r="X897" s="39"/>
      <c r="Y897" s="39"/>
      <c r="Z897" s="39"/>
      <c r="AA897" s="81"/>
      <c r="AT897" s="21" t="s">
        <v>210</v>
      </c>
      <c r="AU897" s="21" t="s">
        <v>114</v>
      </c>
    </row>
    <row r="898" spans="2:51" s="11" customFormat="1" ht="22.5" customHeight="1">
      <c r="B898" s="187"/>
      <c r="C898" s="188"/>
      <c r="D898" s="188"/>
      <c r="E898" s="189" t="s">
        <v>22</v>
      </c>
      <c r="F898" s="272" t="s">
        <v>2149</v>
      </c>
      <c r="G898" s="273"/>
      <c r="H898" s="273"/>
      <c r="I898" s="273"/>
      <c r="J898" s="188"/>
      <c r="K898" s="190" t="s">
        <v>22</v>
      </c>
      <c r="L898" s="188"/>
      <c r="M898" s="188"/>
      <c r="N898" s="188"/>
      <c r="O898" s="188"/>
      <c r="P898" s="188"/>
      <c r="Q898" s="188"/>
      <c r="R898" s="191"/>
      <c r="T898" s="192"/>
      <c r="U898" s="188"/>
      <c r="V898" s="188"/>
      <c r="W898" s="188"/>
      <c r="X898" s="188"/>
      <c r="Y898" s="188"/>
      <c r="Z898" s="188"/>
      <c r="AA898" s="193"/>
      <c r="AT898" s="194" t="s">
        <v>199</v>
      </c>
      <c r="AU898" s="194" t="s">
        <v>114</v>
      </c>
      <c r="AV898" s="11" t="s">
        <v>90</v>
      </c>
      <c r="AW898" s="11" t="s">
        <v>39</v>
      </c>
      <c r="AX898" s="11" t="s">
        <v>82</v>
      </c>
      <c r="AY898" s="194" t="s">
        <v>191</v>
      </c>
    </row>
    <row r="899" spans="2:51" s="10" customFormat="1" ht="22.5" customHeight="1">
      <c r="B899" s="179"/>
      <c r="C899" s="180"/>
      <c r="D899" s="180"/>
      <c r="E899" s="181" t="s">
        <v>22</v>
      </c>
      <c r="F899" s="274" t="s">
        <v>2344</v>
      </c>
      <c r="G899" s="275"/>
      <c r="H899" s="275"/>
      <c r="I899" s="275"/>
      <c r="J899" s="180"/>
      <c r="K899" s="182">
        <v>6.7</v>
      </c>
      <c r="L899" s="180"/>
      <c r="M899" s="180"/>
      <c r="N899" s="180"/>
      <c r="O899" s="180"/>
      <c r="P899" s="180"/>
      <c r="Q899" s="180"/>
      <c r="R899" s="183"/>
      <c r="T899" s="184"/>
      <c r="U899" s="180"/>
      <c r="V899" s="180"/>
      <c r="W899" s="180"/>
      <c r="X899" s="180"/>
      <c r="Y899" s="180"/>
      <c r="Z899" s="180"/>
      <c r="AA899" s="185"/>
      <c r="AT899" s="186" t="s">
        <v>199</v>
      </c>
      <c r="AU899" s="186" t="s">
        <v>114</v>
      </c>
      <c r="AV899" s="10" t="s">
        <v>114</v>
      </c>
      <c r="AW899" s="10" t="s">
        <v>39</v>
      </c>
      <c r="AX899" s="10" t="s">
        <v>90</v>
      </c>
      <c r="AY899" s="186" t="s">
        <v>191</v>
      </c>
    </row>
    <row r="900" spans="2:65" s="1" customFormat="1" ht="31.5" customHeight="1">
      <c r="B900" s="38"/>
      <c r="C900" s="172" t="s">
        <v>2363</v>
      </c>
      <c r="D900" s="172" t="s">
        <v>193</v>
      </c>
      <c r="E900" s="173" t="s">
        <v>1378</v>
      </c>
      <c r="F900" s="281" t="s">
        <v>1379</v>
      </c>
      <c r="G900" s="281"/>
      <c r="H900" s="281"/>
      <c r="I900" s="281"/>
      <c r="J900" s="174" t="s">
        <v>406</v>
      </c>
      <c r="K900" s="175">
        <v>12</v>
      </c>
      <c r="L900" s="282">
        <v>0</v>
      </c>
      <c r="M900" s="283"/>
      <c r="N900" s="280">
        <f>ROUND(L900*K900,2)</f>
        <v>0</v>
      </c>
      <c r="O900" s="280"/>
      <c r="P900" s="280"/>
      <c r="Q900" s="280"/>
      <c r="R900" s="40"/>
      <c r="T900" s="176" t="s">
        <v>22</v>
      </c>
      <c r="U900" s="47" t="s">
        <v>47</v>
      </c>
      <c r="V900" s="39"/>
      <c r="W900" s="177">
        <f>V900*K900</f>
        <v>0</v>
      </c>
      <c r="X900" s="177">
        <v>0.00212</v>
      </c>
      <c r="Y900" s="177">
        <f>X900*K900</f>
        <v>0.025439999999999997</v>
      </c>
      <c r="Z900" s="177">
        <v>0</v>
      </c>
      <c r="AA900" s="178">
        <f>Z900*K900</f>
        <v>0</v>
      </c>
      <c r="AR900" s="21" t="s">
        <v>344</v>
      </c>
      <c r="AT900" s="21" t="s">
        <v>193</v>
      </c>
      <c r="AU900" s="21" t="s">
        <v>114</v>
      </c>
      <c r="AY900" s="21" t="s">
        <v>191</v>
      </c>
      <c r="BE900" s="113">
        <f>IF(U900="základní",N900,0)</f>
        <v>0</v>
      </c>
      <c r="BF900" s="113">
        <f>IF(U900="snížená",N900,0)</f>
        <v>0</v>
      </c>
      <c r="BG900" s="113">
        <f>IF(U900="zákl. přenesená",N900,0)</f>
        <v>0</v>
      </c>
      <c r="BH900" s="113">
        <f>IF(U900="sníž. přenesená",N900,0)</f>
        <v>0</v>
      </c>
      <c r="BI900" s="113">
        <f>IF(U900="nulová",N900,0)</f>
        <v>0</v>
      </c>
      <c r="BJ900" s="21" t="s">
        <v>90</v>
      </c>
      <c r="BK900" s="113">
        <f>ROUND(L900*K900,2)</f>
        <v>0</v>
      </c>
      <c r="BL900" s="21" t="s">
        <v>344</v>
      </c>
      <c r="BM900" s="21" t="s">
        <v>2364</v>
      </c>
    </row>
    <row r="901" spans="2:47" s="1" customFormat="1" ht="22.5" customHeight="1">
      <c r="B901" s="38"/>
      <c r="C901" s="39"/>
      <c r="D901" s="39"/>
      <c r="E901" s="39"/>
      <c r="F901" s="270" t="s">
        <v>1381</v>
      </c>
      <c r="G901" s="271"/>
      <c r="H901" s="271"/>
      <c r="I901" s="271"/>
      <c r="J901" s="39"/>
      <c r="K901" s="39"/>
      <c r="L901" s="39"/>
      <c r="M901" s="39"/>
      <c r="N901" s="39"/>
      <c r="O901" s="39"/>
      <c r="P901" s="39"/>
      <c r="Q901" s="39"/>
      <c r="R901" s="40"/>
      <c r="T901" s="147"/>
      <c r="U901" s="39"/>
      <c r="V901" s="39"/>
      <c r="W901" s="39"/>
      <c r="X901" s="39"/>
      <c r="Y901" s="39"/>
      <c r="Z901" s="39"/>
      <c r="AA901" s="81"/>
      <c r="AT901" s="21" t="s">
        <v>210</v>
      </c>
      <c r="AU901" s="21" t="s">
        <v>114</v>
      </c>
    </row>
    <row r="902" spans="2:51" s="11" customFormat="1" ht="22.5" customHeight="1">
      <c r="B902" s="187"/>
      <c r="C902" s="188"/>
      <c r="D902" s="188"/>
      <c r="E902" s="189" t="s">
        <v>22</v>
      </c>
      <c r="F902" s="272" t="s">
        <v>2211</v>
      </c>
      <c r="G902" s="273"/>
      <c r="H902" s="273"/>
      <c r="I902" s="273"/>
      <c r="J902" s="188"/>
      <c r="K902" s="190" t="s">
        <v>22</v>
      </c>
      <c r="L902" s="188"/>
      <c r="M902" s="188"/>
      <c r="N902" s="188"/>
      <c r="O902" s="188"/>
      <c r="P902" s="188"/>
      <c r="Q902" s="188"/>
      <c r="R902" s="191"/>
      <c r="T902" s="192"/>
      <c r="U902" s="188"/>
      <c r="V902" s="188"/>
      <c r="W902" s="188"/>
      <c r="X902" s="188"/>
      <c r="Y902" s="188"/>
      <c r="Z902" s="188"/>
      <c r="AA902" s="193"/>
      <c r="AT902" s="194" t="s">
        <v>199</v>
      </c>
      <c r="AU902" s="194" t="s">
        <v>114</v>
      </c>
      <c r="AV902" s="11" t="s">
        <v>90</v>
      </c>
      <c r="AW902" s="11" t="s">
        <v>39</v>
      </c>
      <c r="AX902" s="11" t="s">
        <v>82</v>
      </c>
      <c r="AY902" s="194" t="s">
        <v>191</v>
      </c>
    </row>
    <row r="903" spans="2:51" s="10" customFormat="1" ht="22.5" customHeight="1">
      <c r="B903" s="179"/>
      <c r="C903" s="180"/>
      <c r="D903" s="180"/>
      <c r="E903" s="181" t="s">
        <v>22</v>
      </c>
      <c r="F903" s="274" t="s">
        <v>2354</v>
      </c>
      <c r="G903" s="275"/>
      <c r="H903" s="275"/>
      <c r="I903" s="275"/>
      <c r="J903" s="180"/>
      <c r="K903" s="182">
        <v>12</v>
      </c>
      <c r="L903" s="180"/>
      <c r="M903" s="180"/>
      <c r="N903" s="180"/>
      <c r="O903" s="180"/>
      <c r="P903" s="180"/>
      <c r="Q903" s="180"/>
      <c r="R903" s="183"/>
      <c r="T903" s="184"/>
      <c r="U903" s="180"/>
      <c r="V903" s="180"/>
      <c r="W903" s="180"/>
      <c r="X903" s="180"/>
      <c r="Y903" s="180"/>
      <c r="Z903" s="180"/>
      <c r="AA903" s="185"/>
      <c r="AT903" s="186" t="s">
        <v>199</v>
      </c>
      <c r="AU903" s="186" t="s">
        <v>114</v>
      </c>
      <c r="AV903" s="10" t="s">
        <v>114</v>
      </c>
      <c r="AW903" s="10" t="s">
        <v>39</v>
      </c>
      <c r="AX903" s="10" t="s">
        <v>90</v>
      </c>
      <c r="AY903" s="186" t="s">
        <v>191</v>
      </c>
    </row>
    <row r="904" spans="2:65" s="1" customFormat="1" ht="31.5" customHeight="1">
      <c r="B904" s="38"/>
      <c r="C904" s="172" t="s">
        <v>921</v>
      </c>
      <c r="D904" s="172" t="s">
        <v>193</v>
      </c>
      <c r="E904" s="173" t="s">
        <v>1383</v>
      </c>
      <c r="F904" s="281" t="s">
        <v>1384</v>
      </c>
      <c r="G904" s="281"/>
      <c r="H904" s="281"/>
      <c r="I904" s="281"/>
      <c r="J904" s="174" t="s">
        <v>831</v>
      </c>
      <c r="K904" s="215">
        <v>0</v>
      </c>
      <c r="L904" s="282">
        <v>0</v>
      </c>
      <c r="M904" s="283"/>
      <c r="N904" s="280">
        <f>ROUND(L904*K904,2)</f>
        <v>0</v>
      </c>
      <c r="O904" s="280"/>
      <c r="P904" s="280"/>
      <c r="Q904" s="280"/>
      <c r="R904" s="40"/>
      <c r="T904" s="176" t="s">
        <v>22</v>
      </c>
      <c r="U904" s="47" t="s">
        <v>47</v>
      </c>
      <c r="V904" s="39"/>
      <c r="W904" s="177">
        <f>V904*K904</f>
        <v>0</v>
      </c>
      <c r="X904" s="177">
        <v>0</v>
      </c>
      <c r="Y904" s="177">
        <f>X904*K904</f>
        <v>0</v>
      </c>
      <c r="Z904" s="177">
        <v>0</v>
      </c>
      <c r="AA904" s="178">
        <f>Z904*K904</f>
        <v>0</v>
      </c>
      <c r="AR904" s="21" t="s">
        <v>344</v>
      </c>
      <c r="AT904" s="21" t="s">
        <v>193</v>
      </c>
      <c r="AU904" s="21" t="s">
        <v>114</v>
      </c>
      <c r="AY904" s="21" t="s">
        <v>191</v>
      </c>
      <c r="BE904" s="113">
        <f>IF(U904="základní",N904,0)</f>
        <v>0</v>
      </c>
      <c r="BF904" s="113">
        <f>IF(U904="snížená",N904,0)</f>
        <v>0</v>
      </c>
      <c r="BG904" s="113">
        <f>IF(U904="zákl. přenesená",N904,0)</f>
        <v>0</v>
      </c>
      <c r="BH904" s="113">
        <f>IF(U904="sníž. přenesená",N904,0)</f>
        <v>0</v>
      </c>
      <c r="BI904" s="113">
        <f>IF(U904="nulová",N904,0)</f>
        <v>0</v>
      </c>
      <c r="BJ904" s="21" t="s">
        <v>90</v>
      </c>
      <c r="BK904" s="113">
        <f>ROUND(L904*K904,2)</f>
        <v>0</v>
      </c>
      <c r="BL904" s="21" t="s">
        <v>344</v>
      </c>
      <c r="BM904" s="21" t="s">
        <v>2365</v>
      </c>
    </row>
    <row r="905" spans="2:63" s="9" customFormat="1" ht="29.85" customHeight="1">
      <c r="B905" s="161"/>
      <c r="C905" s="162"/>
      <c r="D905" s="171" t="s">
        <v>160</v>
      </c>
      <c r="E905" s="171"/>
      <c r="F905" s="171"/>
      <c r="G905" s="171"/>
      <c r="H905" s="171"/>
      <c r="I905" s="171"/>
      <c r="J905" s="171"/>
      <c r="K905" s="171"/>
      <c r="L905" s="171"/>
      <c r="M905" s="171"/>
      <c r="N905" s="268">
        <f>BK905</f>
        <v>0</v>
      </c>
      <c r="O905" s="269"/>
      <c r="P905" s="269"/>
      <c r="Q905" s="269"/>
      <c r="R905" s="164"/>
      <c r="T905" s="165"/>
      <c r="U905" s="162"/>
      <c r="V905" s="162"/>
      <c r="W905" s="166">
        <f>SUM(W906:W963)</f>
        <v>0</v>
      </c>
      <c r="X905" s="162"/>
      <c r="Y905" s="166">
        <f>SUM(Y906:Y963)</f>
        <v>0.07923699999999999</v>
      </c>
      <c r="Z905" s="162"/>
      <c r="AA905" s="167">
        <f>SUM(AA906:AA963)</f>
        <v>0.025</v>
      </c>
      <c r="AR905" s="168" t="s">
        <v>114</v>
      </c>
      <c r="AT905" s="169" t="s">
        <v>81</v>
      </c>
      <c r="AU905" s="169" t="s">
        <v>90</v>
      </c>
      <c r="AY905" s="168" t="s">
        <v>191</v>
      </c>
      <c r="BK905" s="170">
        <f>SUM(BK906:BK963)</f>
        <v>0</v>
      </c>
    </row>
    <row r="906" spans="2:65" s="1" customFormat="1" ht="31.5" customHeight="1">
      <c r="B906" s="38"/>
      <c r="C906" s="172" t="s">
        <v>932</v>
      </c>
      <c r="D906" s="172" t="s">
        <v>193</v>
      </c>
      <c r="E906" s="173" t="s">
        <v>1399</v>
      </c>
      <c r="F906" s="281" t="s">
        <v>1400</v>
      </c>
      <c r="G906" s="281"/>
      <c r="H906" s="281"/>
      <c r="I906" s="281"/>
      <c r="J906" s="174" t="s">
        <v>203</v>
      </c>
      <c r="K906" s="175">
        <v>5</v>
      </c>
      <c r="L906" s="282">
        <v>0</v>
      </c>
      <c r="M906" s="283"/>
      <c r="N906" s="280">
        <f>ROUND(L906*K906,2)</f>
        <v>0</v>
      </c>
      <c r="O906" s="280"/>
      <c r="P906" s="280"/>
      <c r="Q906" s="280"/>
      <c r="R906" s="40"/>
      <c r="T906" s="176" t="s">
        <v>22</v>
      </c>
      <c r="U906" s="47" t="s">
        <v>47</v>
      </c>
      <c r="V906" s="39"/>
      <c r="W906" s="177">
        <f>V906*K906</f>
        <v>0</v>
      </c>
      <c r="X906" s="177">
        <v>0</v>
      </c>
      <c r="Y906" s="177">
        <f>X906*K906</f>
        <v>0</v>
      </c>
      <c r="Z906" s="177">
        <v>0.005</v>
      </c>
      <c r="AA906" s="178">
        <f>Z906*K906</f>
        <v>0.025</v>
      </c>
      <c r="AR906" s="21" t="s">
        <v>344</v>
      </c>
      <c r="AT906" s="21" t="s">
        <v>193</v>
      </c>
      <c r="AU906" s="21" t="s">
        <v>114</v>
      </c>
      <c r="AY906" s="21" t="s">
        <v>191</v>
      </c>
      <c r="BE906" s="113">
        <f>IF(U906="základní",N906,0)</f>
        <v>0</v>
      </c>
      <c r="BF906" s="113">
        <f>IF(U906="snížená",N906,0)</f>
        <v>0</v>
      </c>
      <c r="BG906" s="113">
        <f>IF(U906="zákl. přenesená",N906,0)</f>
        <v>0</v>
      </c>
      <c r="BH906" s="113">
        <f>IF(U906="sníž. přenesená",N906,0)</f>
        <v>0</v>
      </c>
      <c r="BI906" s="113">
        <f>IF(U906="nulová",N906,0)</f>
        <v>0</v>
      </c>
      <c r="BJ906" s="21" t="s">
        <v>90</v>
      </c>
      <c r="BK906" s="113">
        <f>ROUND(L906*K906,2)</f>
        <v>0</v>
      </c>
      <c r="BL906" s="21" t="s">
        <v>344</v>
      </c>
      <c r="BM906" s="21" t="s">
        <v>2366</v>
      </c>
    </row>
    <row r="907" spans="2:51" s="11" customFormat="1" ht="22.5" customHeight="1">
      <c r="B907" s="187"/>
      <c r="C907" s="188"/>
      <c r="D907" s="188"/>
      <c r="E907" s="189" t="s">
        <v>22</v>
      </c>
      <c r="F907" s="286" t="s">
        <v>1511</v>
      </c>
      <c r="G907" s="287"/>
      <c r="H907" s="287"/>
      <c r="I907" s="287"/>
      <c r="J907" s="188"/>
      <c r="K907" s="190" t="s">
        <v>22</v>
      </c>
      <c r="L907" s="188"/>
      <c r="M907" s="188"/>
      <c r="N907" s="188"/>
      <c r="O907" s="188"/>
      <c r="P907" s="188"/>
      <c r="Q907" s="188"/>
      <c r="R907" s="191"/>
      <c r="T907" s="192"/>
      <c r="U907" s="188"/>
      <c r="V907" s="188"/>
      <c r="W907" s="188"/>
      <c r="X907" s="188"/>
      <c r="Y907" s="188"/>
      <c r="Z907" s="188"/>
      <c r="AA907" s="193"/>
      <c r="AT907" s="194" t="s">
        <v>199</v>
      </c>
      <c r="AU907" s="194" t="s">
        <v>114</v>
      </c>
      <c r="AV907" s="11" t="s">
        <v>90</v>
      </c>
      <c r="AW907" s="11" t="s">
        <v>39</v>
      </c>
      <c r="AX907" s="11" t="s">
        <v>82</v>
      </c>
      <c r="AY907" s="194" t="s">
        <v>191</v>
      </c>
    </row>
    <row r="908" spans="2:51" s="10" customFormat="1" ht="22.5" customHeight="1">
      <c r="B908" s="179"/>
      <c r="C908" s="180"/>
      <c r="D908" s="180"/>
      <c r="E908" s="181" t="s">
        <v>22</v>
      </c>
      <c r="F908" s="274" t="s">
        <v>2367</v>
      </c>
      <c r="G908" s="275"/>
      <c r="H908" s="275"/>
      <c r="I908" s="275"/>
      <c r="J908" s="180"/>
      <c r="K908" s="182">
        <v>2</v>
      </c>
      <c r="L908" s="180"/>
      <c r="M908" s="180"/>
      <c r="N908" s="180"/>
      <c r="O908" s="180"/>
      <c r="P908" s="180"/>
      <c r="Q908" s="180"/>
      <c r="R908" s="183"/>
      <c r="T908" s="184"/>
      <c r="U908" s="180"/>
      <c r="V908" s="180"/>
      <c r="W908" s="180"/>
      <c r="X908" s="180"/>
      <c r="Y908" s="180"/>
      <c r="Z908" s="180"/>
      <c r="AA908" s="185"/>
      <c r="AT908" s="186" t="s">
        <v>199</v>
      </c>
      <c r="AU908" s="186" t="s">
        <v>114</v>
      </c>
      <c r="AV908" s="10" t="s">
        <v>114</v>
      </c>
      <c r="AW908" s="10" t="s">
        <v>39</v>
      </c>
      <c r="AX908" s="10" t="s">
        <v>82</v>
      </c>
      <c r="AY908" s="186" t="s">
        <v>191</v>
      </c>
    </row>
    <row r="909" spans="2:51" s="10" customFormat="1" ht="22.5" customHeight="1">
      <c r="B909" s="179"/>
      <c r="C909" s="180"/>
      <c r="D909" s="180"/>
      <c r="E909" s="181" t="s">
        <v>22</v>
      </c>
      <c r="F909" s="274" t="s">
        <v>2368</v>
      </c>
      <c r="G909" s="275"/>
      <c r="H909" s="275"/>
      <c r="I909" s="275"/>
      <c r="J909" s="180"/>
      <c r="K909" s="182">
        <v>3</v>
      </c>
      <c r="L909" s="180"/>
      <c r="M909" s="180"/>
      <c r="N909" s="180"/>
      <c r="O909" s="180"/>
      <c r="P909" s="180"/>
      <c r="Q909" s="180"/>
      <c r="R909" s="183"/>
      <c r="T909" s="184"/>
      <c r="U909" s="180"/>
      <c r="V909" s="180"/>
      <c r="W909" s="180"/>
      <c r="X909" s="180"/>
      <c r="Y909" s="180"/>
      <c r="Z909" s="180"/>
      <c r="AA909" s="185"/>
      <c r="AT909" s="186" t="s">
        <v>199</v>
      </c>
      <c r="AU909" s="186" t="s">
        <v>114</v>
      </c>
      <c r="AV909" s="10" t="s">
        <v>114</v>
      </c>
      <c r="AW909" s="10" t="s">
        <v>39</v>
      </c>
      <c r="AX909" s="10" t="s">
        <v>82</v>
      </c>
      <c r="AY909" s="186" t="s">
        <v>191</v>
      </c>
    </row>
    <row r="910" spans="2:51" s="12" customFormat="1" ht="22.5" customHeight="1">
      <c r="B910" s="195"/>
      <c r="C910" s="196"/>
      <c r="D910" s="196"/>
      <c r="E910" s="197" t="s">
        <v>22</v>
      </c>
      <c r="F910" s="288" t="s">
        <v>217</v>
      </c>
      <c r="G910" s="289"/>
      <c r="H910" s="289"/>
      <c r="I910" s="289"/>
      <c r="J910" s="196"/>
      <c r="K910" s="198">
        <v>5</v>
      </c>
      <c r="L910" s="196"/>
      <c r="M910" s="196"/>
      <c r="N910" s="196"/>
      <c r="O910" s="196"/>
      <c r="P910" s="196"/>
      <c r="Q910" s="196"/>
      <c r="R910" s="199"/>
      <c r="T910" s="200"/>
      <c r="U910" s="196"/>
      <c r="V910" s="196"/>
      <c r="W910" s="196"/>
      <c r="X910" s="196"/>
      <c r="Y910" s="196"/>
      <c r="Z910" s="196"/>
      <c r="AA910" s="201"/>
      <c r="AT910" s="202" t="s">
        <v>199</v>
      </c>
      <c r="AU910" s="202" t="s">
        <v>114</v>
      </c>
      <c r="AV910" s="12" t="s">
        <v>196</v>
      </c>
      <c r="AW910" s="12" t="s">
        <v>39</v>
      </c>
      <c r="AX910" s="12" t="s">
        <v>90</v>
      </c>
      <c r="AY910" s="202" t="s">
        <v>191</v>
      </c>
    </row>
    <row r="911" spans="2:65" s="1" customFormat="1" ht="22.5" customHeight="1">
      <c r="B911" s="38"/>
      <c r="C911" s="172" t="s">
        <v>2369</v>
      </c>
      <c r="D911" s="172" t="s">
        <v>193</v>
      </c>
      <c r="E911" s="173" t="s">
        <v>2370</v>
      </c>
      <c r="F911" s="281" t="s">
        <v>2371</v>
      </c>
      <c r="G911" s="281"/>
      <c r="H911" s="281"/>
      <c r="I911" s="281"/>
      <c r="J911" s="174" t="s">
        <v>111</v>
      </c>
      <c r="K911" s="175">
        <v>13.6</v>
      </c>
      <c r="L911" s="282">
        <v>0</v>
      </c>
      <c r="M911" s="283"/>
      <c r="N911" s="280">
        <f>ROUND(L911*K911,2)</f>
        <v>0</v>
      </c>
      <c r="O911" s="280"/>
      <c r="P911" s="280"/>
      <c r="Q911" s="280"/>
      <c r="R911" s="40"/>
      <c r="T911" s="176" t="s">
        <v>22</v>
      </c>
      <c r="U911" s="47" t="s">
        <v>47</v>
      </c>
      <c r="V911" s="39"/>
      <c r="W911" s="177">
        <f>V911*K911</f>
        <v>0</v>
      </c>
      <c r="X911" s="177">
        <v>0</v>
      </c>
      <c r="Y911" s="177">
        <f>X911*K911</f>
        <v>0</v>
      </c>
      <c r="Z911" s="177">
        <v>0</v>
      </c>
      <c r="AA911" s="178">
        <f>Z911*K911</f>
        <v>0</v>
      </c>
      <c r="AR911" s="21" t="s">
        <v>196</v>
      </c>
      <c r="AT911" s="21" t="s">
        <v>193</v>
      </c>
      <c r="AU911" s="21" t="s">
        <v>114</v>
      </c>
      <c r="AY911" s="21" t="s">
        <v>191</v>
      </c>
      <c r="BE911" s="113">
        <f>IF(U911="základní",N911,0)</f>
        <v>0</v>
      </c>
      <c r="BF911" s="113">
        <f>IF(U911="snížená",N911,0)</f>
        <v>0</v>
      </c>
      <c r="BG911" s="113">
        <f>IF(U911="zákl. přenesená",N911,0)</f>
        <v>0</v>
      </c>
      <c r="BH911" s="113">
        <f>IF(U911="sníž. přenesená",N911,0)</f>
        <v>0</v>
      </c>
      <c r="BI911" s="113">
        <f>IF(U911="nulová",N911,0)</f>
        <v>0</v>
      </c>
      <c r="BJ911" s="21" t="s">
        <v>90</v>
      </c>
      <c r="BK911" s="113">
        <f>ROUND(L911*K911,2)</f>
        <v>0</v>
      </c>
      <c r="BL911" s="21" t="s">
        <v>196</v>
      </c>
      <c r="BM911" s="21" t="s">
        <v>2372</v>
      </c>
    </row>
    <row r="912" spans="2:47" s="1" customFormat="1" ht="22.5" customHeight="1">
      <c r="B912" s="38"/>
      <c r="C912" s="39"/>
      <c r="D912" s="39"/>
      <c r="E912" s="39"/>
      <c r="F912" s="270" t="s">
        <v>2373</v>
      </c>
      <c r="G912" s="271"/>
      <c r="H912" s="271"/>
      <c r="I912" s="271"/>
      <c r="J912" s="39"/>
      <c r="K912" s="39"/>
      <c r="L912" s="39"/>
      <c r="M912" s="39"/>
      <c r="N912" s="39"/>
      <c r="O912" s="39"/>
      <c r="P912" s="39"/>
      <c r="Q912" s="39"/>
      <c r="R912" s="40"/>
      <c r="T912" s="147"/>
      <c r="U912" s="39"/>
      <c r="V912" s="39"/>
      <c r="W912" s="39"/>
      <c r="X912" s="39"/>
      <c r="Y912" s="39"/>
      <c r="Z912" s="39"/>
      <c r="AA912" s="81"/>
      <c r="AT912" s="21" t="s">
        <v>210</v>
      </c>
      <c r="AU912" s="21" t="s">
        <v>114</v>
      </c>
    </row>
    <row r="913" spans="2:51" s="11" customFormat="1" ht="22.5" customHeight="1">
      <c r="B913" s="187"/>
      <c r="C913" s="188"/>
      <c r="D913" s="188"/>
      <c r="E913" s="189" t="s">
        <v>22</v>
      </c>
      <c r="F913" s="272" t="s">
        <v>1818</v>
      </c>
      <c r="G913" s="273"/>
      <c r="H913" s="273"/>
      <c r="I913" s="273"/>
      <c r="J913" s="188"/>
      <c r="K913" s="190" t="s">
        <v>22</v>
      </c>
      <c r="L913" s="188"/>
      <c r="M913" s="188"/>
      <c r="N913" s="188"/>
      <c r="O913" s="188"/>
      <c r="P913" s="188"/>
      <c r="Q913" s="188"/>
      <c r="R913" s="191"/>
      <c r="T913" s="192"/>
      <c r="U913" s="188"/>
      <c r="V913" s="188"/>
      <c r="W913" s="188"/>
      <c r="X913" s="188"/>
      <c r="Y913" s="188"/>
      <c r="Z913" s="188"/>
      <c r="AA913" s="193"/>
      <c r="AT913" s="194" t="s">
        <v>199</v>
      </c>
      <c r="AU913" s="194" t="s">
        <v>114</v>
      </c>
      <c r="AV913" s="11" t="s">
        <v>90</v>
      </c>
      <c r="AW913" s="11" t="s">
        <v>39</v>
      </c>
      <c r="AX913" s="11" t="s">
        <v>82</v>
      </c>
      <c r="AY913" s="194" t="s">
        <v>191</v>
      </c>
    </row>
    <row r="914" spans="2:51" s="10" customFormat="1" ht="22.5" customHeight="1">
      <c r="B914" s="179"/>
      <c r="C914" s="180"/>
      <c r="D914" s="180"/>
      <c r="E914" s="181" t="s">
        <v>22</v>
      </c>
      <c r="F914" s="274" t="s">
        <v>2374</v>
      </c>
      <c r="G914" s="275"/>
      <c r="H914" s="275"/>
      <c r="I914" s="275"/>
      <c r="J914" s="180"/>
      <c r="K914" s="182">
        <v>7.2</v>
      </c>
      <c r="L914" s="180"/>
      <c r="M914" s="180"/>
      <c r="N914" s="180"/>
      <c r="O914" s="180"/>
      <c r="P914" s="180"/>
      <c r="Q914" s="180"/>
      <c r="R914" s="183"/>
      <c r="T914" s="184"/>
      <c r="U914" s="180"/>
      <c r="V914" s="180"/>
      <c r="W914" s="180"/>
      <c r="X914" s="180"/>
      <c r="Y914" s="180"/>
      <c r="Z914" s="180"/>
      <c r="AA914" s="185"/>
      <c r="AT914" s="186" t="s">
        <v>199</v>
      </c>
      <c r="AU914" s="186" t="s">
        <v>114</v>
      </c>
      <c r="AV914" s="10" t="s">
        <v>114</v>
      </c>
      <c r="AW914" s="10" t="s">
        <v>39</v>
      </c>
      <c r="AX914" s="10" t="s">
        <v>82</v>
      </c>
      <c r="AY914" s="186" t="s">
        <v>191</v>
      </c>
    </row>
    <row r="915" spans="2:51" s="10" customFormat="1" ht="22.5" customHeight="1">
      <c r="B915" s="179"/>
      <c r="C915" s="180"/>
      <c r="D915" s="180"/>
      <c r="E915" s="181" t="s">
        <v>22</v>
      </c>
      <c r="F915" s="274" t="s">
        <v>2375</v>
      </c>
      <c r="G915" s="275"/>
      <c r="H915" s="275"/>
      <c r="I915" s="275"/>
      <c r="J915" s="180"/>
      <c r="K915" s="182">
        <v>2.8</v>
      </c>
      <c r="L915" s="180"/>
      <c r="M915" s="180"/>
      <c r="N915" s="180"/>
      <c r="O915" s="180"/>
      <c r="P915" s="180"/>
      <c r="Q915" s="180"/>
      <c r="R915" s="183"/>
      <c r="T915" s="184"/>
      <c r="U915" s="180"/>
      <c r="V915" s="180"/>
      <c r="W915" s="180"/>
      <c r="X915" s="180"/>
      <c r="Y915" s="180"/>
      <c r="Z915" s="180"/>
      <c r="AA915" s="185"/>
      <c r="AT915" s="186" t="s">
        <v>199</v>
      </c>
      <c r="AU915" s="186" t="s">
        <v>114</v>
      </c>
      <c r="AV915" s="10" t="s">
        <v>114</v>
      </c>
      <c r="AW915" s="10" t="s">
        <v>39</v>
      </c>
      <c r="AX915" s="10" t="s">
        <v>82</v>
      </c>
      <c r="AY915" s="186" t="s">
        <v>191</v>
      </c>
    </row>
    <row r="916" spans="2:51" s="10" customFormat="1" ht="22.5" customHeight="1">
      <c r="B916" s="179"/>
      <c r="C916" s="180"/>
      <c r="D916" s="180"/>
      <c r="E916" s="181" t="s">
        <v>22</v>
      </c>
      <c r="F916" s="274" t="s">
        <v>2376</v>
      </c>
      <c r="G916" s="275"/>
      <c r="H916" s="275"/>
      <c r="I916" s="275"/>
      <c r="J916" s="180"/>
      <c r="K916" s="182">
        <v>2.4</v>
      </c>
      <c r="L916" s="180"/>
      <c r="M916" s="180"/>
      <c r="N916" s="180"/>
      <c r="O916" s="180"/>
      <c r="P916" s="180"/>
      <c r="Q916" s="180"/>
      <c r="R916" s="183"/>
      <c r="T916" s="184"/>
      <c r="U916" s="180"/>
      <c r="V916" s="180"/>
      <c r="W916" s="180"/>
      <c r="X916" s="180"/>
      <c r="Y916" s="180"/>
      <c r="Z916" s="180"/>
      <c r="AA916" s="185"/>
      <c r="AT916" s="186" t="s">
        <v>199</v>
      </c>
      <c r="AU916" s="186" t="s">
        <v>114</v>
      </c>
      <c r="AV916" s="10" t="s">
        <v>114</v>
      </c>
      <c r="AW916" s="10" t="s">
        <v>39</v>
      </c>
      <c r="AX916" s="10" t="s">
        <v>82</v>
      </c>
      <c r="AY916" s="186" t="s">
        <v>191</v>
      </c>
    </row>
    <row r="917" spans="2:51" s="10" customFormat="1" ht="22.5" customHeight="1">
      <c r="B917" s="179"/>
      <c r="C917" s="180"/>
      <c r="D917" s="180"/>
      <c r="E917" s="181" t="s">
        <v>22</v>
      </c>
      <c r="F917" s="274" t="s">
        <v>2377</v>
      </c>
      <c r="G917" s="275"/>
      <c r="H917" s="275"/>
      <c r="I917" s="275"/>
      <c r="J917" s="180"/>
      <c r="K917" s="182">
        <v>1.2</v>
      </c>
      <c r="L917" s="180"/>
      <c r="M917" s="180"/>
      <c r="N917" s="180"/>
      <c r="O917" s="180"/>
      <c r="P917" s="180"/>
      <c r="Q917" s="180"/>
      <c r="R917" s="183"/>
      <c r="T917" s="184"/>
      <c r="U917" s="180"/>
      <c r="V917" s="180"/>
      <c r="W917" s="180"/>
      <c r="X917" s="180"/>
      <c r="Y917" s="180"/>
      <c r="Z917" s="180"/>
      <c r="AA917" s="185"/>
      <c r="AT917" s="186" t="s">
        <v>199</v>
      </c>
      <c r="AU917" s="186" t="s">
        <v>114</v>
      </c>
      <c r="AV917" s="10" t="s">
        <v>114</v>
      </c>
      <c r="AW917" s="10" t="s">
        <v>39</v>
      </c>
      <c r="AX917" s="10" t="s">
        <v>82</v>
      </c>
      <c r="AY917" s="186" t="s">
        <v>191</v>
      </c>
    </row>
    <row r="918" spans="2:51" s="12" customFormat="1" ht="22.5" customHeight="1">
      <c r="B918" s="195"/>
      <c r="C918" s="196"/>
      <c r="D918" s="196"/>
      <c r="E918" s="197" t="s">
        <v>22</v>
      </c>
      <c r="F918" s="288" t="s">
        <v>217</v>
      </c>
      <c r="G918" s="289"/>
      <c r="H918" s="289"/>
      <c r="I918" s="289"/>
      <c r="J918" s="196"/>
      <c r="K918" s="198">
        <v>13.6</v>
      </c>
      <c r="L918" s="196"/>
      <c r="M918" s="196"/>
      <c r="N918" s="196"/>
      <c r="O918" s="196"/>
      <c r="P918" s="196"/>
      <c r="Q918" s="196"/>
      <c r="R918" s="199"/>
      <c r="T918" s="200"/>
      <c r="U918" s="196"/>
      <c r="V918" s="196"/>
      <c r="W918" s="196"/>
      <c r="X918" s="196"/>
      <c r="Y918" s="196"/>
      <c r="Z918" s="196"/>
      <c r="AA918" s="201"/>
      <c r="AT918" s="202" t="s">
        <v>199</v>
      </c>
      <c r="AU918" s="202" t="s">
        <v>114</v>
      </c>
      <c r="AV918" s="12" t="s">
        <v>196</v>
      </c>
      <c r="AW918" s="12" t="s">
        <v>39</v>
      </c>
      <c r="AX918" s="12" t="s">
        <v>90</v>
      </c>
      <c r="AY918" s="202" t="s">
        <v>191</v>
      </c>
    </row>
    <row r="919" spans="2:65" s="1" customFormat="1" ht="31.5" customHeight="1">
      <c r="B919" s="38"/>
      <c r="C919" s="172" t="s">
        <v>2378</v>
      </c>
      <c r="D919" s="172" t="s">
        <v>193</v>
      </c>
      <c r="E919" s="173" t="s">
        <v>1404</v>
      </c>
      <c r="F919" s="281" t="s">
        <v>1405</v>
      </c>
      <c r="G919" s="281"/>
      <c r="H919" s="281"/>
      <c r="I919" s="281"/>
      <c r="J919" s="174" t="s">
        <v>406</v>
      </c>
      <c r="K919" s="175">
        <v>310.18</v>
      </c>
      <c r="L919" s="282">
        <v>0</v>
      </c>
      <c r="M919" s="283"/>
      <c r="N919" s="280">
        <f>ROUND(L919*K919,2)</f>
        <v>0</v>
      </c>
      <c r="O919" s="280"/>
      <c r="P919" s="280"/>
      <c r="Q919" s="280"/>
      <c r="R919" s="40"/>
      <c r="T919" s="176" t="s">
        <v>22</v>
      </c>
      <c r="U919" s="47" t="s">
        <v>47</v>
      </c>
      <c r="V919" s="39"/>
      <c r="W919" s="177">
        <f>V919*K919</f>
        <v>0</v>
      </c>
      <c r="X919" s="177">
        <v>0.00015</v>
      </c>
      <c r="Y919" s="177">
        <f>X919*K919</f>
        <v>0.046527</v>
      </c>
      <c r="Z919" s="177">
        <v>0</v>
      </c>
      <c r="AA919" s="178">
        <f>Z919*K919</f>
        <v>0</v>
      </c>
      <c r="AR919" s="21" t="s">
        <v>344</v>
      </c>
      <c r="AT919" s="21" t="s">
        <v>193</v>
      </c>
      <c r="AU919" s="21" t="s">
        <v>114</v>
      </c>
      <c r="AY919" s="21" t="s">
        <v>191</v>
      </c>
      <c r="BE919" s="113">
        <f>IF(U919="základní",N919,0)</f>
        <v>0</v>
      </c>
      <c r="BF919" s="113">
        <f>IF(U919="snížená",N919,0)</f>
        <v>0</v>
      </c>
      <c r="BG919" s="113">
        <f>IF(U919="zákl. přenesená",N919,0)</f>
        <v>0</v>
      </c>
      <c r="BH919" s="113">
        <f>IF(U919="sníž. přenesená",N919,0)</f>
        <v>0</v>
      </c>
      <c r="BI919" s="113">
        <f>IF(U919="nulová",N919,0)</f>
        <v>0</v>
      </c>
      <c r="BJ919" s="21" t="s">
        <v>90</v>
      </c>
      <c r="BK919" s="113">
        <f>ROUND(L919*K919,2)</f>
        <v>0</v>
      </c>
      <c r="BL919" s="21" t="s">
        <v>344</v>
      </c>
      <c r="BM919" s="21" t="s">
        <v>2379</v>
      </c>
    </row>
    <row r="920" spans="2:51" s="11" customFormat="1" ht="22.5" customHeight="1">
      <c r="B920" s="187"/>
      <c r="C920" s="188"/>
      <c r="D920" s="188"/>
      <c r="E920" s="189" t="s">
        <v>22</v>
      </c>
      <c r="F920" s="286" t="s">
        <v>2380</v>
      </c>
      <c r="G920" s="287"/>
      <c r="H920" s="287"/>
      <c r="I920" s="287"/>
      <c r="J920" s="188"/>
      <c r="K920" s="190" t="s">
        <v>22</v>
      </c>
      <c r="L920" s="188"/>
      <c r="M920" s="188"/>
      <c r="N920" s="188"/>
      <c r="O920" s="188"/>
      <c r="P920" s="188"/>
      <c r="Q920" s="188"/>
      <c r="R920" s="191"/>
      <c r="T920" s="192"/>
      <c r="U920" s="188"/>
      <c r="V920" s="188"/>
      <c r="W920" s="188"/>
      <c r="X920" s="188"/>
      <c r="Y920" s="188"/>
      <c r="Z920" s="188"/>
      <c r="AA920" s="193"/>
      <c r="AT920" s="194" t="s">
        <v>199</v>
      </c>
      <c r="AU920" s="194" t="s">
        <v>114</v>
      </c>
      <c r="AV920" s="11" t="s">
        <v>90</v>
      </c>
      <c r="AW920" s="11" t="s">
        <v>39</v>
      </c>
      <c r="AX920" s="11" t="s">
        <v>82</v>
      </c>
      <c r="AY920" s="194" t="s">
        <v>191</v>
      </c>
    </row>
    <row r="921" spans="2:51" s="10" customFormat="1" ht="22.5" customHeight="1">
      <c r="B921" s="179"/>
      <c r="C921" s="180"/>
      <c r="D921" s="180"/>
      <c r="E921" s="181" t="s">
        <v>22</v>
      </c>
      <c r="F921" s="274" t="s">
        <v>2381</v>
      </c>
      <c r="G921" s="275"/>
      <c r="H921" s="275"/>
      <c r="I921" s="275"/>
      <c r="J921" s="180"/>
      <c r="K921" s="182">
        <v>31.1</v>
      </c>
      <c r="L921" s="180"/>
      <c r="M921" s="180"/>
      <c r="N921" s="180"/>
      <c r="O921" s="180"/>
      <c r="P921" s="180"/>
      <c r="Q921" s="180"/>
      <c r="R921" s="183"/>
      <c r="T921" s="184"/>
      <c r="U921" s="180"/>
      <c r="V921" s="180"/>
      <c r="W921" s="180"/>
      <c r="X921" s="180"/>
      <c r="Y921" s="180"/>
      <c r="Z921" s="180"/>
      <c r="AA921" s="185"/>
      <c r="AT921" s="186" t="s">
        <v>199</v>
      </c>
      <c r="AU921" s="186" t="s">
        <v>114</v>
      </c>
      <c r="AV921" s="10" t="s">
        <v>114</v>
      </c>
      <c r="AW921" s="10" t="s">
        <v>39</v>
      </c>
      <c r="AX921" s="10" t="s">
        <v>82</v>
      </c>
      <c r="AY921" s="186" t="s">
        <v>191</v>
      </c>
    </row>
    <row r="922" spans="2:51" s="10" customFormat="1" ht="22.5" customHeight="1">
      <c r="B922" s="179"/>
      <c r="C922" s="180"/>
      <c r="D922" s="180"/>
      <c r="E922" s="181" t="s">
        <v>22</v>
      </c>
      <c r="F922" s="274" t="s">
        <v>2382</v>
      </c>
      <c r="G922" s="275"/>
      <c r="H922" s="275"/>
      <c r="I922" s="275"/>
      <c r="J922" s="180"/>
      <c r="K922" s="182">
        <v>7.7</v>
      </c>
      <c r="L922" s="180"/>
      <c r="M922" s="180"/>
      <c r="N922" s="180"/>
      <c r="O922" s="180"/>
      <c r="P922" s="180"/>
      <c r="Q922" s="180"/>
      <c r="R922" s="183"/>
      <c r="T922" s="184"/>
      <c r="U922" s="180"/>
      <c r="V922" s="180"/>
      <c r="W922" s="180"/>
      <c r="X922" s="180"/>
      <c r="Y922" s="180"/>
      <c r="Z922" s="180"/>
      <c r="AA922" s="185"/>
      <c r="AT922" s="186" t="s">
        <v>199</v>
      </c>
      <c r="AU922" s="186" t="s">
        <v>114</v>
      </c>
      <c r="AV922" s="10" t="s">
        <v>114</v>
      </c>
      <c r="AW922" s="10" t="s">
        <v>39</v>
      </c>
      <c r="AX922" s="10" t="s">
        <v>82</v>
      </c>
      <c r="AY922" s="186" t="s">
        <v>191</v>
      </c>
    </row>
    <row r="923" spans="2:51" s="10" customFormat="1" ht="22.5" customHeight="1">
      <c r="B923" s="179"/>
      <c r="C923" s="180"/>
      <c r="D923" s="180"/>
      <c r="E923" s="181" t="s">
        <v>22</v>
      </c>
      <c r="F923" s="274" t="s">
        <v>2383</v>
      </c>
      <c r="G923" s="275"/>
      <c r="H923" s="275"/>
      <c r="I923" s="275"/>
      <c r="J923" s="180"/>
      <c r="K923" s="182">
        <v>13.3</v>
      </c>
      <c r="L923" s="180"/>
      <c r="M923" s="180"/>
      <c r="N923" s="180"/>
      <c r="O923" s="180"/>
      <c r="P923" s="180"/>
      <c r="Q923" s="180"/>
      <c r="R923" s="183"/>
      <c r="T923" s="184"/>
      <c r="U923" s="180"/>
      <c r="V923" s="180"/>
      <c r="W923" s="180"/>
      <c r="X923" s="180"/>
      <c r="Y923" s="180"/>
      <c r="Z923" s="180"/>
      <c r="AA923" s="185"/>
      <c r="AT923" s="186" t="s">
        <v>199</v>
      </c>
      <c r="AU923" s="186" t="s">
        <v>114</v>
      </c>
      <c r="AV923" s="10" t="s">
        <v>114</v>
      </c>
      <c r="AW923" s="10" t="s">
        <v>39</v>
      </c>
      <c r="AX923" s="10" t="s">
        <v>82</v>
      </c>
      <c r="AY923" s="186" t="s">
        <v>191</v>
      </c>
    </row>
    <row r="924" spans="2:51" s="10" customFormat="1" ht="22.5" customHeight="1">
      <c r="B924" s="179"/>
      <c r="C924" s="180"/>
      <c r="D924" s="180"/>
      <c r="E924" s="181" t="s">
        <v>22</v>
      </c>
      <c r="F924" s="274" t="s">
        <v>2384</v>
      </c>
      <c r="G924" s="275"/>
      <c r="H924" s="275"/>
      <c r="I924" s="275"/>
      <c r="J924" s="180"/>
      <c r="K924" s="182">
        <v>18</v>
      </c>
      <c r="L924" s="180"/>
      <c r="M924" s="180"/>
      <c r="N924" s="180"/>
      <c r="O924" s="180"/>
      <c r="P924" s="180"/>
      <c r="Q924" s="180"/>
      <c r="R924" s="183"/>
      <c r="T924" s="184"/>
      <c r="U924" s="180"/>
      <c r="V924" s="180"/>
      <c r="W924" s="180"/>
      <c r="X924" s="180"/>
      <c r="Y924" s="180"/>
      <c r="Z924" s="180"/>
      <c r="AA924" s="185"/>
      <c r="AT924" s="186" t="s">
        <v>199</v>
      </c>
      <c r="AU924" s="186" t="s">
        <v>114</v>
      </c>
      <c r="AV924" s="10" t="s">
        <v>114</v>
      </c>
      <c r="AW924" s="10" t="s">
        <v>39</v>
      </c>
      <c r="AX924" s="10" t="s">
        <v>82</v>
      </c>
      <c r="AY924" s="186" t="s">
        <v>191</v>
      </c>
    </row>
    <row r="925" spans="2:51" s="10" customFormat="1" ht="22.5" customHeight="1">
      <c r="B925" s="179"/>
      <c r="C925" s="180"/>
      <c r="D925" s="180"/>
      <c r="E925" s="181" t="s">
        <v>22</v>
      </c>
      <c r="F925" s="274" t="s">
        <v>2385</v>
      </c>
      <c r="G925" s="275"/>
      <c r="H925" s="275"/>
      <c r="I925" s="275"/>
      <c r="J925" s="180"/>
      <c r="K925" s="182">
        <v>22.1</v>
      </c>
      <c r="L925" s="180"/>
      <c r="M925" s="180"/>
      <c r="N925" s="180"/>
      <c r="O925" s="180"/>
      <c r="P925" s="180"/>
      <c r="Q925" s="180"/>
      <c r="R925" s="183"/>
      <c r="T925" s="184"/>
      <c r="U925" s="180"/>
      <c r="V925" s="180"/>
      <c r="W925" s="180"/>
      <c r="X925" s="180"/>
      <c r="Y925" s="180"/>
      <c r="Z925" s="180"/>
      <c r="AA925" s="185"/>
      <c r="AT925" s="186" t="s">
        <v>199</v>
      </c>
      <c r="AU925" s="186" t="s">
        <v>114</v>
      </c>
      <c r="AV925" s="10" t="s">
        <v>114</v>
      </c>
      <c r="AW925" s="10" t="s">
        <v>39</v>
      </c>
      <c r="AX925" s="10" t="s">
        <v>82</v>
      </c>
      <c r="AY925" s="186" t="s">
        <v>191</v>
      </c>
    </row>
    <row r="926" spans="2:51" s="10" customFormat="1" ht="22.5" customHeight="1">
      <c r="B926" s="179"/>
      <c r="C926" s="180"/>
      <c r="D926" s="180"/>
      <c r="E926" s="181" t="s">
        <v>22</v>
      </c>
      <c r="F926" s="274" t="s">
        <v>2386</v>
      </c>
      <c r="G926" s="275"/>
      <c r="H926" s="275"/>
      <c r="I926" s="275"/>
      <c r="J926" s="180"/>
      <c r="K926" s="182">
        <v>24</v>
      </c>
      <c r="L926" s="180"/>
      <c r="M926" s="180"/>
      <c r="N926" s="180"/>
      <c r="O926" s="180"/>
      <c r="P926" s="180"/>
      <c r="Q926" s="180"/>
      <c r="R926" s="183"/>
      <c r="T926" s="184"/>
      <c r="U926" s="180"/>
      <c r="V926" s="180"/>
      <c r="W926" s="180"/>
      <c r="X926" s="180"/>
      <c r="Y926" s="180"/>
      <c r="Z926" s="180"/>
      <c r="AA926" s="185"/>
      <c r="AT926" s="186" t="s">
        <v>199</v>
      </c>
      <c r="AU926" s="186" t="s">
        <v>114</v>
      </c>
      <c r="AV926" s="10" t="s">
        <v>114</v>
      </c>
      <c r="AW926" s="10" t="s">
        <v>39</v>
      </c>
      <c r="AX926" s="10" t="s">
        <v>82</v>
      </c>
      <c r="AY926" s="186" t="s">
        <v>191</v>
      </c>
    </row>
    <row r="927" spans="2:51" s="10" customFormat="1" ht="22.5" customHeight="1">
      <c r="B927" s="179"/>
      <c r="C927" s="180"/>
      <c r="D927" s="180"/>
      <c r="E927" s="181" t="s">
        <v>22</v>
      </c>
      <c r="F927" s="274" t="s">
        <v>2387</v>
      </c>
      <c r="G927" s="275"/>
      <c r="H927" s="275"/>
      <c r="I927" s="275"/>
      <c r="J927" s="180"/>
      <c r="K927" s="182">
        <v>28.8</v>
      </c>
      <c r="L927" s="180"/>
      <c r="M927" s="180"/>
      <c r="N927" s="180"/>
      <c r="O927" s="180"/>
      <c r="P927" s="180"/>
      <c r="Q927" s="180"/>
      <c r="R927" s="183"/>
      <c r="T927" s="184"/>
      <c r="U927" s="180"/>
      <c r="V927" s="180"/>
      <c r="W927" s="180"/>
      <c r="X927" s="180"/>
      <c r="Y927" s="180"/>
      <c r="Z927" s="180"/>
      <c r="AA927" s="185"/>
      <c r="AT927" s="186" t="s">
        <v>199</v>
      </c>
      <c r="AU927" s="186" t="s">
        <v>114</v>
      </c>
      <c r="AV927" s="10" t="s">
        <v>114</v>
      </c>
      <c r="AW927" s="10" t="s">
        <v>39</v>
      </c>
      <c r="AX927" s="10" t="s">
        <v>82</v>
      </c>
      <c r="AY927" s="186" t="s">
        <v>191</v>
      </c>
    </row>
    <row r="928" spans="2:51" s="10" customFormat="1" ht="22.5" customHeight="1">
      <c r="B928" s="179"/>
      <c r="C928" s="180"/>
      <c r="D928" s="180"/>
      <c r="E928" s="181" t="s">
        <v>22</v>
      </c>
      <c r="F928" s="274" t="s">
        <v>2388</v>
      </c>
      <c r="G928" s="275"/>
      <c r="H928" s="275"/>
      <c r="I928" s="275"/>
      <c r="J928" s="180"/>
      <c r="K928" s="182">
        <v>27.2</v>
      </c>
      <c r="L928" s="180"/>
      <c r="M928" s="180"/>
      <c r="N928" s="180"/>
      <c r="O928" s="180"/>
      <c r="P928" s="180"/>
      <c r="Q928" s="180"/>
      <c r="R928" s="183"/>
      <c r="T928" s="184"/>
      <c r="U928" s="180"/>
      <c r="V928" s="180"/>
      <c r="W928" s="180"/>
      <c r="X928" s="180"/>
      <c r="Y928" s="180"/>
      <c r="Z928" s="180"/>
      <c r="AA928" s="185"/>
      <c r="AT928" s="186" t="s">
        <v>199</v>
      </c>
      <c r="AU928" s="186" t="s">
        <v>114</v>
      </c>
      <c r="AV928" s="10" t="s">
        <v>114</v>
      </c>
      <c r="AW928" s="10" t="s">
        <v>39</v>
      </c>
      <c r="AX928" s="10" t="s">
        <v>82</v>
      </c>
      <c r="AY928" s="186" t="s">
        <v>191</v>
      </c>
    </row>
    <row r="929" spans="2:51" s="10" customFormat="1" ht="22.5" customHeight="1">
      <c r="B929" s="179"/>
      <c r="C929" s="180"/>
      <c r="D929" s="180"/>
      <c r="E929" s="181" t="s">
        <v>22</v>
      </c>
      <c r="F929" s="274" t="s">
        <v>2389</v>
      </c>
      <c r="G929" s="275"/>
      <c r="H929" s="275"/>
      <c r="I929" s="275"/>
      <c r="J929" s="180"/>
      <c r="K929" s="182">
        <v>21.6</v>
      </c>
      <c r="L929" s="180"/>
      <c r="M929" s="180"/>
      <c r="N929" s="180"/>
      <c r="O929" s="180"/>
      <c r="P929" s="180"/>
      <c r="Q929" s="180"/>
      <c r="R929" s="183"/>
      <c r="T929" s="184"/>
      <c r="U929" s="180"/>
      <c r="V929" s="180"/>
      <c r="W929" s="180"/>
      <c r="X929" s="180"/>
      <c r="Y929" s="180"/>
      <c r="Z929" s="180"/>
      <c r="AA929" s="185"/>
      <c r="AT929" s="186" t="s">
        <v>199</v>
      </c>
      <c r="AU929" s="186" t="s">
        <v>114</v>
      </c>
      <c r="AV929" s="10" t="s">
        <v>114</v>
      </c>
      <c r="AW929" s="10" t="s">
        <v>39</v>
      </c>
      <c r="AX929" s="10" t="s">
        <v>82</v>
      </c>
      <c r="AY929" s="186" t="s">
        <v>191</v>
      </c>
    </row>
    <row r="930" spans="2:51" s="10" customFormat="1" ht="22.5" customHeight="1">
      <c r="B930" s="179"/>
      <c r="C930" s="180"/>
      <c r="D930" s="180"/>
      <c r="E930" s="181" t="s">
        <v>22</v>
      </c>
      <c r="F930" s="274" t="s">
        <v>2390</v>
      </c>
      <c r="G930" s="275"/>
      <c r="H930" s="275"/>
      <c r="I930" s="275"/>
      <c r="J930" s="180"/>
      <c r="K930" s="182">
        <v>15.6</v>
      </c>
      <c r="L930" s="180"/>
      <c r="M930" s="180"/>
      <c r="N930" s="180"/>
      <c r="O930" s="180"/>
      <c r="P930" s="180"/>
      <c r="Q930" s="180"/>
      <c r="R930" s="183"/>
      <c r="T930" s="184"/>
      <c r="U930" s="180"/>
      <c r="V930" s="180"/>
      <c r="W930" s="180"/>
      <c r="X930" s="180"/>
      <c r="Y930" s="180"/>
      <c r="Z930" s="180"/>
      <c r="AA930" s="185"/>
      <c r="AT930" s="186" t="s">
        <v>199</v>
      </c>
      <c r="AU930" s="186" t="s">
        <v>114</v>
      </c>
      <c r="AV930" s="10" t="s">
        <v>114</v>
      </c>
      <c r="AW930" s="10" t="s">
        <v>39</v>
      </c>
      <c r="AX930" s="10" t="s">
        <v>82</v>
      </c>
      <c r="AY930" s="186" t="s">
        <v>191</v>
      </c>
    </row>
    <row r="931" spans="2:51" s="10" customFormat="1" ht="22.5" customHeight="1">
      <c r="B931" s="179"/>
      <c r="C931" s="180"/>
      <c r="D931" s="180"/>
      <c r="E931" s="181" t="s">
        <v>22</v>
      </c>
      <c r="F931" s="274" t="s">
        <v>2391</v>
      </c>
      <c r="G931" s="275"/>
      <c r="H931" s="275"/>
      <c r="I931" s="275"/>
      <c r="J931" s="180"/>
      <c r="K931" s="182">
        <v>7.3</v>
      </c>
      <c r="L931" s="180"/>
      <c r="M931" s="180"/>
      <c r="N931" s="180"/>
      <c r="O931" s="180"/>
      <c r="P931" s="180"/>
      <c r="Q931" s="180"/>
      <c r="R931" s="183"/>
      <c r="T931" s="184"/>
      <c r="U931" s="180"/>
      <c r="V931" s="180"/>
      <c r="W931" s="180"/>
      <c r="X931" s="180"/>
      <c r="Y931" s="180"/>
      <c r="Z931" s="180"/>
      <c r="AA931" s="185"/>
      <c r="AT931" s="186" t="s">
        <v>199</v>
      </c>
      <c r="AU931" s="186" t="s">
        <v>114</v>
      </c>
      <c r="AV931" s="10" t="s">
        <v>114</v>
      </c>
      <c r="AW931" s="10" t="s">
        <v>39</v>
      </c>
      <c r="AX931" s="10" t="s">
        <v>82</v>
      </c>
      <c r="AY931" s="186" t="s">
        <v>191</v>
      </c>
    </row>
    <row r="932" spans="2:51" s="10" customFormat="1" ht="22.5" customHeight="1">
      <c r="B932" s="179"/>
      <c r="C932" s="180"/>
      <c r="D932" s="180"/>
      <c r="E932" s="181" t="s">
        <v>22</v>
      </c>
      <c r="F932" s="274" t="s">
        <v>2392</v>
      </c>
      <c r="G932" s="275"/>
      <c r="H932" s="275"/>
      <c r="I932" s="275"/>
      <c r="J932" s="180"/>
      <c r="K932" s="182">
        <v>30.4</v>
      </c>
      <c r="L932" s="180"/>
      <c r="M932" s="180"/>
      <c r="N932" s="180"/>
      <c r="O932" s="180"/>
      <c r="P932" s="180"/>
      <c r="Q932" s="180"/>
      <c r="R932" s="183"/>
      <c r="T932" s="184"/>
      <c r="U932" s="180"/>
      <c r="V932" s="180"/>
      <c r="W932" s="180"/>
      <c r="X932" s="180"/>
      <c r="Y932" s="180"/>
      <c r="Z932" s="180"/>
      <c r="AA932" s="185"/>
      <c r="AT932" s="186" t="s">
        <v>199</v>
      </c>
      <c r="AU932" s="186" t="s">
        <v>114</v>
      </c>
      <c r="AV932" s="10" t="s">
        <v>114</v>
      </c>
      <c r="AW932" s="10" t="s">
        <v>39</v>
      </c>
      <c r="AX932" s="10" t="s">
        <v>82</v>
      </c>
      <c r="AY932" s="186" t="s">
        <v>191</v>
      </c>
    </row>
    <row r="933" spans="2:51" s="10" customFormat="1" ht="22.5" customHeight="1">
      <c r="B933" s="179"/>
      <c r="C933" s="180"/>
      <c r="D933" s="180"/>
      <c r="E933" s="181" t="s">
        <v>22</v>
      </c>
      <c r="F933" s="274" t="s">
        <v>2393</v>
      </c>
      <c r="G933" s="275"/>
      <c r="H933" s="275"/>
      <c r="I933" s="275"/>
      <c r="J933" s="180"/>
      <c r="K933" s="182">
        <v>16.08</v>
      </c>
      <c r="L933" s="180"/>
      <c r="M933" s="180"/>
      <c r="N933" s="180"/>
      <c r="O933" s="180"/>
      <c r="P933" s="180"/>
      <c r="Q933" s="180"/>
      <c r="R933" s="183"/>
      <c r="T933" s="184"/>
      <c r="U933" s="180"/>
      <c r="V933" s="180"/>
      <c r="W933" s="180"/>
      <c r="X933" s="180"/>
      <c r="Y933" s="180"/>
      <c r="Z933" s="180"/>
      <c r="AA933" s="185"/>
      <c r="AT933" s="186" t="s">
        <v>199</v>
      </c>
      <c r="AU933" s="186" t="s">
        <v>114</v>
      </c>
      <c r="AV933" s="10" t="s">
        <v>114</v>
      </c>
      <c r="AW933" s="10" t="s">
        <v>39</v>
      </c>
      <c r="AX933" s="10" t="s">
        <v>82</v>
      </c>
      <c r="AY933" s="186" t="s">
        <v>191</v>
      </c>
    </row>
    <row r="934" spans="2:51" s="10" customFormat="1" ht="22.5" customHeight="1">
      <c r="B934" s="179"/>
      <c r="C934" s="180"/>
      <c r="D934" s="180"/>
      <c r="E934" s="181" t="s">
        <v>22</v>
      </c>
      <c r="F934" s="274" t="s">
        <v>2394</v>
      </c>
      <c r="G934" s="275"/>
      <c r="H934" s="275"/>
      <c r="I934" s="275"/>
      <c r="J934" s="180"/>
      <c r="K934" s="182">
        <v>15.2</v>
      </c>
      <c r="L934" s="180"/>
      <c r="M934" s="180"/>
      <c r="N934" s="180"/>
      <c r="O934" s="180"/>
      <c r="P934" s="180"/>
      <c r="Q934" s="180"/>
      <c r="R934" s="183"/>
      <c r="T934" s="184"/>
      <c r="U934" s="180"/>
      <c r="V934" s="180"/>
      <c r="W934" s="180"/>
      <c r="X934" s="180"/>
      <c r="Y934" s="180"/>
      <c r="Z934" s="180"/>
      <c r="AA934" s="185"/>
      <c r="AT934" s="186" t="s">
        <v>199</v>
      </c>
      <c r="AU934" s="186" t="s">
        <v>114</v>
      </c>
      <c r="AV934" s="10" t="s">
        <v>114</v>
      </c>
      <c r="AW934" s="10" t="s">
        <v>39</v>
      </c>
      <c r="AX934" s="10" t="s">
        <v>82</v>
      </c>
      <c r="AY934" s="186" t="s">
        <v>191</v>
      </c>
    </row>
    <row r="935" spans="2:51" s="10" customFormat="1" ht="22.5" customHeight="1">
      <c r="B935" s="179"/>
      <c r="C935" s="180"/>
      <c r="D935" s="180"/>
      <c r="E935" s="181" t="s">
        <v>22</v>
      </c>
      <c r="F935" s="274" t="s">
        <v>2395</v>
      </c>
      <c r="G935" s="275"/>
      <c r="H935" s="275"/>
      <c r="I935" s="275"/>
      <c r="J935" s="180"/>
      <c r="K935" s="182">
        <v>14.4</v>
      </c>
      <c r="L935" s="180"/>
      <c r="M935" s="180"/>
      <c r="N935" s="180"/>
      <c r="O935" s="180"/>
      <c r="P935" s="180"/>
      <c r="Q935" s="180"/>
      <c r="R935" s="183"/>
      <c r="T935" s="184"/>
      <c r="U935" s="180"/>
      <c r="V935" s="180"/>
      <c r="W935" s="180"/>
      <c r="X935" s="180"/>
      <c r="Y935" s="180"/>
      <c r="Z935" s="180"/>
      <c r="AA935" s="185"/>
      <c r="AT935" s="186" t="s">
        <v>199</v>
      </c>
      <c r="AU935" s="186" t="s">
        <v>114</v>
      </c>
      <c r="AV935" s="10" t="s">
        <v>114</v>
      </c>
      <c r="AW935" s="10" t="s">
        <v>39</v>
      </c>
      <c r="AX935" s="10" t="s">
        <v>82</v>
      </c>
      <c r="AY935" s="186" t="s">
        <v>191</v>
      </c>
    </row>
    <row r="936" spans="2:51" s="10" customFormat="1" ht="22.5" customHeight="1">
      <c r="B936" s="179"/>
      <c r="C936" s="180"/>
      <c r="D936" s="180"/>
      <c r="E936" s="181" t="s">
        <v>22</v>
      </c>
      <c r="F936" s="274" t="s">
        <v>2396</v>
      </c>
      <c r="G936" s="275"/>
      <c r="H936" s="275"/>
      <c r="I936" s="275"/>
      <c r="J936" s="180"/>
      <c r="K936" s="182">
        <v>6.2</v>
      </c>
      <c r="L936" s="180"/>
      <c r="M936" s="180"/>
      <c r="N936" s="180"/>
      <c r="O936" s="180"/>
      <c r="P936" s="180"/>
      <c r="Q936" s="180"/>
      <c r="R936" s="183"/>
      <c r="T936" s="184"/>
      <c r="U936" s="180"/>
      <c r="V936" s="180"/>
      <c r="W936" s="180"/>
      <c r="X936" s="180"/>
      <c r="Y936" s="180"/>
      <c r="Z936" s="180"/>
      <c r="AA936" s="185"/>
      <c r="AT936" s="186" t="s">
        <v>199</v>
      </c>
      <c r="AU936" s="186" t="s">
        <v>114</v>
      </c>
      <c r="AV936" s="10" t="s">
        <v>114</v>
      </c>
      <c r="AW936" s="10" t="s">
        <v>39</v>
      </c>
      <c r="AX936" s="10" t="s">
        <v>82</v>
      </c>
      <c r="AY936" s="186" t="s">
        <v>191</v>
      </c>
    </row>
    <row r="937" spans="2:51" s="10" customFormat="1" ht="22.5" customHeight="1">
      <c r="B937" s="179"/>
      <c r="C937" s="180"/>
      <c r="D937" s="180"/>
      <c r="E937" s="181" t="s">
        <v>22</v>
      </c>
      <c r="F937" s="274" t="s">
        <v>2397</v>
      </c>
      <c r="G937" s="275"/>
      <c r="H937" s="275"/>
      <c r="I937" s="275"/>
      <c r="J937" s="180"/>
      <c r="K937" s="182">
        <v>5.4</v>
      </c>
      <c r="L937" s="180"/>
      <c r="M937" s="180"/>
      <c r="N937" s="180"/>
      <c r="O937" s="180"/>
      <c r="P937" s="180"/>
      <c r="Q937" s="180"/>
      <c r="R937" s="183"/>
      <c r="T937" s="184"/>
      <c r="U937" s="180"/>
      <c r="V937" s="180"/>
      <c r="W937" s="180"/>
      <c r="X937" s="180"/>
      <c r="Y937" s="180"/>
      <c r="Z937" s="180"/>
      <c r="AA937" s="185"/>
      <c r="AT937" s="186" t="s">
        <v>199</v>
      </c>
      <c r="AU937" s="186" t="s">
        <v>114</v>
      </c>
      <c r="AV937" s="10" t="s">
        <v>114</v>
      </c>
      <c r="AW937" s="10" t="s">
        <v>39</v>
      </c>
      <c r="AX937" s="10" t="s">
        <v>82</v>
      </c>
      <c r="AY937" s="186" t="s">
        <v>191</v>
      </c>
    </row>
    <row r="938" spans="2:51" s="10" customFormat="1" ht="22.5" customHeight="1">
      <c r="B938" s="179"/>
      <c r="C938" s="180"/>
      <c r="D938" s="180"/>
      <c r="E938" s="181" t="s">
        <v>22</v>
      </c>
      <c r="F938" s="274" t="s">
        <v>2398</v>
      </c>
      <c r="G938" s="275"/>
      <c r="H938" s="275"/>
      <c r="I938" s="275"/>
      <c r="J938" s="180"/>
      <c r="K938" s="182">
        <v>5.8</v>
      </c>
      <c r="L938" s="180"/>
      <c r="M938" s="180"/>
      <c r="N938" s="180"/>
      <c r="O938" s="180"/>
      <c r="P938" s="180"/>
      <c r="Q938" s="180"/>
      <c r="R938" s="183"/>
      <c r="T938" s="184"/>
      <c r="U938" s="180"/>
      <c r="V938" s="180"/>
      <c r="W938" s="180"/>
      <c r="X938" s="180"/>
      <c r="Y938" s="180"/>
      <c r="Z938" s="180"/>
      <c r="AA938" s="185"/>
      <c r="AT938" s="186" t="s">
        <v>199</v>
      </c>
      <c r="AU938" s="186" t="s">
        <v>114</v>
      </c>
      <c r="AV938" s="10" t="s">
        <v>114</v>
      </c>
      <c r="AW938" s="10" t="s">
        <v>39</v>
      </c>
      <c r="AX938" s="10" t="s">
        <v>82</v>
      </c>
      <c r="AY938" s="186" t="s">
        <v>191</v>
      </c>
    </row>
    <row r="939" spans="2:51" s="12" customFormat="1" ht="22.5" customHeight="1">
      <c r="B939" s="195"/>
      <c r="C939" s="196"/>
      <c r="D939" s="196"/>
      <c r="E939" s="197" t="s">
        <v>22</v>
      </c>
      <c r="F939" s="288" t="s">
        <v>217</v>
      </c>
      <c r="G939" s="289"/>
      <c r="H939" s="289"/>
      <c r="I939" s="289"/>
      <c r="J939" s="196"/>
      <c r="K939" s="198">
        <v>310.18</v>
      </c>
      <c r="L939" s="196"/>
      <c r="M939" s="196"/>
      <c r="N939" s="196"/>
      <c r="O939" s="196"/>
      <c r="P939" s="196"/>
      <c r="Q939" s="196"/>
      <c r="R939" s="199"/>
      <c r="T939" s="200"/>
      <c r="U939" s="196"/>
      <c r="V939" s="196"/>
      <c r="W939" s="196"/>
      <c r="X939" s="196"/>
      <c r="Y939" s="196"/>
      <c r="Z939" s="196"/>
      <c r="AA939" s="201"/>
      <c r="AT939" s="202" t="s">
        <v>199</v>
      </c>
      <c r="AU939" s="202" t="s">
        <v>114</v>
      </c>
      <c r="AV939" s="12" t="s">
        <v>196</v>
      </c>
      <c r="AW939" s="12" t="s">
        <v>39</v>
      </c>
      <c r="AX939" s="12" t="s">
        <v>90</v>
      </c>
      <c r="AY939" s="202" t="s">
        <v>191</v>
      </c>
    </row>
    <row r="940" spans="2:65" s="1" customFormat="1" ht="31.5" customHeight="1">
      <c r="B940" s="38"/>
      <c r="C940" s="172" t="s">
        <v>2399</v>
      </c>
      <c r="D940" s="172" t="s">
        <v>193</v>
      </c>
      <c r="E940" s="173" t="s">
        <v>1413</v>
      </c>
      <c r="F940" s="281" t="s">
        <v>1414</v>
      </c>
      <c r="G940" s="281"/>
      <c r="H940" s="281"/>
      <c r="I940" s="281"/>
      <c r="J940" s="174" t="s">
        <v>406</v>
      </c>
      <c r="K940" s="175">
        <v>92.2</v>
      </c>
      <c r="L940" s="282">
        <v>0</v>
      </c>
      <c r="M940" s="283"/>
      <c r="N940" s="280">
        <f>ROUND(L940*K940,2)</f>
        <v>0</v>
      </c>
      <c r="O940" s="280"/>
      <c r="P940" s="280"/>
      <c r="Q940" s="280"/>
      <c r="R940" s="40"/>
      <c r="T940" s="176" t="s">
        <v>22</v>
      </c>
      <c r="U940" s="47" t="s">
        <v>47</v>
      </c>
      <c r="V940" s="39"/>
      <c r="W940" s="177">
        <f>V940*K940</f>
        <v>0</v>
      </c>
      <c r="X940" s="177">
        <v>0.00015</v>
      </c>
      <c r="Y940" s="177">
        <f>X940*K940</f>
        <v>0.013829999999999999</v>
      </c>
      <c r="Z940" s="177">
        <v>0</v>
      </c>
      <c r="AA940" s="178">
        <f>Z940*K940</f>
        <v>0</v>
      </c>
      <c r="AR940" s="21" t="s">
        <v>344</v>
      </c>
      <c r="AT940" s="21" t="s">
        <v>193</v>
      </c>
      <c r="AU940" s="21" t="s">
        <v>114</v>
      </c>
      <c r="AY940" s="21" t="s">
        <v>191</v>
      </c>
      <c r="BE940" s="113">
        <f>IF(U940="základní",N940,0)</f>
        <v>0</v>
      </c>
      <c r="BF940" s="113">
        <f>IF(U940="snížená",N940,0)</f>
        <v>0</v>
      </c>
      <c r="BG940" s="113">
        <f>IF(U940="zákl. přenesená",N940,0)</f>
        <v>0</v>
      </c>
      <c r="BH940" s="113">
        <f>IF(U940="sníž. přenesená",N940,0)</f>
        <v>0</v>
      </c>
      <c r="BI940" s="113">
        <f>IF(U940="nulová",N940,0)</f>
        <v>0</v>
      </c>
      <c r="BJ940" s="21" t="s">
        <v>90</v>
      </c>
      <c r="BK940" s="113">
        <f>ROUND(L940*K940,2)</f>
        <v>0</v>
      </c>
      <c r="BL940" s="21" t="s">
        <v>344</v>
      </c>
      <c r="BM940" s="21" t="s">
        <v>2400</v>
      </c>
    </row>
    <row r="941" spans="2:51" s="11" customFormat="1" ht="22.5" customHeight="1">
      <c r="B941" s="187"/>
      <c r="C941" s="188"/>
      <c r="D941" s="188"/>
      <c r="E941" s="189" t="s">
        <v>22</v>
      </c>
      <c r="F941" s="286" t="s">
        <v>2380</v>
      </c>
      <c r="G941" s="287"/>
      <c r="H941" s="287"/>
      <c r="I941" s="287"/>
      <c r="J941" s="188"/>
      <c r="K941" s="190" t="s">
        <v>22</v>
      </c>
      <c r="L941" s="188"/>
      <c r="M941" s="188"/>
      <c r="N941" s="188"/>
      <c r="O941" s="188"/>
      <c r="P941" s="188"/>
      <c r="Q941" s="188"/>
      <c r="R941" s="191"/>
      <c r="T941" s="192"/>
      <c r="U941" s="188"/>
      <c r="V941" s="188"/>
      <c r="W941" s="188"/>
      <c r="X941" s="188"/>
      <c r="Y941" s="188"/>
      <c r="Z941" s="188"/>
      <c r="AA941" s="193"/>
      <c r="AT941" s="194" t="s">
        <v>199</v>
      </c>
      <c r="AU941" s="194" t="s">
        <v>114</v>
      </c>
      <c r="AV941" s="11" t="s">
        <v>90</v>
      </c>
      <c r="AW941" s="11" t="s">
        <v>39</v>
      </c>
      <c r="AX941" s="11" t="s">
        <v>82</v>
      </c>
      <c r="AY941" s="194" t="s">
        <v>191</v>
      </c>
    </row>
    <row r="942" spans="2:51" s="10" customFormat="1" ht="22.5" customHeight="1">
      <c r="B942" s="179"/>
      <c r="C942" s="180"/>
      <c r="D942" s="180"/>
      <c r="E942" s="181" t="s">
        <v>22</v>
      </c>
      <c r="F942" s="274" t="s">
        <v>2381</v>
      </c>
      <c r="G942" s="275"/>
      <c r="H942" s="275"/>
      <c r="I942" s="275"/>
      <c r="J942" s="180"/>
      <c r="K942" s="182">
        <v>31.1</v>
      </c>
      <c r="L942" s="180"/>
      <c r="M942" s="180"/>
      <c r="N942" s="180"/>
      <c r="O942" s="180"/>
      <c r="P942" s="180"/>
      <c r="Q942" s="180"/>
      <c r="R942" s="183"/>
      <c r="T942" s="184"/>
      <c r="U942" s="180"/>
      <c r="V942" s="180"/>
      <c r="W942" s="180"/>
      <c r="X942" s="180"/>
      <c r="Y942" s="180"/>
      <c r="Z942" s="180"/>
      <c r="AA942" s="185"/>
      <c r="AT942" s="186" t="s">
        <v>199</v>
      </c>
      <c r="AU942" s="186" t="s">
        <v>114</v>
      </c>
      <c r="AV942" s="10" t="s">
        <v>114</v>
      </c>
      <c r="AW942" s="10" t="s">
        <v>39</v>
      </c>
      <c r="AX942" s="10" t="s">
        <v>82</v>
      </c>
      <c r="AY942" s="186" t="s">
        <v>191</v>
      </c>
    </row>
    <row r="943" spans="2:51" s="10" customFormat="1" ht="22.5" customHeight="1">
      <c r="B943" s="179"/>
      <c r="C943" s="180"/>
      <c r="D943" s="180"/>
      <c r="E943" s="181" t="s">
        <v>22</v>
      </c>
      <c r="F943" s="274" t="s">
        <v>2382</v>
      </c>
      <c r="G943" s="275"/>
      <c r="H943" s="275"/>
      <c r="I943" s="275"/>
      <c r="J943" s="180"/>
      <c r="K943" s="182">
        <v>7.7</v>
      </c>
      <c r="L943" s="180"/>
      <c r="M943" s="180"/>
      <c r="N943" s="180"/>
      <c r="O943" s="180"/>
      <c r="P943" s="180"/>
      <c r="Q943" s="180"/>
      <c r="R943" s="183"/>
      <c r="T943" s="184"/>
      <c r="U943" s="180"/>
      <c r="V943" s="180"/>
      <c r="W943" s="180"/>
      <c r="X943" s="180"/>
      <c r="Y943" s="180"/>
      <c r="Z943" s="180"/>
      <c r="AA943" s="185"/>
      <c r="AT943" s="186" t="s">
        <v>199</v>
      </c>
      <c r="AU943" s="186" t="s">
        <v>114</v>
      </c>
      <c r="AV943" s="10" t="s">
        <v>114</v>
      </c>
      <c r="AW943" s="10" t="s">
        <v>39</v>
      </c>
      <c r="AX943" s="10" t="s">
        <v>82</v>
      </c>
      <c r="AY943" s="186" t="s">
        <v>191</v>
      </c>
    </row>
    <row r="944" spans="2:51" s="10" customFormat="1" ht="22.5" customHeight="1">
      <c r="B944" s="179"/>
      <c r="C944" s="180"/>
      <c r="D944" s="180"/>
      <c r="E944" s="181" t="s">
        <v>22</v>
      </c>
      <c r="F944" s="274" t="s">
        <v>2383</v>
      </c>
      <c r="G944" s="275"/>
      <c r="H944" s="275"/>
      <c r="I944" s="275"/>
      <c r="J944" s="180"/>
      <c r="K944" s="182">
        <v>13.3</v>
      </c>
      <c r="L944" s="180"/>
      <c r="M944" s="180"/>
      <c r="N944" s="180"/>
      <c r="O944" s="180"/>
      <c r="P944" s="180"/>
      <c r="Q944" s="180"/>
      <c r="R944" s="183"/>
      <c r="T944" s="184"/>
      <c r="U944" s="180"/>
      <c r="V944" s="180"/>
      <c r="W944" s="180"/>
      <c r="X944" s="180"/>
      <c r="Y944" s="180"/>
      <c r="Z944" s="180"/>
      <c r="AA944" s="185"/>
      <c r="AT944" s="186" t="s">
        <v>199</v>
      </c>
      <c r="AU944" s="186" t="s">
        <v>114</v>
      </c>
      <c r="AV944" s="10" t="s">
        <v>114</v>
      </c>
      <c r="AW944" s="10" t="s">
        <v>39</v>
      </c>
      <c r="AX944" s="10" t="s">
        <v>82</v>
      </c>
      <c r="AY944" s="186" t="s">
        <v>191</v>
      </c>
    </row>
    <row r="945" spans="2:51" s="10" customFormat="1" ht="22.5" customHeight="1">
      <c r="B945" s="179"/>
      <c r="C945" s="180"/>
      <c r="D945" s="180"/>
      <c r="E945" s="181" t="s">
        <v>22</v>
      </c>
      <c r="F945" s="274" t="s">
        <v>2384</v>
      </c>
      <c r="G945" s="275"/>
      <c r="H945" s="275"/>
      <c r="I945" s="275"/>
      <c r="J945" s="180"/>
      <c r="K945" s="182">
        <v>18</v>
      </c>
      <c r="L945" s="180"/>
      <c r="M945" s="180"/>
      <c r="N945" s="180"/>
      <c r="O945" s="180"/>
      <c r="P945" s="180"/>
      <c r="Q945" s="180"/>
      <c r="R945" s="183"/>
      <c r="T945" s="184"/>
      <c r="U945" s="180"/>
      <c r="V945" s="180"/>
      <c r="W945" s="180"/>
      <c r="X945" s="180"/>
      <c r="Y945" s="180"/>
      <c r="Z945" s="180"/>
      <c r="AA945" s="185"/>
      <c r="AT945" s="186" t="s">
        <v>199</v>
      </c>
      <c r="AU945" s="186" t="s">
        <v>114</v>
      </c>
      <c r="AV945" s="10" t="s">
        <v>114</v>
      </c>
      <c r="AW945" s="10" t="s">
        <v>39</v>
      </c>
      <c r="AX945" s="10" t="s">
        <v>82</v>
      </c>
      <c r="AY945" s="186" t="s">
        <v>191</v>
      </c>
    </row>
    <row r="946" spans="2:51" s="10" customFormat="1" ht="22.5" customHeight="1">
      <c r="B946" s="179"/>
      <c r="C946" s="180"/>
      <c r="D946" s="180"/>
      <c r="E946" s="181" t="s">
        <v>22</v>
      </c>
      <c r="F946" s="274" t="s">
        <v>2385</v>
      </c>
      <c r="G946" s="275"/>
      <c r="H946" s="275"/>
      <c r="I946" s="275"/>
      <c r="J946" s="180"/>
      <c r="K946" s="182">
        <v>22.1</v>
      </c>
      <c r="L946" s="180"/>
      <c r="M946" s="180"/>
      <c r="N946" s="180"/>
      <c r="O946" s="180"/>
      <c r="P946" s="180"/>
      <c r="Q946" s="180"/>
      <c r="R946" s="183"/>
      <c r="T946" s="184"/>
      <c r="U946" s="180"/>
      <c r="V946" s="180"/>
      <c r="W946" s="180"/>
      <c r="X946" s="180"/>
      <c r="Y946" s="180"/>
      <c r="Z946" s="180"/>
      <c r="AA946" s="185"/>
      <c r="AT946" s="186" t="s">
        <v>199</v>
      </c>
      <c r="AU946" s="186" t="s">
        <v>114</v>
      </c>
      <c r="AV946" s="10" t="s">
        <v>114</v>
      </c>
      <c r="AW946" s="10" t="s">
        <v>39</v>
      </c>
      <c r="AX946" s="10" t="s">
        <v>82</v>
      </c>
      <c r="AY946" s="186" t="s">
        <v>191</v>
      </c>
    </row>
    <row r="947" spans="2:51" s="12" customFormat="1" ht="22.5" customHeight="1">
      <c r="B947" s="195"/>
      <c r="C947" s="196"/>
      <c r="D947" s="196"/>
      <c r="E947" s="197" t="s">
        <v>22</v>
      </c>
      <c r="F947" s="288" t="s">
        <v>217</v>
      </c>
      <c r="G947" s="289"/>
      <c r="H947" s="289"/>
      <c r="I947" s="289"/>
      <c r="J947" s="196"/>
      <c r="K947" s="198">
        <v>92.2</v>
      </c>
      <c r="L947" s="196"/>
      <c r="M947" s="196"/>
      <c r="N947" s="196"/>
      <c r="O947" s="196"/>
      <c r="P947" s="196"/>
      <c r="Q947" s="196"/>
      <c r="R947" s="199"/>
      <c r="T947" s="200"/>
      <c r="U947" s="196"/>
      <c r="V947" s="196"/>
      <c r="W947" s="196"/>
      <c r="X947" s="196"/>
      <c r="Y947" s="196"/>
      <c r="Z947" s="196"/>
      <c r="AA947" s="201"/>
      <c r="AT947" s="202" t="s">
        <v>199</v>
      </c>
      <c r="AU947" s="202" t="s">
        <v>114</v>
      </c>
      <c r="AV947" s="12" t="s">
        <v>196</v>
      </c>
      <c r="AW947" s="12" t="s">
        <v>39</v>
      </c>
      <c r="AX947" s="12" t="s">
        <v>90</v>
      </c>
      <c r="AY947" s="202" t="s">
        <v>191</v>
      </c>
    </row>
    <row r="948" spans="2:65" s="1" customFormat="1" ht="31.5" customHeight="1">
      <c r="B948" s="38"/>
      <c r="C948" s="172" t="s">
        <v>2401</v>
      </c>
      <c r="D948" s="172" t="s">
        <v>193</v>
      </c>
      <c r="E948" s="173" t="s">
        <v>1419</v>
      </c>
      <c r="F948" s="281" t="s">
        <v>1420</v>
      </c>
      <c r="G948" s="281"/>
      <c r="H948" s="281"/>
      <c r="I948" s="281"/>
      <c r="J948" s="174" t="s">
        <v>203</v>
      </c>
      <c r="K948" s="175">
        <v>3</v>
      </c>
      <c r="L948" s="282">
        <v>0</v>
      </c>
      <c r="M948" s="283"/>
      <c r="N948" s="280">
        <f>ROUND(L948*K948,2)</f>
        <v>0</v>
      </c>
      <c r="O948" s="280"/>
      <c r="P948" s="280"/>
      <c r="Q948" s="280"/>
      <c r="R948" s="40"/>
      <c r="T948" s="176" t="s">
        <v>22</v>
      </c>
      <c r="U948" s="47" t="s">
        <v>47</v>
      </c>
      <c r="V948" s="39"/>
      <c r="W948" s="177">
        <f>V948*K948</f>
        <v>0</v>
      </c>
      <c r="X948" s="177">
        <v>0</v>
      </c>
      <c r="Y948" s="177">
        <f>X948*K948</f>
        <v>0</v>
      </c>
      <c r="Z948" s="177">
        <v>0</v>
      </c>
      <c r="AA948" s="178">
        <f>Z948*K948</f>
        <v>0</v>
      </c>
      <c r="AR948" s="21" t="s">
        <v>344</v>
      </c>
      <c r="AT948" s="21" t="s">
        <v>193</v>
      </c>
      <c r="AU948" s="21" t="s">
        <v>114</v>
      </c>
      <c r="AY948" s="21" t="s">
        <v>191</v>
      </c>
      <c r="BE948" s="113">
        <f>IF(U948="základní",N948,0)</f>
        <v>0</v>
      </c>
      <c r="BF948" s="113">
        <f>IF(U948="snížená",N948,0)</f>
        <v>0</v>
      </c>
      <c r="BG948" s="113">
        <f>IF(U948="zákl. přenesená",N948,0)</f>
        <v>0</v>
      </c>
      <c r="BH948" s="113">
        <f>IF(U948="sníž. přenesená",N948,0)</f>
        <v>0</v>
      </c>
      <c r="BI948" s="113">
        <f>IF(U948="nulová",N948,0)</f>
        <v>0</v>
      </c>
      <c r="BJ948" s="21" t="s">
        <v>90</v>
      </c>
      <c r="BK948" s="113">
        <f>ROUND(L948*K948,2)</f>
        <v>0</v>
      </c>
      <c r="BL948" s="21" t="s">
        <v>344</v>
      </c>
      <c r="BM948" s="21" t="s">
        <v>2402</v>
      </c>
    </row>
    <row r="949" spans="2:51" s="11" customFormat="1" ht="22.5" customHeight="1">
      <c r="B949" s="187"/>
      <c r="C949" s="188"/>
      <c r="D949" s="188"/>
      <c r="E949" s="189" t="s">
        <v>22</v>
      </c>
      <c r="F949" s="286" t="s">
        <v>1511</v>
      </c>
      <c r="G949" s="287"/>
      <c r="H949" s="287"/>
      <c r="I949" s="287"/>
      <c r="J949" s="188"/>
      <c r="K949" s="190" t="s">
        <v>22</v>
      </c>
      <c r="L949" s="188"/>
      <c r="M949" s="188"/>
      <c r="N949" s="188"/>
      <c r="O949" s="188"/>
      <c r="P949" s="188"/>
      <c r="Q949" s="188"/>
      <c r="R949" s="191"/>
      <c r="T949" s="192"/>
      <c r="U949" s="188"/>
      <c r="V949" s="188"/>
      <c r="W949" s="188"/>
      <c r="X949" s="188"/>
      <c r="Y949" s="188"/>
      <c r="Z949" s="188"/>
      <c r="AA949" s="193"/>
      <c r="AT949" s="194" t="s">
        <v>199</v>
      </c>
      <c r="AU949" s="194" t="s">
        <v>114</v>
      </c>
      <c r="AV949" s="11" t="s">
        <v>90</v>
      </c>
      <c r="AW949" s="11" t="s">
        <v>39</v>
      </c>
      <c r="AX949" s="11" t="s">
        <v>82</v>
      </c>
      <c r="AY949" s="194" t="s">
        <v>191</v>
      </c>
    </row>
    <row r="950" spans="2:51" s="10" customFormat="1" ht="22.5" customHeight="1">
      <c r="B950" s="179"/>
      <c r="C950" s="180"/>
      <c r="D950" s="180"/>
      <c r="E950" s="181" t="s">
        <v>22</v>
      </c>
      <c r="F950" s="274" t="s">
        <v>2403</v>
      </c>
      <c r="G950" s="275"/>
      <c r="H950" s="275"/>
      <c r="I950" s="275"/>
      <c r="J950" s="180"/>
      <c r="K950" s="182">
        <v>1</v>
      </c>
      <c r="L950" s="180"/>
      <c r="M950" s="180"/>
      <c r="N950" s="180"/>
      <c r="O950" s="180"/>
      <c r="P950" s="180"/>
      <c r="Q950" s="180"/>
      <c r="R950" s="183"/>
      <c r="T950" s="184"/>
      <c r="U950" s="180"/>
      <c r="V950" s="180"/>
      <c r="W950" s="180"/>
      <c r="X950" s="180"/>
      <c r="Y950" s="180"/>
      <c r="Z950" s="180"/>
      <c r="AA950" s="185"/>
      <c r="AT950" s="186" t="s">
        <v>199</v>
      </c>
      <c r="AU950" s="186" t="s">
        <v>114</v>
      </c>
      <c r="AV950" s="10" t="s">
        <v>114</v>
      </c>
      <c r="AW950" s="10" t="s">
        <v>39</v>
      </c>
      <c r="AX950" s="10" t="s">
        <v>82</v>
      </c>
      <c r="AY950" s="186" t="s">
        <v>191</v>
      </c>
    </row>
    <row r="951" spans="2:51" s="10" customFormat="1" ht="22.5" customHeight="1">
      <c r="B951" s="179"/>
      <c r="C951" s="180"/>
      <c r="D951" s="180"/>
      <c r="E951" s="181" t="s">
        <v>22</v>
      </c>
      <c r="F951" s="274" t="s">
        <v>2404</v>
      </c>
      <c r="G951" s="275"/>
      <c r="H951" s="275"/>
      <c r="I951" s="275"/>
      <c r="J951" s="180"/>
      <c r="K951" s="182">
        <v>2</v>
      </c>
      <c r="L951" s="180"/>
      <c r="M951" s="180"/>
      <c r="N951" s="180"/>
      <c r="O951" s="180"/>
      <c r="P951" s="180"/>
      <c r="Q951" s="180"/>
      <c r="R951" s="183"/>
      <c r="T951" s="184"/>
      <c r="U951" s="180"/>
      <c r="V951" s="180"/>
      <c r="W951" s="180"/>
      <c r="X951" s="180"/>
      <c r="Y951" s="180"/>
      <c r="Z951" s="180"/>
      <c r="AA951" s="185"/>
      <c r="AT951" s="186" t="s">
        <v>199</v>
      </c>
      <c r="AU951" s="186" t="s">
        <v>114</v>
      </c>
      <c r="AV951" s="10" t="s">
        <v>114</v>
      </c>
      <c r="AW951" s="10" t="s">
        <v>39</v>
      </c>
      <c r="AX951" s="10" t="s">
        <v>82</v>
      </c>
      <c r="AY951" s="186" t="s">
        <v>191</v>
      </c>
    </row>
    <row r="952" spans="2:51" s="12" customFormat="1" ht="22.5" customHeight="1">
      <c r="B952" s="195"/>
      <c r="C952" s="196"/>
      <c r="D952" s="196"/>
      <c r="E952" s="197" t="s">
        <v>22</v>
      </c>
      <c r="F952" s="288" t="s">
        <v>217</v>
      </c>
      <c r="G952" s="289"/>
      <c r="H952" s="289"/>
      <c r="I952" s="289"/>
      <c r="J952" s="196"/>
      <c r="K952" s="198">
        <v>3</v>
      </c>
      <c r="L952" s="196"/>
      <c r="M952" s="196"/>
      <c r="N952" s="196"/>
      <c r="O952" s="196"/>
      <c r="P952" s="196"/>
      <c r="Q952" s="196"/>
      <c r="R952" s="199"/>
      <c r="T952" s="200"/>
      <c r="U952" s="196"/>
      <c r="V952" s="196"/>
      <c r="W952" s="196"/>
      <c r="X952" s="196"/>
      <c r="Y952" s="196"/>
      <c r="Z952" s="196"/>
      <c r="AA952" s="201"/>
      <c r="AT952" s="202" t="s">
        <v>199</v>
      </c>
      <c r="AU952" s="202" t="s">
        <v>114</v>
      </c>
      <c r="AV952" s="12" t="s">
        <v>196</v>
      </c>
      <c r="AW952" s="12" t="s">
        <v>39</v>
      </c>
      <c r="AX952" s="12" t="s">
        <v>90</v>
      </c>
      <c r="AY952" s="202" t="s">
        <v>191</v>
      </c>
    </row>
    <row r="953" spans="2:65" s="1" customFormat="1" ht="31.5" customHeight="1">
      <c r="B953" s="38"/>
      <c r="C953" s="203" t="s">
        <v>1698</v>
      </c>
      <c r="D953" s="203" t="s">
        <v>292</v>
      </c>
      <c r="E953" s="204" t="s">
        <v>1429</v>
      </c>
      <c r="F953" s="276" t="s">
        <v>1430</v>
      </c>
      <c r="G953" s="276"/>
      <c r="H953" s="276"/>
      <c r="I953" s="276"/>
      <c r="J953" s="205" t="s">
        <v>406</v>
      </c>
      <c r="K953" s="206">
        <v>12.32</v>
      </c>
      <c r="L953" s="277">
        <v>0</v>
      </c>
      <c r="M953" s="278"/>
      <c r="N953" s="279">
        <f>ROUND(L953*K953,2)</f>
        <v>0</v>
      </c>
      <c r="O953" s="280"/>
      <c r="P953" s="280"/>
      <c r="Q953" s="280"/>
      <c r="R953" s="40"/>
      <c r="T953" s="176" t="s">
        <v>22</v>
      </c>
      <c r="U953" s="47" t="s">
        <v>47</v>
      </c>
      <c r="V953" s="39"/>
      <c r="W953" s="177">
        <f>V953*K953</f>
        <v>0</v>
      </c>
      <c r="X953" s="177">
        <v>0.0015</v>
      </c>
      <c r="Y953" s="177">
        <f>X953*K953</f>
        <v>0.01848</v>
      </c>
      <c r="Z953" s="177">
        <v>0</v>
      </c>
      <c r="AA953" s="178">
        <f>Z953*K953</f>
        <v>0</v>
      </c>
      <c r="AR953" s="21" t="s">
        <v>296</v>
      </c>
      <c r="AT953" s="21" t="s">
        <v>292</v>
      </c>
      <c r="AU953" s="21" t="s">
        <v>114</v>
      </c>
      <c r="AY953" s="21" t="s">
        <v>191</v>
      </c>
      <c r="BE953" s="113">
        <f>IF(U953="základní",N953,0)</f>
        <v>0</v>
      </c>
      <c r="BF953" s="113">
        <f>IF(U953="snížená",N953,0)</f>
        <v>0</v>
      </c>
      <c r="BG953" s="113">
        <f>IF(U953="zákl. přenesená",N953,0)</f>
        <v>0</v>
      </c>
      <c r="BH953" s="113">
        <f>IF(U953="sníž. přenesená",N953,0)</f>
        <v>0</v>
      </c>
      <c r="BI953" s="113">
        <f>IF(U953="nulová",N953,0)</f>
        <v>0</v>
      </c>
      <c r="BJ953" s="21" t="s">
        <v>90</v>
      </c>
      <c r="BK953" s="113">
        <f>ROUND(L953*K953,2)</f>
        <v>0</v>
      </c>
      <c r="BL953" s="21" t="s">
        <v>196</v>
      </c>
      <c r="BM953" s="21" t="s">
        <v>2405</v>
      </c>
    </row>
    <row r="954" spans="2:51" s="11" customFormat="1" ht="22.5" customHeight="1">
      <c r="B954" s="187"/>
      <c r="C954" s="188"/>
      <c r="D954" s="188"/>
      <c r="E954" s="189" t="s">
        <v>22</v>
      </c>
      <c r="F954" s="286" t="s">
        <v>1511</v>
      </c>
      <c r="G954" s="287"/>
      <c r="H954" s="287"/>
      <c r="I954" s="287"/>
      <c r="J954" s="188"/>
      <c r="K954" s="190" t="s">
        <v>22</v>
      </c>
      <c r="L954" s="188"/>
      <c r="M954" s="188"/>
      <c r="N954" s="188"/>
      <c r="O954" s="188"/>
      <c r="P954" s="188"/>
      <c r="Q954" s="188"/>
      <c r="R954" s="191"/>
      <c r="T954" s="192"/>
      <c r="U954" s="188"/>
      <c r="V954" s="188"/>
      <c r="W954" s="188"/>
      <c r="X954" s="188"/>
      <c r="Y954" s="188"/>
      <c r="Z954" s="188"/>
      <c r="AA954" s="193"/>
      <c r="AT954" s="194" t="s">
        <v>199</v>
      </c>
      <c r="AU954" s="194" t="s">
        <v>114</v>
      </c>
      <c r="AV954" s="11" t="s">
        <v>90</v>
      </c>
      <c r="AW954" s="11" t="s">
        <v>39</v>
      </c>
      <c r="AX954" s="11" t="s">
        <v>82</v>
      </c>
      <c r="AY954" s="194" t="s">
        <v>191</v>
      </c>
    </row>
    <row r="955" spans="2:51" s="10" customFormat="1" ht="22.5" customHeight="1">
      <c r="B955" s="179"/>
      <c r="C955" s="180"/>
      <c r="D955" s="180"/>
      <c r="E955" s="181" t="s">
        <v>22</v>
      </c>
      <c r="F955" s="274" t="s">
        <v>2406</v>
      </c>
      <c r="G955" s="275"/>
      <c r="H955" s="275"/>
      <c r="I955" s="275"/>
      <c r="J955" s="180"/>
      <c r="K955" s="182">
        <v>4.73</v>
      </c>
      <c r="L955" s="180"/>
      <c r="M955" s="180"/>
      <c r="N955" s="180"/>
      <c r="O955" s="180"/>
      <c r="P955" s="180"/>
      <c r="Q955" s="180"/>
      <c r="R955" s="183"/>
      <c r="T955" s="184"/>
      <c r="U955" s="180"/>
      <c r="V955" s="180"/>
      <c r="W955" s="180"/>
      <c r="X955" s="180"/>
      <c r="Y955" s="180"/>
      <c r="Z955" s="180"/>
      <c r="AA955" s="185"/>
      <c r="AT955" s="186" t="s">
        <v>199</v>
      </c>
      <c r="AU955" s="186" t="s">
        <v>114</v>
      </c>
      <c r="AV955" s="10" t="s">
        <v>114</v>
      </c>
      <c r="AW955" s="10" t="s">
        <v>39</v>
      </c>
      <c r="AX955" s="10" t="s">
        <v>82</v>
      </c>
      <c r="AY955" s="186" t="s">
        <v>191</v>
      </c>
    </row>
    <row r="956" spans="2:51" s="10" customFormat="1" ht="22.5" customHeight="1">
      <c r="B956" s="179"/>
      <c r="C956" s="180"/>
      <c r="D956" s="180"/>
      <c r="E956" s="181" t="s">
        <v>22</v>
      </c>
      <c r="F956" s="274" t="s">
        <v>2407</v>
      </c>
      <c r="G956" s="275"/>
      <c r="H956" s="275"/>
      <c r="I956" s="275"/>
      <c r="J956" s="180"/>
      <c r="K956" s="182">
        <v>7.59</v>
      </c>
      <c r="L956" s="180"/>
      <c r="M956" s="180"/>
      <c r="N956" s="180"/>
      <c r="O956" s="180"/>
      <c r="P956" s="180"/>
      <c r="Q956" s="180"/>
      <c r="R956" s="183"/>
      <c r="T956" s="184"/>
      <c r="U956" s="180"/>
      <c r="V956" s="180"/>
      <c r="W956" s="180"/>
      <c r="X956" s="180"/>
      <c r="Y956" s="180"/>
      <c r="Z956" s="180"/>
      <c r="AA956" s="185"/>
      <c r="AT956" s="186" t="s">
        <v>199</v>
      </c>
      <c r="AU956" s="186" t="s">
        <v>114</v>
      </c>
      <c r="AV956" s="10" t="s">
        <v>114</v>
      </c>
      <c r="AW956" s="10" t="s">
        <v>39</v>
      </c>
      <c r="AX956" s="10" t="s">
        <v>82</v>
      </c>
      <c r="AY956" s="186" t="s">
        <v>191</v>
      </c>
    </row>
    <row r="957" spans="2:51" s="12" customFormat="1" ht="22.5" customHeight="1">
      <c r="B957" s="195"/>
      <c r="C957" s="196"/>
      <c r="D957" s="196"/>
      <c r="E957" s="197" t="s">
        <v>22</v>
      </c>
      <c r="F957" s="288" t="s">
        <v>217</v>
      </c>
      <c r="G957" s="289"/>
      <c r="H957" s="289"/>
      <c r="I957" s="289"/>
      <c r="J957" s="196"/>
      <c r="K957" s="198">
        <v>12.32</v>
      </c>
      <c r="L957" s="196"/>
      <c r="M957" s="196"/>
      <c r="N957" s="196"/>
      <c r="O957" s="196"/>
      <c r="P957" s="196"/>
      <c r="Q957" s="196"/>
      <c r="R957" s="199"/>
      <c r="T957" s="200"/>
      <c r="U957" s="196"/>
      <c r="V957" s="196"/>
      <c r="W957" s="196"/>
      <c r="X957" s="196"/>
      <c r="Y957" s="196"/>
      <c r="Z957" s="196"/>
      <c r="AA957" s="201"/>
      <c r="AT957" s="202" t="s">
        <v>199</v>
      </c>
      <c r="AU957" s="202" t="s">
        <v>114</v>
      </c>
      <c r="AV957" s="12" t="s">
        <v>196</v>
      </c>
      <c r="AW957" s="12" t="s">
        <v>39</v>
      </c>
      <c r="AX957" s="12" t="s">
        <v>90</v>
      </c>
      <c r="AY957" s="202" t="s">
        <v>191</v>
      </c>
    </row>
    <row r="958" spans="2:65" s="1" customFormat="1" ht="22.5" customHeight="1">
      <c r="B958" s="38"/>
      <c r="C958" s="203" t="s">
        <v>1703</v>
      </c>
      <c r="D958" s="203" t="s">
        <v>292</v>
      </c>
      <c r="E958" s="204" t="s">
        <v>1434</v>
      </c>
      <c r="F958" s="276" t="s">
        <v>1435</v>
      </c>
      <c r="G958" s="276"/>
      <c r="H958" s="276"/>
      <c r="I958" s="276"/>
      <c r="J958" s="205" t="s">
        <v>203</v>
      </c>
      <c r="K958" s="206">
        <v>2</v>
      </c>
      <c r="L958" s="277">
        <v>0</v>
      </c>
      <c r="M958" s="278"/>
      <c r="N958" s="279">
        <f>ROUND(L958*K958,2)</f>
        <v>0</v>
      </c>
      <c r="O958" s="280"/>
      <c r="P958" s="280"/>
      <c r="Q958" s="280"/>
      <c r="R958" s="40"/>
      <c r="T958" s="176" t="s">
        <v>22</v>
      </c>
      <c r="U958" s="47" t="s">
        <v>47</v>
      </c>
      <c r="V958" s="39"/>
      <c r="W958" s="177">
        <f>V958*K958</f>
        <v>0</v>
      </c>
      <c r="X958" s="177">
        <v>0.0002</v>
      </c>
      <c r="Y958" s="177">
        <f>X958*K958</f>
        <v>0.0004</v>
      </c>
      <c r="Z958" s="177">
        <v>0</v>
      </c>
      <c r="AA958" s="178">
        <f>Z958*K958</f>
        <v>0</v>
      </c>
      <c r="AR958" s="21" t="s">
        <v>296</v>
      </c>
      <c r="AT958" s="21" t="s">
        <v>292</v>
      </c>
      <c r="AU958" s="21" t="s">
        <v>114</v>
      </c>
      <c r="AY958" s="21" t="s">
        <v>191</v>
      </c>
      <c r="BE958" s="113">
        <f>IF(U958="základní",N958,0)</f>
        <v>0</v>
      </c>
      <c r="BF958" s="113">
        <f>IF(U958="snížená",N958,0)</f>
        <v>0</v>
      </c>
      <c r="BG958" s="113">
        <f>IF(U958="zákl. přenesená",N958,0)</f>
        <v>0</v>
      </c>
      <c r="BH958" s="113">
        <f>IF(U958="sníž. přenesená",N958,0)</f>
        <v>0</v>
      </c>
      <c r="BI958" s="113">
        <f>IF(U958="nulová",N958,0)</f>
        <v>0</v>
      </c>
      <c r="BJ958" s="21" t="s">
        <v>90</v>
      </c>
      <c r="BK958" s="113">
        <f>ROUND(L958*K958,2)</f>
        <v>0</v>
      </c>
      <c r="BL958" s="21" t="s">
        <v>196</v>
      </c>
      <c r="BM958" s="21" t="s">
        <v>2408</v>
      </c>
    </row>
    <row r="959" spans="2:51" s="11" customFormat="1" ht="22.5" customHeight="1">
      <c r="B959" s="187"/>
      <c r="C959" s="188"/>
      <c r="D959" s="188"/>
      <c r="E959" s="189" t="s">
        <v>22</v>
      </c>
      <c r="F959" s="286" t="s">
        <v>1511</v>
      </c>
      <c r="G959" s="287"/>
      <c r="H959" s="287"/>
      <c r="I959" s="287"/>
      <c r="J959" s="188"/>
      <c r="K959" s="190" t="s">
        <v>22</v>
      </c>
      <c r="L959" s="188"/>
      <c r="M959" s="188"/>
      <c r="N959" s="188"/>
      <c r="O959" s="188"/>
      <c r="P959" s="188"/>
      <c r="Q959" s="188"/>
      <c r="R959" s="191"/>
      <c r="T959" s="192"/>
      <c r="U959" s="188"/>
      <c r="V959" s="188"/>
      <c r="W959" s="188"/>
      <c r="X959" s="188"/>
      <c r="Y959" s="188"/>
      <c r="Z959" s="188"/>
      <c r="AA959" s="193"/>
      <c r="AT959" s="194" t="s">
        <v>199</v>
      </c>
      <c r="AU959" s="194" t="s">
        <v>114</v>
      </c>
      <c r="AV959" s="11" t="s">
        <v>90</v>
      </c>
      <c r="AW959" s="11" t="s">
        <v>39</v>
      </c>
      <c r="AX959" s="11" t="s">
        <v>82</v>
      </c>
      <c r="AY959" s="194" t="s">
        <v>191</v>
      </c>
    </row>
    <row r="960" spans="2:51" s="10" customFormat="1" ht="22.5" customHeight="1">
      <c r="B960" s="179"/>
      <c r="C960" s="180"/>
      <c r="D960" s="180"/>
      <c r="E960" s="181" t="s">
        <v>22</v>
      </c>
      <c r="F960" s="274" t="s">
        <v>2403</v>
      </c>
      <c r="G960" s="275"/>
      <c r="H960" s="275"/>
      <c r="I960" s="275"/>
      <c r="J960" s="180"/>
      <c r="K960" s="182">
        <v>1</v>
      </c>
      <c r="L960" s="180"/>
      <c r="M960" s="180"/>
      <c r="N960" s="180"/>
      <c r="O960" s="180"/>
      <c r="P960" s="180"/>
      <c r="Q960" s="180"/>
      <c r="R960" s="183"/>
      <c r="T960" s="184"/>
      <c r="U960" s="180"/>
      <c r="V960" s="180"/>
      <c r="W960" s="180"/>
      <c r="X960" s="180"/>
      <c r="Y960" s="180"/>
      <c r="Z960" s="180"/>
      <c r="AA960" s="185"/>
      <c r="AT960" s="186" t="s">
        <v>199</v>
      </c>
      <c r="AU960" s="186" t="s">
        <v>114</v>
      </c>
      <c r="AV960" s="10" t="s">
        <v>114</v>
      </c>
      <c r="AW960" s="10" t="s">
        <v>39</v>
      </c>
      <c r="AX960" s="10" t="s">
        <v>82</v>
      </c>
      <c r="AY960" s="186" t="s">
        <v>191</v>
      </c>
    </row>
    <row r="961" spans="2:51" s="10" customFormat="1" ht="22.5" customHeight="1">
      <c r="B961" s="179"/>
      <c r="C961" s="180"/>
      <c r="D961" s="180"/>
      <c r="E961" s="181" t="s">
        <v>22</v>
      </c>
      <c r="F961" s="274" t="s">
        <v>2409</v>
      </c>
      <c r="G961" s="275"/>
      <c r="H961" s="275"/>
      <c r="I961" s="275"/>
      <c r="J961" s="180"/>
      <c r="K961" s="182">
        <v>1</v>
      </c>
      <c r="L961" s="180"/>
      <c r="M961" s="180"/>
      <c r="N961" s="180"/>
      <c r="O961" s="180"/>
      <c r="P961" s="180"/>
      <c r="Q961" s="180"/>
      <c r="R961" s="183"/>
      <c r="T961" s="184"/>
      <c r="U961" s="180"/>
      <c r="V961" s="180"/>
      <c r="W961" s="180"/>
      <c r="X961" s="180"/>
      <c r="Y961" s="180"/>
      <c r="Z961" s="180"/>
      <c r="AA961" s="185"/>
      <c r="AT961" s="186" t="s">
        <v>199</v>
      </c>
      <c r="AU961" s="186" t="s">
        <v>114</v>
      </c>
      <c r="AV961" s="10" t="s">
        <v>114</v>
      </c>
      <c r="AW961" s="10" t="s">
        <v>39</v>
      </c>
      <c r="AX961" s="10" t="s">
        <v>82</v>
      </c>
      <c r="AY961" s="186" t="s">
        <v>191</v>
      </c>
    </row>
    <row r="962" spans="2:51" s="12" customFormat="1" ht="22.5" customHeight="1">
      <c r="B962" s="195"/>
      <c r="C962" s="196"/>
      <c r="D962" s="196"/>
      <c r="E962" s="197" t="s">
        <v>22</v>
      </c>
      <c r="F962" s="288" t="s">
        <v>217</v>
      </c>
      <c r="G962" s="289"/>
      <c r="H962" s="289"/>
      <c r="I962" s="289"/>
      <c r="J962" s="196"/>
      <c r="K962" s="198">
        <v>2</v>
      </c>
      <c r="L962" s="196"/>
      <c r="M962" s="196"/>
      <c r="N962" s="196"/>
      <c r="O962" s="196"/>
      <c r="P962" s="196"/>
      <c r="Q962" s="196"/>
      <c r="R962" s="199"/>
      <c r="T962" s="200"/>
      <c r="U962" s="196"/>
      <c r="V962" s="196"/>
      <c r="W962" s="196"/>
      <c r="X962" s="196"/>
      <c r="Y962" s="196"/>
      <c r="Z962" s="196"/>
      <c r="AA962" s="201"/>
      <c r="AT962" s="202" t="s">
        <v>199</v>
      </c>
      <c r="AU962" s="202" t="s">
        <v>114</v>
      </c>
      <c r="AV962" s="12" t="s">
        <v>196</v>
      </c>
      <c r="AW962" s="12" t="s">
        <v>39</v>
      </c>
      <c r="AX962" s="12" t="s">
        <v>90</v>
      </c>
      <c r="AY962" s="202" t="s">
        <v>191</v>
      </c>
    </row>
    <row r="963" spans="2:65" s="1" customFormat="1" ht="31.5" customHeight="1">
      <c r="B963" s="38"/>
      <c r="C963" s="172" t="s">
        <v>991</v>
      </c>
      <c r="D963" s="172" t="s">
        <v>193</v>
      </c>
      <c r="E963" s="173" t="s">
        <v>1465</v>
      </c>
      <c r="F963" s="281" t="s">
        <v>1466</v>
      </c>
      <c r="G963" s="281"/>
      <c r="H963" s="281"/>
      <c r="I963" s="281"/>
      <c r="J963" s="174" t="s">
        <v>831</v>
      </c>
      <c r="K963" s="215">
        <v>0</v>
      </c>
      <c r="L963" s="282">
        <v>0</v>
      </c>
      <c r="M963" s="283"/>
      <c r="N963" s="280">
        <f>ROUND(L963*K963,2)</f>
        <v>0</v>
      </c>
      <c r="O963" s="280"/>
      <c r="P963" s="280"/>
      <c r="Q963" s="280"/>
      <c r="R963" s="40"/>
      <c r="T963" s="176" t="s">
        <v>22</v>
      </c>
      <c r="U963" s="47" t="s">
        <v>47</v>
      </c>
      <c r="V963" s="39"/>
      <c r="W963" s="177">
        <f>V963*K963</f>
        <v>0</v>
      </c>
      <c r="X963" s="177">
        <v>0</v>
      </c>
      <c r="Y963" s="177">
        <f>X963*K963</f>
        <v>0</v>
      </c>
      <c r="Z963" s="177">
        <v>0</v>
      </c>
      <c r="AA963" s="178">
        <f>Z963*K963</f>
        <v>0</v>
      </c>
      <c r="AR963" s="21" t="s">
        <v>344</v>
      </c>
      <c r="AT963" s="21" t="s">
        <v>193</v>
      </c>
      <c r="AU963" s="21" t="s">
        <v>114</v>
      </c>
      <c r="AY963" s="21" t="s">
        <v>191</v>
      </c>
      <c r="BE963" s="113">
        <f>IF(U963="základní",N963,0)</f>
        <v>0</v>
      </c>
      <c r="BF963" s="113">
        <f>IF(U963="snížená",N963,0)</f>
        <v>0</v>
      </c>
      <c r="BG963" s="113">
        <f>IF(U963="zákl. přenesená",N963,0)</f>
        <v>0</v>
      </c>
      <c r="BH963" s="113">
        <f>IF(U963="sníž. přenesená",N963,0)</f>
        <v>0</v>
      </c>
      <c r="BI963" s="113">
        <f>IF(U963="nulová",N963,0)</f>
        <v>0</v>
      </c>
      <c r="BJ963" s="21" t="s">
        <v>90</v>
      </c>
      <c r="BK963" s="113">
        <f>ROUND(L963*K963,2)</f>
        <v>0</v>
      </c>
      <c r="BL963" s="21" t="s">
        <v>344</v>
      </c>
      <c r="BM963" s="21" t="s">
        <v>2410</v>
      </c>
    </row>
    <row r="964" spans="2:63" s="9" customFormat="1" ht="29.85" customHeight="1">
      <c r="B964" s="161"/>
      <c r="C964" s="162"/>
      <c r="D964" s="171" t="s">
        <v>161</v>
      </c>
      <c r="E964" s="171"/>
      <c r="F964" s="171"/>
      <c r="G964" s="171"/>
      <c r="H964" s="171"/>
      <c r="I964" s="171"/>
      <c r="J964" s="171"/>
      <c r="K964" s="171"/>
      <c r="L964" s="171"/>
      <c r="M964" s="171"/>
      <c r="N964" s="268">
        <f>BK964</f>
        <v>0</v>
      </c>
      <c r="O964" s="269"/>
      <c r="P964" s="269"/>
      <c r="Q964" s="269"/>
      <c r="R964" s="164"/>
      <c r="T964" s="165"/>
      <c r="U964" s="162"/>
      <c r="V964" s="162"/>
      <c r="W964" s="166">
        <f>SUM(W965:W1081)</f>
        <v>0</v>
      </c>
      <c r="X964" s="162"/>
      <c r="Y964" s="166">
        <f>SUM(Y965:Y1081)</f>
        <v>0.023455</v>
      </c>
      <c r="Z964" s="162"/>
      <c r="AA964" s="167">
        <f>SUM(AA965:AA1081)</f>
        <v>0.7550000000000001</v>
      </c>
      <c r="AR964" s="168" t="s">
        <v>114</v>
      </c>
      <c r="AT964" s="169" t="s">
        <v>81</v>
      </c>
      <c r="AU964" s="169" t="s">
        <v>90</v>
      </c>
      <c r="AY964" s="168" t="s">
        <v>191</v>
      </c>
      <c r="BK964" s="170">
        <f>SUM(BK965:BK1081)</f>
        <v>0</v>
      </c>
    </row>
    <row r="965" spans="2:65" s="1" customFormat="1" ht="31.5" customHeight="1">
      <c r="B965" s="38"/>
      <c r="C965" s="172" t="s">
        <v>736</v>
      </c>
      <c r="D965" s="172" t="s">
        <v>193</v>
      </c>
      <c r="E965" s="173" t="s">
        <v>2411</v>
      </c>
      <c r="F965" s="281" t="s">
        <v>2412</v>
      </c>
      <c r="G965" s="281"/>
      <c r="H965" s="281"/>
      <c r="I965" s="281"/>
      <c r="J965" s="174" t="s">
        <v>406</v>
      </c>
      <c r="K965" s="175">
        <v>28</v>
      </c>
      <c r="L965" s="282">
        <v>0</v>
      </c>
      <c r="M965" s="283"/>
      <c r="N965" s="280">
        <f>ROUND(L965*K965,2)</f>
        <v>0</v>
      </c>
      <c r="O965" s="280"/>
      <c r="P965" s="280"/>
      <c r="Q965" s="280"/>
      <c r="R965" s="40"/>
      <c r="T965" s="176" t="s">
        <v>22</v>
      </c>
      <c r="U965" s="47" t="s">
        <v>47</v>
      </c>
      <c r="V965" s="39"/>
      <c r="W965" s="177">
        <f>V965*K965</f>
        <v>0</v>
      </c>
      <c r="X965" s="177">
        <v>6E-05</v>
      </c>
      <c r="Y965" s="177">
        <f>X965*K965</f>
        <v>0.00168</v>
      </c>
      <c r="Z965" s="177">
        <v>0</v>
      </c>
      <c r="AA965" s="178">
        <f>Z965*K965</f>
        <v>0</v>
      </c>
      <c r="AR965" s="21" t="s">
        <v>344</v>
      </c>
      <c r="AT965" s="21" t="s">
        <v>193</v>
      </c>
      <c r="AU965" s="21" t="s">
        <v>114</v>
      </c>
      <c r="AY965" s="21" t="s">
        <v>191</v>
      </c>
      <c r="BE965" s="113">
        <f>IF(U965="základní",N965,0)</f>
        <v>0</v>
      </c>
      <c r="BF965" s="113">
        <f>IF(U965="snížená",N965,0)</f>
        <v>0</v>
      </c>
      <c r="BG965" s="113">
        <f>IF(U965="zákl. přenesená",N965,0)</f>
        <v>0</v>
      </c>
      <c r="BH965" s="113">
        <f>IF(U965="sníž. přenesená",N965,0)</f>
        <v>0</v>
      </c>
      <c r="BI965" s="113">
        <f>IF(U965="nulová",N965,0)</f>
        <v>0</v>
      </c>
      <c r="BJ965" s="21" t="s">
        <v>90</v>
      </c>
      <c r="BK965" s="113">
        <f>ROUND(L965*K965,2)</f>
        <v>0</v>
      </c>
      <c r="BL965" s="21" t="s">
        <v>344</v>
      </c>
      <c r="BM965" s="21" t="s">
        <v>2413</v>
      </c>
    </row>
    <row r="966" spans="2:51" s="11" customFormat="1" ht="22.5" customHeight="1">
      <c r="B966" s="187"/>
      <c r="C966" s="188"/>
      <c r="D966" s="188"/>
      <c r="E966" s="189" t="s">
        <v>22</v>
      </c>
      <c r="F966" s="286" t="s">
        <v>2211</v>
      </c>
      <c r="G966" s="287"/>
      <c r="H966" s="287"/>
      <c r="I966" s="287"/>
      <c r="J966" s="188"/>
      <c r="K966" s="190" t="s">
        <v>22</v>
      </c>
      <c r="L966" s="188"/>
      <c r="M966" s="188"/>
      <c r="N966" s="188"/>
      <c r="O966" s="188"/>
      <c r="P966" s="188"/>
      <c r="Q966" s="188"/>
      <c r="R966" s="191"/>
      <c r="T966" s="192"/>
      <c r="U966" s="188"/>
      <c r="V966" s="188"/>
      <c r="W966" s="188"/>
      <c r="X966" s="188"/>
      <c r="Y966" s="188"/>
      <c r="Z966" s="188"/>
      <c r="AA966" s="193"/>
      <c r="AT966" s="194" t="s">
        <v>199</v>
      </c>
      <c r="AU966" s="194" t="s">
        <v>114</v>
      </c>
      <c r="AV966" s="11" t="s">
        <v>90</v>
      </c>
      <c r="AW966" s="11" t="s">
        <v>39</v>
      </c>
      <c r="AX966" s="11" t="s">
        <v>82</v>
      </c>
      <c r="AY966" s="194" t="s">
        <v>191</v>
      </c>
    </row>
    <row r="967" spans="2:51" s="10" customFormat="1" ht="22.5" customHeight="1">
      <c r="B967" s="179"/>
      <c r="C967" s="180"/>
      <c r="D967" s="180"/>
      <c r="E967" s="181" t="s">
        <v>22</v>
      </c>
      <c r="F967" s="274" t="s">
        <v>2414</v>
      </c>
      <c r="G967" s="275"/>
      <c r="H967" s="275"/>
      <c r="I967" s="275"/>
      <c r="J967" s="180"/>
      <c r="K967" s="182">
        <v>28</v>
      </c>
      <c r="L967" s="180"/>
      <c r="M967" s="180"/>
      <c r="N967" s="180"/>
      <c r="O967" s="180"/>
      <c r="P967" s="180"/>
      <c r="Q967" s="180"/>
      <c r="R967" s="183"/>
      <c r="T967" s="184"/>
      <c r="U967" s="180"/>
      <c r="V967" s="180"/>
      <c r="W967" s="180"/>
      <c r="X967" s="180"/>
      <c r="Y967" s="180"/>
      <c r="Z967" s="180"/>
      <c r="AA967" s="185"/>
      <c r="AT967" s="186" t="s">
        <v>199</v>
      </c>
      <c r="AU967" s="186" t="s">
        <v>114</v>
      </c>
      <c r="AV967" s="10" t="s">
        <v>114</v>
      </c>
      <c r="AW967" s="10" t="s">
        <v>39</v>
      </c>
      <c r="AX967" s="10" t="s">
        <v>82</v>
      </c>
      <c r="AY967" s="186" t="s">
        <v>191</v>
      </c>
    </row>
    <row r="968" spans="2:51" s="12" customFormat="1" ht="22.5" customHeight="1">
      <c r="B968" s="195"/>
      <c r="C968" s="196"/>
      <c r="D968" s="196"/>
      <c r="E968" s="197" t="s">
        <v>22</v>
      </c>
      <c r="F968" s="288" t="s">
        <v>217</v>
      </c>
      <c r="G968" s="289"/>
      <c r="H968" s="289"/>
      <c r="I968" s="289"/>
      <c r="J968" s="196"/>
      <c r="K968" s="198">
        <v>28</v>
      </c>
      <c r="L968" s="196"/>
      <c r="M968" s="196"/>
      <c r="N968" s="196"/>
      <c r="O968" s="196"/>
      <c r="P968" s="196"/>
      <c r="Q968" s="196"/>
      <c r="R968" s="199"/>
      <c r="T968" s="200"/>
      <c r="U968" s="196"/>
      <c r="V968" s="196"/>
      <c r="W968" s="196"/>
      <c r="X968" s="196"/>
      <c r="Y968" s="196"/>
      <c r="Z968" s="196"/>
      <c r="AA968" s="201"/>
      <c r="AT968" s="202" t="s">
        <v>199</v>
      </c>
      <c r="AU968" s="202" t="s">
        <v>114</v>
      </c>
      <c r="AV968" s="12" t="s">
        <v>196</v>
      </c>
      <c r="AW968" s="12" t="s">
        <v>39</v>
      </c>
      <c r="AX968" s="12" t="s">
        <v>90</v>
      </c>
      <c r="AY968" s="202" t="s">
        <v>191</v>
      </c>
    </row>
    <row r="969" spans="2:65" s="1" customFormat="1" ht="31.5" customHeight="1">
      <c r="B969" s="38"/>
      <c r="C969" s="203" t="s">
        <v>750</v>
      </c>
      <c r="D969" s="203" t="s">
        <v>292</v>
      </c>
      <c r="E969" s="204" t="s">
        <v>2415</v>
      </c>
      <c r="F969" s="276" t="s">
        <v>2416</v>
      </c>
      <c r="G969" s="276"/>
      <c r="H969" s="276"/>
      <c r="I969" s="276"/>
      <c r="J969" s="205" t="s">
        <v>406</v>
      </c>
      <c r="K969" s="206">
        <v>28</v>
      </c>
      <c r="L969" s="277">
        <v>0</v>
      </c>
      <c r="M969" s="278"/>
      <c r="N969" s="279">
        <f>ROUND(L969*K969,2)</f>
        <v>0</v>
      </c>
      <c r="O969" s="280"/>
      <c r="P969" s="280"/>
      <c r="Q969" s="280"/>
      <c r="R969" s="40"/>
      <c r="T969" s="176" t="s">
        <v>22</v>
      </c>
      <c r="U969" s="47" t="s">
        <v>47</v>
      </c>
      <c r="V969" s="39"/>
      <c r="W969" s="177">
        <f>V969*K969</f>
        <v>0</v>
      </c>
      <c r="X969" s="177">
        <v>0</v>
      </c>
      <c r="Y969" s="177">
        <f>X969*K969</f>
        <v>0</v>
      </c>
      <c r="Z969" s="177">
        <v>0</v>
      </c>
      <c r="AA969" s="178">
        <f>Z969*K969</f>
        <v>0</v>
      </c>
      <c r="AR969" s="21" t="s">
        <v>440</v>
      </c>
      <c r="AT969" s="21" t="s">
        <v>292</v>
      </c>
      <c r="AU969" s="21" t="s">
        <v>114</v>
      </c>
      <c r="AY969" s="21" t="s">
        <v>191</v>
      </c>
      <c r="BE969" s="113">
        <f>IF(U969="základní",N969,0)</f>
        <v>0</v>
      </c>
      <c r="BF969" s="113">
        <f>IF(U969="snížená",N969,0)</f>
        <v>0</v>
      </c>
      <c r="BG969" s="113">
        <f>IF(U969="zákl. přenesená",N969,0)</f>
        <v>0</v>
      </c>
      <c r="BH969" s="113">
        <f>IF(U969="sníž. přenesená",N969,0)</f>
        <v>0</v>
      </c>
      <c r="BI969" s="113">
        <f>IF(U969="nulová",N969,0)</f>
        <v>0</v>
      </c>
      <c r="BJ969" s="21" t="s">
        <v>90</v>
      </c>
      <c r="BK969" s="113">
        <f>ROUND(L969*K969,2)</f>
        <v>0</v>
      </c>
      <c r="BL969" s="21" t="s">
        <v>344</v>
      </c>
      <c r="BM969" s="21" t="s">
        <v>2417</v>
      </c>
    </row>
    <row r="970" spans="2:47" s="1" customFormat="1" ht="42" customHeight="1">
      <c r="B970" s="38"/>
      <c r="C970" s="39"/>
      <c r="D970" s="39"/>
      <c r="E970" s="39"/>
      <c r="F970" s="270" t="s">
        <v>2418</v>
      </c>
      <c r="G970" s="271"/>
      <c r="H970" s="271"/>
      <c r="I970" s="271"/>
      <c r="J970" s="39"/>
      <c r="K970" s="39"/>
      <c r="L970" s="39"/>
      <c r="M970" s="39"/>
      <c r="N970" s="39"/>
      <c r="O970" s="39"/>
      <c r="P970" s="39"/>
      <c r="Q970" s="39"/>
      <c r="R970" s="40"/>
      <c r="T970" s="147"/>
      <c r="U970" s="39"/>
      <c r="V970" s="39"/>
      <c r="W970" s="39"/>
      <c r="X970" s="39"/>
      <c r="Y970" s="39"/>
      <c r="Z970" s="39"/>
      <c r="AA970" s="81"/>
      <c r="AT970" s="21" t="s">
        <v>210</v>
      </c>
      <c r="AU970" s="21" t="s">
        <v>114</v>
      </c>
    </row>
    <row r="971" spans="2:51" s="11" customFormat="1" ht="22.5" customHeight="1">
      <c r="B971" s="187"/>
      <c r="C971" s="188"/>
      <c r="D971" s="188"/>
      <c r="E971" s="189" t="s">
        <v>22</v>
      </c>
      <c r="F971" s="272" t="s">
        <v>2211</v>
      </c>
      <c r="G971" s="273"/>
      <c r="H971" s="273"/>
      <c r="I971" s="273"/>
      <c r="J971" s="188"/>
      <c r="K971" s="190" t="s">
        <v>22</v>
      </c>
      <c r="L971" s="188"/>
      <c r="M971" s="188"/>
      <c r="N971" s="188"/>
      <c r="O971" s="188"/>
      <c r="P971" s="188"/>
      <c r="Q971" s="188"/>
      <c r="R971" s="191"/>
      <c r="T971" s="192"/>
      <c r="U971" s="188"/>
      <c r="V971" s="188"/>
      <c r="W971" s="188"/>
      <c r="X971" s="188"/>
      <c r="Y971" s="188"/>
      <c r="Z971" s="188"/>
      <c r="AA971" s="193"/>
      <c r="AT971" s="194" t="s">
        <v>199</v>
      </c>
      <c r="AU971" s="194" t="s">
        <v>114</v>
      </c>
      <c r="AV971" s="11" t="s">
        <v>90</v>
      </c>
      <c r="AW971" s="11" t="s">
        <v>39</v>
      </c>
      <c r="AX971" s="11" t="s">
        <v>82</v>
      </c>
      <c r="AY971" s="194" t="s">
        <v>191</v>
      </c>
    </row>
    <row r="972" spans="2:51" s="10" customFormat="1" ht="22.5" customHeight="1">
      <c r="B972" s="179"/>
      <c r="C972" s="180"/>
      <c r="D972" s="180"/>
      <c r="E972" s="181" t="s">
        <v>22</v>
      </c>
      <c r="F972" s="274" t="s">
        <v>2414</v>
      </c>
      <c r="G972" s="275"/>
      <c r="H972" s="275"/>
      <c r="I972" s="275"/>
      <c r="J972" s="180"/>
      <c r="K972" s="182">
        <v>28</v>
      </c>
      <c r="L972" s="180"/>
      <c r="M972" s="180"/>
      <c r="N972" s="180"/>
      <c r="O972" s="180"/>
      <c r="P972" s="180"/>
      <c r="Q972" s="180"/>
      <c r="R972" s="183"/>
      <c r="T972" s="184"/>
      <c r="U972" s="180"/>
      <c r="V972" s="180"/>
      <c r="W972" s="180"/>
      <c r="X972" s="180"/>
      <c r="Y972" s="180"/>
      <c r="Z972" s="180"/>
      <c r="AA972" s="185"/>
      <c r="AT972" s="186" t="s">
        <v>199</v>
      </c>
      <c r="AU972" s="186" t="s">
        <v>114</v>
      </c>
      <c r="AV972" s="10" t="s">
        <v>114</v>
      </c>
      <c r="AW972" s="10" t="s">
        <v>39</v>
      </c>
      <c r="AX972" s="10" t="s">
        <v>82</v>
      </c>
      <c r="AY972" s="186" t="s">
        <v>191</v>
      </c>
    </row>
    <row r="973" spans="2:51" s="12" customFormat="1" ht="22.5" customHeight="1">
      <c r="B973" s="195"/>
      <c r="C973" s="196"/>
      <c r="D973" s="196"/>
      <c r="E973" s="197" t="s">
        <v>22</v>
      </c>
      <c r="F973" s="288" t="s">
        <v>217</v>
      </c>
      <c r="G973" s="289"/>
      <c r="H973" s="289"/>
      <c r="I973" s="289"/>
      <c r="J973" s="196"/>
      <c r="K973" s="198">
        <v>28</v>
      </c>
      <c r="L973" s="196"/>
      <c r="M973" s="196"/>
      <c r="N973" s="196"/>
      <c r="O973" s="196"/>
      <c r="P973" s="196"/>
      <c r="Q973" s="196"/>
      <c r="R973" s="199"/>
      <c r="T973" s="200"/>
      <c r="U973" s="196"/>
      <c r="V973" s="196"/>
      <c r="W973" s="196"/>
      <c r="X973" s="196"/>
      <c r="Y973" s="196"/>
      <c r="Z973" s="196"/>
      <c r="AA973" s="201"/>
      <c r="AT973" s="202" t="s">
        <v>199</v>
      </c>
      <c r="AU973" s="202" t="s">
        <v>114</v>
      </c>
      <c r="AV973" s="12" t="s">
        <v>196</v>
      </c>
      <c r="AW973" s="12" t="s">
        <v>39</v>
      </c>
      <c r="AX973" s="12" t="s">
        <v>90</v>
      </c>
      <c r="AY973" s="202" t="s">
        <v>191</v>
      </c>
    </row>
    <row r="974" spans="2:65" s="1" customFormat="1" ht="31.5" customHeight="1">
      <c r="B974" s="38"/>
      <c r="C974" s="172" t="s">
        <v>418</v>
      </c>
      <c r="D974" s="172" t="s">
        <v>193</v>
      </c>
      <c r="E974" s="173" t="s">
        <v>2419</v>
      </c>
      <c r="F974" s="281" t="s">
        <v>2420</v>
      </c>
      <c r="G974" s="281"/>
      <c r="H974" s="281"/>
      <c r="I974" s="281"/>
      <c r="J974" s="174" t="s">
        <v>406</v>
      </c>
      <c r="K974" s="175">
        <v>28</v>
      </c>
      <c r="L974" s="282">
        <v>0</v>
      </c>
      <c r="M974" s="283"/>
      <c r="N974" s="280">
        <f>ROUND(L974*K974,2)</f>
        <v>0</v>
      </c>
      <c r="O974" s="280"/>
      <c r="P974" s="280"/>
      <c r="Q974" s="280"/>
      <c r="R974" s="40"/>
      <c r="T974" s="176" t="s">
        <v>22</v>
      </c>
      <c r="U974" s="47" t="s">
        <v>47</v>
      </c>
      <c r="V974" s="39"/>
      <c r="W974" s="177">
        <f>V974*K974</f>
        <v>0</v>
      </c>
      <c r="X974" s="177">
        <v>0</v>
      </c>
      <c r="Y974" s="177">
        <f>X974*K974</f>
        <v>0</v>
      </c>
      <c r="Z974" s="177">
        <v>0.025</v>
      </c>
      <c r="AA974" s="178">
        <f>Z974*K974</f>
        <v>0.7000000000000001</v>
      </c>
      <c r="AR974" s="21" t="s">
        <v>344</v>
      </c>
      <c r="AT974" s="21" t="s">
        <v>193</v>
      </c>
      <c r="AU974" s="21" t="s">
        <v>114</v>
      </c>
      <c r="AY974" s="21" t="s">
        <v>191</v>
      </c>
      <c r="BE974" s="113">
        <f>IF(U974="základní",N974,0)</f>
        <v>0</v>
      </c>
      <c r="BF974" s="113">
        <f>IF(U974="snížená",N974,0)</f>
        <v>0</v>
      </c>
      <c r="BG974" s="113">
        <f>IF(U974="zákl. přenesená",N974,0)</f>
        <v>0</v>
      </c>
      <c r="BH974" s="113">
        <f>IF(U974="sníž. přenesená",N974,0)</f>
        <v>0</v>
      </c>
      <c r="BI974" s="113">
        <f>IF(U974="nulová",N974,0)</f>
        <v>0</v>
      </c>
      <c r="BJ974" s="21" t="s">
        <v>90</v>
      </c>
      <c r="BK974" s="113">
        <f>ROUND(L974*K974,2)</f>
        <v>0</v>
      </c>
      <c r="BL974" s="21" t="s">
        <v>344</v>
      </c>
      <c r="BM974" s="21" t="s">
        <v>2421</v>
      </c>
    </row>
    <row r="975" spans="2:51" s="11" customFormat="1" ht="22.5" customHeight="1">
      <c r="B975" s="187"/>
      <c r="C975" s="188"/>
      <c r="D975" s="188"/>
      <c r="E975" s="189" t="s">
        <v>22</v>
      </c>
      <c r="F975" s="286" t="s">
        <v>2211</v>
      </c>
      <c r="G975" s="287"/>
      <c r="H975" s="287"/>
      <c r="I975" s="287"/>
      <c r="J975" s="188"/>
      <c r="K975" s="190" t="s">
        <v>22</v>
      </c>
      <c r="L975" s="188"/>
      <c r="M975" s="188"/>
      <c r="N975" s="188"/>
      <c r="O975" s="188"/>
      <c r="P975" s="188"/>
      <c r="Q975" s="188"/>
      <c r="R975" s="191"/>
      <c r="T975" s="192"/>
      <c r="U975" s="188"/>
      <c r="V975" s="188"/>
      <c r="W975" s="188"/>
      <c r="X975" s="188"/>
      <c r="Y975" s="188"/>
      <c r="Z975" s="188"/>
      <c r="AA975" s="193"/>
      <c r="AT975" s="194" t="s">
        <v>199</v>
      </c>
      <c r="AU975" s="194" t="s">
        <v>114</v>
      </c>
      <c r="AV975" s="11" t="s">
        <v>90</v>
      </c>
      <c r="AW975" s="11" t="s">
        <v>39</v>
      </c>
      <c r="AX975" s="11" t="s">
        <v>82</v>
      </c>
      <c r="AY975" s="194" t="s">
        <v>191</v>
      </c>
    </row>
    <row r="976" spans="2:51" s="10" customFormat="1" ht="22.5" customHeight="1">
      <c r="B976" s="179"/>
      <c r="C976" s="180"/>
      <c r="D976" s="180"/>
      <c r="E976" s="181" t="s">
        <v>22</v>
      </c>
      <c r="F976" s="274" t="s">
        <v>2414</v>
      </c>
      <c r="G976" s="275"/>
      <c r="H976" s="275"/>
      <c r="I976" s="275"/>
      <c r="J976" s="180"/>
      <c r="K976" s="182">
        <v>28</v>
      </c>
      <c r="L976" s="180"/>
      <c r="M976" s="180"/>
      <c r="N976" s="180"/>
      <c r="O976" s="180"/>
      <c r="P976" s="180"/>
      <c r="Q976" s="180"/>
      <c r="R976" s="183"/>
      <c r="T976" s="184"/>
      <c r="U976" s="180"/>
      <c r="V976" s="180"/>
      <c r="W976" s="180"/>
      <c r="X976" s="180"/>
      <c r="Y976" s="180"/>
      <c r="Z976" s="180"/>
      <c r="AA976" s="185"/>
      <c r="AT976" s="186" t="s">
        <v>199</v>
      </c>
      <c r="AU976" s="186" t="s">
        <v>114</v>
      </c>
      <c r="AV976" s="10" t="s">
        <v>114</v>
      </c>
      <c r="AW976" s="10" t="s">
        <v>39</v>
      </c>
      <c r="AX976" s="10" t="s">
        <v>82</v>
      </c>
      <c r="AY976" s="186" t="s">
        <v>191</v>
      </c>
    </row>
    <row r="977" spans="2:51" s="12" customFormat="1" ht="22.5" customHeight="1">
      <c r="B977" s="195"/>
      <c r="C977" s="196"/>
      <c r="D977" s="196"/>
      <c r="E977" s="197" t="s">
        <v>22</v>
      </c>
      <c r="F977" s="288" t="s">
        <v>217</v>
      </c>
      <c r="G977" s="289"/>
      <c r="H977" s="289"/>
      <c r="I977" s="289"/>
      <c r="J977" s="196"/>
      <c r="K977" s="198">
        <v>28</v>
      </c>
      <c r="L977" s="196"/>
      <c r="M977" s="196"/>
      <c r="N977" s="196"/>
      <c r="O977" s="196"/>
      <c r="P977" s="196"/>
      <c r="Q977" s="196"/>
      <c r="R977" s="199"/>
      <c r="T977" s="200"/>
      <c r="U977" s="196"/>
      <c r="V977" s="196"/>
      <c r="W977" s="196"/>
      <c r="X977" s="196"/>
      <c r="Y977" s="196"/>
      <c r="Z977" s="196"/>
      <c r="AA977" s="201"/>
      <c r="AT977" s="202" t="s">
        <v>199</v>
      </c>
      <c r="AU977" s="202" t="s">
        <v>114</v>
      </c>
      <c r="AV977" s="12" t="s">
        <v>196</v>
      </c>
      <c r="AW977" s="12" t="s">
        <v>39</v>
      </c>
      <c r="AX977" s="12" t="s">
        <v>90</v>
      </c>
      <c r="AY977" s="202" t="s">
        <v>191</v>
      </c>
    </row>
    <row r="978" spans="2:65" s="1" customFormat="1" ht="22.5" customHeight="1">
      <c r="B978" s="38"/>
      <c r="C978" s="172" t="s">
        <v>1007</v>
      </c>
      <c r="D978" s="172" t="s">
        <v>193</v>
      </c>
      <c r="E978" s="173" t="s">
        <v>1469</v>
      </c>
      <c r="F978" s="281" t="s">
        <v>1470</v>
      </c>
      <c r="G978" s="281"/>
      <c r="H978" s="281"/>
      <c r="I978" s="281"/>
      <c r="J978" s="174" t="s">
        <v>203</v>
      </c>
      <c r="K978" s="175">
        <v>3</v>
      </c>
      <c r="L978" s="282">
        <v>0</v>
      </c>
      <c r="M978" s="283"/>
      <c r="N978" s="280">
        <f>ROUND(L978*K978,2)</f>
        <v>0</v>
      </c>
      <c r="O978" s="280"/>
      <c r="P978" s="280"/>
      <c r="Q978" s="280"/>
      <c r="R978" s="40"/>
      <c r="T978" s="176" t="s">
        <v>22</v>
      </c>
      <c r="U978" s="47" t="s">
        <v>47</v>
      </c>
      <c r="V978" s="39"/>
      <c r="W978" s="177">
        <f>V978*K978</f>
        <v>0</v>
      </c>
      <c r="X978" s="177">
        <v>0</v>
      </c>
      <c r="Y978" s="177">
        <f>X978*K978</f>
        <v>0</v>
      </c>
      <c r="Z978" s="177">
        <v>0</v>
      </c>
      <c r="AA978" s="178">
        <f>Z978*K978</f>
        <v>0</v>
      </c>
      <c r="AR978" s="21" t="s">
        <v>344</v>
      </c>
      <c r="AT978" s="21" t="s">
        <v>193</v>
      </c>
      <c r="AU978" s="21" t="s">
        <v>114</v>
      </c>
      <c r="AY978" s="21" t="s">
        <v>191</v>
      </c>
      <c r="BE978" s="113">
        <f>IF(U978="základní",N978,0)</f>
        <v>0</v>
      </c>
      <c r="BF978" s="113">
        <f>IF(U978="snížená",N978,0)</f>
        <v>0</v>
      </c>
      <c r="BG978" s="113">
        <f>IF(U978="zákl. přenesená",N978,0)</f>
        <v>0</v>
      </c>
      <c r="BH978" s="113">
        <f>IF(U978="sníž. přenesená",N978,0)</f>
        <v>0</v>
      </c>
      <c r="BI978" s="113">
        <f>IF(U978="nulová",N978,0)</f>
        <v>0</v>
      </c>
      <c r="BJ978" s="21" t="s">
        <v>90</v>
      </c>
      <c r="BK978" s="113">
        <f>ROUND(L978*K978,2)</f>
        <v>0</v>
      </c>
      <c r="BL978" s="21" t="s">
        <v>344</v>
      </c>
      <c r="BM978" s="21" t="s">
        <v>2422</v>
      </c>
    </row>
    <row r="979" spans="2:47" s="1" customFormat="1" ht="30" customHeight="1">
      <c r="B979" s="38"/>
      <c r="C979" s="39"/>
      <c r="D979" s="39"/>
      <c r="E979" s="39"/>
      <c r="F979" s="270" t="s">
        <v>1472</v>
      </c>
      <c r="G979" s="271"/>
      <c r="H979" s="271"/>
      <c r="I979" s="271"/>
      <c r="J979" s="39"/>
      <c r="K979" s="39"/>
      <c r="L979" s="39"/>
      <c r="M979" s="39"/>
      <c r="N979" s="39"/>
      <c r="O979" s="39"/>
      <c r="P979" s="39"/>
      <c r="Q979" s="39"/>
      <c r="R979" s="40"/>
      <c r="T979" s="147"/>
      <c r="U979" s="39"/>
      <c r="V979" s="39"/>
      <c r="W979" s="39"/>
      <c r="X979" s="39"/>
      <c r="Y979" s="39"/>
      <c r="Z979" s="39"/>
      <c r="AA979" s="81"/>
      <c r="AT979" s="21" t="s">
        <v>210</v>
      </c>
      <c r="AU979" s="21" t="s">
        <v>114</v>
      </c>
    </row>
    <row r="980" spans="2:51" s="11" customFormat="1" ht="22.5" customHeight="1">
      <c r="B980" s="187"/>
      <c r="C980" s="188"/>
      <c r="D980" s="188"/>
      <c r="E980" s="189" t="s">
        <v>22</v>
      </c>
      <c r="F980" s="272" t="s">
        <v>2211</v>
      </c>
      <c r="G980" s="273"/>
      <c r="H980" s="273"/>
      <c r="I980" s="273"/>
      <c r="J980" s="188"/>
      <c r="K980" s="190" t="s">
        <v>22</v>
      </c>
      <c r="L980" s="188"/>
      <c r="M980" s="188"/>
      <c r="N980" s="188"/>
      <c r="O980" s="188"/>
      <c r="P980" s="188"/>
      <c r="Q980" s="188"/>
      <c r="R980" s="191"/>
      <c r="T980" s="192"/>
      <c r="U980" s="188"/>
      <c r="V980" s="188"/>
      <c r="W980" s="188"/>
      <c r="X980" s="188"/>
      <c r="Y980" s="188"/>
      <c r="Z980" s="188"/>
      <c r="AA980" s="193"/>
      <c r="AT980" s="194" t="s">
        <v>199</v>
      </c>
      <c r="AU980" s="194" t="s">
        <v>114</v>
      </c>
      <c r="AV980" s="11" t="s">
        <v>90</v>
      </c>
      <c r="AW980" s="11" t="s">
        <v>39</v>
      </c>
      <c r="AX980" s="11" t="s">
        <v>82</v>
      </c>
      <c r="AY980" s="194" t="s">
        <v>191</v>
      </c>
    </row>
    <row r="981" spans="2:51" s="10" customFormat="1" ht="22.5" customHeight="1">
      <c r="B981" s="179"/>
      <c r="C981" s="180"/>
      <c r="D981" s="180"/>
      <c r="E981" s="181" t="s">
        <v>22</v>
      </c>
      <c r="F981" s="274" t="s">
        <v>2423</v>
      </c>
      <c r="G981" s="275"/>
      <c r="H981" s="275"/>
      <c r="I981" s="275"/>
      <c r="J981" s="180"/>
      <c r="K981" s="182">
        <v>2</v>
      </c>
      <c r="L981" s="180"/>
      <c r="M981" s="180"/>
      <c r="N981" s="180"/>
      <c r="O981" s="180"/>
      <c r="P981" s="180"/>
      <c r="Q981" s="180"/>
      <c r="R981" s="183"/>
      <c r="T981" s="184"/>
      <c r="U981" s="180"/>
      <c r="V981" s="180"/>
      <c r="W981" s="180"/>
      <c r="X981" s="180"/>
      <c r="Y981" s="180"/>
      <c r="Z981" s="180"/>
      <c r="AA981" s="185"/>
      <c r="AT981" s="186" t="s">
        <v>199</v>
      </c>
      <c r="AU981" s="186" t="s">
        <v>114</v>
      </c>
      <c r="AV981" s="10" t="s">
        <v>114</v>
      </c>
      <c r="AW981" s="10" t="s">
        <v>39</v>
      </c>
      <c r="AX981" s="10" t="s">
        <v>82</v>
      </c>
      <c r="AY981" s="186" t="s">
        <v>191</v>
      </c>
    </row>
    <row r="982" spans="2:51" s="10" customFormat="1" ht="22.5" customHeight="1">
      <c r="B982" s="179"/>
      <c r="C982" s="180"/>
      <c r="D982" s="180"/>
      <c r="E982" s="181" t="s">
        <v>22</v>
      </c>
      <c r="F982" s="274" t="s">
        <v>2424</v>
      </c>
      <c r="G982" s="275"/>
      <c r="H982" s="275"/>
      <c r="I982" s="275"/>
      <c r="J982" s="180"/>
      <c r="K982" s="182">
        <v>1</v>
      </c>
      <c r="L982" s="180"/>
      <c r="M982" s="180"/>
      <c r="N982" s="180"/>
      <c r="O982" s="180"/>
      <c r="P982" s="180"/>
      <c r="Q982" s="180"/>
      <c r="R982" s="183"/>
      <c r="T982" s="184"/>
      <c r="U982" s="180"/>
      <c r="V982" s="180"/>
      <c r="W982" s="180"/>
      <c r="X982" s="180"/>
      <c r="Y982" s="180"/>
      <c r="Z982" s="180"/>
      <c r="AA982" s="185"/>
      <c r="AT982" s="186" t="s">
        <v>199</v>
      </c>
      <c r="AU982" s="186" t="s">
        <v>114</v>
      </c>
      <c r="AV982" s="10" t="s">
        <v>114</v>
      </c>
      <c r="AW982" s="10" t="s">
        <v>39</v>
      </c>
      <c r="AX982" s="10" t="s">
        <v>82</v>
      </c>
      <c r="AY982" s="186" t="s">
        <v>191</v>
      </c>
    </row>
    <row r="983" spans="2:51" s="12" customFormat="1" ht="22.5" customHeight="1">
      <c r="B983" s="195"/>
      <c r="C983" s="196"/>
      <c r="D983" s="196"/>
      <c r="E983" s="197" t="s">
        <v>22</v>
      </c>
      <c r="F983" s="288" t="s">
        <v>217</v>
      </c>
      <c r="G983" s="289"/>
      <c r="H983" s="289"/>
      <c r="I983" s="289"/>
      <c r="J983" s="196"/>
      <c r="K983" s="198">
        <v>3</v>
      </c>
      <c r="L983" s="196"/>
      <c r="M983" s="196"/>
      <c r="N983" s="196"/>
      <c r="O983" s="196"/>
      <c r="P983" s="196"/>
      <c r="Q983" s="196"/>
      <c r="R983" s="199"/>
      <c r="T983" s="200"/>
      <c r="U983" s="196"/>
      <c r="V983" s="196"/>
      <c r="W983" s="196"/>
      <c r="X983" s="196"/>
      <c r="Y983" s="196"/>
      <c r="Z983" s="196"/>
      <c r="AA983" s="201"/>
      <c r="AT983" s="202" t="s">
        <v>199</v>
      </c>
      <c r="AU983" s="202" t="s">
        <v>114</v>
      </c>
      <c r="AV983" s="12" t="s">
        <v>196</v>
      </c>
      <c r="AW983" s="12" t="s">
        <v>39</v>
      </c>
      <c r="AX983" s="12" t="s">
        <v>90</v>
      </c>
      <c r="AY983" s="202" t="s">
        <v>191</v>
      </c>
    </row>
    <row r="984" spans="2:65" s="1" customFormat="1" ht="22.5" customHeight="1">
      <c r="B984" s="38"/>
      <c r="C984" s="172" t="s">
        <v>1554</v>
      </c>
      <c r="D984" s="172" t="s">
        <v>193</v>
      </c>
      <c r="E984" s="173" t="s">
        <v>1476</v>
      </c>
      <c r="F984" s="281" t="s">
        <v>2425</v>
      </c>
      <c r="G984" s="281"/>
      <c r="H984" s="281"/>
      <c r="I984" s="281"/>
      <c r="J984" s="174" t="s">
        <v>203</v>
      </c>
      <c r="K984" s="175">
        <v>1</v>
      </c>
      <c r="L984" s="282">
        <v>0</v>
      </c>
      <c r="M984" s="283"/>
      <c r="N984" s="280">
        <f>ROUND(L984*K984,2)</f>
        <v>0</v>
      </c>
      <c r="O984" s="280"/>
      <c r="P984" s="280"/>
      <c r="Q984" s="280"/>
      <c r="R984" s="40"/>
      <c r="T984" s="176" t="s">
        <v>22</v>
      </c>
      <c r="U984" s="47" t="s">
        <v>47</v>
      </c>
      <c r="V984" s="39"/>
      <c r="W984" s="177">
        <f>V984*K984</f>
        <v>0</v>
      </c>
      <c r="X984" s="177">
        <v>0</v>
      </c>
      <c r="Y984" s="177">
        <f>X984*K984</f>
        <v>0</v>
      </c>
      <c r="Z984" s="177">
        <v>0</v>
      </c>
      <c r="AA984" s="178">
        <f>Z984*K984</f>
        <v>0</v>
      </c>
      <c r="AR984" s="21" t="s">
        <v>344</v>
      </c>
      <c r="AT984" s="21" t="s">
        <v>193</v>
      </c>
      <c r="AU984" s="21" t="s">
        <v>114</v>
      </c>
      <c r="AY984" s="21" t="s">
        <v>191</v>
      </c>
      <c r="BE984" s="113">
        <f>IF(U984="základní",N984,0)</f>
        <v>0</v>
      </c>
      <c r="BF984" s="113">
        <f>IF(U984="snížená",N984,0)</f>
        <v>0</v>
      </c>
      <c r="BG984" s="113">
        <f>IF(U984="zákl. přenesená",N984,0)</f>
        <v>0</v>
      </c>
      <c r="BH984" s="113">
        <f>IF(U984="sníž. přenesená",N984,0)</f>
        <v>0</v>
      </c>
      <c r="BI984" s="113">
        <f>IF(U984="nulová",N984,0)</f>
        <v>0</v>
      </c>
      <c r="BJ984" s="21" t="s">
        <v>90</v>
      </c>
      <c r="BK984" s="113">
        <f>ROUND(L984*K984,2)</f>
        <v>0</v>
      </c>
      <c r="BL984" s="21" t="s">
        <v>344</v>
      </c>
      <c r="BM984" s="21" t="s">
        <v>2426</v>
      </c>
    </row>
    <row r="985" spans="2:47" s="1" customFormat="1" ht="90" customHeight="1">
      <c r="B985" s="38"/>
      <c r="C985" s="39"/>
      <c r="D985" s="39"/>
      <c r="E985" s="39"/>
      <c r="F985" s="270" t="s">
        <v>2427</v>
      </c>
      <c r="G985" s="271"/>
      <c r="H985" s="271"/>
      <c r="I985" s="271"/>
      <c r="J985" s="39"/>
      <c r="K985" s="39"/>
      <c r="L985" s="39"/>
      <c r="M985" s="39"/>
      <c r="N985" s="39"/>
      <c r="O985" s="39"/>
      <c r="P985" s="39"/>
      <c r="Q985" s="39"/>
      <c r="R985" s="40"/>
      <c r="T985" s="147"/>
      <c r="U985" s="39"/>
      <c r="V985" s="39"/>
      <c r="W985" s="39"/>
      <c r="X985" s="39"/>
      <c r="Y985" s="39"/>
      <c r="Z985" s="39"/>
      <c r="AA985" s="81"/>
      <c r="AT985" s="21" t="s">
        <v>210</v>
      </c>
      <c r="AU985" s="21" t="s">
        <v>114</v>
      </c>
    </row>
    <row r="986" spans="2:51" s="11" customFormat="1" ht="22.5" customHeight="1">
      <c r="B986" s="187"/>
      <c r="C986" s="188"/>
      <c r="D986" s="188"/>
      <c r="E986" s="189" t="s">
        <v>22</v>
      </c>
      <c r="F986" s="272" t="s">
        <v>2211</v>
      </c>
      <c r="G986" s="273"/>
      <c r="H986" s="273"/>
      <c r="I986" s="273"/>
      <c r="J986" s="188"/>
      <c r="K986" s="190" t="s">
        <v>22</v>
      </c>
      <c r="L986" s="188"/>
      <c r="M986" s="188"/>
      <c r="N986" s="188"/>
      <c r="O986" s="188"/>
      <c r="P986" s="188"/>
      <c r="Q986" s="188"/>
      <c r="R986" s="191"/>
      <c r="T986" s="192"/>
      <c r="U986" s="188"/>
      <c r="V986" s="188"/>
      <c r="W986" s="188"/>
      <c r="X986" s="188"/>
      <c r="Y986" s="188"/>
      <c r="Z986" s="188"/>
      <c r="AA986" s="193"/>
      <c r="AT986" s="194" t="s">
        <v>199</v>
      </c>
      <c r="AU986" s="194" t="s">
        <v>114</v>
      </c>
      <c r="AV986" s="11" t="s">
        <v>90</v>
      </c>
      <c r="AW986" s="11" t="s">
        <v>39</v>
      </c>
      <c r="AX986" s="11" t="s">
        <v>82</v>
      </c>
      <c r="AY986" s="194" t="s">
        <v>191</v>
      </c>
    </row>
    <row r="987" spans="2:51" s="10" customFormat="1" ht="22.5" customHeight="1">
      <c r="B987" s="179"/>
      <c r="C987" s="180"/>
      <c r="D987" s="180"/>
      <c r="E987" s="181" t="s">
        <v>22</v>
      </c>
      <c r="F987" s="274" t="s">
        <v>2428</v>
      </c>
      <c r="G987" s="275"/>
      <c r="H987" s="275"/>
      <c r="I987" s="275"/>
      <c r="J987" s="180"/>
      <c r="K987" s="182">
        <v>1</v>
      </c>
      <c r="L987" s="180"/>
      <c r="M987" s="180"/>
      <c r="N987" s="180"/>
      <c r="O987" s="180"/>
      <c r="P987" s="180"/>
      <c r="Q987" s="180"/>
      <c r="R987" s="183"/>
      <c r="T987" s="184"/>
      <c r="U987" s="180"/>
      <c r="V987" s="180"/>
      <c r="W987" s="180"/>
      <c r="X987" s="180"/>
      <c r="Y987" s="180"/>
      <c r="Z987" s="180"/>
      <c r="AA987" s="185"/>
      <c r="AT987" s="186" t="s">
        <v>199</v>
      </c>
      <c r="AU987" s="186" t="s">
        <v>114</v>
      </c>
      <c r="AV987" s="10" t="s">
        <v>114</v>
      </c>
      <c r="AW987" s="10" t="s">
        <v>39</v>
      </c>
      <c r="AX987" s="10" t="s">
        <v>82</v>
      </c>
      <c r="AY987" s="186" t="s">
        <v>191</v>
      </c>
    </row>
    <row r="988" spans="2:51" s="12" customFormat="1" ht="22.5" customHeight="1">
      <c r="B988" s="195"/>
      <c r="C988" s="196"/>
      <c r="D988" s="196"/>
      <c r="E988" s="197" t="s">
        <v>22</v>
      </c>
      <c r="F988" s="288" t="s">
        <v>217</v>
      </c>
      <c r="G988" s="289"/>
      <c r="H988" s="289"/>
      <c r="I988" s="289"/>
      <c r="J988" s="196"/>
      <c r="K988" s="198">
        <v>1</v>
      </c>
      <c r="L988" s="196"/>
      <c r="M988" s="196"/>
      <c r="N988" s="196"/>
      <c r="O988" s="196"/>
      <c r="P988" s="196"/>
      <c r="Q988" s="196"/>
      <c r="R988" s="199"/>
      <c r="T988" s="200"/>
      <c r="U988" s="196"/>
      <c r="V988" s="196"/>
      <c r="W988" s="196"/>
      <c r="X988" s="196"/>
      <c r="Y988" s="196"/>
      <c r="Z988" s="196"/>
      <c r="AA988" s="201"/>
      <c r="AT988" s="202" t="s">
        <v>199</v>
      </c>
      <c r="AU988" s="202" t="s">
        <v>114</v>
      </c>
      <c r="AV988" s="12" t="s">
        <v>196</v>
      </c>
      <c r="AW988" s="12" t="s">
        <v>39</v>
      </c>
      <c r="AX988" s="12" t="s">
        <v>90</v>
      </c>
      <c r="AY988" s="202" t="s">
        <v>191</v>
      </c>
    </row>
    <row r="989" spans="2:65" s="1" customFormat="1" ht="31.5" customHeight="1">
      <c r="B989" s="38"/>
      <c r="C989" s="172" t="s">
        <v>1003</v>
      </c>
      <c r="D989" s="172" t="s">
        <v>193</v>
      </c>
      <c r="E989" s="173" t="s">
        <v>2429</v>
      </c>
      <c r="F989" s="281" t="s">
        <v>2430</v>
      </c>
      <c r="G989" s="281"/>
      <c r="H989" s="281"/>
      <c r="I989" s="281"/>
      <c r="J989" s="174" t="s">
        <v>203</v>
      </c>
      <c r="K989" s="175">
        <v>5</v>
      </c>
      <c r="L989" s="282">
        <v>0</v>
      </c>
      <c r="M989" s="283"/>
      <c r="N989" s="280">
        <f>ROUND(L989*K989,2)</f>
        <v>0</v>
      </c>
      <c r="O989" s="280"/>
      <c r="P989" s="280"/>
      <c r="Q989" s="280"/>
      <c r="R989" s="40"/>
      <c r="T989" s="176" t="s">
        <v>22</v>
      </c>
      <c r="U989" s="47" t="s">
        <v>47</v>
      </c>
      <c r="V989" s="39"/>
      <c r="W989" s="177">
        <f>V989*K989</f>
        <v>0</v>
      </c>
      <c r="X989" s="177">
        <v>0</v>
      </c>
      <c r="Y989" s="177">
        <f>X989*K989</f>
        <v>0</v>
      </c>
      <c r="Z989" s="177">
        <v>0</v>
      </c>
      <c r="AA989" s="178">
        <f>Z989*K989</f>
        <v>0</v>
      </c>
      <c r="AR989" s="21" t="s">
        <v>344</v>
      </c>
      <c r="AT989" s="21" t="s">
        <v>193</v>
      </c>
      <c r="AU989" s="21" t="s">
        <v>114</v>
      </c>
      <c r="AY989" s="21" t="s">
        <v>191</v>
      </c>
      <c r="BE989" s="113">
        <f>IF(U989="základní",N989,0)</f>
        <v>0</v>
      </c>
      <c r="BF989" s="113">
        <f>IF(U989="snížená",N989,0)</f>
        <v>0</v>
      </c>
      <c r="BG989" s="113">
        <f>IF(U989="zákl. přenesená",N989,0)</f>
        <v>0</v>
      </c>
      <c r="BH989" s="113">
        <f>IF(U989="sníž. přenesená",N989,0)</f>
        <v>0</v>
      </c>
      <c r="BI989" s="113">
        <f>IF(U989="nulová",N989,0)</f>
        <v>0</v>
      </c>
      <c r="BJ989" s="21" t="s">
        <v>90</v>
      </c>
      <c r="BK989" s="113">
        <f>ROUND(L989*K989,2)</f>
        <v>0</v>
      </c>
      <c r="BL989" s="21" t="s">
        <v>344</v>
      </c>
      <c r="BM989" s="21" t="s">
        <v>2431</v>
      </c>
    </row>
    <row r="990" spans="2:47" s="1" customFormat="1" ht="66" customHeight="1">
      <c r="B990" s="38"/>
      <c r="C990" s="39"/>
      <c r="D990" s="39"/>
      <c r="E990" s="39"/>
      <c r="F990" s="270" t="s">
        <v>1479</v>
      </c>
      <c r="G990" s="271"/>
      <c r="H990" s="271"/>
      <c r="I990" s="271"/>
      <c r="J990" s="39"/>
      <c r="K990" s="39"/>
      <c r="L990" s="39"/>
      <c r="M990" s="39"/>
      <c r="N990" s="39"/>
      <c r="O990" s="39"/>
      <c r="P990" s="39"/>
      <c r="Q990" s="39"/>
      <c r="R990" s="40"/>
      <c r="T990" s="147"/>
      <c r="U990" s="39"/>
      <c r="V990" s="39"/>
      <c r="W990" s="39"/>
      <c r="X990" s="39"/>
      <c r="Y990" s="39"/>
      <c r="Z990" s="39"/>
      <c r="AA990" s="81"/>
      <c r="AT990" s="21" t="s">
        <v>210</v>
      </c>
      <c r="AU990" s="21" t="s">
        <v>114</v>
      </c>
    </row>
    <row r="991" spans="2:51" s="11" customFormat="1" ht="22.5" customHeight="1">
      <c r="B991" s="187"/>
      <c r="C991" s="188"/>
      <c r="D991" s="188"/>
      <c r="E991" s="189" t="s">
        <v>22</v>
      </c>
      <c r="F991" s="272" t="s">
        <v>2211</v>
      </c>
      <c r="G991" s="273"/>
      <c r="H991" s="273"/>
      <c r="I991" s="273"/>
      <c r="J991" s="188"/>
      <c r="K991" s="190" t="s">
        <v>22</v>
      </c>
      <c r="L991" s="188"/>
      <c r="M991" s="188"/>
      <c r="N991" s="188"/>
      <c r="O991" s="188"/>
      <c r="P991" s="188"/>
      <c r="Q991" s="188"/>
      <c r="R991" s="191"/>
      <c r="T991" s="192"/>
      <c r="U991" s="188"/>
      <c r="V991" s="188"/>
      <c r="W991" s="188"/>
      <c r="X991" s="188"/>
      <c r="Y991" s="188"/>
      <c r="Z991" s="188"/>
      <c r="AA991" s="193"/>
      <c r="AT991" s="194" t="s">
        <v>199</v>
      </c>
      <c r="AU991" s="194" t="s">
        <v>114</v>
      </c>
      <c r="AV991" s="11" t="s">
        <v>90</v>
      </c>
      <c r="AW991" s="11" t="s">
        <v>39</v>
      </c>
      <c r="AX991" s="11" t="s">
        <v>82</v>
      </c>
      <c r="AY991" s="194" t="s">
        <v>191</v>
      </c>
    </row>
    <row r="992" spans="2:51" s="10" customFormat="1" ht="22.5" customHeight="1">
      <c r="B992" s="179"/>
      <c r="C992" s="180"/>
      <c r="D992" s="180"/>
      <c r="E992" s="181" t="s">
        <v>22</v>
      </c>
      <c r="F992" s="274" t="s">
        <v>2432</v>
      </c>
      <c r="G992" s="275"/>
      <c r="H992" s="275"/>
      <c r="I992" s="275"/>
      <c r="J992" s="180"/>
      <c r="K992" s="182">
        <v>5</v>
      </c>
      <c r="L992" s="180"/>
      <c r="M992" s="180"/>
      <c r="N992" s="180"/>
      <c r="O992" s="180"/>
      <c r="P992" s="180"/>
      <c r="Q992" s="180"/>
      <c r="R992" s="183"/>
      <c r="T992" s="184"/>
      <c r="U992" s="180"/>
      <c r="V992" s="180"/>
      <c r="W992" s="180"/>
      <c r="X992" s="180"/>
      <c r="Y992" s="180"/>
      <c r="Z992" s="180"/>
      <c r="AA992" s="185"/>
      <c r="AT992" s="186" t="s">
        <v>199</v>
      </c>
      <c r="AU992" s="186" t="s">
        <v>114</v>
      </c>
      <c r="AV992" s="10" t="s">
        <v>114</v>
      </c>
      <c r="AW992" s="10" t="s">
        <v>39</v>
      </c>
      <c r="AX992" s="10" t="s">
        <v>82</v>
      </c>
      <c r="AY992" s="186" t="s">
        <v>191</v>
      </c>
    </row>
    <row r="993" spans="2:51" s="12" customFormat="1" ht="22.5" customHeight="1">
      <c r="B993" s="195"/>
      <c r="C993" s="196"/>
      <c r="D993" s="196"/>
      <c r="E993" s="197" t="s">
        <v>22</v>
      </c>
      <c r="F993" s="288" t="s">
        <v>217</v>
      </c>
      <c r="G993" s="289"/>
      <c r="H993" s="289"/>
      <c r="I993" s="289"/>
      <c r="J993" s="196"/>
      <c r="K993" s="198">
        <v>5</v>
      </c>
      <c r="L993" s="196"/>
      <c r="M993" s="196"/>
      <c r="N993" s="196"/>
      <c r="O993" s="196"/>
      <c r="P993" s="196"/>
      <c r="Q993" s="196"/>
      <c r="R993" s="199"/>
      <c r="T993" s="200"/>
      <c r="U993" s="196"/>
      <c r="V993" s="196"/>
      <c r="W993" s="196"/>
      <c r="X993" s="196"/>
      <c r="Y993" s="196"/>
      <c r="Z993" s="196"/>
      <c r="AA993" s="201"/>
      <c r="AT993" s="202" t="s">
        <v>199</v>
      </c>
      <c r="AU993" s="202" t="s">
        <v>114</v>
      </c>
      <c r="AV993" s="12" t="s">
        <v>196</v>
      </c>
      <c r="AW993" s="12" t="s">
        <v>39</v>
      </c>
      <c r="AX993" s="12" t="s">
        <v>90</v>
      </c>
      <c r="AY993" s="202" t="s">
        <v>191</v>
      </c>
    </row>
    <row r="994" spans="2:65" s="1" customFormat="1" ht="22.5" customHeight="1">
      <c r="B994" s="38"/>
      <c r="C994" s="172" t="s">
        <v>486</v>
      </c>
      <c r="D994" s="172" t="s">
        <v>193</v>
      </c>
      <c r="E994" s="173" t="s">
        <v>2433</v>
      </c>
      <c r="F994" s="281" t="s">
        <v>2434</v>
      </c>
      <c r="G994" s="281"/>
      <c r="H994" s="281"/>
      <c r="I994" s="281"/>
      <c r="J994" s="174" t="s">
        <v>203</v>
      </c>
      <c r="K994" s="175">
        <v>1</v>
      </c>
      <c r="L994" s="282">
        <v>0</v>
      </c>
      <c r="M994" s="283"/>
      <c r="N994" s="280">
        <f>ROUND(L994*K994,2)</f>
        <v>0</v>
      </c>
      <c r="O994" s="280"/>
      <c r="P994" s="280"/>
      <c r="Q994" s="280"/>
      <c r="R994" s="40"/>
      <c r="T994" s="176" t="s">
        <v>22</v>
      </c>
      <c r="U994" s="47" t="s">
        <v>47</v>
      </c>
      <c r="V994" s="39"/>
      <c r="W994" s="177">
        <f>V994*K994</f>
        <v>0</v>
      </c>
      <c r="X994" s="177">
        <v>0</v>
      </c>
      <c r="Y994" s="177">
        <f>X994*K994</f>
        <v>0</v>
      </c>
      <c r="Z994" s="177">
        <v>0</v>
      </c>
      <c r="AA994" s="178">
        <f>Z994*K994</f>
        <v>0</v>
      </c>
      <c r="AR994" s="21" t="s">
        <v>344</v>
      </c>
      <c r="AT994" s="21" t="s">
        <v>193</v>
      </c>
      <c r="AU994" s="21" t="s">
        <v>114</v>
      </c>
      <c r="AY994" s="21" t="s">
        <v>191</v>
      </c>
      <c r="BE994" s="113">
        <f>IF(U994="základní",N994,0)</f>
        <v>0</v>
      </c>
      <c r="BF994" s="113">
        <f>IF(U994="snížená",N994,0)</f>
        <v>0</v>
      </c>
      <c r="BG994" s="113">
        <f>IF(U994="zákl. přenesená",N994,0)</f>
        <v>0</v>
      </c>
      <c r="BH994" s="113">
        <f>IF(U994="sníž. přenesená",N994,0)</f>
        <v>0</v>
      </c>
      <c r="BI994" s="113">
        <f>IF(U994="nulová",N994,0)</f>
        <v>0</v>
      </c>
      <c r="BJ994" s="21" t="s">
        <v>90</v>
      </c>
      <c r="BK994" s="113">
        <f>ROUND(L994*K994,2)</f>
        <v>0</v>
      </c>
      <c r="BL994" s="21" t="s">
        <v>344</v>
      </c>
      <c r="BM994" s="21" t="s">
        <v>2435</v>
      </c>
    </row>
    <row r="995" spans="2:47" s="1" customFormat="1" ht="22.5" customHeight="1">
      <c r="B995" s="38"/>
      <c r="C995" s="39"/>
      <c r="D995" s="39"/>
      <c r="E995" s="39"/>
      <c r="F995" s="270" t="s">
        <v>1490</v>
      </c>
      <c r="G995" s="271"/>
      <c r="H995" s="271"/>
      <c r="I995" s="271"/>
      <c r="J995" s="39"/>
      <c r="K995" s="39"/>
      <c r="L995" s="39"/>
      <c r="M995" s="39"/>
      <c r="N995" s="39"/>
      <c r="O995" s="39"/>
      <c r="P995" s="39"/>
      <c r="Q995" s="39"/>
      <c r="R995" s="40"/>
      <c r="T995" s="147"/>
      <c r="U995" s="39"/>
      <c r="V995" s="39"/>
      <c r="W995" s="39"/>
      <c r="X995" s="39"/>
      <c r="Y995" s="39"/>
      <c r="Z995" s="39"/>
      <c r="AA995" s="81"/>
      <c r="AT995" s="21" t="s">
        <v>210</v>
      </c>
      <c r="AU995" s="21" t="s">
        <v>114</v>
      </c>
    </row>
    <row r="996" spans="2:51" s="11" customFormat="1" ht="22.5" customHeight="1">
      <c r="B996" s="187"/>
      <c r="C996" s="188"/>
      <c r="D996" s="188"/>
      <c r="E996" s="189" t="s">
        <v>22</v>
      </c>
      <c r="F996" s="272" t="s">
        <v>2211</v>
      </c>
      <c r="G996" s="273"/>
      <c r="H996" s="273"/>
      <c r="I996" s="273"/>
      <c r="J996" s="188"/>
      <c r="K996" s="190" t="s">
        <v>22</v>
      </c>
      <c r="L996" s="188"/>
      <c r="M996" s="188"/>
      <c r="N996" s="188"/>
      <c r="O996" s="188"/>
      <c r="P996" s="188"/>
      <c r="Q996" s="188"/>
      <c r="R996" s="191"/>
      <c r="T996" s="192"/>
      <c r="U996" s="188"/>
      <c r="V996" s="188"/>
      <c r="W996" s="188"/>
      <c r="X996" s="188"/>
      <c r="Y996" s="188"/>
      <c r="Z996" s="188"/>
      <c r="AA996" s="193"/>
      <c r="AT996" s="194" t="s">
        <v>199</v>
      </c>
      <c r="AU996" s="194" t="s">
        <v>114</v>
      </c>
      <c r="AV996" s="11" t="s">
        <v>90</v>
      </c>
      <c r="AW996" s="11" t="s">
        <v>39</v>
      </c>
      <c r="AX996" s="11" t="s">
        <v>82</v>
      </c>
      <c r="AY996" s="194" t="s">
        <v>191</v>
      </c>
    </row>
    <row r="997" spans="2:51" s="10" customFormat="1" ht="22.5" customHeight="1">
      <c r="B997" s="179"/>
      <c r="C997" s="180"/>
      <c r="D997" s="180"/>
      <c r="E997" s="181" t="s">
        <v>22</v>
      </c>
      <c r="F997" s="274" t="s">
        <v>2436</v>
      </c>
      <c r="G997" s="275"/>
      <c r="H997" s="275"/>
      <c r="I997" s="275"/>
      <c r="J997" s="180"/>
      <c r="K997" s="182">
        <v>1</v>
      </c>
      <c r="L997" s="180"/>
      <c r="M997" s="180"/>
      <c r="N997" s="180"/>
      <c r="O997" s="180"/>
      <c r="P997" s="180"/>
      <c r="Q997" s="180"/>
      <c r="R997" s="183"/>
      <c r="T997" s="184"/>
      <c r="U997" s="180"/>
      <c r="V997" s="180"/>
      <c r="W997" s="180"/>
      <c r="X997" s="180"/>
      <c r="Y997" s="180"/>
      <c r="Z997" s="180"/>
      <c r="AA997" s="185"/>
      <c r="AT997" s="186" t="s">
        <v>199</v>
      </c>
      <c r="AU997" s="186" t="s">
        <v>114</v>
      </c>
      <c r="AV997" s="10" t="s">
        <v>114</v>
      </c>
      <c r="AW997" s="10" t="s">
        <v>39</v>
      </c>
      <c r="AX997" s="10" t="s">
        <v>90</v>
      </c>
      <c r="AY997" s="186" t="s">
        <v>191</v>
      </c>
    </row>
    <row r="998" spans="2:65" s="1" customFormat="1" ht="31.5" customHeight="1">
      <c r="B998" s="38"/>
      <c r="C998" s="172" t="s">
        <v>248</v>
      </c>
      <c r="D998" s="172" t="s">
        <v>193</v>
      </c>
      <c r="E998" s="173" t="s">
        <v>2437</v>
      </c>
      <c r="F998" s="281" t="s">
        <v>2438</v>
      </c>
      <c r="G998" s="281"/>
      <c r="H998" s="281"/>
      <c r="I998" s="281"/>
      <c r="J998" s="174" t="s">
        <v>203</v>
      </c>
      <c r="K998" s="175">
        <v>1</v>
      </c>
      <c r="L998" s="282">
        <v>0</v>
      </c>
      <c r="M998" s="283"/>
      <c r="N998" s="280">
        <f>ROUND(L998*K998,2)</f>
        <v>0</v>
      </c>
      <c r="O998" s="280"/>
      <c r="P998" s="280"/>
      <c r="Q998" s="280"/>
      <c r="R998" s="40"/>
      <c r="T998" s="176" t="s">
        <v>22</v>
      </c>
      <c r="U998" s="47" t="s">
        <v>47</v>
      </c>
      <c r="V998" s="39"/>
      <c r="W998" s="177">
        <f>V998*K998</f>
        <v>0</v>
      </c>
      <c r="X998" s="177">
        <v>0</v>
      </c>
      <c r="Y998" s="177">
        <f>X998*K998</f>
        <v>0</v>
      </c>
      <c r="Z998" s="177">
        <v>0</v>
      </c>
      <c r="AA998" s="178">
        <f>Z998*K998</f>
        <v>0</v>
      </c>
      <c r="AR998" s="21" t="s">
        <v>344</v>
      </c>
      <c r="AT998" s="21" t="s">
        <v>193</v>
      </c>
      <c r="AU998" s="21" t="s">
        <v>114</v>
      </c>
      <c r="AY998" s="21" t="s">
        <v>191</v>
      </c>
      <c r="BE998" s="113">
        <f>IF(U998="základní",N998,0)</f>
        <v>0</v>
      </c>
      <c r="BF998" s="113">
        <f>IF(U998="snížená",N998,0)</f>
        <v>0</v>
      </c>
      <c r="BG998" s="113">
        <f>IF(U998="zákl. přenesená",N998,0)</f>
        <v>0</v>
      </c>
      <c r="BH998" s="113">
        <f>IF(U998="sníž. přenesená",N998,0)</f>
        <v>0</v>
      </c>
      <c r="BI998" s="113">
        <f>IF(U998="nulová",N998,0)</f>
        <v>0</v>
      </c>
      <c r="BJ998" s="21" t="s">
        <v>90</v>
      </c>
      <c r="BK998" s="113">
        <f>ROUND(L998*K998,2)</f>
        <v>0</v>
      </c>
      <c r="BL998" s="21" t="s">
        <v>344</v>
      </c>
      <c r="BM998" s="21" t="s">
        <v>2439</v>
      </c>
    </row>
    <row r="999" spans="2:47" s="1" customFormat="1" ht="90" customHeight="1">
      <c r="B999" s="38"/>
      <c r="C999" s="39"/>
      <c r="D999" s="39"/>
      <c r="E999" s="39"/>
      <c r="F999" s="270" t="s">
        <v>2440</v>
      </c>
      <c r="G999" s="271"/>
      <c r="H999" s="271"/>
      <c r="I999" s="271"/>
      <c r="J999" s="39"/>
      <c r="K999" s="39"/>
      <c r="L999" s="39"/>
      <c r="M999" s="39"/>
      <c r="N999" s="39"/>
      <c r="O999" s="39"/>
      <c r="P999" s="39"/>
      <c r="Q999" s="39"/>
      <c r="R999" s="40"/>
      <c r="T999" s="147"/>
      <c r="U999" s="39"/>
      <c r="V999" s="39"/>
      <c r="W999" s="39"/>
      <c r="X999" s="39"/>
      <c r="Y999" s="39"/>
      <c r="Z999" s="39"/>
      <c r="AA999" s="81"/>
      <c r="AT999" s="21" t="s">
        <v>210</v>
      </c>
      <c r="AU999" s="21" t="s">
        <v>114</v>
      </c>
    </row>
    <row r="1000" spans="2:51" s="11" customFormat="1" ht="22.5" customHeight="1">
      <c r="B1000" s="187"/>
      <c r="C1000" s="188"/>
      <c r="D1000" s="188"/>
      <c r="E1000" s="189" t="s">
        <v>22</v>
      </c>
      <c r="F1000" s="272" t="s">
        <v>2211</v>
      </c>
      <c r="G1000" s="273"/>
      <c r="H1000" s="273"/>
      <c r="I1000" s="273"/>
      <c r="J1000" s="188"/>
      <c r="K1000" s="190" t="s">
        <v>22</v>
      </c>
      <c r="L1000" s="188"/>
      <c r="M1000" s="188"/>
      <c r="N1000" s="188"/>
      <c r="O1000" s="188"/>
      <c r="P1000" s="188"/>
      <c r="Q1000" s="188"/>
      <c r="R1000" s="191"/>
      <c r="T1000" s="192"/>
      <c r="U1000" s="188"/>
      <c r="V1000" s="188"/>
      <c r="W1000" s="188"/>
      <c r="X1000" s="188"/>
      <c r="Y1000" s="188"/>
      <c r="Z1000" s="188"/>
      <c r="AA1000" s="193"/>
      <c r="AT1000" s="194" t="s">
        <v>199</v>
      </c>
      <c r="AU1000" s="194" t="s">
        <v>114</v>
      </c>
      <c r="AV1000" s="11" t="s">
        <v>90</v>
      </c>
      <c r="AW1000" s="11" t="s">
        <v>39</v>
      </c>
      <c r="AX1000" s="11" t="s">
        <v>82</v>
      </c>
      <c r="AY1000" s="194" t="s">
        <v>191</v>
      </c>
    </row>
    <row r="1001" spans="2:51" s="10" customFormat="1" ht="22.5" customHeight="1">
      <c r="B1001" s="179"/>
      <c r="C1001" s="180"/>
      <c r="D1001" s="180"/>
      <c r="E1001" s="181" t="s">
        <v>22</v>
      </c>
      <c r="F1001" s="274" t="s">
        <v>2441</v>
      </c>
      <c r="G1001" s="275"/>
      <c r="H1001" s="275"/>
      <c r="I1001" s="275"/>
      <c r="J1001" s="180"/>
      <c r="K1001" s="182">
        <v>1</v>
      </c>
      <c r="L1001" s="180"/>
      <c r="M1001" s="180"/>
      <c r="N1001" s="180"/>
      <c r="O1001" s="180"/>
      <c r="P1001" s="180"/>
      <c r="Q1001" s="180"/>
      <c r="R1001" s="183"/>
      <c r="T1001" s="184"/>
      <c r="U1001" s="180"/>
      <c r="V1001" s="180"/>
      <c r="W1001" s="180"/>
      <c r="X1001" s="180"/>
      <c r="Y1001" s="180"/>
      <c r="Z1001" s="180"/>
      <c r="AA1001" s="185"/>
      <c r="AT1001" s="186" t="s">
        <v>199</v>
      </c>
      <c r="AU1001" s="186" t="s">
        <v>114</v>
      </c>
      <c r="AV1001" s="10" t="s">
        <v>114</v>
      </c>
      <c r="AW1001" s="10" t="s">
        <v>39</v>
      </c>
      <c r="AX1001" s="10" t="s">
        <v>90</v>
      </c>
      <c r="AY1001" s="186" t="s">
        <v>191</v>
      </c>
    </row>
    <row r="1002" spans="2:51" s="12" customFormat="1" ht="22.5" customHeight="1">
      <c r="B1002" s="195"/>
      <c r="C1002" s="196"/>
      <c r="D1002" s="196"/>
      <c r="E1002" s="197" t="s">
        <v>22</v>
      </c>
      <c r="F1002" s="288" t="s">
        <v>217</v>
      </c>
      <c r="G1002" s="289"/>
      <c r="H1002" s="289"/>
      <c r="I1002" s="289"/>
      <c r="J1002" s="196"/>
      <c r="K1002" s="198">
        <v>1</v>
      </c>
      <c r="L1002" s="196"/>
      <c r="M1002" s="196"/>
      <c r="N1002" s="196"/>
      <c r="O1002" s="196"/>
      <c r="P1002" s="196"/>
      <c r="Q1002" s="196"/>
      <c r="R1002" s="199"/>
      <c r="T1002" s="200"/>
      <c r="U1002" s="196"/>
      <c r="V1002" s="196"/>
      <c r="W1002" s="196"/>
      <c r="X1002" s="196"/>
      <c r="Y1002" s="196"/>
      <c r="Z1002" s="196"/>
      <c r="AA1002" s="201"/>
      <c r="AT1002" s="202" t="s">
        <v>199</v>
      </c>
      <c r="AU1002" s="202" t="s">
        <v>114</v>
      </c>
      <c r="AV1002" s="12" t="s">
        <v>196</v>
      </c>
      <c r="AW1002" s="12" t="s">
        <v>39</v>
      </c>
      <c r="AX1002" s="12" t="s">
        <v>82</v>
      </c>
      <c r="AY1002" s="202" t="s">
        <v>191</v>
      </c>
    </row>
    <row r="1003" spans="2:65" s="1" customFormat="1" ht="31.5" customHeight="1">
      <c r="B1003" s="38"/>
      <c r="C1003" s="172" t="s">
        <v>200</v>
      </c>
      <c r="D1003" s="172" t="s">
        <v>193</v>
      </c>
      <c r="E1003" s="173" t="s">
        <v>2442</v>
      </c>
      <c r="F1003" s="281" t="s">
        <v>2443</v>
      </c>
      <c r="G1003" s="281"/>
      <c r="H1003" s="281"/>
      <c r="I1003" s="281"/>
      <c r="J1003" s="174" t="s">
        <v>203</v>
      </c>
      <c r="K1003" s="175">
        <v>1</v>
      </c>
      <c r="L1003" s="282">
        <v>0</v>
      </c>
      <c r="M1003" s="283"/>
      <c r="N1003" s="280">
        <f>ROUND(L1003*K1003,2)</f>
        <v>0</v>
      </c>
      <c r="O1003" s="280"/>
      <c r="P1003" s="280"/>
      <c r="Q1003" s="280"/>
      <c r="R1003" s="40"/>
      <c r="T1003" s="176" t="s">
        <v>22</v>
      </c>
      <c r="U1003" s="47" t="s">
        <v>47</v>
      </c>
      <c r="V1003" s="39"/>
      <c r="W1003" s="177">
        <f>V1003*K1003</f>
        <v>0</v>
      </c>
      <c r="X1003" s="177">
        <v>0</v>
      </c>
      <c r="Y1003" s="177">
        <f>X1003*K1003</f>
        <v>0</v>
      </c>
      <c r="Z1003" s="177">
        <v>0</v>
      </c>
      <c r="AA1003" s="178">
        <f>Z1003*K1003</f>
        <v>0</v>
      </c>
      <c r="AR1003" s="21" t="s">
        <v>344</v>
      </c>
      <c r="AT1003" s="21" t="s">
        <v>193</v>
      </c>
      <c r="AU1003" s="21" t="s">
        <v>114</v>
      </c>
      <c r="AY1003" s="21" t="s">
        <v>191</v>
      </c>
      <c r="BE1003" s="113">
        <f>IF(U1003="základní",N1003,0)</f>
        <v>0</v>
      </c>
      <c r="BF1003" s="113">
        <f>IF(U1003="snížená",N1003,0)</f>
        <v>0</v>
      </c>
      <c r="BG1003" s="113">
        <f>IF(U1003="zákl. přenesená",N1003,0)</f>
        <v>0</v>
      </c>
      <c r="BH1003" s="113">
        <f>IF(U1003="sníž. přenesená",N1003,0)</f>
        <v>0</v>
      </c>
      <c r="BI1003" s="113">
        <f>IF(U1003="nulová",N1003,0)</f>
        <v>0</v>
      </c>
      <c r="BJ1003" s="21" t="s">
        <v>90</v>
      </c>
      <c r="BK1003" s="113">
        <f>ROUND(L1003*K1003,2)</f>
        <v>0</v>
      </c>
      <c r="BL1003" s="21" t="s">
        <v>344</v>
      </c>
      <c r="BM1003" s="21" t="s">
        <v>2444</v>
      </c>
    </row>
    <row r="1004" spans="2:47" s="1" customFormat="1" ht="114" customHeight="1">
      <c r="B1004" s="38"/>
      <c r="C1004" s="39"/>
      <c r="D1004" s="39"/>
      <c r="E1004" s="39"/>
      <c r="F1004" s="270" t="s">
        <v>2445</v>
      </c>
      <c r="G1004" s="271"/>
      <c r="H1004" s="271"/>
      <c r="I1004" s="271"/>
      <c r="J1004" s="39"/>
      <c r="K1004" s="39"/>
      <c r="L1004" s="39"/>
      <c r="M1004" s="39"/>
      <c r="N1004" s="39"/>
      <c r="O1004" s="39"/>
      <c r="P1004" s="39"/>
      <c r="Q1004" s="39"/>
      <c r="R1004" s="40"/>
      <c r="T1004" s="147"/>
      <c r="U1004" s="39"/>
      <c r="V1004" s="39"/>
      <c r="W1004" s="39"/>
      <c r="X1004" s="39"/>
      <c r="Y1004" s="39"/>
      <c r="Z1004" s="39"/>
      <c r="AA1004" s="81"/>
      <c r="AT1004" s="21" t="s">
        <v>210</v>
      </c>
      <c r="AU1004" s="21" t="s">
        <v>114</v>
      </c>
    </row>
    <row r="1005" spans="2:51" s="11" customFormat="1" ht="22.5" customHeight="1">
      <c r="B1005" s="187"/>
      <c r="C1005" s="188"/>
      <c r="D1005" s="188"/>
      <c r="E1005" s="189" t="s">
        <v>22</v>
      </c>
      <c r="F1005" s="272" t="s">
        <v>2211</v>
      </c>
      <c r="G1005" s="273"/>
      <c r="H1005" s="273"/>
      <c r="I1005" s="273"/>
      <c r="J1005" s="188"/>
      <c r="K1005" s="190" t="s">
        <v>22</v>
      </c>
      <c r="L1005" s="188"/>
      <c r="M1005" s="188"/>
      <c r="N1005" s="188"/>
      <c r="O1005" s="188"/>
      <c r="P1005" s="188"/>
      <c r="Q1005" s="188"/>
      <c r="R1005" s="191"/>
      <c r="T1005" s="192"/>
      <c r="U1005" s="188"/>
      <c r="V1005" s="188"/>
      <c r="W1005" s="188"/>
      <c r="X1005" s="188"/>
      <c r="Y1005" s="188"/>
      <c r="Z1005" s="188"/>
      <c r="AA1005" s="193"/>
      <c r="AT1005" s="194" t="s">
        <v>199</v>
      </c>
      <c r="AU1005" s="194" t="s">
        <v>114</v>
      </c>
      <c r="AV1005" s="11" t="s">
        <v>90</v>
      </c>
      <c r="AW1005" s="11" t="s">
        <v>39</v>
      </c>
      <c r="AX1005" s="11" t="s">
        <v>82</v>
      </c>
      <c r="AY1005" s="194" t="s">
        <v>191</v>
      </c>
    </row>
    <row r="1006" spans="2:51" s="10" customFormat="1" ht="22.5" customHeight="1">
      <c r="B1006" s="179"/>
      <c r="C1006" s="180"/>
      <c r="D1006" s="180"/>
      <c r="E1006" s="181" t="s">
        <v>22</v>
      </c>
      <c r="F1006" s="274" t="s">
        <v>2446</v>
      </c>
      <c r="G1006" s="275"/>
      <c r="H1006" s="275"/>
      <c r="I1006" s="275"/>
      <c r="J1006" s="180"/>
      <c r="K1006" s="182">
        <v>1</v>
      </c>
      <c r="L1006" s="180"/>
      <c r="M1006" s="180"/>
      <c r="N1006" s="180"/>
      <c r="O1006" s="180"/>
      <c r="P1006" s="180"/>
      <c r="Q1006" s="180"/>
      <c r="R1006" s="183"/>
      <c r="T1006" s="184"/>
      <c r="U1006" s="180"/>
      <c r="V1006" s="180"/>
      <c r="W1006" s="180"/>
      <c r="X1006" s="180"/>
      <c r="Y1006" s="180"/>
      <c r="Z1006" s="180"/>
      <c r="AA1006" s="185"/>
      <c r="AT1006" s="186" t="s">
        <v>199</v>
      </c>
      <c r="AU1006" s="186" t="s">
        <v>114</v>
      </c>
      <c r="AV1006" s="10" t="s">
        <v>114</v>
      </c>
      <c r="AW1006" s="10" t="s">
        <v>39</v>
      </c>
      <c r="AX1006" s="10" t="s">
        <v>82</v>
      </c>
      <c r="AY1006" s="186" t="s">
        <v>191</v>
      </c>
    </row>
    <row r="1007" spans="2:51" s="12" customFormat="1" ht="22.5" customHeight="1">
      <c r="B1007" s="195"/>
      <c r="C1007" s="196"/>
      <c r="D1007" s="196"/>
      <c r="E1007" s="197" t="s">
        <v>22</v>
      </c>
      <c r="F1007" s="288" t="s">
        <v>217</v>
      </c>
      <c r="G1007" s="289"/>
      <c r="H1007" s="289"/>
      <c r="I1007" s="289"/>
      <c r="J1007" s="196"/>
      <c r="K1007" s="198">
        <v>1</v>
      </c>
      <c r="L1007" s="196"/>
      <c r="M1007" s="196"/>
      <c r="N1007" s="196"/>
      <c r="O1007" s="196"/>
      <c r="P1007" s="196"/>
      <c r="Q1007" s="196"/>
      <c r="R1007" s="199"/>
      <c r="T1007" s="200"/>
      <c r="U1007" s="196"/>
      <c r="V1007" s="196"/>
      <c r="W1007" s="196"/>
      <c r="X1007" s="196"/>
      <c r="Y1007" s="196"/>
      <c r="Z1007" s="196"/>
      <c r="AA1007" s="201"/>
      <c r="AT1007" s="202" t="s">
        <v>199</v>
      </c>
      <c r="AU1007" s="202" t="s">
        <v>114</v>
      </c>
      <c r="AV1007" s="12" t="s">
        <v>196</v>
      </c>
      <c r="AW1007" s="12" t="s">
        <v>39</v>
      </c>
      <c r="AX1007" s="12" t="s">
        <v>90</v>
      </c>
      <c r="AY1007" s="202" t="s">
        <v>191</v>
      </c>
    </row>
    <row r="1008" spans="2:65" s="1" customFormat="1" ht="22.5" customHeight="1">
      <c r="B1008" s="38"/>
      <c r="C1008" s="172" t="s">
        <v>1350</v>
      </c>
      <c r="D1008" s="172" t="s">
        <v>193</v>
      </c>
      <c r="E1008" s="173" t="s">
        <v>2447</v>
      </c>
      <c r="F1008" s="281" t="s">
        <v>2448</v>
      </c>
      <c r="G1008" s="281"/>
      <c r="H1008" s="281"/>
      <c r="I1008" s="281"/>
      <c r="J1008" s="174" t="s">
        <v>203</v>
      </c>
      <c r="K1008" s="175">
        <v>1</v>
      </c>
      <c r="L1008" s="282">
        <v>0</v>
      </c>
      <c r="M1008" s="283"/>
      <c r="N1008" s="280">
        <f>ROUND(L1008*K1008,2)</f>
        <v>0</v>
      </c>
      <c r="O1008" s="280"/>
      <c r="P1008" s="280"/>
      <c r="Q1008" s="280"/>
      <c r="R1008" s="40"/>
      <c r="T1008" s="176" t="s">
        <v>22</v>
      </c>
      <c r="U1008" s="47" t="s">
        <v>47</v>
      </c>
      <c r="V1008" s="39"/>
      <c r="W1008" s="177">
        <f>V1008*K1008</f>
        <v>0</v>
      </c>
      <c r="X1008" s="177">
        <v>0</v>
      </c>
      <c r="Y1008" s="177">
        <f>X1008*K1008</f>
        <v>0</v>
      </c>
      <c r="Z1008" s="177">
        <v>0</v>
      </c>
      <c r="AA1008" s="178">
        <f>Z1008*K1008</f>
        <v>0</v>
      </c>
      <c r="AR1008" s="21" t="s">
        <v>344</v>
      </c>
      <c r="AT1008" s="21" t="s">
        <v>193</v>
      </c>
      <c r="AU1008" s="21" t="s">
        <v>114</v>
      </c>
      <c r="AY1008" s="21" t="s">
        <v>191</v>
      </c>
      <c r="BE1008" s="113">
        <f>IF(U1008="základní",N1008,0)</f>
        <v>0</v>
      </c>
      <c r="BF1008" s="113">
        <f>IF(U1008="snížená",N1008,0)</f>
        <v>0</v>
      </c>
      <c r="BG1008" s="113">
        <f>IF(U1008="zákl. přenesená",N1008,0)</f>
        <v>0</v>
      </c>
      <c r="BH1008" s="113">
        <f>IF(U1008="sníž. přenesená",N1008,0)</f>
        <v>0</v>
      </c>
      <c r="BI1008" s="113">
        <f>IF(U1008="nulová",N1008,0)</f>
        <v>0</v>
      </c>
      <c r="BJ1008" s="21" t="s">
        <v>90</v>
      </c>
      <c r="BK1008" s="113">
        <f>ROUND(L1008*K1008,2)</f>
        <v>0</v>
      </c>
      <c r="BL1008" s="21" t="s">
        <v>344</v>
      </c>
      <c r="BM1008" s="21" t="s">
        <v>2449</v>
      </c>
    </row>
    <row r="1009" spans="2:47" s="1" customFormat="1" ht="114" customHeight="1">
      <c r="B1009" s="38"/>
      <c r="C1009" s="39"/>
      <c r="D1009" s="39"/>
      <c r="E1009" s="39"/>
      <c r="F1009" s="270" t="s">
        <v>2450</v>
      </c>
      <c r="G1009" s="271"/>
      <c r="H1009" s="271"/>
      <c r="I1009" s="271"/>
      <c r="J1009" s="39"/>
      <c r="K1009" s="39"/>
      <c r="L1009" s="39"/>
      <c r="M1009" s="39"/>
      <c r="N1009" s="39"/>
      <c r="O1009" s="39"/>
      <c r="P1009" s="39"/>
      <c r="Q1009" s="39"/>
      <c r="R1009" s="40"/>
      <c r="T1009" s="147"/>
      <c r="U1009" s="39"/>
      <c r="V1009" s="39"/>
      <c r="W1009" s="39"/>
      <c r="X1009" s="39"/>
      <c r="Y1009" s="39"/>
      <c r="Z1009" s="39"/>
      <c r="AA1009" s="81"/>
      <c r="AT1009" s="21" t="s">
        <v>210</v>
      </c>
      <c r="AU1009" s="21" t="s">
        <v>114</v>
      </c>
    </row>
    <row r="1010" spans="2:51" s="11" customFormat="1" ht="22.5" customHeight="1">
      <c r="B1010" s="187"/>
      <c r="C1010" s="188"/>
      <c r="D1010" s="188"/>
      <c r="E1010" s="189" t="s">
        <v>22</v>
      </c>
      <c r="F1010" s="272" t="s">
        <v>2211</v>
      </c>
      <c r="G1010" s="273"/>
      <c r="H1010" s="273"/>
      <c r="I1010" s="273"/>
      <c r="J1010" s="188"/>
      <c r="K1010" s="190" t="s">
        <v>22</v>
      </c>
      <c r="L1010" s="188"/>
      <c r="M1010" s="188"/>
      <c r="N1010" s="188"/>
      <c r="O1010" s="188"/>
      <c r="P1010" s="188"/>
      <c r="Q1010" s="188"/>
      <c r="R1010" s="191"/>
      <c r="T1010" s="192"/>
      <c r="U1010" s="188"/>
      <c r="V1010" s="188"/>
      <c r="W1010" s="188"/>
      <c r="X1010" s="188"/>
      <c r="Y1010" s="188"/>
      <c r="Z1010" s="188"/>
      <c r="AA1010" s="193"/>
      <c r="AT1010" s="194" t="s">
        <v>199</v>
      </c>
      <c r="AU1010" s="194" t="s">
        <v>114</v>
      </c>
      <c r="AV1010" s="11" t="s">
        <v>90</v>
      </c>
      <c r="AW1010" s="11" t="s">
        <v>39</v>
      </c>
      <c r="AX1010" s="11" t="s">
        <v>82</v>
      </c>
      <c r="AY1010" s="194" t="s">
        <v>191</v>
      </c>
    </row>
    <row r="1011" spans="2:51" s="10" customFormat="1" ht="22.5" customHeight="1">
      <c r="B1011" s="179"/>
      <c r="C1011" s="180"/>
      <c r="D1011" s="180"/>
      <c r="E1011" s="181" t="s">
        <v>22</v>
      </c>
      <c r="F1011" s="274" t="s">
        <v>2451</v>
      </c>
      <c r="G1011" s="275"/>
      <c r="H1011" s="275"/>
      <c r="I1011" s="275"/>
      <c r="J1011" s="180"/>
      <c r="K1011" s="182">
        <v>1</v>
      </c>
      <c r="L1011" s="180"/>
      <c r="M1011" s="180"/>
      <c r="N1011" s="180"/>
      <c r="O1011" s="180"/>
      <c r="P1011" s="180"/>
      <c r="Q1011" s="180"/>
      <c r="R1011" s="183"/>
      <c r="T1011" s="184"/>
      <c r="U1011" s="180"/>
      <c r="V1011" s="180"/>
      <c r="W1011" s="180"/>
      <c r="X1011" s="180"/>
      <c r="Y1011" s="180"/>
      <c r="Z1011" s="180"/>
      <c r="AA1011" s="185"/>
      <c r="AT1011" s="186" t="s">
        <v>199</v>
      </c>
      <c r="AU1011" s="186" t="s">
        <v>114</v>
      </c>
      <c r="AV1011" s="10" t="s">
        <v>114</v>
      </c>
      <c r="AW1011" s="10" t="s">
        <v>39</v>
      </c>
      <c r="AX1011" s="10" t="s">
        <v>90</v>
      </c>
      <c r="AY1011" s="186" t="s">
        <v>191</v>
      </c>
    </row>
    <row r="1012" spans="2:51" s="12" customFormat="1" ht="22.5" customHeight="1">
      <c r="B1012" s="195"/>
      <c r="C1012" s="196"/>
      <c r="D1012" s="196"/>
      <c r="E1012" s="197" t="s">
        <v>22</v>
      </c>
      <c r="F1012" s="288" t="s">
        <v>217</v>
      </c>
      <c r="G1012" s="289"/>
      <c r="H1012" s="289"/>
      <c r="I1012" s="289"/>
      <c r="J1012" s="196"/>
      <c r="K1012" s="198">
        <v>1</v>
      </c>
      <c r="L1012" s="196"/>
      <c r="M1012" s="196"/>
      <c r="N1012" s="196"/>
      <c r="O1012" s="196"/>
      <c r="P1012" s="196"/>
      <c r="Q1012" s="196"/>
      <c r="R1012" s="199"/>
      <c r="T1012" s="200"/>
      <c r="U1012" s="196"/>
      <c r="V1012" s="196"/>
      <c r="W1012" s="196"/>
      <c r="X1012" s="196"/>
      <c r="Y1012" s="196"/>
      <c r="Z1012" s="196"/>
      <c r="AA1012" s="201"/>
      <c r="AT1012" s="202" t="s">
        <v>199</v>
      </c>
      <c r="AU1012" s="202" t="s">
        <v>114</v>
      </c>
      <c r="AV1012" s="12" t="s">
        <v>196</v>
      </c>
      <c r="AW1012" s="12" t="s">
        <v>39</v>
      </c>
      <c r="AX1012" s="12" t="s">
        <v>82</v>
      </c>
      <c r="AY1012" s="202" t="s">
        <v>191</v>
      </c>
    </row>
    <row r="1013" spans="2:65" s="1" customFormat="1" ht="22.5" customHeight="1">
      <c r="B1013" s="38"/>
      <c r="C1013" s="172" t="s">
        <v>979</v>
      </c>
      <c r="D1013" s="172" t="s">
        <v>193</v>
      </c>
      <c r="E1013" s="173" t="s">
        <v>2452</v>
      </c>
      <c r="F1013" s="281" t="s">
        <v>2453</v>
      </c>
      <c r="G1013" s="281"/>
      <c r="H1013" s="281"/>
      <c r="I1013" s="281"/>
      <c r="J1013" s="174" t="s">
        <v>203</v>
      </c>
      <c r="K1013" s="175">
        <v>1</v>
      </c>
      <c r="L1013" s="282">
        <v>0</v>
      </c>
      <c r="M1013" s="283"/>
      <c r="N1013" s="280">
        <f>ROUND(L1013*K1013,2)</f>
        <v>0</v>
      </c>
      <c r="O1013" s="280"/>
      <c r="P1013" s="280"/>
      <c r="Q1013" s="280"/>
      <c r="R1013" s="40"/>
      <c r="T1013" s="176" t="s">
        <v>22</v>
      </c>
      <c r="U1013" s="47" t="s">
        <v>47</v>
      </c>
      <c r="V1013" s="39"/>
      <c r="W1013" s="177">
        <f>V1013*K1013</f>
        <v>0</v>
      </c>
      <c r="X1013" s="177">
        <v>0</v>
      </c>
      <c r="Y1013" s="177">
        <f>X1013*K1013</f>
        <v>0</v>
      </c>
      <c r="Z1013" s="177">
        <v>0</v>
      </c>
      <c r="AA1013" s="178">
        <f>Z1013*K1013</f>
        <v>0</v>
      </c>
      <c r="AR1013" s="21" t="s">
        <v>344</v>
      </c>
      <c r="AT1013" s="21" t="s">
        <v>193</v>
      </c>
      <c r="AU1013" s="21" t="s">
        <v>114</v>
      </c>
      <c r="AY1013" s="21" t="s">
        <v>191</v>
      </c>
      <c r="BE1013" s="113">
        <f>IF(U1013="základní",N1013,0)</f>
        <v>0</v>
      </c>
      <c r="BF1013" s="113">
        <f>IF(U1013="snížená",N1013,0)</f>
        <v>0</v>
      </c>
      <c r="BG1013" s="113">
        <f>IF(U1013="zákl. přenesená",N1013,0)</f>
        <v>0</v>
      </c>
      <c r="BH1013" s="113">
        <f>IF(U1013="sníž. přenesená",N1013,0)</f>
        <v>0</v>
      </c>
      <c r="BI1013" s="113">
        <f>IF(U1013="nulová",N1013,0)</f>
        <v>0</v>
      </c>
      <c r="BJ1013" s="21" t="s">
        <v>90</v>
      </c>
      <c r="BK1013" s="113">
        <f>ROUND(L1013*K1013,2)</f>
        <v>0</v>
      </c>
      <c r="BL1013" s="21" t="s">
        <v>344</v>
      </c>
      <c r="BM1013" s="21" t="s">
        <v>2454</v>
      </c>
    </row>
    <row r="1014" spans="2:47" s="1" customFormat="1" ht="114" customHeight="1">
      <c r="B1014" s="38"/>
      <c r="C1014" s="39"/>
      <c r="D1014" s="39"/>
      <c r="E1014" s="39"/>
      <c r="F1014" s="270" t="s">
        <v>2455</v>
      </c>
      <c r="G1014" s="271"/>
      <c r="H1014" s="271"/>
      <c r="I1014" s="271"/>
      <c r="J1014" s="39"/>
      <c r="K1014" s="39"/>
      <c r="L1014" s="39"/>
      <c r="M1014" s="39"/>
      <c r="N1014" s="39"/>
      <c r="O1014" s="39"/>
      <c r="P1014" s="39"/>
      <c r="Q1014" s="39"/>
      <c r="R1014" s="40"/>
      <c r="T1014" s="147"/>
      <c r="U1014" s="39"/>
      <c r="V1014" s="39"/>
      <c r="W1014" s="39"/>
      <c r="X1014" s="39"/>
      <c r="Y1014" s="39"/>
      <c r="Z1014" s="39"/>
      <c r="AA1014" s="81"/>
      <c r="AT1014" s="21" t="s">
        <v>210</v>
      </c>
      <c r="AU1014" s="21" t="s">
        <v>114</v>
      </c>
    </row>
    <row r="1015" spans="2:51" s="11" customFormat="1" ht="22.5" customHeight="1">
      <c r="B1015" s="187"/>
      <c r="C1015" s="188"/>
      <c r="D1015" s="188"/>
      <c r="E1015" s="189" t="s">
        <v>22</v>
      </c>
      <c r="F1015" s="272" t="s">
        <v>2211</v>
      </c>
      <c r="G1015" s="273"/>
      <c r="H1015" s="273"/>
      <c r="I1015" s="273"/>
      <c r="J1015" s="188"/>
      <c r="K1015" s="190" t="s">
        <v>22</v>
      </c>
      <c r="L1015" s="188"/>
      <c r="M1015" s="188"/>
      <c r="N1015" s="188"/>
      <c r="O1015" s="188"/>
      <c r="P1015" s="188"/>
      <c r="Q1015" s="188"/>
      <c r="R1015" s="191"/>
      <c r="T1015" s="192"/>
      <c r="U1015" s="188"/>
      <c r="V1015" s="188"/>
      <c r="W1015" s="188"/>
      <c r="X1015" s="188"/>
      <c r="Y1015" s="188"/>
      <c r="Z1015" s="188"/>
      <c r="AA1015" s="193"/>
      <c r="AT1015" s="194" t="s">
        <v>199</v>
      </c>
      <c r="AU1015" s="194" t="s">
        <v>114</v>
      </c>
      <c r="AV1015" s="11" t="s">
        <v>90</v>
      </c>
      <c r="AW1015" s="11" t="s">
        <v>39</v>
      </c>
      <c r="AX1015" s="11" t="s">
        <v>82</v>
      </c>
      <c r="AY1015" s="194" t="s">
        <v>191</v>
      </c>
    </row>
    <row r="1016" spans="2:51" s="10" customFormat="1" ht="22.5" customHeight="1">
      <c r="B1016" s="179"/>
      <c r="C1016" s="180"/>
      <c r="D1016" s="180"/>
      <c r="E1016" s="181" t="s">
        <v>22</v>
      </c>
      <c r="F1016" s="274" t="s">
        <v>2456</v>
      </c>
      <c r="G1016" s="275"/>
      <c r="H1016" s="275"/>
      <c r="I1016" s="275"/>
      <c r="J1016" s="180"/>
      <c r="K1016" s="182">
        <v>1</v>
      </c>
      <c r="L1016" s="180"/>
      <c r="M1016" s="180"/>
      <c r="N1016" s="180"/>
      <c r="O1016" s="180"/>
      <c r="P1016" s="180"/>
      <c r="Q1016" s="180"/>
      <c r="R1016" s="183"/>
      <c r="T1016" s="184"/>
      <c r="U1016" s="180"/>
      <c r="V1016" s="180"/>
      <c r="W1016" s="180"/>
      <c r="X1016" s="180"/>
      <c r="Y1016" s="180"/>
      <c r="Z1016" s="180"/>
      <c r="AA1016" s="185"/>
      <c r="AT1016" s="186" t="s">
        <v>199</v>
      </c>
      <c r="AU1016" s="186" t="s">
        <v>114</v>
      </c>
      <c r="AV1016" s="10" t="s">
        <v>114</v>
      </c>
      <c r="AW1016" s="10" t="s">
        <v>39</v>
      </c>
      <c r="AX1016" s="10" t="s">
        <v>82</v>
      </c>
      <c r="AY1016" s="186" t="s">
        <v>191</v>
      </c>
    </row>
    <row r="1017" spans="2:51" s="12" customFormat="1" ht="22.5" customHeight="1">
      <c r="B1017" s="195"/>
      <c r="C1017" s="196"/>
      <c r="D1017" s="196"/>
      <c r="E1017" s="197" t="s">
        <v>22</v>
      </c>
      <c r="F1017" s="288" t="s">
        <v>217</v>
      </c>
      <c r="G1017" s="289"/>
      <c r="H1017" s="289"/>
      <c r="I1017" s="289"/>
      <c r="J1017" s="196"/>
      <c r="K1017" s="198">
        <v>1</v>
      </c>
      <c r="L1017" s="196"/>
      <c r="M1017" s="196"/>
      <c r="N1017" s="196"/>
      <c r="O1017" s="196"/>
      <c r="P1017" s="196"/>
      <c r="Q1017" s="196"/>
      <c r="R1017" s="199"/>
      <c r="T1017" s="200"/>
      <c r="U1017" s="196"/>
      <c r="V1017" s="196"/>
      <c r="W1017" s="196"/>
      <c r="X1017" s="196"/>
      <c r="Y1017" s="196"/>
      <c r="Z1017" s="196"/>
      <c r="AA1017" s="201"/>
      <c r="AT1017" s="202" t="s">
        <v>199</v>
      </c>
      <c r="AU1017" s="202" t="s">
        <v>114</v>
      </c>
      <c r="AV1017" s="12" t="s">
        <v>196</v>
      </c>
      <c r="AW1017" s="12" t="s">
        <v>39</v>
      </c>
      <c r="AX1017" s="12" t="s">
        <v>90</v>
      </c>
      <c r="AY1017" s="202" t="s">
        <v>191</v>
      </c>
    </row>
    <row r="1018" spans="2:65" s="1" customFormat="1" ht="22.5" customHeight="1">
      <c r="B1018" s="38"/>
      <c r="C1018" s="172" t="s">
        <v>2457</v>
      </c>
      <c r="D1018" s="172" t="s">
        <v>193</v>
      </c>
      <c r="E1018" s="173" t="s">
        <v>1508</v>
      </c>
      <c r="F1018" s="281" t="s">
        <v>1509</v>
      </c>
      <c r="G1018" s="281"/>
      <c r="H1018" s="281"/>
      <c r="I1018" s="281"/>
      <c r="J1018" s="174" t="s">
        <v>406</v>
      </c>
      <c r="K1018" s="175">
        <v>6.9</v>
      </c>
      <c r="L1018" s="282">
        <v>0</v>
      </c>
      <c r="M1018" s="283"/>
      <c r="N1018" s="280">
        <f>ROUND(L1018*K1018,2)</f>
        <v>0</v>
      </c>
      <c r="O1018" s="280"/>
      <c r="P1018" s="280"/>
      <c r="Q1018" s="280"/>
      <c r="R1018" s="40"/>
      <c r="T1018" s="176" t="s">
        <v>22</v>
      </c>
      <c r="U1018" s="47" t="s">
        <v>47</v>
      </c>
      <c r="V1018" s="39"/>
      <c r="W1018" s="177">
        <f>V1018*K1018</f>
        <v>0</v>
      </c>
      <c r="X1018" s="177">
        <v>0</v>
      </c>
      <c r="Y1018" s="177">
        <f>X1018*K1018</f>
        <v>0</v>
      </c>
      <c r="Z1018" s="177">
        <v>0</v>
      </c>
      <c r="AA1018" s="178">
        <f>Z1018*K1018</f>
        <v>0</v>
      </c>
      <c r="AR1018" s="21" t="s">
        <v>196</v>
      </c>
      <c r="AT1018" s="21" t="s">
        <v>193</v>
      </c>
      <c r="AU1018" s="21" t="s">
        <v>114</v>
      </c>
      <c r="AY1018" s="21" t="s">
        <v>191</v>
      </c>
      <c r="BE1018" s="113">
        <f>IF(U1018="základní",N1018,0)</f>
        <v>0</v>
      </c>
      <c r="BF1018" s="113">
        <f>IF(U1018="snížená",N1018,0)</f>
        <v>0</v>
      </c>
      <c r="BG1018" s="113">
        <f>IF(U1018="zákl. přenesená",N1018,0)</f>
        <v>0</v>
      </c>
      <c r="BH1018" s="113">
        <f>IF(U1018="sníž. přenesená",N1018,0)</f>
        <v>0</v>
      </c>
      <c r="BI1018" s="113">
        <f>IF(U1018="nulová",N1018,0)</f>
        <v>0</v>
      </c>
      <c r="BJ1018" s="21" t="s">
        <v>90</v>
      </c>
      <c r="BK1018" s="113">
        <f>ROUND(L1018*K1018,2)</f>
        <v>0</v>
      </c>
      <c r="BL1018" s="21" t="s">
        <v>196</v>
      </c>
      <c r="BM1018" s="21" t="s">
        <v>2458</v>
      </c>
    </row>
    <row r="1019" spans="2:51" s="11" customFormat="1" ht="22.5" customHeight="1">
      <c r="B1019" s="187"/>
      <c r="C1019" s="188"/>
      <c r="D1019" s="188"/>
      <c r="E1019" s="189" t="s">
        <v>22</v>
      </c>
      <c r="F1019" s="286" t="s">
        <v>1160</v>
      </c>
      <c r="G1019" s="287"/>
      <c r="H1019" s="287"/>
      <c r="I1019" s="287"/>
      <c r="J1019" s="188"/>
      <c r="K1019" s="190" t="s">
        <v>22</v>
      </c>
      <c r="L1019" s="188"/>
      <c r="M1019" s="188"/>
      <c r="N1019" s="188"/>
      <c r="O1019" s="188"/>
      <c r="P1019" s="188"/>
      <c r="Q1019" s="188"/>
      <c r="R1019" s="191"/>
      <c r="T1019" s="192"/>
      <c r="U1019" s="188"/>
      <c r="V1019" s="188"/>
      <c r="W1019" s="188"/>
      <c r="X1019" s="188"/>
      <c r="Y1019" s="188"/>
      <c r="Z1019" s="188"/>
      <c r="AA1019" s="193"/>
      <c r="AT1019" s="194" t="s">
        <v>199</v>
      </c>
      <c r="AU1019" s="194" t="s">
        <v>114</v>
      </c>
      <c r="AV1019" s="11" t="s">
        <v>90</v>
      </c>
      <c r="AW1019" s="11" t="s">
        <v>39</v>
      </c>
      <c r="AX1019" s="11" t="s">
        <v>82</v>
      </c>
      <c r="AY1019" s="194" t="s">
        <v>191</v>
      </c>
    </row>
    <row r="1020" spans="2:51" s="10" customFormat="1" ht="22.5" customHeight="1">
      <c r="B1020" s="179"/>
      <c r="C1020" s="180"/>
      <c r="D1020" s="180"/>
      <c r="E1020" s="181" t="s">
        <v>22</v>
      </c>
      <c r="F1020" s="274" t="s">
        <v>2459</v>
      </c>
      <c r="G1020" s="275"/>
      <c r="H1020" s="275"/>
      <c r="I1020" s="275"/>
      <c r="J1020" s="180"/>
      <c r="K1020" s="182">
        <v>1.9</v>
      </c>
      <c r="L1020" s="180"/>
      <c r="M1020" s="180"/>
      <c r="N1020" s="180"/>
      <c r="O1020" s="180"/>
      <c r="P1020" s="180"/>
      <c r="Q1020" s="180"/>
      <c r="R1020" s="183"/>
      <c r="T1020" s="184"/>
      <c r="U1020" s="180"/>
      <c r="V1020" s="180"/>
      <c r="W1020" s="180"/>
      <c r="X1020" s="180"/>
      <c r="Y1020" s="180"/>
      <c r="Z1020" s="180"/>
      <c r="AA1020" s="185"/>
      <c r="AT1020" s="186" t="s">
        <v>199</v>
      </c>
      <c r="AU1020" s="186" t="s">
        <v>114</v>
      </c>
      <c r="AV1020" s="10" t="s">
        <v>114</v>
      </c>
      <c r="AW1020" s="10" t="s">
        <v>39</v>
      </c>
      <c r="AX1020" s="10" t="s">
        <v>82</v>
      </c>
      <c r="AY1020" s="186" t="s">
        <v>191</v>
      </c>
    </row>
    <row r="1021" spans="2:51" s="10" customFormat="1" ht="22.5" customHeight="1">
      <c r="B1021" s="179"/>
      <c r="C1021" s="180"/>
      <c r="D1021" s="180"/>
      <c r="E1021" s="181" t="s">
        <v>22</v>
      </c>
      <c r="F1021" s="274" t="s">
        <v>2460</v>
      </c>
      <c r="G1021" s="275"/>
      <c r="H1021" s="275"/>
      <c r="I1021" s="275"/>
      <c r="J1021" s="180"/>
      <c r="K1021" s="182">
        <v>3</v>
      </c>
      <c r="L1021" s="180"/>
      <c r="M1021" s="180"/>
      <c r="N1021" s="180"/>
      <c r="O1021" s="180"/>
      <c r="P1021" s="180"/>
      <c r="Q1021" s="180"/>
      <c r="R1021" s="183"/>
      <c r="T1021" s="184"/>
      <c r="U1021" s="180"/>
      <c r="V1021" s="180"/>
      <c r="W1021" s="180"/>
      <c r="X1021" s="180"/>
      <c r="Y1021" s="180"/>
      <c r="Z1021" s="180"/>
      <c r="AA1021" s="185"/>
      <c r="AT1021" s="186" t="s">
        <v>199</v>
      </c>
      <c r="AU1021" s="186" t="s">
        <v>114</v>
      </c>
      <c r="AV1021" s="10" t="s">
        <v>114</v>
      </c>
      <c r="AW1021" s="10" t="s">
        <v>39</v>
      </c>
      <c r="AX1021" s="10" t="s">
        <v>82</v>
      </c>
      <c r="AY1021" s="186" t="s">
        <v>191</v>
      </c>
    </row>
    <row r="1022" spans="2:51" s="10" customFormat="1" ht="22.5" customHeight="1">
      <c r="B1022" s="179"/>
      <c r="C1022" s="180"/>
      <c r="D1022" s="180"/>
      <c r="E1022" s="181" t="s">
        <v>22</v>
      </c>
      <c r="F1022" s="274" t="s">
        <v>2461</v>
      </c>
      <c r="G1022" s="275"/>
      <c r="H1022" s="275"/>
      <c r="I1022" s="275"/>
      <c r="J1022" s="180"/>
      <c r="K1022" s="182">
        <v>2</v>
      </c>
      <c r="L1022" s="180"/>
      <c r="M1022" s="180"/>
      <c r="N1022" s="180"/>
      <c r="O1022" s="180"/>
      <c r="P1022" s="180"/>
      <c r="Q1022" s="180"/>
      <c r="R1022" s="183"/>
      <c r="T1022" s="184"/>
      <c r="U1022" s="180"/>
      <c r="V1022" s="180"/>
      <c r="W1022" s="180"/>
      <c r="X1022" s="180"/>
      <c r="Y1022" s="180"/>
      <c r="Z1022" s="180"/>
      <c r="AA1022" s="185"/>
      <c r="AT1022" s="186" t="s">
        <v>199</v>
      </c>
      <c r="AU1022" s="186" t="s">
        <v>114</v>
      </c>
      <c r="AV1022" s="10" t="s">
        <v>114</v>
      </c>
      <c r="AW1022" s="10" t="s">
        <v>39</v>
      </c>
      <c r="AX1022" s="10" t="s">
        <v>82</v>
      </c>
      <c r="AY1022" s="186" t="s">
        <v>191</v>
      </c>
    </row>
    <row r="1023" spans="2:51" s="12" customFormat="1" ht="22.5" customHeight="1">
      <c r="B1023" s="195"/>
      <c r="C1023" s="196"/>
      <c r="D1023" s="196"/>
      <c r="E1023" s="197" t="s">
        <v>22</v>
      </c>
      <c r="F1023" s="288" t="s">
        <v>217</v>
      </c>
      <c r="G1023" s="289"/>
      <c r="H1023" s="289"/>
      <c r="I1023" s="289"/>
      <c r="J1023" s="196"/>
      <c r="K1023" s="198">
        <v>6.9</v>
      </c>
      <c r="L1023" s="196"/>
      <c r="M1023" s="196"/>
      <c r="N1023" s="196"/>
      <c r="O1023" s="196"/>
      <c r="P1023" s="196"/>
      <c r="Q1023" s="196"/>
      <c r="R1023" s="199"/>
      <c r="T1023" s="200"/>
      <c r="U1023" s="196"/>
      <c r="V1023" s="196"/>
      <c r="W1023" s="196"/>
      <c r="X1023" s="196"/>
      <c r="Y1023" s="196"/>
      <c r="Z1023" s="196"/>
      <c r="AA1023" s="201"/>
      <c r="AT1023" s="202" t="s">
        <v>199</v>
      </c>
      <c r="AU1023" s="202" t="s">
        <v>114</v>
      </c>
      <c r="AV1023" s="12" t="s">
        <v>196</v>
      </c>
      <c r="AW1023" s="12" t="s">
        <v>39</v>
      </c>
      <c r="AX1023" s="12" t="s">
        <v>90</v>
      </c>
      <c r="AY1023" s="202" t="s">
        <v>191</v>
      </c>
    </row>
    <row r="1024" spans="2:65" s="1" customFormat="1" ht="31.5" customHeight="1">
      <c r="B1024" s="38"/>
      <c r="C1024" s="172" t="s">
        <v>2462</v>
      </c>
      <c r="D1024" s="172" t="s">
        <v>193</v>
      </c>
      <c r="E1024" s="173" t="s">
        <v>2463</v>
      </c>
      <c r="F1024" s="281" t="s">
        <v>2464</v>
      </c>
      <c r="G1024" s="281"/>
      <c r="H1024" s="281"/>
      <c r="I1024" s="281"/>
      <c r="J1024" s="174" t="s">
        <v>111</v>
      </c>
      <c r="K1024" s="175">
        <v>86.2</v>
      </c>
      <c r="L1024" s="282">
        <v>0</v>
      </c>
      <c r="M1024" s="283"/>
      <c r="N1024" s="280">
        <f>ROUND(L1024*K1024,2)</f>
        <v>0</v>
      </c>
      <c r="O1024" s="280"/>
      <c r="P1024" s="280"/>
      <c r="Q1024" s="280"/>
      <c r="R1024" s="40"/>
      <c r="T1024" s="176" t="s">
        <v>22</v>
      </c>
      <c r="U1024" s="47" t="s">
        <v>47</v>
      </c>
      <c r="V1024" s="39"/>
      <c r="W1024" s="177">
        <f>V1024*K1024</f>
        <v>0</v>
      </c>
      <c r="X1024" s="177">
        <v>0.00025</v>
      </c>
      <c r="Y1024" s="177">
        <f>X1024*K1024</f>
        <v>0.02155</v>
      </c>
      <c r="Z1024" s="177">
        <v>0</v>
      </c>
      <c r="AA1024" s="178">
        <f>Z1024*K1024</f>
        <v>0</v>
      </c>
      <c r="AR1024" s="21" t="s">
        <v>344</v>
      </c>
      <c r="AT1024" s="21" t="s">
        <v>193</v>
      </c>
      <c r="AU1024" s="21" t="s">
        <v>114</v>
      </c>
      <c r="AY1024" s="21" t="s">
        <v>191</v>
      </c>
      <c r="BE1024" s="113">
        <f>IF(U1024="základní",N1024,0)</f>
        <v>0</v>
      </c>
      <c r="BF1024" s="113">
        <f>IF(U1024="snížená",N1024,0)</f>
        <v>0</v>
      </c>
      <c r="BG1024" s="113">
        <f>IF(U1024="zákl. přenesená",N1024,0)</f>
        <v>0</v>
      </c>
      <c r="BH1024" s="113">
        <f>IF(U1024="sníž. přenesená",N1024,0)</f>
        <v>0</v>
      </c>
      <c r="BI1024" s="113">
        <f>IF(U1024="nulová",N1024,0)</f>
        <v>0</v>
      </c>
      <c r="BJ1024" s="21" t="s">
        <v>90</v>
      </c>
      <c r="BK1024" s="113">
        <f>ROUND(L1024*K1024,2)</f>
        <v>0</v>
      </c>
      <c r="BL1024" s="21" t="s">
        <v>344</v>
      </c>
      <c r="BM1024" s="21" t="s">
        <v>2465</v>
      </c>
    </row>
    <row r="1025" spans="2:47" s="1" customFormat="1" ht="90" customHeight="1">
      <c r="B1025" s="38"/>
      <c r="C1025" s="39"/>
      <c r="D1025" s="39"/>
      <c r="E1025" s="39"/>
      <c r="F1025" s="270" t="s">
        <v>2466</v>
      </c>
      <c r="G1025" s="271"/>
      <c r="H1025" s="271"/>
      <c r="I1025" s="271"/>
      <c r="J1025" s="39"/>
      <c r="K1025" s="39"/>
      <c r="L1025" s="39"/>
      <c r="M1025" s="39"/>
      <c r="N1025" s="39"/>
      <c r="O1025" s="39"/>
      <c r="P1025" s="39"/>
      <c r="Q1025" s="39"/>
      <c r="R1025" s="40"/>
      <c r="T1025" s="147"/>
      <c r="U1025" s="39"/>
      <c r="V1025" s="39"/>
      <c r="W1025" s="39"/>
      <c r="X1025" s="39"/>
      <c r="Y1025" s="39"/>
      <c r="Z1025" s="39"/>
      <c r="AA1025" s="81"/>
      <c r="AT1025" s="21" t="s">
        <v>210</v>
      </c>
      <c r="AU1025" s="21" t="s">
        <v>114</v>
      </c>
    </row>
    <row r="1026" spans="2:51" s="11" customFormat="1" ht="22.5" customHeight="1">
      <c r="B1026" s="187"/>
      <c r="C1026" s="188"/>
      <c r="D1026" s="188"/>
      <c r="E1026" s="189" t="s">
        <v>22</v>
      </c>
      <c r="F1026" s="272" t="s">
        <v>1818</v>
      </c>
      <c r="G1026" s="273"/>
      <c r="H1026" s="273"/>
      <c r="I1026" s="273"/>
      <c r="J1026" s="188"/>
      <c r="K1026" s="190" t="s">
        <v>22</v>
      </c>
      <c r="L1026" s="188"/>
      <c r="M1026" s="188"/>
      <c r="N1026" s="188"/>
      <c r="O1026" s="188"/>
      <c r="P1026" s="188"/>
      <c r="Q1026" s="188"/>
      <c r="R1026" s="191"/>
      <c r="T1026" s="192"/>
      <c r="U1026" s="188"/>
      <c r="V1026" s="188"/>
      <c r="W1026" s="188"/>
      <c r="X1026" s="188"/>
      <c r="Y1026" s="188"/>
      <c r="Z1026" s="188"/>
      <c r="AA1026" s="193"/>
      <c r="AT1026" s="194" t="s">
        <v>199</v>
      </c>
      <c r="AU1026" s="194" t="s">
        <v>114</v>
      </c>
      <c r="AV1026" s="11" t="s">
        <v>90</v>
      </c>
      <c r="AW1026" s="11" t="s">
        <v>39</v>
      </c>
      <c r="AX1026" s="11" t="s">
        <v>82</v>
      </c>
      <c r="AY1026" s="194" t="s">
        <v>191</v>
      </c>
    </row>
    <row r="1027" spans="2:51" s="10" customFormat="1" ht="22.5" customHeight="1">
      <c r="B1027" s="179"/>
      <c r="C1027" s="180"/>
      <c r="D1027" s="180"/>
      <c r="E1027" s="181" t="s">
        <v>22</v>
      </c>
      <c r="F1027" s="274" t="s">
        <v>2467</v>
      </c>
      <c r="G1027" s="275"/>
      <c r="H1027" s="275"/>
      <c r="I1027" s="275"/>
      <c r="J1027" s="180"/>
      <c r="K1027" s="182">
        <v>26.6</v>
      </c>
      <c r="L1027" s="180"/>
      <c r="M1027" s="180"/>
      <c r="N1027" s="180"/>
      <c r="O1027" s="180"/>
      <c r="P1027" s="180"/>
      <c r="Q1027" s="180"/>
      <c r="R1027" s="183"/>
      <c r="T1027" s="184"/>
      <c r="U1027" s="180"/>
      <c r="V1027" s="180"/>
      <c r="W1027" s="180"/>
      <c r="X1027" s="180"/>
      <c r="Y1027" s="180"/>
      <c r="Z1027" s="180"/>
      <c r="AA1027" s="185"/>
      <c r="AT1027" s="186" t="s">
        <v>199</v>
      </c>
      <c r="AU1027" s="186" t="s">
        <v>114</v>
      </c>
      <c r="AV1027" s="10" t="s">
        <v>114</v>
      </c>
      <c r="AW1027" s="10" t="s">
        <v>39</v>
      </c>
      <c r="AX1027" s="10" t="s">
        <v>82</v>
      </c>
      <c r="AY1027" s="186" t="s">
        <v>191</v>
      </c>
    </row>
    <row r="1028" spans="2:51" s="10" customFormat="1" ht="22.5" customHeight="1">
      <c r="B1028" s="179"/>
      <c r="C1028" s="180"/>
      <c r="D1028" s="180"/>
      <c r="E1028" s="181" t="s">
        <v>22</v>
      </c>
      <c r="F1028" s="274" t="s">
        <v>2468</v>
      </c>
      <c r="G1028" s="275"/>
      <c r="H1028" s="275"/>
      <c r="I1028" s="275"/>
      <c r="J1028" s="180"/>
      <c r="K1028" s="182">
        <v>59.6</v>
      </c>
      <c r="L1028" s="180"/>
      <c r="M1028" s="180"/>
      <c r="N1028" s="180"/>
      <c r="O1028" s="180"/>
      <c r="P1028" s="180"/>
      <c r="Q1028" s="180"/>
      <c r="R1028" s="183"/>
      <c r="T1028" s="184"/>
      <c r="U1028" s="180"/>
      <c r="V1028" s="180"/>
      <c r="W1028" s="180"/>
      <c r="X1028" s="180"/>
      <c r="Y1028" s="180"/>
      <c r="Z1028" s="180"/>
      <c r="AA1028" s="185"/>
      <c r="AT1028" s="186" t="s">
        <v>199</v>
      </c>
      <c r="AU1028" s="186" t="s">
        <v>114</v>
      </c>
      <c r="AV1028" s="10" t="s">
        <v>114</v>
      </c>
      <c r="AW1028" s="10" t="s">
        <v>39</v>
      </c>
      <c r="AX1028" s="10" t="s">
        <v>82</v>
      </c>
      <c r="AY1028" s="186" t="s">
        <v>191</v>
      </c>
    </row>
    <row r="1029" spans="2:51" s="12" customFormat="1" ht="22.5" customHeight="1">
      <c r="B1029" s="195"/>
      <c r="C1029" s="196"/>
      <c r="D1029" s="196"/>
      <c r="E1029" s="197" t="s">
        <v>22</v>
      </c>
      <c r="F1029" s="288" t="s">
        <v>217</v>
      </c>
      <c r="G1029" s="289"/>
      <c r="H1029" s="289"/>
      <c r="I1029" s="289"/>
      <c r="J1029" s="196"/>
      <c r="K1029" s="198">
        <v>86.2</v>
      </c>
      <c r="L1029" s="196"/>
      <c r="M1029" s="196"/>
      <c r="N1029" s="196"/>
      <c r="O1029" s="196"/>
      <c r="P1029" s="196"/>
      <c r="Q1029" s="196"/>
      <c r="R1029" s="199"/>
      <c r="T1029" s="200"/>
      <c r="U1029" s="196"/>
      <c r="V1029" s="196"/>
      <c r="W1029" s="196"/>
      <c r="X1029" s="196"/>
      <c r="Y1029" s="196"/>
      <c r="Z1029" s="196"/>
      <c r="AA1029" s="201"/>
      <c r="AT1029" s="202" t="s">
        <v>199</v>
      </c>
      <c r="AU1029" s="202" t="s">
        <v>114</v>
      </c>
      <c r="AV1029" s="12" t="s">
        <v>196</v>
      </c>
      <c r="AW1029" s="12" t="s">
        <v>39</v>
      </c>
      <c r="AX1029" s="12" t="s">
        <v>90</v>
      </c>
      <c r="AY1029" s="202" t="s">
        <v>191</v>
      </c>
    </row>
    <row r="1030" spans="2:65" s="1" customFormat="1" ht="22.5" customHeight="1">
      <c r="B1030" s="38"/>
      <c r="C1030" s="203" t="s">
        <v>1156</v>
      </c>
      <c r="D1030" s="203" t="s">
        <v>292</v>
      </c>
      <c r="E1030" s="204" t="s">
        <v>2469</v>
      </c>
      <c r="F1030" s="276" t="s">
        <v>2470</v>
      </c>
      <c r="G1030" s="276"/>
      <c r="H1030" s="276"/>
      <c r="I1030" s="276"/>
      <c r="J1030" s="205" t="s">
        <v>203</v>
      </c>
      <c r="K1030" s="206">
        <v>1</v>
      </c>
      <c r="L1030" s="277">
        <v>0</v>
      </c>
      <c r="M1030" s="278"/>
      <c r="N1030" s="279">
        <f>ROUND(L1030*K1030,2)</f>
        <v>0</v>
      </c>
      <c r="O1030" s="280"/>
      <c r="P1030" s="280"/>
      <c r="Q1030" s="280"/>
      <c r="R1030" s="40"/>
      <c r="T1030" s="176" t="s">
        <v>22</v>
      </c>
      <c r="U1030" s="47" t="s">
        <v>47</v>
      </c>
      <c r="V1030" s="39"/>
      <c r="W1030" s="177">
        <f>V1030*K1030</f>
        <v>0</v>
      </c>
      <c r="X1030" s="177">
        <v>0</v>
      </c>
      <c r="Y1030" s="177">
        <f>X1030*K1030</f>
        <v>0</v>
      </c>
      <c r="Z1030" s="177">
        <v>0</v>
      </c>
      <c r="AA1030" s="178">
        <f>Z1030*K1030</f>
        <v>0</v>
      </c>
      <c r="AR1030" s="21" t="s">
        <v>270</v>
      </c>
      <c r="AT1030" s="21" t="s">
        <v>292</v>
      </c>
      <c r="AU1030" s="21" t="s">
        <v>114</v>
      </c>
      <c r="AY1030" s="21" t="s">
        <v>191</v>
      </c>
      <c r="BE1030" s="113">
        <f>IF(U1030="základní",N1030,0)</f>
        <v>0</v>
      </c>
      <c r="BF1030" s="113">
        <f>IF(U1030="snížená",N1030,0)</f>
        <v>0</v>
      </c>
      <c r="BG1030" s="113">
        <f>IF(U1030="zákl. přenesená",N1030,0)</f>
        <v>0</v>
      </c>
      <c r="BH1030" s="113">
        <f>IF(U1030="sníž. přenesená",N1030,0)</f>
        <v>0</v>
      </c>
      <c r="BI1030" s="113">
        <f>IF(U1030="nulová",N1030,0)</f>
        <v>0</v>
      </c>
      <c r="BJ1030" s="21" t="s">
        <v>90</v>
      </c>
      <c r="BK1030" s="113">
        <f>ROUND(L1030*K1030,2)</f>
        <v>0</v>
      </c>
      <c r="BL1030" s="21" t="s">
        <v>641</v>
      </c>
      <c r="BM1030" s="21" t="s">
        <v>2471</v>
      </c>
    </row>
    <row r="1031" spans="2:47" s="1" customFormat="1" ht="102" customHeight="1">
      <c r="B1031" s="38"/>
      <c r="C1031" s="39"/>
      <c r="D1031" s="39"/>
      <c r="E1031" s="39"/>
      <c r="F1031" s="270" t="s">
        <v>2472</v>
      </c>
      <c r="G1031" s="271"/>
      <c r="H1031" s="271"/>
      <c r="I1031" s="271"/>
      <c r="J1031" s="39"/>
      <c r="K1031" s="39"/>
      <c r="L1031" s="39"/>
      <c r="M1031" s="39"/>
      <c r="N1031" s="39"/>
      <c r="O1031" s="39"/>
      <c r="P1031" s="39"/>
      <c r="Q1031" s="39"/>
      <c r="R1031" s="40"/>
      <c r="T1031" s="147"/>
      <c r="U1031" s="39"/>
      <c r="V1031" s="39"/>
      <c r="W1031" s="39"/>
      <c r="X1031" s="39"/>
      <c r="Y1031" s="39"/>
      <c r="Z1031" s="39"/>
      <c r="AA1031" s="81"/>
      <c r="AT1031" s="21" t="s">
        <v>210</v>
      </c>
      <c r="AU1031" s="21" t="s">
        <v>114</v>
      </c>
    </row>
    <row r="1032" spans="2:65" s="1" customFormat="1" ht="22.5" customHeight="1">
      <c r="B1032" s="38"/>
      <c r="C1032" s="203" t="s">
        <v>1187</v>
      </c>
      <c r="D1032" s="203" t="s">
        <v>292</v>
      </c>
      <c r="E1032" s="204" t="s">
        <v>1550</v>
      </c>
      <c r="F1032" s="276" t="s">
        <v>2473</v>
      </c>
      <c r="G1032" s="276"/>
      <c r="H1032" s="276"/>
      <c r="I1032" s="276"/>
      <c r="J1032" s="205" t="s">
        <v>203</v>
      </c>
      <c r="K1032" s="206">
        <v>1</v>
      </c>
      <c r="L1032" s="277">
        <v>0</v>
      </c>
      <c r="M1032" s="278"/>
      <c r="N1032" s="279">
        <f>ROUND(L1032*K1032,2)</f>
        <v>0</v>
      </c>
      <c r="O1032" s="280"/>
      <c r="P1032" s="280"/>
      <c r="Q1032" s="280"/>
      <c r="R1032" s="40"/>
      <c r="T1032" s="176" t="s">
        <v>22</v>
      </c>
      <c r="U1032" s="47" t="s">
        <v>47</v>
      </c>
      <c r="V1032" s="39"/>
      <c r="W1032" s="177">
        <f>V1032*K1032</f>
        <v>0</v>
      </c>
      <c r="X1032" s="177">
        <v>0</v>
      </c>
      <c r="Y1032" s="177">
        <f>X1032*K1032</f>
        <v>0</v>
      </c>
      <c r="Z1032" s="177">
        <v>0</v>
      </c>
      <c r="AA1032" s="178">
        <f>Z1032*K1032</f>
        <v>0</v>
      </c>
      <c r="AR1032" s="21" t="s">
        <v>270</v>
      </c>
      <c r="AT1032" s="21" t="s">
        <v>292</v>
      </c>
      <c r="AU1032" s="21" t="s">
        <v>114</v>
      </c>
      <c r="AY1032" s="21" t="s">
        <v>191</v>
      </c>
      <c r="BE1032" s="113">
        <f>IF(U1032="základní",N1032,0)</f>
        <v>0</v>
      </c>
      <c r="BF1032" s="113">
        <f>IF(U1032="snížená",N1032,0)</f>
        <v>0</v>
      </c>
      <c r="BG1032" s="113">
        <f>IF(U1032="zákl. přenesená",N1032,0)</f>
        <v>0</v>
      </c>
      <c r="BH1032" s="113">
        <f>IF(U1032="sníž. přenesená",N1032,0)</f>
        <v>0</v>
      </c>
      <c r="BI1032" s="113">
        <f>IF(U1032="nulová",N1032,0)</f>
        <v>0</v>
      </c>
      <c r="BJ1032" s="21" t="s">
        <v>90</v>
      </c>
      <c r="BK1032" s="113">
        <f>ROUND(L1032*K1032,2)</f>
        <v>0</v>
      </c>
      <c r="BL1032" s="21" t="s">
        <v>641</v>
      </c>
      <c r="BM1032" s="21" t="s">
        <v>2474</v>
      </c>
    </row>
    <row r="1033" spans="2:47" s="1" customFormat="1" ht="90" customHeight="1">
      <c r="B1033" s="38"/>
      <c r="C1033" s="39"/>
      <c r="D1033" s="39"/>
      <c r="E1033" s="39"/>
      <c r="F1033" s="270" t="s">
        <v>2475</v>
      </c>
      <c r="G1033" s="271"/>
      <c r="H1033" s="271"/>
      <c r="I1033" s="271"/>
      <c r="J1033" s="39"/>
      <c r="K1033" s="39"/>
      <c r="L1033" s="39"/>
      <c r="M1033" s="39"/>
      <c r="N1033" s="39"/>
      <c r="O1033" s="39"/>
      <c r="P1033" s="39"/>
      <c r="Q1033" s="39"/>
      <c r="R1033" s="40"/>
      <c r="T1033" s="147"/>
      <c r="U1033" s="39"/>
      <c r="V1033" s="39"/>
      <c r="W1033" s="39"/>
      <c r="X1033" s="39"/>
      <c r="Y1033" s="39"/>
      <c r="Z1033" s="39"/>
      <c r="AA1033" s="81"/>
      <c r="AT1033" s="21" t="s">
        <v>210</v>
      </c>
      <c r="AU1033" s="21" t="s">
        <v>114</v>
      </c>
    </row>
    <row r="1034" spans="2:65" s="1" customFormat="1" ht="44.25" customHeight="1">
      <c r="B1034" s="38"/>
      <c r="C1034" s="172" t="s">
        <v>2476</v>
      </c>
      <c r="D1034" s="172" t="s">
        <v>193</v>
      </c>
      <c r="E1034" s="173" t="s">
        <v>2477</v>
      </c>
      <c r="F1034" s="281" t="s">
        <v>2478</v>
      </c>
      <c r="G1034" s="281"/>
      <c r="H1034" s="281"/>
      <c r="I1034" s="281"/>
      <c r="J1034" s="174" t="s">
        <v>203</v>
      </c>
      <c r="K1034" s="175">
        <v>2</v>
      </c>
      <c r="L1034" s="282">
        <v>0</v>
      </c>
      <c r="M1034" s="283"/>
      <c r="N1034" s="280">
        <f>ROUND(L1034*K1034,2)</f>
        <v>0</v>
      </c>
      <c r="O1034" s="280"/>
      <c r="P1034" s="280"/>
      <c r="Q1034" s="280"/>
      <c r="R1034" s="40"/>
      <c r="T1034" s="176" t="s">
        <v>22</v>
      </c>
      <c r="U1034" s="47" t="s">
        <v>47</v>
      </c>
      <c r="V1034" s="39"/>
      <c r="W1034" s="177">
        <f>V1034*K1034</f>
        <v>0</v>
      </c>
      <c r="X1034" s="177">
        <v>0</v>
      </c>
      <c r="Y1034" s="177">
        <f>X1034*K1034</f>
        <v>0</v>
      </c>
      <c r="Z1034" s="177">
        <v>0</v>
      </c>
      <c r="AA1034" s="178">
        <f>Z1034*K1034</f>
        <v>0</v>
      </c>
      <c r="AR1034" s="21" t="s">
        <v>344</v>
      </c>
      <c r="AT1034" s="21" t="s">
        <v>193</v>
      </c>
      <c r="AU1034" s="21" t="s">
        <v>114</v>
      </c>
      <c r="AY1034" s="21" t="s">
        <v>191</v>
      </c>
      <c r="BE1034" s="113">
        <f>IF(U1034="základní",N1034,0)</f>
        <v>0</v>
      </c>
      <c r="BF1034" s="113">
        <f>IF(U1034="snížená",N1034,0)</f>
        <v>0</v>
      </c>
      <c r="BG1034" s="113">
        <f>IF(U1034="zákl. přenesená",N1034,0)</f>
        <v>0</v>
      </c>
      <c r="BH1034" s="113">
        <f>IF(U1034="sníž. přenesená",N1034,0)</f>
        <v>0</v>
      </c>
      <c r="BI1034" s="113">
        <f>IF(U1034="nulová",N1034,0)</f>
        <v>0</v>
      </c>
      <c r="BJ1034" s="21" t="s">
        <v>90</v>
      </c>
      <c r="BK1034" s="113">
        <f>ROUND(L1034*K1034,2)</f>
        <v>0</v>
      </c>
      <c r="BL1034" s="21" t="s">
        <v>344</v>
      </c>
      <c r="BM1034" s="21" t="s">
        <v>2479</v>
      </c>
    </row>
    <row r="1035" spans="2:47" s="1" customFormat="1" ht="54" customHeight="1">
      <c r="B1035" s="38"/>
      <c r="C1035" s="39"/>
      <c r="D1035" s="39"/>
      <c r="E1035" s="39"/>
      <c r="F1035" s="270" t="s">
        <v>2480</v>
      </c>
      <c r="G1035" s="271"/>
      <c r="H1035" s="271"/>
      <c r="I1035" s="271"/>
      <c r="J1035" s="39"/>
      <c r="K1035" s="39"/>
      <c r="L1035" s="39"/>
      <c r="M1035" s="39"/>
      <c r="N1035" s="39"/>
      <c r="O1035" s="39"/>
      <c r="P1035" s="39"/>
      <c r="Q1035" s="39"/>
      <c r="R1035" s="40"/>
      <c r="T1035" s="147"/>
      <c r="U1035" s="39"/>
      <c r="V1035" s="39"/>
      <c r="W1035" s="39"/>
      <c r="X1035" s="39"/>
      <c r="Y1035" s="39"/>
      <c r="Z1035" s="39"/>
      <c r="AA1035" s="81"/>
      <c r="AT1035" s="21" t="s">
        <v>210</v>
      </c>
      <c r="AU1035" s="21" t="s">
        <v>114</v>
      </c>
    </row>
    <row r="1036" spans="2:51" s="11" customFormat="1" ht="22.5" customHeight="1">
      <c r="B1036" s="187"/>
      <c r="C1036" s="188"/>
      <c r="D1036" s="188"/>
      <c r="E1036" s="189" t="s">
        <v>22</v>
      </c>
      <c r="F1036" s="272" t="s">
        <v>1511</v>
      </c>
      <c r="G1036" s="273"/>
      <c r="H1036" s="273"/>
      <c r="I1036" s="273"/>
      <c r="J1036" s="188"/>
      <c r="K1036" s="190" t="s">
        <v>22</v>
      </c>
      <c r="L1036" s="188"/>
      <c r="M1036" s="188"/>
      <c r="N1036" s="188"/>
      <c r="O1036" s="188"/>
      <c r="P1036" s="188"/>
      <c r="Q1036" s="188"/>
      <c r="R1036" s="191"/>
      <c r="T1036" s="192"/>
      <c r="U1036" s="188"/>
      <c r="V1036" s="188"/>
      <c r="W1036" s="188"/>
      <c r="X1036" s="188"/>
      <c r="Y1036" s="188"/>
      <c r="Z1036" s="188"/>
      <c r="AA1036" s="193"/>
      <c r="AT1036" s="194" t="s">
        <v>199</v>
      </c>
      <c r="AU1036" s="194" t="s">
        <v>114</v>
      </c>
      <c r="AV1036" s="11" t="s">
        <v>90</v>
      </c>
      <c r="AW1036" s="11" t="s">
        <v>39</v>
      </c>
      <c r="AX1036" s="11" t="s">
        <v>82</v>
      </c>
      <c r="AY1036" s="194" t="s">
        <v>191</v>
      </c>
    </row>
    <row r="1037" spans="2:51" s="10" customFormat="1" ht="22.5" customHeight="1">
      <c r="B1037" s="179"/>
      <c r="C1037" s="180"/>
      <c r="D1037" s="180"/>
      <c r="E1037" s="181" t="s">
        <v>22</v>
      </c>
      <c r="F1037" s="274" t="s">
        <v>2481</v>
      </c>
      <c r="G1037" s="275"/>
      <c r="H1037" s="275"/>
      <c r="I1037" s="275"/>
      <c r="J1037" s="180"/>
      <c r="K1037" s="182">
        <v>1</v>
      </c>
      <c r="L1037" s="180"/>
      <c r="M1037" s="180"/>
      <c r="N1037" s="180"/>
      <c r="O1037" s="180"/>
      <c r="P1037" s="180"/>
      <c r="Q1037" s="180"/>
      <c r="R1037" s="183"/>
      <c r="T1037" s="184"/>
      <c r="U1037" s="180"/>
      <c r="V1037" s="180"/>
      <c r="W1037" s="180"/>
      <c r="X1037" s="180"/>
      <c r="Y1037" s="180"/>
      <c r="Z1037" s="180"/>
      <c r="AA1037" s="185"/>
      <c r="AT1037" s="186" t="s">
        <v>199</v>
      </c>
      <c r="AU1037" s="186" t="s">
        <v>114</v>
      </c>
      <c r="AV1037" s="10" t="s">
        <v>114</v>
      </c>
      <c r="AW1037" s="10" t="s">
        <v>39</v>
      </c>
      <c r="AX1037" s="10" t="s">
        <v>82</v>
      </c>
      <c r="AY1037" s="186" t="s">
        <v>191</v>
      </c>
    </row>
    <row r="1038" spans="2:51" s="10" customFormat="1" ht="22.5" customHeight="1">
      <c r="B1038" s="179"/>
      <c r="C1038" s="180"/>
      <c r="D1038" s="180"/>
      <c r="E1038" s="181" t="s">
        <v>22</v>
      </c>
      <c r="F1038" s="274" t="s">
        <v>2482</v>
      </c>
      <c r="G1038" s="275"/>
      <c r="H1038" s="275"/>
      <c r="I1038" s="275"/>
      <c r="J1038" s="180"/>
      <c r="K1038" s="182">
        <v>1</v>
      </c>
      <c r="L1038" s="180"/>
      <c r="M1038" s="180"/>
      <c r="N1038" s="180"/>
      <c r="O1038" s="180"/>
      <c r="P1038" s="180"/>
      <c r="Q1038" s="180"/>
      <c r="R1038" s="183"/>
      <c r="T1038" s="184"/>
      <c r="U1038" s="180"/>
      <c r="V1038" s="180"/>
      <c r="W1038" s="180"/>
      <c r="X1038" s="180"/>
      <c r="Y1038" s="180"/>
      <c r="Z1038" s="180"/>
      <c r="AA1038" s="185"/>
      <c r="AT1038" s="186" t="s">
        <v>199</v>
      </c>
      <c r="AU1038" s="186" t="s">
        <v>114</v>
      </c>
      <c r="AV1038" s="10" t="s">
        <v>114</v>
      </c>
      <c r="AW1038" s="10" t="s">
        <v>39</v>
      </c>
      <c r="AX1038" s="10" t="s">
        <v>82</v>
      </c>
      <c r="AY1038" s="186" t="s">
        <v>191</v>
      </c>
    </row>
    <row r="1039" spans="2:51" s="12" customFormat="1" ht="22.5" customHeight="1">
      <c r="B1039" s="195"/>
      <c r="C1039" s="196"/>
      <c r="D1039" s="196"/>
      <c r="E1039" s="197" t="s">
        <v>22</v>
      </c>
      <c r="F1039" s="288" t="s">
        <v>217</v>
      </c>
      <c r="G1039" s="289"/>
      <c r="H1039" s="289"/>
      <c r="I1039" s="289"/>
      <c r="J1039" s="196"/>
      <c r="K1039" s="198">
        <v>2</v>
      </c>
      <c r="L1039" s="196"/>
      <c r="M1039" s="196"/>
      <c r="N1039" s="196"/>
      <c r="O1039" s="196"/>
      <c r="P1039" s="196"/>
      <c r="Q1039" s="196"/>
      <c r="R1039" s="199"/>
      <c r="T1039" s="200"/>
      <c r="U1039" s="196"/>
      <c r="V1039" s="196"/>
      <c r="W1039" s="196"/>
      <c r="X1039" s="196"/>
      <c r="Y1039" s="196"/>
      <c r="Z1039" s="196"/>
      <c r="AA1039" s="201"/>
      <c r="AT1039" s="202" t="s">
        <v>199</v>
      </c>
      <c r="AU1039" s="202" t="s">
        <v>114</v>
      </c>
      <c r="AV1039" s="12" t="s">
        <v>196</v>
      </c>
      <c r="AW1039" s="12" t="s">
        <v>39</v>
      </c>
      <c r="AX1039" s="12" t="s">
        <v>90</v>
      </c>
      <c r="AY1039" s="202" t="s">
        <v>191</v>
      </c>
    </row>
    <row r="1040" spans="2:65" s="1" customFormat="1" ht="31.5" customHeight="1">
      <c r="B1040" s="38"/>
      <c r="C1040" s="203" t="s">
        <v>1191</v>
      </c>
      <c r="D1040" s="203" t="s">
        <v>292</v>
      </c>
      <c r="E1040" s="204" t="s">
        <v>2483</v>
      </c>
      <c r="F1040" s="276" t="s">
        <v>2484</v>
      </c>
      <c r="G1040" s="276"/>
      <c r="H1040" s="276"/>
      <c r="I1040" s="276"/>
      <c r="J1040" s="205" t="s">
        <v>203</v>
      </c>
      <c r="K1040" s="206">
        <v>1</v>
      </c>
      <c r="L1040" s="277">
        <v>0</v>
      </c>
      <c r="M1040" s="278"/>
      <c r="N1040" s="279">
        <f>ROUND(L1040*K1040,2)</f>
        <v>0</v>
      </c>
      <c r="O1040" s="280"/>
      <c r="P1040" s="280"/>
      <c r="Q1040" s="280"/>
      <c r="R1040" s="40"/>
      <c r="T1040" s="176" t="s">
        <v>22</v>
      </c>
      <c r="U1040" s="47" t="s">
        <v>47</v>
      </c>
      <c r="V1040" s="39"/>
      <c r="W1040" s="177">
        <f>V1040*K1040</f>
        <v>0</v>
      </c>
      <c r="X1040" s="177">
        <v>0</v>
      </c>
      <c r="Y1040" s="177">
        <f>X1040*K1040</f>
        <v>0</v>
      </c>
      <c r="Z1040" s="177">
        <v>0</v>
      </c>
      <c r="AA1040" s="178">
        <f>Z1040*K1040</f>
        <v>0</v>
      </c>
      <c r="AR1040" s="21" t="s">
        <v>270</v>
      </c>
      <c r="AT1040" s="21" t="s">
        <v>292</v>
      </c>
      <c r="AU1040" s="21" t="s">
        <v>114</v>
      </c>
      <c r="AY1040" s="21" t="s">
        <v>191</v>
      </c>
      <c r="BE1040" s="113">
        <f>IF(U1040="základní",N1040,0)</f>
        <v>0</v>
      </c>
      <c r="BF1040" s="113">
        <f>IF(U1040="snížená",N1040,0)</f>
        <v>0</v>
      </c>
      <c r="BG1040" s="113">
        <f>IF(U1040="zákl. přenesená",N1040,0)</f>
        <v>0</v>
      </c>
      <c r="BH1040" s="113">
        <f>IF(U1040="sníž. přenesená",N1040,0)</f>
        <v>0</v>
      </c>
      <c r="BI1040" s="113">
        <f>IF(U1040="nulová",N1040,0)</f>
        <v>0</v>
      </c>
      <c r="BJ1040" s="21" t="s">
        <v>90</v>
      </c>
      <c r="BK1040" s="113">
        <f>ROUND(L1040*K1040,2)</f>
        <v>0</v>
      </c>
      <c r="BL1040" s="21" t="s">
        <v>641</v>
      </c>
      <c r="BM1040" s="21" t="s">
        <v>2485</v>
      </c>
    </row>
    <row r="1041" spans="2:47" s="1" customFormat="1" ht="54" customHeight="1">
      <c r="B1041" s="38"/>
      <c r="C1041" s="39"/>
      <c r="D1041" s="39"/>
      <c r="E1041" s="39"/>
      <c r="F1041" s="270" t="s">
        <v>2486</v>
      </c>
      <c r="G1041" s="271"/>
      <c r="H1041" s="271"/>
      <c r="I1041" s="271"/>
      <c r="J1041" s="39"/>
      <c r="K1041" s="39"/>
      <c r="L1041" s="39"/>
      <c r="M1041" s="39"/>
      <c r="N1041" s="39"/>
      <c r="O1041" s="39"/>
      <c r="P1041" s="39"/>
      <c r="Q1041" s="39"/>
      <c r="R1041" s="40"/>
      <c r="T1041" s="147"/>
      <c r="U1041" s="39"/>
      <c r="V1041" s="39"/>
      <c r="W1041" s="39"/>
      <c r="X1041" s="39"/>
      <c r="Y1041" s="39"/>
      <c r="Z1041" s="39"/>
      <c r="AA1041" s="81"/>
      <c r="AT1041" s="21" t="s">
        <v>210</v>
      </c>
      <c r="AU1041" s="21" t="s">
        <v>114</v>
      </c>
    </row>
    <row r="1042" spans="2:65" s="1" customFormat="1" ht="31.5" customHeight="1">
      <c r="B1042" s="38"/>
      <c r="C1042" s="203" t="s">
        <v>1641</v>
      </c>
      <c r="D1042" s="203" t="s">
        <v>292</v>
      </c>
      <c r="E1042" s="204" t="s">
        <v>2487</v>
      </c>
      <c r="F1042" s="276" t="s">
        <v>2484</v>
      </c>
      <c r="G1042" s="276"/>
      <c r="H1042" s="276"/>
      <c r="I1042" s="276"/>
      <c r="J1042" s="205" t="s">
        <v>203</v>
      </c>
      <c r="K1042" s="206">
        <v>1</v>
      </c>
      <c r="L1042" s="277">
        <v>0</v>
      </c>
      <c r="M1042" s="278"/>
      <c r="N1042" s="279">
        <f>ROUND(L1042*K1042,2)</f>
        <v>0</v>
      </c>
      <c r="O1042" s="280"/>
      <c r="P1042" s="280"/>
      <c r="Q1042" s="280"/>
      <c r="R1042" s="40"/>
      <c r="T1042" s="176" t="s">
        <v>22</v>
      </c>
      <c r="U1042" s="47" t="s">
        <v>47</v>
      </c>
      <c r="V1042" s="39"/>
      <c r="W1042" s="177">
        <f>V1042*K1042</f>
        <v>0</v>
      </c>
      <c r="X1042" s="177">
        <v>0</v>
      </c>
      <c r="Y1042" s="177">
        <f>X1042*K1042</f>
        <v>0</v>
      </c>
      <c r="Z1042" s="177">
        <v>0</v>
      </c>
      <c r="AA1042" s="178">
        <f>Z1042*K1042</f>
        <v>0</v>
      </c>
      <c r="AR1042" s="21" t="s">
        <v>270</v>
      </c>
      <c r="AT1042" s="21" t="s">
        <v>292</v>
      </c>
      <c r="AU1042" s="21" t="s">
        <v>114</v>
      </c>
      <c r="AY1042" s="21" t="s">
        <v>191</v>
      </c>
      <c r="BE1042" s="113">
        <f>IF(U1042="základní",N1042,0)</f>
        <v>0</v>
      </c>
      <c r="BF1042" s="113">
        <f>IF(U1042="snížená",N1042,0)</f>
        <v>0</v>
      </c>
      <c r="BG1042" s="113">
        <f>IF(U1042="zákl. přenesená",N1042,0)</f>
        <v>0</v>
      </c>
      <c r="BH1042" s="113">
        <f>IF(U1042="sníž. přenesená",N1042,0)</f>
        <v>0</v>
      </c>
      <c r="BI1042" s="113">
        <f>IF(U1042="nulová",N1042,0)</f>
        <v>0</v>
      </c>
      <c r="BJ1042" s="21" t="s">
        <v>90</v>
      </c>
      <c r="BK1042" s="113">
        <f>ROUND(L1042*K1042,2)</f>
        <v>0</v>
      </c>
      <c r="BL1042" s="21" t="s">
        <v>641</v>
      </c>
      <c r="BM1042" s="21" t="s">
        <v>2488</v>
      </c>
    </row>
    <row r="1043" spans="2:47" s="1" customFormat="1" ht="54" customHeight="1">
      <c r="B1043" s="38"/>
      <c r="C1043" s="39"/>
      <c r="D1043" s="39"/>
      <c r="E1043" s="39"/>
      <c r="F1043" s="270" t="s">
        <v>2489</v>
      </c>
      <c r="G1043" s="271"/>
      <c r="H1043" s="271"/>
      <c r="I1043" s="271"/>
      <c r="J1043" s="39"/>
      <c r="K1043" s="39"/>
      <c r="L1043" s="39"/>
      <c r="M1043" s="39"/>
      <c r="N1043" s="39"/>
      <c r="O1043" s="39"/>
      <c r="P1043" s="39"/>
      <c r="Q1043" s="39"/>
      <c r="R1043" s="40"/>
      <c r="T1043" s="147"/>
      <c r="U1043" s="39"/>
      <c r="V1043" s="39"/>
      <c r="W1043" s="39"/>
      <c r="X1043" s="39"/>
      <c r="Y1043" s="39"/>
      <c r="Z1043" s="39"/>
      <c r="AA1043" s="81"/>
      <c r="AT1043" s="21" t="s">
        <v>210</v>
      </c>
      <c r="AU1043" s="21" t="s">
        <v>114</v>
      </c>
    </row>
    <row r="1044" spans="2:65" s="1" customFormat="1" ht="31.5" customHeight="1">
      <c r="B1044" s="38"/>
      <c r="C1044" s="172" t="s">
        <v>1679</v>
      </c>
      <c r="D1044" s="172" t="s">
        <v>193</v>
      </c>
      <c r="E1044" s="173" t="s">
        <v>2490</v>
      </c>
      <c r="F1044" s="281" t="s">
        <v>2491</v>
      </c>
      <c r="G1044" s="281"/>
      <c r="H1044" s="281"/>
      <c r="I1044" s="281"/>
      <c r="J1044" s="174" t="s">
        <v>203</v>
      </c>
      <c r="K1044" s="175">
        <v>3</v>
      </c>
      <c r="L1044" s="282">
        <v>0</v>
      </c>
      <c r="M1044" s="283"/>
      <c r="N1044" s="280">
        <f>ROUND(L1044*K1044,2)</f>
        <v>0</v>
      </c>
      <c r="O1044" s="280"/>
      <c r="P1044" s="280"/>
      <c r="Q1044" s="280"/>
      <c r="R1044" s="40"/>
      <c r="T1044" s="176" t="s">
        <v>22</v>
      </c>
      <c r="U1044" s="47" t="s">
        <v>47</v>
      </c>
      <c r="V1044" s="39"/>
      <c r="W1044" s="177">
        <f>V1044*K1044</f>
        <v>0</v>
      </c>
      <c r="X1044" s="177">
        <v>0</v>
      </c>
      <c r="Y1044" s="177">
        <f>X1044*K1044</f>
        <v>0</v>
      </c>
      <c r="Z1044" s="177">
        <v>0</v>
      </c>
      <c r="AA1044" s="178">
        <f>Z1044*K1044</f>
        <v>0</v>
      </c>
      <c r="AR1044" s="21" t="s">
        <v>344</v>
      </c>
      <c r="AT1044" s="21" t="s">
        <v>193</v>
      </c>
      <c r="AU1044" s="21" t="s">
        <v>114</v>
      </c>
      <c r="AY1044" s="21" t="s">
        <v>191</v>
      </c>
      <c r="BE1044" s="113">
        <f>IF(U1044="základní",N1044,0)</f>
        <v>0</v>
      </c>
      <c r="BF1044" s="113">
        <f>IF(U1044="snížená",N1044,0)</f>
        <v>0</v>
      </c>
      <c r="BG1044" s="113">
        <f>IF(U1044="zákl. přenesená",N1044,0)</f>
        <v>0</v>
      </c>
      <c r="BH1044" s="113">
        <f>IF(U1044="sníž. přenesená",N1044,0)</f>
        <v>0</v>
      </c>
      <c r="BI1044" s="113">
        <f>IF(U1044="nulová",N1044,0)</f>
        <v>0</v>
      </c>
      <c r="BJ1044" s="21" t="s">
        <v>90</v>
      </c>
      <c r="BK1044" s="113">
        <f>ROUND(L1044*K1044,2)</f>
        <v>0</v>
      </c>
      <c r="BL1044" s="21" t="s">
        <v>344</v>
      </c>
      <c r="BM1044" s="21" t="s">
        <v>2492</v>
      </c>
    </row>
    <row r="1045" spans="2:47" s="1" customFormat="1" ht="54" customHeight="1">
      <c r="B1045" s="38"/>
      <c r="C1045" s="39"/>
      <c r="D1045" s="39"/>
      <c r="E1045" s="39"/>
      <c r="F1045" s="270" t="s">
        <v>2480</v>
      </c>
      <c r="G1045" s="271"/>
      <c r="H1045" s="271"/>
      <c r="I1045" s="271"/>
      <c r="J1045" s="39"/>
      <c r="K1045" s="39"/>
      <c r="L1045" s="39"/>
      <c r="M1045" s="39"/>
      <c r="N1045" s="39"/>
      <c r="O1045" s="39"/>
      <c r="P1045" s="39"/>
      <c r="Q1045" s="39"/>
      <c r="R1045" s="40"/>
      <c r="T1045" s="147"/>
      <c r="U1045" s="39"/>
      <c r="V1045" s="39"/>
      <c r="W1045" s="39"/>
      <c r="X1045" s="39"/>
      <c r="Y1045" s="39"/>
      <c r="Z1045" s="39"/>
      <c r="AA1045" s="81"/>
      <c r="AT1045" s="21" t="s">
        <v>210</v>
      </c>
      <c r="AU1045" s="21" t="s">
        <v>114</v>
      </c>
    </row>
    <row r="1046" spans="2:51" s="11" customFormat="1" ht="22.5" customHeight="1">
      <c r="B1046" s="187"/>
      <c r="C1046" s="188"/>
      <c r="D1046" s="188"/>
      <c r="E1046" s="189" t="s">
        <v>22</v>
      </c>
      <c r="F1046" s="272" t="s">
        <v>1511</v>
      </c>
      <c r="G1046" s="273"/>
      <c r="H1046" s="273"/>
      <c r="I1046" s="273"/>
      <c r="J1046" s="188"/>
      <c r="K1046" s="190" t="s">
        <v>22</v>
      </c>
      <c r="L1046" s="188"/>
      <c r="M1046" s="188"/>
      <c r="N1046" s="188"/>
      <c r="O1046" s="188"/>
      <c r="P1046" s="188"/>
      <c r="Q1046" s="188"/>
      <c r="R1046" s="191"/>
      <c r="T1046" s="192"/>
      <c r="U1046" s="188"/>
      <c r="V1046" s="188"/>
      <c r="W1046" s="188"/>
      <c r="X1046" s="188"/>
      <c r="Y1046" s="188"/>
      <c r="Z1046" s="188"/>
      <c r="AA1046" s="193"/>
      <c r="AT1046" s="194" t="s">
        <v>199</v>
      </c>
      <c r="AU1046" s="194" t="s">
        <v>114</v>
      </c>
      <c r="AV1046" s="11" t="s">
        <v>90</v>
      </c>
      <c r="AW1046" s="11" t="s">
        <v>39</v>
      </c>
      <c r="AX1046" s="11" t="s">
        <v>82</v>
      </c>
      <c r="AY1046" s="194" t="s">
        <v>191</v>
      </c>
    </row>
    <row r="1047" spans="2:51" s="10" customFormat="1" ht="22.5" customHeight="1">
      <c r="B1047" s="179"/>
      <c r="C1047" s="180"/>
      <c r="D1047" s="180"/>
      <c r="E1047" s="181" t="s">
        <v>22</v>
      </c>
      <c r="F1047" s="274" t="s">
        <v>2493</v>
      </c>
      <c r="G1047" s="275"/>
      <c r="H1047" s="275"/>
      <c r="I1047" s="275"/>
      <c r="J1047" s="180"/>
      <c r="K1047" s="182">
        <v>1</v>
      </c>
      <c r="L1047" s="180"/>
      <c r="M1047" s="180"/>
      <c r="N1047" s="180"/>
      <c r="O1047" s="180"/>
      <c r="P1047" s="180"/>
      <c r="Q1047" s="180"/>
      <c r="R1047" s="183"/>
      <c r="T1047" s="184"/>
      <c r="U1047" s="180"/>
      <c r="V1047" s="180"/>
      <c r="W1047" s="180"/>
      <c r="X1047" s="180"/>
      <c r="Y1047" s="180"/>
      <c r="Z1047" s="180"/>
      <c r="AA1047" s="185"/>
      <c r="AT1047" s="186" t="s">
        <v>199</v>
      </c>
      <c r="AU1047" s="186" t="s">
        <v>114</v>
      </c>
      <c r="AV1047" s="10" t="s">
        <v>114</v>
      </c>
      <c r="AW1047" s="10" t="s">
        <v>39</v>
      </c>
      <c r="AX1047" s="10" t="s">
        <v>82</v>
      </c>
      <c r="AY1047" s="186" t="s">
        <v>191</v>
      </c>
    </row>
    <row r="1048" spans="2:51" s="10" customFormat="1" ht="22.5" customHeight="1">
      <c r="B1048" s="179"/>
      <c r="C1048" s="180"/>
      <c r="D1048" s="180"/>
      <c r="E1048" s="181" t="s">
        <v>22</v>
      </c>
      <c r="F1048" s="274" t="s">
        <v>2494</v>
      </c>
      <c r="G1048" s="275"/>
      <c r="H1048" s="275"/>
      <c r="I1048" s="275"/>
      <c r="J1048" s="180"/>
      <c r="K1048" s="182">
        <v>2</v>
      </c>
      <c r="L1048" s="180"/>
      <c r="M1048" s="180"/>
      <c r="N1048" s="180"/>
      <c r="O1048" s="180"/>
      <c r="P1048" s="180"/>
      <c r="Q1048" s="180"/>
      <c r="R1048" s="183"/>
      <c r="T1048" s="184"/>
      <c r="U1048" s="180"/>
      <c r="V1048" s="180"/>
      <c r="W1048" s="180"/>
      <c r="X1048" s="180"/>
      <c r="Y1048" s="180"/>
      <c r="Z1048" s="180"/>
      <c r="AA1048" s="185"/>
      <c r="AT1048" s="186" t="s">
        <v>199</v>
      </c>
      <c r="AU1048" s="186" t="s">
        <v>114</v>
      </c>
      <c r="AV1048" s="10" t="s">
        <v>114</v>
      </c>
      <c r="AW1048" s="10" t="s">
        <v>39</v>
      </c>
      <c r="AX1048" s="10" t="s">
        <v>82</v>
      </c>
      <c r="AY1048" s="186" t="s">
        <v>191</v>
      </c>
    </row>
    <row r="1049" spans="2:51" s="12" customFormat="1" ht="22.5" customHeight="1">
      <c r="B1049" s="195"/>
      <c r="C1049" s="196"/>
      <c r="D1049" s="196"/>
      <c r="E1049" s="197" t="s">
        <v>22</v>
      </c>
      <c r="F1049" s="288" t="s">
        <v>217</v>
      </c>
      <c r="G1049" s="289"/>
      <c r="H1049" s="289"/>
      <c r="I1049" s="289"/>
      <c r="J1049" s="196"/>
      <c r="K1049" s="198">
        <v>3</v>
      </c>
      <c r="L1049" s="196"/>
      <c r="M1049" s="196"/>
      <c r="N1049" s="196"/>
      <c r="O1049" s="196"/>
      <c r="P1049" s="196"/>
      <c r="Q1049" s="196"/>
      <c r="R1049" s="199"/>
      <c r="T1049" s="200"/>
      <c r="U1049" s="196"/>
      <c r="V1049" s="196"/>
      <c r="W1049" s="196"/>
      <c r="X1049" s="196"/>
      <c r="Y1049" s="196"/>
      <c r="Z1049" s="196"/>
      <c r="AA1049" s="201"/>
      <c r="AT1049" s="202" t="s">
        <v>199</v>
      </c>
      <c r="AU1049" s="202" t="s">
        <v>114</v>
      </c>
      <c r="AV1049" s="12" t="s">
        <v>196</v>
      </c>
      <c r="AW1049" s="12" t="s">
        <v>39</v>
      </c>
      <c r="AX1049" s="12" t="s">
        <v>90</v>
      </c>
      <c r="AY1049" s="202" t="s">
        <v>191</v>
      </c>
    </row>
    <row r="1050" spans="2:65" s="1" customFormat="1" ht="31.5" customHeight="1">
      <c r="B1050" s="38"/>
      <c r="C1050" s="203" t="s">
        <v>1688</v>
      </c>
      <c r="D1050" s="203" t="s">
        <v>292</v>
      </c>
      <c r="E1050" s="204" t="s">
        <v>2495</v>
      </c>
      <c r="F1050" s="276" t="s">
        <v>2496</v>
      </c>
      <c r="G1050" s="276"/>
      <c r="H1050" s="276"/>
      <c r="I1050" s="276"/>
      <c r="J1050" s="205" t="s">
        <v>203</v>
      </c>
      <c r="K1050" s="206">
        <v>1</v>
      </c>
      <c r="L1050" s="277">
        <v>0</v>
      </c>
      <c r="M1050" s="278"/>
      <c r="N1050" s="279">
        <f>ROUND(L1050*K1050,2)</f>
        <v>0</v>
      </c>
      <c r="O1050" s="280"/>
      <c r="P1050" s="280"/>
      <c r="Q1050" s="280"/>
      <c r="R1050" s="40"/>
      <c r="T1050" s="176" t="s">
        <v>22</v>
      </c>
      <c r="U1050" s="47" t="s">
        <v>47</v>
      </c>
      <c r="V1050" s="39"/>
      <c r="W1050" s="177">
        <f>V1050*K1050</f>
        <v>0</v>
      </c>
      <c r="X1050" s="177">
        <v>0</v>
      </c>
      <c r="Y1050" s="177">
        <f>X1050*K1050</f>
        <v>0</v>
      </c>
      <c r="Z1050" s="177">
        <v>0</v>
      </c>
      <c r="AA1050" s="178">
        <f>Z1050*K1050</f>
        <v>0</v>
      </c>
      <c r="AR1050" s="21" t="s">
        <v>270</v>
      </c>
      <c r="AT1050" s="21" t="s">
        <v>292</v>
      </c>
      <c r="AU1050" s="21" t="s">
        <v>114</v>
      </c>
      <c r="AY1050" s="21" t="s">
        <v>191</v>
      </c>
      <c r="BE1050" s="113">
        <f>IF(U1050="základní",N1050,0)</f>
        <v>0</v>
      </c>
      <c r="BF1050" s="113">
        <f>IF(U1050="snížená",N1050,0)</f>
        <v>0</v>
      </c>
      <c r="BG1050" s="113">
        <f>IF(U1050="zákl. přenesená",N1050,0)</f>
        <v>0</v>
      </c>
      <c r="BH1050" s="113">
        <f>IF(U1050="sníž. přenesená",N1050,0)</f>
        <v>0</v>
      </c>
      <c r="BI1050" s="113">
        <f>IF(U1050="nulová",N1050,0)</f>
        <v>0</v>
      </c>
      <c r="BJ1050" s="21" t="s">
        <v>90</v>
      </c>
      <c r="BK1050" s="113">
        <f>ROUND(L1050*K1050,2)</f>
        <v>0</v>
      </c>
      <c r="BL1050" s="21" t="s">
        <v>641</v>
      </c>
      <c r="BM1050" s="21" t="s">
        <v>2497</v>
      </c>
    </row>
    <row r="1051" spans="2:47" s="1" customFormat="1" ht="54" customHeight="1">
      <c r="B1051" s="38"/>
      <c r="C1051" s="39"/>
      <c r="D1051" s="39"/>
      <c r="E1051" s="39"/>
      <c r="F1051" s="270" t="s">
        <v>2498</v>
      </c>
      <c r="G1051" s="271"/>
      <c r="H1051" s="271"/>
      <c r="I1051" s="271"/>
      <c r="J1051" s="39"/>
      <c r="K1051" s="39"/>
      <c r="L1051" s="39"/>
      <c r="M1051" s="39"/>
      <c r="N1051" s="39"/>
      <c r="O1051" s="39"/>
      <c r="P1051" s="39"/>
      <c r="Q1051" s="39"/>
      <c r="R1051" s="40"/>
      <c r="T1051" s="147"/>
      <c r="U1051" s="39"/>
      <c r="V1051" s="39"/>
      <c r="W1051" s="39"/>
      <c r="X1051" s="39"/>
      <c r="Y1051" s="39"/>
      <c r="Z1051" s="39"/>
      <c r="AA1051" s="81"/>
      <c r="AT1051" s="21" t="s">
        <v>210</v>
      </c>
      <c r="AU1051" s="21" t="s">
        <v>114</v>
      </c>
    </row>
    <row r="1052" spans="2:65" s="1" customFormat="1" ht="31.5" customHeight="1">
      <c r="B1052" s="38"/>
      <c r="C1052" s="203" t="s">
        <v>1693</v>
      </c>
      <c r="D1052" s="203" t="s">
        <v>292</v>
      </c>
      <c r="E1052" s="204" t="s">
        <v>2499</v>
      </c>
      <c r="F1052" s="276" t="s">
        <v>2500</v>
      </c>
      <c r="G1052" s="276"/>
      <c r="H1052" s="276"/>
      <c r="I1052" s="276"/>
      <c r="J1052" s="205" t="s">
        <v>203</v>
      </c>
      <c r="K1052" s="206">
        <v>1</v>
      </c>
      <c r="L1052" s="277">
        <v>0</v>
      </c>
      <c r="M1052" s="278"/>
      <c r="N1052" s="279">
        <f>ROUND(L1052*K1052,2)</f>
        <v>0</v>
      </c>
      <c r="O1052" s="280"/>
      <c r="P1052" s="280"/>
      <c r="Q1052" s="280"/>
      <c r="R1052" s="40"/>
      <c r="T1052" s="176" t="s">
        <v>22</v>
      </c>
      <c r="U1052" s="47" t="s">
        <v>47</v>
      </c>
      <c r="V1052" s="39"/>
      <c r="W1052" s="177">
        <f>V1052*K1052</f>
        <v>0</v>
      </c>
      <c r="X1052" s="177">
        <v>0</v>
      </c>
      <c r="Y1052" s="177">
        <f>X1052*K1052</f>
        <v>0</v>
      </c>
      <c r="Z1052" s="177">
        <v>0</v>
      </c>
      <c r="AA1052" s="178">
        <f>Z1052*K1052</f>
        <v>0</v>
      </c>
      <c r="AR1052" s="21" t="s">
        <v>270</v>
      </c>
      <c r="AT1052" s="21" t="s">
        <v>292</v>
      </c>
      <c r="AU1052" s="21" t="s">
        <v>114</v>
      </c>
      <c r="AY1052" s="21" t="s">
        <v>191</v>
      </c>
      <c r="BE1052" s="113">
        <f>IF(U1052="základní",N1052,0)</f>
        <v>0</v>
      </c>
      <c r="BF1052" s="113">
        <f>IF(U1052="snížená",N1052,0)</f>
        <v>0</v>
      </c>
      <c r="BG1052" s="113">
        <f>IF(U1052="zákl. přenesená",N1052,0)</f>
        <v>0</v>
      </c>
      <c r="BH1052" s="113">
        <f>IF(U1052="sníž. přenesená",N1052,0)</f>
        <v>0</v>
      </c>
      <c r="BI1052" s="113">
        <f>IF(U1052="nulová",N1052,0)</f>
        <v>0</v>
      </c>
      <c r="BJ1052" s="21" t="s">
        <v>90</v>
      </c>
      <c r="BK1052" s="113">
        <f>ROUND(L1052*K1052,2)</f>
        <v>0</v>
      </c>
      <c r="BL1052" s="21" t="s">
        <v>641</v>
      </c>
      <c r="BM1052" s="21" t="s">
        <v>2501</v>
      </c>
    </row>
    <row r="1053" spans="2:47" s="1" customFormat="1" ht="54" customHeight="1">
      <c r="B1053" s="38"/>
      <c r="C1053" s="39"/>
      <c r="D1053" s="39"/>
      <c r="E1053" s="39"/>
      <c r="F1053" s="270" t="s">
        <v>2502</v>
      </c>
      <c r="G1053" s="271"/>
      <c r="H1053" s="271"/>
      <c r="I1053" s="271"/>
      <c r="J1053" s="39"/>
      <c r="K1053" s="39"/>
      <c r="L1053" s="39"/>
      <c r="M1053" s="39"/>
      <c r="N1053" s="39"/>
      <c r="O1053" s="39"/>
      <c r="P1053" s="39"/>
      <c r="Q1053" s="39"/>
      <c r="R1053" s="40"/>
      <c r="T1053" s="147"/>
      <c r="U1053" s="39"/>
      <c r="V1053" s="39"/>
      <c r="W1053" s="39"/>
      <c r="X1053" s="39"/>
      <c r="Y1053" s="39"/>
      <c r="Z1053" s="39"/>
      <c r="AA1053" s="81"/>
      <c r="AT1053" s="21" t="s">
        <v>210</v>
      </c>
      <c r="AU1053" s="21" t="s">
        <v>114</v>
      </c>
    </row>
    <row r="1054" spans="2:65" s="1" customFormat="1" ht="31.5" customHeight="1">
      <c r="B1054" s="38"/>
      <c r="C1054" s="172" t="s">
        <v>235</v>
      </c>
      <c r="D1054" s="172" t="s">
        <v>193</v>
      </c>
      <c r="E1054" s="173" t="s">
        <v>1577</v>
      </c>
      <c r="F1054" s="281" t="s">
        <v>1578</v>
      </c>
      <c r="G1054" s="281"/>
      <c r="H1054" s="281"/>
      <c r="I1054" s="281"/>
      <c r="J1054" s="174" t="s">
        <v>406</v>
      </c>
      <c r="K1054" s="175">
        <v>4.5</v>
      </c>
      <c r="L1054" s="282">
        <v>0</v>
      </c>
      <c r="M1054" s="283"/>
      <c r="N1054" s="280">
        <f>ROUND(L1054*K1054,2)</f>
        <v>0</v>
      </c>
      <c r="O1054" s="280"/>
      <c r="P1054" s="280"/>
      <c r="Q1054" s="280"/>
      <c r="R1054" s="40"/>
      <c r="T1054" s="176" t="s">
        <v>22</v>
      </c>
      <c r="U1054" s="47" t="s">
        <v>47</v>
      </c>
      <c r="V1054" s="39"/>
      <c r="W1054" s="177">
        <f>V1054*K1054</f>
        <v>0</v>
      </c>
      <c r="X1054" s="177">
        <v>5E-05</v>
      </c>
      <c r="Y1054" s="177">
        <f>X1054*K1054</f>
        <v>0.00022500000000000002</v>
      </c>
      <c r="Z1054" s="177">
        <v>0</v>
      </c>
      <c r="AA1054" s="178">
        <f>Z1054*K1054</f>
        <v>0</v>
      </c>
      <c r="AR1054" s="21" t="s">
        <v>196</v>
      </c>
      <c r="AT1054" s="21" t="s">
        <v>193</v>
      </c>
      <c r="AU1054" s="21" t="s">
        <v>114</v>
      </c>
      <c r="AY1054" s="21" t="s">
        <v>191</v>
      </c>
      <c r="BE1054" s="113">
        <f>IF(U1054="základní",N1054,0)</f>
        <v>0</v>
      </c>
      <c r="BF1054" s="113">
        <f>IF(U1054="snížená",N1054,0)</f>
        <v>0</v>
      </c>
      <c r="BG1054" s="113">
        <f>IF(U1054="zákl. přenesená",N1054,0)</f>
        <v>0</v>
      </c>
      <c r="BH1054" s="113">
        <f>IF(U1054="sníž. přenesená",N1054,0)</f>
        <v>0</v>
      </c>
      <c r="BI1054" s="113">
        <f>IF(U1054="nulová",N1054,0)</f>
        <v>0</v>
      </c>
      <c r="BJ1054" s="21" t="s">
        <v>90</v>
      </c>
      <c r="BK1054" s="113">
        <f>ROUND(L1054*K1054,2)</f>
        <v>0</v>
      </c>
      <c r="BL1054" s="21" t="s">
        <v>196</v>
      </c>
      <c r="BM1054" s="21" t="s">
        <v>2503</v>
      </c>
    </row>
    <row r="1055" spans="2:47" s="1" customFormat="1" ht="30" customHeight="1">
      <c r="B1055" s="38"/>
      <c r="C1055" s="39"/>
      <c r="D1055" s="39"/>
      <c r="E1055" s="39"/>
      <c r="F1055" s="270" t="s">
        <v>1580</v>
      </c>
      <c r="G1055" s="271"/>
      <c r="H1055" s="271"/>
      <c r="I1055" s="271"/>
      <c r="J1055" s="39"/>
      <c r="K1055" s="39"/>
      <c r="L1055" s="39"/>
      <c r="M1055" s="39"/>
      <c r="N1055" s="39"/>
      <c r="O1055" s="39"/>
      <c r="P1055" s="39"/>
      <c r="Q1055" s="39"/>
      <c r="R1055" s="40"/>
      <c r="T1055" s="147"/>
      <c r="U1055" s="39"/>
      <c r="V1055" s="39"/>
      <c r="W1055" s="39"/>
      <c r="X1055" s="39"/>
      <c r="Y1055" s="39"/>
      <c r="Z1055" s="39"/>
      <c r="AA1055" s="81"/>
      <c r="AT1055" s="21" t="s">
        <v>210</v>
      </c>
      <c r="AU1055" s="21" t="s">
        <v>114</v>
      </c>
    </row>
    <row r="1056" spans="2:51" s="11" customFormat="1" ht="22.5" customHeight="1">
      <c r="B1056" s="187"/>
      <c r="C1056" s="188"/>
      <c r="D1056" s="188"/>
      <c r="E1056" s="189" t="s">
        <v>22</v>
      </c>
      <c r="F1056" s="272" t="s">
        <v>2149</v>
      </c>
      <c r="G1056" s="273"/>
      <c r="H1056" s="273"/>
      <c r="I1056" s="273"/>
      <c r="J1056" s="188"/>
      <c r="K1056" s="190" t="s">
        <v>22</v>
      </c>
      <c r="L1056" s="188"/>
      <c r="M1056" s="188"/>
      <c r="N1056" s="188"/>
      <c r="O1056" s="188"/>
      <c r="P1056" s="188"/>
      <c r="Q1056" s="188"/>
      <c r="R1056" s="191"/>
      <c r="T1056" s="192"/>
      <c r="U1056" s="188"/>
      <c r="V1056" s="188"/>
      <c r="W1056" s="188"/>
      <c r="X1056" s="188"/>
      <c r="Y1056" s="188"/>
      <c r="Z1056" s="188"/>
      <c r="AA1056" s="193"/>
      <c r="AT1056" s="194" t="s">
        <v>199</v>
      </c>
      <c r="AU1056" s="194" t="s">
        <v>114</v>
      </c>
      <c r="AV1056" s="11" t="s">
        <v>90</v>
      </c>
      <c r="AW1056" s="11" t="s">
        <v>39</v>
      </c>
      <c r="AX1056" s="11" t="s">
        <v>82</v>
      </c>
      <c r="AY1056" s="194" t="s">
        <v>191</v>
      </c>
    </row>
    <row r="1057" spans="2:51" s="10" customFormat="1" ht="22.5" customHeight="1">
      <c r="B1057" s="179"/>
      <c r="C1057" s="180"/>
      <c r="D1057" s="180"/>
      <c r="E1057" s="181" t="s">
        <v>22</v>
      </c>
      <c r="F1057" s="274" t="s">
        <v>2504</v>
      </c>
      <c r="G1057" s="275"/>
      <c r="H1057" s="275"/>
      <c r="I1057" s="275"/>
      <c r="J1057" s="180"/>
      <c r="K1057" s="182">
        <v>4.5</v>
      </c>
      <c r="L1057" s="180"/>
      <c r="M1057" s="180"/>
      <c r="N1057" s="180"/>
      <c r="O1057" s="180"/>
      <c r="P1057" s="180"/>
      <c r="Q1057" s="180"/>
      <c r="R1057" s="183"/>
      <c r="T1057" s="184"/>
      <c r="U1057" s="180"/>
      <c r="V1057" s="180"/>
      <c r="W1057" s="180"/>
      <c r="X1057" s="180"/>
      <c r="Y1057" s="180"/>
      <c r="Z1057" s="180"/>
      <c r="AA1057" s="185"/>
      <c r="AT1057" s="186" t="s">
        <v>199</v>
      </c>
      <c r="AU1057" s="186" t="s">
        <v>114</v>
      </c>
      <c r="AV1057" s="10" t="s">
        <v>114</v>
      </c>
      <c r="AW1057" s="10" t="s">
        <v>39</v>
      </c>
      <c r="AX1057" s="10" t="s">
        <v>90</v>
      </c>
      <c r="AY1057" s="186" t="s">
        <v>191</v>
      </c>
    </row>
    <row r="1058" spans="2:65" s="1" customFormat="1" ht="22.5" customHeight="1">
      <c r="B1058" s="38"/>
      <c r="C1058" s="172" t="s">
        <v>987</v>
      </c>
      <c r="D1058" s="172" t="s">
        <v>193</v>
      </c>
      <c r="E1058" s="173" t="s">
        <v>1593</v>
      </c>
      <c r="F1058" s="281" t="s">
        <v>1594</v>
      </c>
      <c r="G1058" s="281"/>
      <c r="H1058" s="281"/>
      <c r="I1058" s="281"/>
      <c r="J1058" s="174" t="s">
        <v>1595</v>
      </c>
      <c r="K1058" s="175">
        <v>39</v>
      </c>
      <c r="L1058" s="282">
        <v>0</v>
      </c>
      <c r="M1058" s="283"/>
      <c r="N1058" s="280">
        <f>ROUND(L1058*K1058,2)</f>
        <v>0</v>
      </c>
      <c r="O1058" s="280"/>
      <c r="P1058" s="280"/>
      <c r="Q1058" s="280"/>
      <c r="R1058" s="40"/>
      <c r="T1058" s="176" t="s">
        <v>22</v>
      </c>
      <c r="U1058" s="47" t="s">
        <v>47</v>
      </c>
      <c r="V1058" s="39"/>
      <c r="W1058" s="177">
        <f>V1058*K1058</f>
        <v>0</v>
      </c>
      <c r="X1058" s="177">
        <v>0</v>
      </c>
      <c r="Y1058" s="177">
        <f>X1058*K1058</f>
        <v>0</v>
      </c>
      <c r="Z1058" s="177">
        <v>0</v>
      </c>
      <c r="AA1058" s="178">
        <f>Z1058*K1058</f>
        <v>0</v>
      </c>
      <c r="AR1058" s="21" t="s">
        <v>344</v>
      </c>
      <c r="AT1058" s="21" t="s">
        <v>193</v>
      </c>
      <c r="AU1058" s="21" t="s">
        <v>114</v>
      </c>
      <c r="AY1058" s="21" t="s">
        <v>191</v>
      </c>
      <c r="BE1058" s="113">
        <f>IF(U1058="základní",N1058,0)</f>
        <v>0</v>
      </c>
      <c r="BF1058" s="113">
        <f>IF(U1058="snížená",N1058,0)</f>
        <v>0</v>
      </c>
      <c r="BG1058" s="113">
        <f>IF(U1058="zákl. přenesená",N1058,0)</f>
        <v>0</v>
      </c>
      <c r="BH1058" s="113">
        <f>IF(U1058="sníž. přenesená",N1058,0)</f>
        <v>0</v>
      </c>
      <c r="BI1058" s="113">
        <f>IF(U1058="nulová",N1058,0)</f>
        <v>0</v>
      </c>
      <c r="BJ1058" s="21" t="s">
        <v>90</v>
      </c>
      <c r="BK1058" s="113">
        <f>ROUND(L1058*K1058,2)</f>
        <v>0</v>
      </c>
      <c r="BL1058" s="21" t="s">
        <v>344</v>
      </c>
      <c r="BM1058" s="21" t="s">
        <v>2505</v>
      </c>
    </row>
    <row r="1059" spans="2:51" s="11" customFormat="1" ht="22.5" customHeight="1">
      <c r="B1059" s="187"/>
      <c r="C1059" s="188"/>
      <c r="D1059" s="188"/>
      <c r="E1059" s="189" t="s">
        <v>22</v>
      </c>
      <c r="F1059" s="286" t="s">
        <v>2211</v>
      </c>
      <c r="G1059" s="287"/>
      <c r="H1059" s="287"/>
      <c r="I1059" s="287"/>
      <c r="J1059" s="188"/>
      <c r="K1059" s="190" t="s">
        <v>22</v>
      </c>
      <c r="L1059" s="188"/>
      <c r="M1059" s="188"/>
      <c r="N1059" s="188"/>
      <c r="O1059" s="188"/>
      <c r="P1059" s="188"/>
      <c r="Q1059" s="188"/>
      <c r="R1059" s="191"/>
      <c r="T1059" s="192"/>
      <c r="U1059" s="188"/>
      <c r="V1059" s="188"/>
      <c r="W1059" s="188"/>
      <c r="X1059" s="188"/>
      <c r="Y1059" s="188"/>
      <c r="Z1059" s="188"/>
      <c r="AA1059" s="193"/>
      <c r="AT1059" s="194" t="s">
        <v>199</v>
      </c>
      <c r="AU1059" s="194" t="s">
        <v>114</v>
      </c>
      <c r="AV1059" s="11" t="s">
        <v>90</v>
      </c>
      <c r="AW1059" s="11" t="s">
        <v>39</v>
      </c>
      <c r="AX1059" s="11" t="s">
        <v>82</v>
      </c>
      <c r="AY1059" s="194" t="s">
        <v>191</v>
      </c>
    </row>
    <row r="1060" spans="2:51" s="10" customFormat="1" ht="22.5" customHeight="1">
      <c r="B1060" s="179"/>
      <c r="C1060" s="180"/>
      <c r="D1060" s="180"/>
      <c r="E1060" s="181" t="s">
        <v>22</v>
      </c>
      <c r="F1060" s="274" t="s">
        <v>2424</v>
      </c>
      <c r="G1060" s="275"/>
      <c r="H1060" s="275"/>
      <c r="I1060" s="275"/>
      <c r="J1060" s="180"/>
      <c r="K1060" s="182">
        <v>1</v>
      </c>
      <c r="L1060" s="180"/>
      <c r="M1060" s="180"/>
      <c r="N1060" s="180"/>
      <c r="O1060" s="180"/>
      <c r="P1060" s="180"/>
      <c r="Q1060" s="180"/>
      <c r="R1060" s="183"/>
      <c r="T1060" s="184"/>
      <c r="U1060" s="180"/>
      <c r="V1060" s="180"/>
      <c r="W1060" s="180"/>
      <c r="X1060" s="180"/>
      <c r="Y1060" s="180"/>
      <c r="Z1060" s="180"/>
      <c r="AA1060" s="185"/>
      <c r="AT1060" s="186" t="s">
        <v>199</v>
      </c>
      <c r="AU1060" s="186" t="s">
        <v>114</v>
      </c>
      <c r="AV1060" s="10" t="s">
        <v>114</v>
      </c>
      <c r="AW1060" s="10" t="s">
        <v>39</v>
      </c>
      <c r="AX1060" s="10" t="s">
        <v>82</v>
      </c>
      <c r="AY1060" s="186" t="s">
        <v>191</v>
      </c>
    </row>
    <row r="1061" spans="2:51" s="10" customFormat="1" ht="22.5" customHeight="1">
      <c r="B1061" s="179"/>
      <c r="C1061" s="180"/>
      <c r="D1061" s="180"/>
      <c r="E1061" s="181" t="s">
        <v>22</v>
      </c>
      <c r="F1061" s="274" t="s">
        <v>2423</v>
      </c>
      <c r="G1061" s="275"/>
      <c r="H1061" s="275"/>
      <c r="I1061" s="275"/>
      <c r="J1061" s="180"/>
      <c r="K1061" s="182">
        <v>2</v>
      </c>
      <c r="L1061" s="180"/>
      <c r="M1061" s="180"/>
      <c r="N1061" s="180"/>
      <c r="O1061" s="180"/>
      <c r="P1061" s="180"/>
      <c r="Q1061" s="180"/>
      <c r="R1061" s="183"/>
      <c r="T1061" s="184"/>
      <c r="U1061" s="180"/>
      <c r="V1061" s="180"/>
      <c r="W1061" s="180"/>
      <c r="X1061" s="180"/>
      <c r="Y1061" s="180"/>
      <c r="Z1061" s="180"/>
      <c r="AA1061" s="185"/>
      <c r="AT1061" s="186" t="s">
        <v>199</v>
      </c>
      <c r="AU1061" s="186" t="s">
        <v>114</v>
      </c>
      <c r="AV1061" s="10" t="s">
        <v>114</v>
      </c>
      <c r="AW1061" s="10" t="s">
        <v>39</v>
      </c>
      <c r="AX1061" s="10" t="s">
        <v>82</v>
      </c>
      <c r="AY1061" s="186" t="s">
        <v>191</v>
      </c>
    </row>
    <row r="1062" spans="2:51" s="10" customFormat="1" ht="22.5" customHeight="1">
      <c r="B1062" s="179"/>
      <c r="C1062" s="180"/>
      <c r="D1062" s="180"/>
      <c r="E1062" s="181" t="s">
        <v>22</v>
      </c>
      <c r="F1062" s="274" t="s">
        <v>2506</v>
      </c>
      <c r="G1062" s="275"/>
      <c r="H1062" s="275"/>
      <c r="I1062" s="275"/>
      <c r="J1062" s="180"/>
      <c r="K1062" s="182">
        <v>5</v>
      </c>
      <c r="L1062" s="180"/>
      <c r="M1062" s="180"/>
      <c r="N1062" s="180"/>
      <c r="O1062" s="180"/>
      <c r="P1062" s="180"/>
      <c r="Q1062" s="180"/>
      <c r="R1062" s="183"/>
      <c r="T1062" s="184"/>
      <c r="U1062" s="180"/>
      <c r="V1062" s="180"/>
      <c r="W1062" s="180"/>
      <c r="X1062" s="180"/>
      <c r="Y1062" s="180"/>
      <c r="Z1062" s="180"/>
      <c r="AA1062" s="185"/>
      <c r="AT1062" s="186" t="s">
        <v>199</v>
      </c>
      <c r="AU1062" s="186" t="s">
        <v>114</v>
      </c>
      <c r="AV1062" s="10" t="s">
        <v>114</v>
      </c>
      <c r="AW1062" s="10" t="s">
        <v>39</v>
      </c>
      <c r="AX1062" s="10" t="s">
        <v>82</v>
      </c>
      <c r="AY1062" s="186" t="s">
        <v>191</v>
      </c>
    </row>
    <row r="1063" spans="2:51" s="10" customFormat="1" ht="22.5" customHeight="1">
      <c r="B1063" s="179"/>
      <c r="C1063" s="180"/>
      <c r="D1063" s="180"/>
      <c r="E1063" s="181" t="s">
        <v>22</v>
      </c>
      <c r="F1063" s="274" t="s">
        <v>2507</v>
      </c>
      <c r="G1063" s="275"/>
      <c r="H1063" s="275"/>
      <c r="I1063" s="275"/>
      <c r="J1063" s="180"/>
      <c r="K1063" s="182">
        <v>31</v>
      </c>
      <c r="L1063" s="180"/>
      <c r="M1063" s="180"/>
      <c r="N1063" s="180"/>
      <c r="O1063" s="180"/>
      <c r="P1063" s="180"/>
      <c r="Q1063" s="180"/>
      <c r="R1063" s="183"/>
      <c r="T1063" s="184"/>
      <c r="U1063" s="180"/>
      <c r="V1063" s="180"/>
      <c r="W1063" s="180"/>
      <c r="X1063" s="180"/>
      <c r="Y1063" s="180"/>
      <c r="Z1063" s="180"/>
      <c r="AA1063" s="185"/>
      <c r="AT1063" s="186" t="s">
        <v>199</v>
      </c>
      <c r="AU1063" s="186" t="s">
        <v>114</v>
      </c>
      <c r="AV1063" s="10" t="s">
        <v>114</v>
      </c>
      <c r="AW1063" s="10" t="s">
        <v>39</v>
      </c>
      <c r="AX1063" s="10" t="s">
        <v>82</v>
      </c>
      <c r="AY1063" s="186" t="s">
        <v>191</v>
      </c>
    </row>
    <row r="1064" spans="2:51" s="12" customFormat="1" ht="22.5" customHeight="1">
      <c r="B1064" s="195"/>
      <c r="C1064" s="196"/>
      <c r="D1064" s="196"/>
      <c r="E1064" s="197" t="s">
        <v>22</v>
      </c>
      <c r="F1064" s="288" t="s">
        <v>217</v>
      </c>
      <c r="G1064" s="289"/>
      <c r="H1064" s="289"/>
      <c r="I1064" s="289"/>
      <c r="J1064" s="196"/>
      <c r="K1064" s="198">
        <v>39</v>
      </c>
      <c r="L1064" s="196"/>
      <c r="M1064" s="196"/>
      <c r="N1064" s="196"/>
      <c r="O1064" s="196"/>
      <c r="P1064" s="196"/>
      <c r="Q1064" s="196"/>
      <c r="R1064" s="199"/>
      <c r="T1064" s="200"/>
      <c r="U1064" s="196"/>
      <c r="V1064" s="196"/>
      <c r="W1064" s="196"/>
      <c r="X1064" s="196"/>
      <c r="Y1064" s="196"/>
      <c r="Z1064" s="196"/>
      <c r="AA1064" s="201"/>
      <c r="AT1064" s="202" t="s">
        <v>199</v>
      </c>
      <c r="AU1064" s="202" t="s">
        <v>114</v>
      </c>
      <c r="AV1064" s="12" t="s">
        <v>196</v>
      </c>
      <c r="AW1064" s="12" t="s">
        <v>39</v>
      </c>
      <c r="AX1064" s="12" t="s">
        <v>90</v>
      </c>
      <c r="AY1064" s="202" t="s">
        <v>191</v>
      </c>
    </row>
    <row r="1065" spans="2:65" s="1" customFormat="1" ht="22.5" customHeight="1">
      <c r="B1065" s="38"/>
      <c r="C1065" s="172" t="s">
        <v>995</v>
      </c>
      <c r="D1065" s="172" t="s">
        <v>193</v>
      </c>
      <c r="E1065" s="173" t="s">
        <v>2508</v>
      </c>
      <c r="F1065" s="281" t="s">
        <v>2509</v>
      </c>
      <c r="G1065" s="281"/>
      <c r="H1065" s="281"/>
      <c r="I1065" s="281"/>
      <c r="J1065" s="174" t="s">
        <v>1595</v>
      </c>
      <c r="K1065" s="175">
        <v>1</v>
      </c>
      <c r="L1065" s="282">
        <v>0</v>
      </c>
      <c r="M1065" s="283"/>
      <c r="N1065" s="280">
        <f>ROUND(L1065*K1065,2)</f>
        <v>0</v>
      </c>
      <c r="O1065" s="280"/>
      <c r="P1065" s="280"/>
      <c r="Q1065" s="280"/>
      <c r="R1065" s="40"/>
      <c r="T1065" s="176" t="s">
        <v>22</v>
      </c>
      <c r="U1065" s="47" t="s">
        <v>47</v>
      </c>
      <c r="V1065" s="39"/>
      <c r="W1065" s="177">
        <f>V1065*K1065</f>
        <v>0</v>
      </c>
      <c r="X1065" s="177">
        <v>0</v>
      </c>
      <c r="Y1065" s="177">
        <f>X1065*K1065</f>
        <v>0</v>
      </c>
      <c r="Z1065" s="177">
        <v>0</v>
      </c>
      <c r="AA1065" s="178">
        <f>Z1065*K1065</f>
        <v>0</v>
      </c>
      <c r="AR1065" s="21" t="s">
        <v>344</v>
      </c>
      <c r="AT1065" s="21" t="s">
        <v>193</v>
      </c>
      <c r="AU1065" s="21" t="s">
        <v>114</v>
      </c>
      <c r="AY1065" s="21" t="s">
        <v>191</v>
      </c>
      <c r="BE1065" s="113">
        <f>IF(U1065="základní",N1065,0)</f>
        <v>0</v>
      </c>
      <c r="BF1065" s="113">
        <f>IF(U1065="snížená",N1065,0)</f>
        <v>0</v>
      </c>
      <c r="BG1065" s="113">
        <f>IF(U1065="zákl. přenesená",N1065,0)</f>
        <v>0</v>
      </c>
      <c r="BH1065" s="113">
        <f>IF(U1065="sníž. přenesená",N1065,0)</f>
        <v>0</v>
      </c>
      <c r="BI1065" s="113">
        <f>IF(U1065="nulová",N1065,0)</f>
        <v>0</v>
      </c>
      <c r="BJ1065" s="21" t="s">
        <v>90</v>
      </c>
      <c r="BK1065" s="113">
        <f>ROUND(L1065*K1065,2)</f>
        <v>0</v>
      </c>
      <c r="BL1065" s="21" t="s">
        <v>344</v>
      </c>
      <c r="BM1065" s="21" t="s">
        <v>2510</v>
      </c>
    </row>
    <row r="1066" spans="2:51" s="11" customFormat="1" ht="22.5" customHeight="1">
      <c r="B1066" s="187"/>
      <c r="C1066" s="188"/>
      <c r="D1066" s="188"/>
      <c r="E1066" s="189" t="s">
        <v>22</v>
      </c>
      <c r="F1066" s="286" t="s">
        <v>2211</v>
      </c>
      <c r="G1066" s="287"/>
      <c r="H1066" s="287"/>
      <c r="I1066" s="287"/>
      <c r="J1066" s="188"/>
      <c r="K1066" s="190" t="s">
        <v>22</v>
      </c>
      <c r="L1066" s="188"/>
      <c r="M1066" s="188"/>
      <c r="N1066" s="188"/>
      <c r="O1066" s="188"/>
      <c r="P1066" s="188"/>
      <c r="Q1066" s="188"/>
      <c r="R1066" s="191"/>
      <c r="T1066" s="192"/>
      <c r="U1066" s="188"/>
      <c r="V1066" s="188"/>
      <c r="W1066" s="188"/>
      <c r="X1066" s="188"/>
      <c r="Y1066" s="188"/>
      <c r="Z1066" s="188"/>
      <c r="AA1066" s="193"/>
      <c r="AT1066" s="194" t="s">
        <v>199</v>
      </c>
      <c r="AU1066" s="194" t="s">
        <v>114</v>
      </c>
      <c r="AV1066" s="11" t="s">
        <v>90</v>
      </c>
      <c r="AW1066" s="11" t="s">
        <v>39</v>
      </c>
      <c r="AX1066" s="11" t="s">
        <v>82</v>
      </c>
      <c r="AY1066" s="194" t="s">
        <v>191</v>
      </c>
    </row>
    <row r="1067" spans="2:51" s="10" customFormat="1" ht="22.5" customHeight="1">
      <c r="B1067" s="179"/>
      <c r="C1067" s="180"/>
      <c r="D1067" s="180"/>
      <c r="E1067" s="181" t="s">
        <v>22</v>
      </c>
      <c r="F1067" s="274" t="s">
        <v>2511</v>
      </c>
      <c r="G1067" s="275"/>
      <c r="H1067" s="275"/>
      <c r="I1067" s="275"/>
      <c r="J1067" s="180"/>
      <c r="K1067" s="182">
        <v>1</v>
      </c>
      <c r="L1067" s="180"/>
      <c r="M1067" s="180"/>
      <c r="N1067" s="180"/>
      <c r="O1067" s="180"/>
      <c r="P1067" s="180"/>
      <c r="Q1067" s="180"/>
      <c r="R1067" s="183"/>
      <c r="T1067" s="184"/>
      <c r="U1067" s="180"/>
      <c r="V1067" s="180"/>
      <c r="W1067" s="180"/>
      <c r="X1067" s="180"/>
      <c r="Y1067" s="180"/>
      <c r="Z1067" s="180"/>
      <c r="AA1067" s="185"/>
      <c r="AT1067" s="186" t="s">
        <v>199</v>
      </c>
      <c r="AU1067" s="186" t="s">
        <v>114</v>
      </c>
      <c r="AV1067" s="10" t="s">
        <v>114</v>
      </c>
      <c r="AW1067" s="10" t="s">
        <v>39</v>
      </c>
      <c r="AX1067" s="10" t="s">
        <v>82</v>
      </c>
      <c r="AY1067" s="186" t="s">
        <v>191</v>
      </c>
    </row>
    <row r="1068" spans="2:51" s="12" customFormat="1" ht="22.5" customHeight="1">
      <c r="B1068" s="195"/>
      <c r="C1068" s="196"/>
      <c r="D1068" s="196"/>
      <c r="E1068" s="197" t="s">
        <v>22</v>
      </c>
      <c r="F1068" s="288" t="s">
        <v>217</v>
      </c>
      <c r="G1068" s="289"/>
      <c r="H1068" s="289"/>
      <c r="I1068" s="289"/>
      <c r="J1068" s="196"/>
      <c r="K1068" s="198">
        <v>1</v>
      </c>
      <c r="L1068" s="196"/>
      <c r="M1068" s="196"/>
      <c r="N1068" s="196"/>
      <c r="O1068" s="196"/>
      <c r="P1068" s="196"/>
      <c r="Q1068" s="196"/>
      <c r="R1068" s="199"/>
      <c r="T1068" s="200"/>
      <c r="U1068" s="196"/>
      <c r="V1068" s="196"/>
      <c r="W1068" s="196"/>
      <c r="X1068" s="196"/>
      <c r="Y1068" s="196"/>
      <c r="Z1068" s="196"/>
      <c r="AA1068" s="201"/>
      <c r="AT1068" s="202" t="s">
        <v>199</v>
      </c>
      <c r="AU1068" s="202" t="s">
        <v>114</v>
      </c>
      <c r="AV1068" s="12" t="s">
        <v>196</v>
      </c>
      <c r="AW1068" s="12" t="s">
        <v>39</v>
      </c>
      <c r="AX1068" s="12" t="s">
        <v>90</v>
      </c>
      <c r="AY1068" s="202" t="s">
        <v>191</v>
      </c>
    </row>
    <row r="1069" spans="2:65" s="1" customFormat="1" ht="22.5" customHeight="1">
      <c r="B1069" s="38"/>
      <c r="C1069" s="172" t="s">
        <v>2512</v>
      </c>
      <c r="D1069" s="172" t="s">
        <v>193</v>
      </c>
      <c r="E1069" s="173" t="s">
        <v>1599</v>
      </c>
      <c r="F1069" s="281" t="s">
        <v>1600</v>
      </c>
      <c r="G1069" s="281"/>
      <c r="H1069" s="281"/>
      <c r="I1069" s="281"/>
      <c r="J1069" s="174" t="s">
        <v>203</v>
      </c>
      <c r="K1069" s="175">
        <v>7</v>
      </c>
      <c r="L1069" s="282">
        <v>0</v>
      </c>
      <c r="M1069" s="283"/>
      <c r="N1069" s="280">
        <f>ROUND(L1069*K1069,2)</f>
        <v>0</v>
      </c>
      <c r="O1069" s="280"/>
      <c r="P1069" s="280"/>
      <c r="Q1069" s="280"/>
      <c r="R1069" s="40"/>
      <c r="T1069" s="176" t="s">
        <v>22</v>
      </c>
      <c r="U1069" s="47" t="s">
        <v>47</v>
      </c>
      <c r="V1069" s="39"/>
      <c r="W1069" s="177">
        <f>V1069*K1069</f>
        <v>0</v>
      </c>
      <c r="X1069" s="177">
        <v>0</v>
      </c>
      <c r="Y1069" s="177">
        <f>X1069*K1069</f>
        <v>0</v>
      </c>
      <c r="Z1069" s="177">
        <v>0</v>
      </c>
      <c r="AA1069" s="178">
        <f>Z1069*K1069</f>
        <v>0</v>
      </c>
      <c r="AR1069" s="21" t="s">
        <v>344</v>
      </c>
      <c r="AT1069" s="21" t="s">
        <v>193</v>
      </c>
      <c r="AU1069" s="21" t="s">
        <v>114</v>
      </c>
      <c r="AY1069" s="21" t="s">
        <v>191</v>
      </c>
      <c r="BE1069" s="113">
        <f>IF(U1069="základní",N1069,0)</f>
        <v>0</v>
      </c>
      <c r="BF1069" s="113">
        <f>IF(U1069="snížená",N1069,0)</f>
        <v>0</v>
      </c>
      <c r="BG1069" s="113">
        <f>IF(U1069="zákl. přenesená",N1069,0)</f>
        <v>0</v>
      </c>
      <c r="BH1069" s="113">
        <f>IF(U1069="sníž. přenesená",N1069,0)</f>
        <v>0</v>
      </c>
      <c r="BI1069" s="113">
        <f>IF(U1069="nulová",N1069,0)</f>
        <v>0</v>
      </c>
      <c r="BJ1069" s="21" t="s">
        <v>90</v>
      </c>
      <c r="BK1069" s="113">
        <f>ROUND(L1069*K1069,2)</f>
        <v>0</v>
      </c>
      <c r="BL1069" s="21" t="s">
        <v>344</v>
      </c>
      <c r="BM1069" s="21" t="s">
        <v>2513</v>
      </c>
    </row>
    <row r="1070" spans="2:51" s="11" customFormat="1" ht="22.5" customHeight="1">
      <c r="B1070" s="187"/>
      <c r="C1070" s="188"/>
      <c r="D1070" s="188"/>
      <c r="E1070" s="189" t="s">
        <v>22</v>
      </c>
      <c r="F1070" s="286" t="s">
        <v>2211</v>
      </c>
      <c r="G1070" s="287"/>
      <c r="H1070" s="287"/>
      <c r="I1070" s="287"/>
      <c r="J1070" s="188"/>
      <c r="K1070" s="190" t="s">
        <v>22</v>
      </c>
      <c r="L1070" s="188"/>
      <c r="M1070" s="188"/>
      <c r="N1070" s="188"/>
      <c r="O1070" s="188"/>
      <c r="P1070" s="188"/>
      <c r="Q1070" s="188"/>
      <c r="R1070" s="191"/>
      <c r="T1070" s="192"/>
      <c r="U1070" s="188"/>
      <c r="V1070" s="188"/>
      <c r="W1070" s="188"/>
      <c r="X1070" s="188"/>
      <c r="Y1070" s="188"/>
      <c r="Z1070" s="188"/>
      <c r="AA1070" s="193"/>
      <c r="AT1070" s="194" t="s">
        <v>199</v>
      </c>
      <c r="AU1070" s="194" t="s">
        <v>114</v>
      </c>
      <c r="AV1070" s="11" t="s">
        <v>90</v>
      </c>
      <c r="AW1070" s="11" t="s">
        <v>39</v>
      </c>
      <c r="AX1070" s="11" t="s">
        <v>82</v>
      </c>
      <c r="AY1070" s="194" t="s">
        <v>191</v>
      </c>
    </row>
    <row r="1071" spans="2:51" s="10" customFormat="1" ht="22.5" customHeight="1">
      <c r="B1071" s="179"/>
      <c r="C1071" s="180"/>
      <c r="D1071" s="180"/>
      <c r="E1071" s="181" t="s">
        <v>22</v>
      </c>
      <c r="F1071" s="274" t="s">
        <v>2293</v>
      </c>
      <c r="G1071" s="275"/>
      <c r="H1071" s="275"/>
      <c r="I1071" s="275"/>
      <c r="J1071" s="180"/>
      <c r="K1071" s="182">
        <v>2</v>
      </c>
      <c r="L1071" s="180"/>
      <c r="M1071" s="180"/>
      <c r="N1071" s="180"/>
      <c r="O1071" s="180"/>
      <c r="P1071" s="180"/>
      <c r="Q1071" s="180"/>
      <c r="R1071" s="183"/>
      <c r="T1071" s="184"/>
      <c r="U1071" s="180"/>
      <c r="V1071" s="180"/>
      <c r="W1071" s="180"/>
      <c r="X1071" s="180"/>
      <c r="Y1071" s="180"/>
      <c r="Z1071" s="180"/>
      <c r="AA1071" s="185"/>
      <c r="AT1071" s="186" t="s">
        <v>199</v>
      </c>
      <c r="AU1071" s="186" t="s">
        <v>114</v>
      </c>
      <c r="AV1071" s="10" t="s">
        <v>114</v>
      </c>
      <c r="AW1071" s="10" t="s">
        <v>39</v>
      </c>
      <c r="AX1071" s="10" t="s">
        <v>82</v>
      </c>
      <c r="AY1071" s="186" t="s">
        <v>191</v>
      </c>
    </row>
    <row r="1072" spans="2:51" s="10" customFormat="1" ht="22.5" customHeight="1">
      <c r="B1072" s="179"/>
      <c r="C1072" s="180"/>
      <c r="D1072" s="180"/>
      <c r="E1072" s="181" t="s">
        <v>22</v>
      </c>
      <c r="F1072" s="274" t="s">
        <v>2514</v>
      </c>
      <c r="G1072" s="275"/>
      <c r="H1072" s="275"/>
      <c r="I1072" s="275"/>
      <c r="J1072" s="180"/>
      <c r="K1072" s="182">
        <v>2</v>
      </c>
      <c r="L1072" s="180"/>
      <c r="M1072" s="180"/>
      <c r="N1072" s="180"/>
      <c r="O1072" s="180"/>
      <c r="P1072" s="180"/>
      <c r="Q1072" s="180"/>
      <c r="R1072" s="183"/>
      <c r="T1072" s="184"/>
      <c r="U1072" s="180"/>
      <c r="V1072" s="180"/>
      <c r="W1072" s="180"/>
      <c r="X1072" s="180"/>
      <c r="Y1072" s="180"/>
      <c r="Z1072" s="180"/>
      <c r="AA1072" s="185"/>
      <c r="AT1072" s="186" t="s">
        <v>199</v>
      </c>
      <c r="AU1072" s="186" t="s">
        <v>114</v>
      </c>
      <c r="AV1072" s="10" t="s">
        <v>114</v>
      </c>
      <c r="AW1072" s="10" t="s">
        <v>39</v>
      </c>
      <c r="AX1072" s="10" t="s">
        <v>82</v>
      </c>
      <c r="AY1072" s="186" t="s">
        <v>191</v>
      </c>
    </row>
    <row r="1073" spans="2:51" s="10" customFormat="1" ht="22.5" customHeight="1">
      <c r="B1073" s="179"/>
      <c r="C1073" s="180"/>
      <c r="D1073" s="180"/>
      <c r="E1073" s="181" t="s">
        <v>22</v>
      </c>
      <c r="F1073" s="274" t="s">
        <v>2515</v>
      </c>
      <c r="G1073" s="275"/>
      <c r="H1073" s="275"/>
      <c r="I1073" s="275"/>
      <c r="J1073" s="180"/>
      <c r="K1073" s="182">
        <v>1</v>
      </c>
      <c r="L1073" s="180"/>
      <c r="M1073" s="180"/>
      <c r="N1073" s="180"/>
      <c r="O1073" s="180"/>
      <c r="P1073" s="180"/>
      <c r="Q1073" s="180"/>
      <c r="R1073" s="183"/>
      <c r="T1073" s="184"/>
      <c r="U1073" s="180"/>
      <c r="V1073" s="180"/>
      <c r="W1073" s="180"/>
      <c r="X1073" s="180"/>
      <c r="Y1073" s="180"/>
      <c r="Z1073" s="180"/>
      <c r="AA1073" s="185"/>
      <c r="AT1073" s="186" t="s">
        <v>199</v>
      </c>
      <c r="AU1073" s="186" t="s">
        <v>114</v>
      </c>
      <c r="AV1073" s="10" t="s">
        <v>114</v>
      </c>
      <c r="AW1073" s="10" t="s">
        <v>39</v>
      </c>
      <c r="AX1073" s="10" t="s">
        <v>82</v>
      </c>
      <c r="AY1073" s="186" t="s">
        <v>191</v>
      </c>
    </row>
    <row r="1074" spans="2:51" s="10" customFormat="1" ht="22.5" customHeight="1">
      <c r="B1074" s="179"/>
      <c r="C1074" s="180"/>
      <c r="D1074" s="180"/>
      <c r="E1074" s="181" t="s">
        <v>22</v>
      </c>
      <c r="F1074" s="274" t="s">
        <v>2516</v>
      </c>
      <c r="G1074" s="275"/>
      <c r="H1074" s="275"/>
      <c r="I1074" s="275"/>
      <c r="J1074" s="180"/>
      <c r="K1074" s="182">
        <v>2</v>
      </c>
      <c r="L1074" s="180"/>
      <c r="M1074" s="180"/>
      <c r="N1074" s="180"/>
      <c r="O1074" s="180"/>
      <c r="P1074" s="180"/>
      <c r="Q1074" s="180"/>
      <c r="R1074" s="183"/>
      <c r="T1074" s="184"/>
      <c r="U1074" s="180"/>
      <c r="V1074" s="180"/>
      <c r="W1074" s="180"/>
      <c r="X1074" s="180"/>
      <c r="Y1074" s="180"/>
      <c r="Z1074" s="180"/>
      <c r="AA1074" s="185"/>
      <c r="AT1074" s="186" t="s">
        <v>199</v>
      </c>
      <c r="AU1074" s="186" t="s">
        <v>114</v>
      </c>
      <c r="AV1074" s="10" t="s">
        <v>114</v>
      </c>
      <c r="AW1074" s="10" t="s">
        <v>39</v>
      </c>
      <c r="AX1074" s="10" t="s">
        <v>82</v>
      </c>
      <c r="AY1074" s="186" t="s">
        <v>191</v>
      </c>
    </row>
    <row r="1075" spans="2:51" s="12" customFormat="1" ht="22.5" customHeight="1">
      <c r="B1075" s="195"/>
      <c r="C1075" s="196"/>
      <c r="D1075" s="196"/>
      <c r="E1075" s="197" t="s">
        <v>22</v>
      </c>
      <c r="F1075" s="288" t="s">
        <v>217</v>
      </c>
      <c r="G1075" s="289"/>
      <c r="H1075" s="289"/>
      <c r="I1075" s="289"/>
      <c r="J1075" s="196"/>
      <c r="K1075" s="198">
        <v>7</v>
      </c>
      <c r="L1075" s="196"/>
      <c r="M1075" s="196"/>
      <c r="N1075" s="196"/>
      <c r="O1075" s="196"/>
      <c r="P1075" s="196"/>
      <c r="Q1075" s="196"/>
      <c r="R1075" s="199"/>
      <c r="T1075" s="200"/>
      <c r="U1075" s="196"/>
      <c r="V1075" s="196"/>
      <c r="W1075" s="196"/>
      <c r="X1075" s="196"/>
      <c r="Y1075" s="196"/>
      <c r="Z1075" s="196"/>
      <c r="AA1075" s="201"/>
      <c r="AT1075" s="202" t="s">
        <v>199</v>
      </c>
      <c r="AU1075" s="202" t="s">
        <v>114</v>
      </c>
      <c r="AV1075" s="12" t="s">
        <v>196</v>
      </c>
      <c r="AW1075" s="12" t="s">
        <v>39</v>
      </c>
      <c r="AX1075" s="12" t="s">
        <v>90</v>
      </c>
      <c r="AY1075" s="202" t="s">
        <v>191</v>
      </c>
    </row>
    <row r="1076" spans="2:65" s="1" customFormat="1" ht="31.5" customHeight="1">
      <c r="B1076" s="38"/>
      <c r="C1076" s="172" t="s">
        <v>270</v>
      </c>
      <c r="D1076" s="172" t="s">
        <v>193</v>
      </c>
      <c r="E1076" s="173" t="s">
        <v>1619</v>
      </c>
      <c r="F1076" s="281" t="s">
        <v>1620</v>
      </c>
      <c r="G1076" s="281"/>
      <c r="H1076" s="281"/>
      <c r="I1076" s="281"/>
      <c r="J1076" s="174" t="s">
        <v>295</v>
      </c>
      <c r="K1076" s="175">
        <v>55</v>
      </c>
      <c r="L1076" s="282">
        <v>0</v>
      </c>
      <c r="M1076" s="283"/>
      <c r="N1076" s="280">
        <f>ROUND(L1076*K1076,2)</f>
        <v>0</v>
      </c>
      <c r="O1076" s="280"/>
      <c r="P1076" s="280"/>
      <c r="Q1076" s="280"/>
      <c r="R1076" s="40"/>
      <c r="T1076" s="176" t="s">
        <v>22</v>
      </c>
      <c r="U1076" s="47" t="s">
        <v>47</v>
      </c>
      <c r="V1076" s="39"/>
      <c r="W1076" s="177">
        <f>V1076*K1076</f>
        <v>0</v>
      </c>
      <c r="X1076" s="177">
        <v>0</v>
      </c>
      <c r="Y1076" s="177">
        <f>X1076*K1076</f>
        <v>0</v>
      </c>
      <c r="Z1076" s="177">
        <v>0.001</v>
      </c>
      <c r="AA1076" s="178">
        <f>Z1076*K1076</f>
        <v>0.055</v>
      </c>
      <c r="AR1076" s="21" t="s">
        <v>344</v>
      </c>
      <c r="AT1076" s="21" t="s">
        <v>193</v>
      </c>
      <c r="AU1076" s="21" t="s">
        <v>114</v>
      </c>
      <c r="AY1076" s="21" t="s">
        <v>191</v>
      </c>
      <c r="BE1076" s="113">
        <f>IF(U1076="základní",N1076,0)</f>
        <v>0</v>
      </c>
      <c r="BF1076" s="113">
        <f>IF(U1076="snížená",N1076,0)</f>
        <v>0</v>
      </c>
      <c r="BG1076" s="113">
        <f>IF(U1076="zákl. přenesená",N1076,0)</f>
        <v>0</v>
      </c>
      <c r="BH1076" s="113">
        <f>IF(U1076="sníž. přenesená",N1076,0)</f>
        <v>0</v>
      </c>
      <c r="BI1076" s="113">
        <f>IF(U1076="nulová",N1076,0)</f>
        <v>0</v>
      </c>
      <c r="BJ1076" s="21" t="s">
        <v>90</v>
      </c>
      <c r="BK1076" s="113">
        <f>ROUND(L1076*K1076,2)</f>
        <v>0</v>
      </c>
      <c r="BL1076" s="21" t="s">
        <v>344</v>
      </c>
      <c r="BM1076" s="21" t="s">
        <v>2517</v>
      </c>
    </row>
    <row r="1077" spans="2:51" s="11" customFormat="1" ht="22.5" customHeight="1">
      <c r="B1077" s="187"/>
      <c r="C1077" s="188"/>
      <c r="D1077" s="188"/>
      <c r="E1077" s="189" t="s">
        <v>22</v>
      </c>
      <c r="F1077" s="286" t="s">
        <v>2211</v>
      </c>
      <c r="G1077" s="287"/>
      <c r="H1077" s="287"/>
      <c r="I1077" s="287"/>
      <c r="J1077" s="188"/>
      <c r="K1077" s="190" t="s">
        <v>22</v>
      </c>
      <c r="L1077" s="188"/>
      <c r="M1077" s="188"/>
      <c r="N1077" s="188"/>
      <c r="O1077" s="188"/>
      <c r="P1077" s="188"/>
      <c r="Q1077" s="188"/>
      <c r="R1077" s="191"/>
      <c r="T1077" s="192"/>
      <c r="U1077" s="188"/>
      <c r="V1077" s="188"/>
      <c r="W1077" s="188"/>
      <c r="X1077" s="188"/>
      <c r="Y1077" s="188"/>
      <c r="Z1077" s="188"/>
      <c r="AA1077" s="193"/>
      <c r="AT1077" s="194" t="s">
        <v>199</v>
      </c>
      <c r="AU1077" s="194" t="s">
        <v>114</v>
      </c>
      <c r="AV1077" s="11" t="s">
        <v>90</v>
      </c>
      <c r="AW1077" s="11" t="s">
        <v>39</v>
      </c>
      <c r="AX1077" s="11" t="s">
        <v>82</v>
      </c>
      <c r="AY1077" s="194" t="s">
        <v>191</v>
      </c>
    </row>
    <row r="1078" spans="2:51" s="10" customFormat="1" ht="22.5" customHeight="1">
      <c r="B1078" s="179"/>
      <c r="C1078" s="180"/>
      <c r="D1078" s="180"/>
      <c r="E1078" s="181" t="s">
        <v>22</v>
      </c>
      <c r="F1078" s="274" t="s">
        <v>2518</v>
      </c>
      <c r="G1078" s="275"/>
      <c r="H1078" s="275"/>
      <c r="I1078" s="275"/>
      <c r="J1078" s="180"/>
      <c r="K1078" s="182">
        <v>5</v>
      </c>
      <c r="L1078" s="180"/>
      <c r="M1078" s="180"/>
      <c r="N1078" s="180"/>
      <c r="O1078" s="180"/>
      <c r="P1078" s="180"/>
      <c r="Q1078" s="180"/>
      <c r="R1078" s="183"/>
      <c r="T1078" s="184"/>
      <c r="U1078" s="180"/>
      <c r="V1078" s="180"/>
      <c r="W1078" s="180"/>
      <c r="X1078" s="180"/>
      <c r="Y1078" s="180"/>
      <c r="Z1078" s="180"/>
      <c r="AA1078" s="185"/>
      <c r="AT1078" s="186" t="s">
        <v>199</v>
      </c>
      <c r="AU1078" s="186" t="s">
        <v>114</v>
      </c>
      <c r="AV1078" s="10" t="s">
        <v>114</v>
      </c>
      <c r="AW1078" s="10" t="s">
        <v>39</v>
      </c>
      <c r="AX1078" s="10" t="s">
        <v>82</v>
      </c>
      <c r="AY1078" s="186" t="s">
        <v>191</v>
      </c>
    </row>
    <row r="1079" spans="2:51" s="10" customFormat="1" ht="22.5" customHeight="1">
      <c r="B1079" s="179"/>
      <c r="C1079" s="180"/>
      <c r="D1079" s="180"/>
      <c r="E1079" s="181" t="s">
        <v>22</v>
      </c>
      <c r="F1079" s="274" t="s">
        <v>2519</v>
      </c>
      <c r="G1079" s="275"/>
      <c r="H1079" s="275"/>
      <c r="I1079" s="275"/>
      <c r="J1079" s="180"/>
      <c r="K1079" s="182">
        <v>50</v>
      </c>
      <c r="L1079" s="180"/>
      <c r="M1079" s="180"/>
      <c r="N1079" s="180"/>
      <c r="O1079" s="180"/>
      <c r="P1079" s="180"/>
      <c r="Q1079" s="180"/>
      <c r="R1079" s="183"/>
      <c r="T1079" s="184"/>
      <c r="U1079" s="180"/>
      <c r="V1079" s="180"/>
      <c r="W1079" s="180"/>
      <c r="X1079" s="180"/>
      <c r="Y1079" s="180"/>
      <c r="Z1079" s="180"/>
      <c r="AA1079" s="185"/>
      <c r="AT1079" s="186" t="s">
        <v>199</v>
      </c>
      <c r="AU1079" s="186" t="s">
        <v>114</v>
      </c>
      <c r="AV1079" s="10" t="s">
        <v>114</v>
      </c>
      <c r="AW1079" s="10" t="s">
        <v>39</v>
      </c>
      <c r="AX1079" s="10" t="s">
        <v>82</v>
      </c>
      <c r="AY1079" s="186" t="s">
        <v>191</v>
      </c>
    </row>
    <row r="1080" spans="2:51" s="12" customFormat="1" ht="22.5" customHeight="1">
      <c r="B1080" s="195"/>
      <c r="C1080" s="196"/>
      <c r="D1080" s="196"/>
      <c r="E1080" s="197" t="s">
        <v>22</v>
      </c>
      <c r="F1080" s="288" t="s">
        <v>217</v>
      </c>
      <c r="G1080" s="289"/>
      <c r="H1080" s="289"/>
      <c r="I1080" s="289"/>
      <c r="J1080" s="196"/>
      <c r="K1080" s="198">
        <v>55</v>
      </c>
      <c r="L1080" s="196"/>
      <c r="M1080" s="196"/>
      <c r="N1080" s="196"/>
      <c r="O1080" s="196"/>
      <c r="P1080" s="196"/>
      <c r="Q1080" s="196"/>
      <c r="R1080" s="199"/>
      <c r="T1080" s="200"/>
      <c r="U1080" s="196"/>
      <c r="V1080" s="196"/>
      <c r="W1080" s="196"/>
      <c r="X1080" s="196"/>
      <c r="Y1080" s="196"/>
      <c r="Z1080" s="196"/>
      <c r="AA1080" s="201"/>
      <c r="AT1080" s="202" t="s">
        <v>199</v>
      </c>
      <c r="AU1080" s="202" t="s">
        <v>114</v>
      </c>
      <c r="AV1080" s="12" t="s">
        <v>196</v>
      </c>
      <c r="AW1080" s="12" t="s">
        <v>39</v>
      </c>
      <c r="AX1080" s="12" t="s">
        <v>90</v>
      </c>
      <c r="AY1080" s="202" t="s">
        <v>191</v>
      </c>
    </row>
    <row r="1081" spans="2:65" s="1" customFormat="1" ht="31.5" customHeight="1">
      <c r="B1081" s="38"/>
      <c r="C1081" s="172" t="s">
        <v>2520</v>
      </c>
      <c r="D1081" s="172" t="s">
        <v>193</v>
      </c>
      <c r="E1081" s="173" t="s">
        <v>1625</v>
      </c>
      <c r="F1081" s="281" t="s">
        <v>1626</v>
      </c>
      <c r="G1081" s="281"/>
      <c r="H1081" s="281"/>
      <c r="I1081" s="281"/>
      <c r="J1081" s="174" t="s">
        <v>831</v>
      </c>
      <c r="K1081" s="215">
        <v>0</v>
      </c>
      <c r="L1081" s="282">
        <v>0</v>
      </c>
      <c r="M1081" s="283"/>
      <c r="N1081" s="280">
        <f>ROUND(L1081*K1081,2)</f>
        <v>0</v>
      </c>
      <c r="O1081" s="280"/>
      <c r="P1081" s="280"/>
      <c r="Q1081" s="280"/>
      <c r="R1081" s="40"/>
      <c r="T1081" s="176" t="s">
        <v>22</v>
      </c>
      <c r="U1081" s="47" t="s">
        <v>47</v>
      </c>
      <c r="V1081" s="39"/>
      <c r="W1081" s="177">
        <f>V1081*K1081</f>
        <v>0</v>
      </c>
      <c r="X1081" s="177">
        <v>0</v>
      </c>
      <c r="Y1081" s="177">
        <f>X1081*K1081</f>
        <v>0</v>
      </c>
      <c r="Z1081" s="177">
        <v>0</v>
      </c>
      <c r="AA1081" s="178">
        <f>Z1081*K1081</f>
        <v>0</v>
      </c>
      <c r="AR1081" s="21" t="s">
        <v>344</v>
      </c>
      <c r="AT1081" s="21" t="s">
        <v>193</v>
      </c>
      <c r="AU1081" s="21" t="s">
        <v>114</v>
      </c>
      <c r="AY1081" s="21" t="s">
        <v>191</v>
      </c>
      <c r="BE1081" s="113">
        <f>IF(U1081="základní",N1081,0)</f>
        <v>0</v>
      </c>
      <c r="BF1081" s="113">
        <f>IF(U1081="snížená",N1081,0)</f>
        <v>0</v>
      </c>
      <c r="BG1081" s="113">
        <f>IF(U1081="zákl. přenesená",N1081,0)</f>
        <v>0</v>
      </c>
      <c r="BH1081" s="113">
        <f>IF(U1081="sníž. přenesená",N1081,0)</f>
        <v>0</v>
      </c>
      <c r="BI1081" s="113">
        <f>IF(U1081="nulová",N1081,0)</f>
        <v>0</v>
      </c>
      <c r="BJ1081" s="21" t="s">
        <v>90</v>
      </c>
      <c r="BK1081" s="113">
        <f>ROUND(L1081*K1081,2)</f>
        <v>0</v>
      </c>
      <c r="BL1081" s="21" t="s">
        <v>344</v>
      </c>
      <c r="BM1081" s="21" t="s">
        <v>2521</v>
      </c>
    </row>
    <row r="1082" spans="2:63" s="9" customFormat="1" ht="29.85" customHeight="1">
      <c r="B1082" s="161"/>
      <c r="C1082" s="162"/>
      <c r="D1082" s="171" t="s">
        <v>162</v>
      </c>
      <c r="E1082" s="171"/>
      <c r="F1082" s="171"/>
      <c r="G1082" s="171"/>
      <c r="H1082" s="171"/>
      <c r="I1082" s="171"/>
      <c r="J1082" s="171"/>
      <c r="K1082" s="171"/>
      <c r="L1082" s="171"/>
      <c r="M1082" s="171"/>
      <c r="N1082" s="268">
        <f>BK1082</f>
        <v>0</v>
      </c>
      <c r="O1082" s="269"/>
      <c r="P1082" s="269"/>
      <c r="Q1082" s="269"/>
      <c r="R1082" s="164"/>
      <c r="T1082" s="165"/>
      <c r="U1082" s="162"/>
      <c r="V1082" s="162"/>
      <c r="W1082" s="166">
        <f>SUM(W1083:W1107)</f>
        <v>0</v>
      </c>
      <c r="X1082" s="162"/>
      <c r="Y1082" s="166">
        <f>SUM(Y1083:Y1107)</f>
        <v>2.1854584999999993</v>
      </c>
      <c r="Z1082" s="162"/>
      <c r="AA1082" s="167">
        <f>SUM(AA1083:AA1107)</f>
        <v>0</v>
      </c>
      <c r="AR1082" s="168" t="s">
        <v>114</v>
      </c>
      <c r="AT1082" s="169" t="s">
        <v>81</v>
      </c>
      <c r="AU1082" s="169" t="s">
        <v>90</v>
      </c>
      <c r="AY1082" s="168" t="s">
        <v>191</v>
      </c>
      <c r="BK1082" s="170">
        <f>SUM(BK1083:BK1107)</f>
        <v>0</v>
      </c>
    </row>
    <row r="1083" spans="2:65" s="1" customFormat="1" ht="31.5" customHeight="1">
      <c r="B1083" s="38"/>
      <c r="C1083" s="172" t="s">
        <v>2522</v>
      </c>
      <c r="D1083" s="172" t="s">
        <v>193</v>
      </c>
      <c r="E1083" s="173" t="s">
        <v>2523</v>
      </c>
      <c r="F1083" s="281" t="s">
        <v>2524</v>
      </c>
      <c r="G1083" s="281"/>
      <c r="H1083" s="281"/>
      <c r="I1083" s="281"/>
      <c r="J1083" s="174" t="s">
        <v>406</v>
      </c>
      <c r="K1083" s="175">
        <v>27.2</v>
      </c>
      <c r="L1083" s="282">
        <v>0</v>
      </c>
      <c r="M1083" s="283"/>
      <c r="N1083" s="280">
        <f>ROUND(L1083*K1083,2)</f>
        <v>0</v>
      </c>
      <c r="O1083" s="280"/>
      <c r="P1083" s="280"/>
      <c r="Q1083" s="280"/>
      <c r="R1083" s="40"/>
      <c r="T1083" s="176" t="s">
        <v>22</v>
      </c>
      <c r="U1083" s="47" t="s">
        <v>47</v>
      </c>
      <c r="V1083" s="39"/>
      <c r="W1083" s="177">
        <f>V1083*K1083</f>
        <v>0</v>
      </c>
      <c r="X1083" s="177">
        <v>0.00079</v>
      </c>
      <c r="Y1083" s="177">
        <f>X1083*K1083</f>
        <v>0.021488</v>
      </c>
      <c r="Z1083" s="177">
        <v>0</v>
      </c>
      <c r="AA1083" s="178">
        <f>Z1083*K1083</f>
        <v>0</v>
      </c>
      <c r="AR1083" s="21" t="s">
        <v>344</v>
      </c>
      <c r="AT1083" s="21" t="s">
        <v>193</v>
      </c>
      <c r="AU1083" s="21" t="s">
        <v>114</v>
      </c>
      <c r="AY1083" s="21" t="s">
        <v>191</v>
      </c>
      <c r="BE1083" s="113">
        <f>IF(U1083="základní",N1083,0)</f>
        <v>0</v>
      </c>
      <c r="BF1083" s="113">
        <f>IF(U1083="snížená",N1083,0)</f>
        <v>0</v>
      </c>
      <c r="BG1083" s="113">
        <f>IF(U1083="zákl. přenesená",N1083,0)</f>
        <v>0</v>
      </c>
      <c r="BH1083" s="113">
        <f>IF(U1083="sníž. přenesená",N1083,0)</f>
        <v>0</v>
      </c>
      <c r="BI1083" s="113">
        <f>IF(U1083="nulová",N1083,0)</f>
        <v>0</v>
      </c>
      <c r="BJ1083" s="21" t="s">
        <v>90</v>
      </c>
      <c r="BK1083" s="113">
        <f>ROUND(L1083*K1083,2)</f>
        <v>0</v>
      </c>
      <c r="BL1083" s="21" t="s">
        <v>344</v>
      </c>
      <c r="BM1083" s="21" t="s">
        <v>2525</v>
      </c>
    </row>
    <row r="1084" spans="2:47" s="1" customFormat="1" ht="30" customHeight="1">
      <c r="B1084" s="38"/>
      <c r="C1084" s="39"/>
      <c r="D1084" s="39"/>
      <c r="E1084" s="39"/>
      <c r="F1084" s="270" t="s">
        <v>2526</v>
      </c>
      <c r="G1084" s="271"/>
      <c r="H1084" s="271"/>
      <c r="I1084" s="271"/>
      <c r="J1084" s="39"/>
      <c r="K1084" s="39"/>
      <c r="L1084" s="39"/>
      <c r="M1084" s="39"/>
      <c r="N1084" s="39"/>
      <c r="O1084" s="39"/>
      <c r="P1084" s="39"/>
      <c r="Q1084" s="39"/>
      <c r="R1084" s="40"/>
      <c r="T1084" s="147"/>
      <c r="U1084" s="39"/>
      <c r="V1084" s="39"/>
      <c r="W1084" s="39"/>
      <c r="X1084" s="39"/>
      <c r="Y1084" s="39"/>
      <c r="Z1084" s="39"/>
      <c r="AA1084" s="81"/>
      <c r="AT1084" s="21" t="s">
        <v>210</v>
      </c>
      <c r="AU1084" s="21" t="s">
        <v>114</v>
      </c>
    </row>
    <row r="1085" spans="2:51" s="11" customFormat="1" ht="22.5" customHeight="1">
      <c r="B1085" s="187"/>
      <c r="C1085" s="188"/>
      <c r="D1085" s="188"/>
      <c r="E1085" s="189" t="s">
        <v>22</v>
      </c>
      <c r="F1085" s="272" t="s">
        <v>1946</v>
      </c>
      <c r="G1085" s="273"/>
      <c r="H1085" s="273"/>
      <c r="I1085" s="273"/>
      <c r="J1085" s="188"/>
      <c r="K1085" s="190" t="s">
        <v>22</v>
      </c>
      <c r="L1085" s="188"/>
      <c r="M1085" s="188"/>
      <c r="N1085" s="188"/>
      <c r="O1085" s="188"/>
      <c r="P1085" s="188"/>
      <c r="Q1085" s="188"/>
      <c r="R1085" s="191"/>
      <c r="T1085" s="192"/>
      <c r="U1085" s="188"/>
      <c r="V1085" s="188"/>
      <c r="W1085" s="188"/>
      <c r="X1085" s="188"/>
      <c r="Y1085" s="188"/>
      <c r="Z1085" s="188"/>
      <c r="AA1085" s="193"/>
      <c r="AT1085" s="194" t="s">
        <v>199</v>
      </c>
      <c r="AU1085" s="194" t="s">
        <v>114</v>
      </c>
      <c r="AV1085" s="11" t="s">
        <v>90</v>
      </c>
      <c r="AW1085" s="11" t="s">
        <v>39</v>
      </c>
      <c r="AX1085" s="11" t="s">
        <v>82</v>
      </c>
      <c r="AY1085" s="194" t="s">
        <v>191</v>
      </c>
    </row>
    <row r="1086" spans="2:51" s="10" customFormat="1" ht="22.5" customHeight="1">
      <c r="B1086" s="179"/>
      <c r="C1086" s="180"/>
      <c r="D1086" s="180"/>
      <c r="E1086" s="181" t="s">
        <v>22</v>
      </c>
      <c r="F1086" s="274" t="s">
        <v>2527</v>
      </c>
      <c r="G1086" s="275"/>
      <c r="H1086" s="275"/>
      <c r="I1086" s="275"/>
      <c r="J1086" s="180"/>
      <c r="K1086" s="182">
        <v>27.2</v>
      </c>
      <c r="L1086" s="180"/>
      <c r="M1086" s="180"/>
      <c r="N1086" s="180"/>
      <c r="O1086" s="180"/>
      <c r="P1086" s="180"/>
      <c r="Q1086" s="180"/>
      <c r="R1086" s="183"/>
      <c r="T1086" s="184"/>
      <c r="U1086" s="180"/>
      <c r="V1086" s="180"/>
      <c r="W1086" s="180"/>
      <c r="X1086" s="180"/>
      <c r="Y1086" s="180"/>
      <c r="Z1086" s="180"/>
      <c r="AA1086" s="185"/>
      <c r="AT1086" s="186" t="s">
        <v>199</v>
      </c>
      <c r="AU1086" s="186" t="s">
        <v>114</v>
      </c>
      <c r="AV1086" s="10" t="s">
        <v>114</v>
      </c>
      <c r="AW1086" s="10" t="s">
        <v>39</v>
      </c>
      <c r="AX1086" s="10" t="s">
        <v>82</v>
      </c>
      <c r="AY1086" s="186" t="s">
        <v>191</v>
      </c>
    </row>
    <row r="1087" spans="2:51" s="12" customFormat="1" ht="22.5" customHeight="1">
      <c r="B1087" s="195"/>
      <c r="C1087" s="196"/>
      <c r="D1087" s="196"/>
      <c r="E1087" s="197" t="s">
        <v>22</v>
      </c>
      <c r="F1087" s="288" t="s">
        <v>217</v>
      </c>
      <c r="G1087" s="289"/>
      <c r="H1087" s="289"/>
      <c r="I1087" s="289"/>
      <c r="J1087" s="196"/>
      <c r="K1087" s="198">
        <v>27.2</v>
      </c>
      <c r="L1087" s="196"/>
      <c r="M1087" s="196"/>
      <c r="N1087" s="196"/>
      <c r="O1087" s="196"/>
      <c r="P1087" s="196"/>
      <c r="Q1087" s="196"/>
      <c r="R1087" s="199"/>
      <c r="T1087" s="200"/>
      <c r="U1087" s="196"/>
      <c r="V1087" s="196"/>
      <c r="W1087" s="196"/>
      <c r="X1087" s="196"/>
      <c r="Y1087" s="196"/>
      <c r="Z1087" s="196"/>
      <c r="AA1087" s="201"/>
      <c r="AT1087" s="202" t="s">
        <v>199</v>
      </c>
      <c r="AU1087" s="202" t="s">
        <v>114</v>
      </c>
      <c r="AV1087" s="12" t="s">
        <v>196</v>
      </c>
      <c r="AW1087" s="12" t="s">
        <v>39</v>
      </c>
      <c r="AX1087" s="12" t="s">
        <v>90</v>
      </c>
      <c r="AY1087" s="202" t="s">
        <v>191</v>
      </c>
    </row>
    <row r="1088" spans="2:65" s="1" customFormat="1" ht="31.5" customHeight="1">
      <c r="B1088" s="38"/>
      <c r="C1088" s="172" t="s">
        <v>2528</v>
      </c>
      <c r="D1088" s="172" t="s">
        <v>193</v>
      </c>
      <c r="E1088" s="173" t="s">
        <v>2529</v>
      </c>
      <c r="F1088" s="281" t="s">
        <v>2530</v>
      </c>
      <c r="G1088" s="281"/>
      <c r="H1088" s="281"/>
      <c r="I1088" s="281"/>
      <c r="J1088" s="174" t="s">
        <v>111</v>
      </c>
      <c r="K1088" s="175">
        <v>76.9</v>
      </c>
      <c r="L1088" s="282">
        <v>0</v>
      </c>
      <c r="M1088" s="283"/>
      <c r="N1088" s="280">
        <f>ROUND(L1088*K1088,2)</f>
        <v>0</v>
      </c>
      <c r="O1088" s="280"/>
      <c r="P1088" s="280"/>
      <c r="Q1088" s="280"/>
      <c r="R1088" s="40"/>
      <c r="T1088" s="176" t="s">
        <v>22</v>
      </c>
      <c r="U1088" s="47" t="s">
        <v>47</v>
      </c>
      <c r="V1088" s="39"/>
      <c r="W1088" s="177">
        <f>V1088*K1088</f>
        <v>0</v>
      </c>
      <c r="X1088" s="177">
        <v>0.00367</v>
      </c>
      <c r="Y1088" s="177">
        <f>X1088*K1088</f>
        <v>0.282223</v>
      </c>
      <c r="Z1088" s="177">
        <v>0</v>
      </c>
      <c r="AA1088" s="178">
        <f>Z1088*K1088</f>
        <v>0</v>
      </c>
      <c r="AR1088" s="21" t="s">
        <v>344</v>
      </c>
      <c r="AT1088" s="21" t="s">
        <v>193</v>
      </c>
      <c r="AU1088" s="21" t="s">
        <v>114</v>
      </c>
      <c r="AY1088" s="21" t="s">
        <v>191</v>
      </c>
      <c r="BE1088" s="113">
        <f>IF(U1088="základní",N1088,0)</f>
        <v>0</v>
      </c>
      <c r="BF1088" s="113">
        <f>IF(U1088="snížená",N1088,0)</f>
        <v>0</v>
      </c>
      <c r="BG1088" s="113">
        <f>IF(U1088="zákl. přenesená",N1088,0)</f>
        <v>0</v>
      </c>
      <c r="BH1088" s="113">
        <f>IF(U1088="sníž. přenesená",N1088,0)</f>
        <v>0</v>
      </c>
      <c r="BI1088" s="113">
        <f>IF(U1088="nulová",N1088,0)</f>
        <v>0</v>
      </c>
      <c r="BJ1088" s="21" t="s">
        <v>90</v>
      </c>
      <c r="BK1088" s="113">
        <f>ROUND(L1088*K1088,2)</f>
        <v>0</v>
      </c>
      <c r="BL1088" s="21" t="s">
        <v>344</v>
      </c>
      <c r="BM1088" s="21" t="s">
        <v>2531</v>
      </c>
    </row>
    <row r="1089" spans="2:51" s="11" customFormat="1" ht="22.5" customHeight="1">
      <c r="B1089" s="187"/>
      <c r="C1089" s="188"/>
      <c r="D1089" s="188"/>
      <c r="E1089" s="189" t="s">
        <v>22</v>
      </c>
      <c r="F1089" s="286" t="s">
        <v>1946</v>
      </c>
      <c r="G1089" s="287"/>
      <c r="H1089" s="287"/>
      <c r="I1089" s="287"/>
      <c r="J1089" s="188"/>
      <c r="K1089" s="190" t="s">
        <v>22</v>
      </c>
      <c r="L1089" s="188"/>
      <c r="M1089" s="188"/>
      <c r="N1089" s="188"/>
      <c r="O1089" s="188"/>
      <c r="P1089" s="188"/>
      <c r="Q1089" s="188"/>
      <c r="R1089" s="191"/>
      <c r="T1089" s="192"/>
      <c r="U1089" s="188"/>
      <c r="V1089" s="188"/>
      <c r="W1089" s="188"/>
      <c r="X1089" s="188"/>
      <c r="Y1089" s="188"/>
      <c r="Z1089" s="188"/>
      <c r="AA1089" s="193"/>
      <c r="AT1089" s="194" t="s">
        <v>199</v>
      </c>
      <c r="AU1089" s="194" t="s">
        <v>114</v>
      </c>
      <c r="AV1089" s="11" t="s">
        <v>90</v>
      </c>
      <c r="AW1089" s="11" t="s">
        <v>39</v>
      </c>
      <c r="AX1089" s="11" t="s">
        <v>82</v>
      </c>
      <c r="AY1089" s="194" t="s">
        <v>191</v>
      </c>
    </row>
    <row r="1090" spans="2:51" s="10" customFormat="1" ht="22.5" customHeight="1">
      <c r="B1090" s="179"/>
      <c r="C1090" s="180"/>
      <c r="D1090" s="180"/>
      <c r="E1090" s="181" t="s">
        <v>22</v>
      </c>
      <c r="F1090" s="274" t="s">
        <v>2532</v>
      </c>
      <c r="G1090" s="275"/>
      <c r="H1090" s="275"/>
      <c r="I1090" s="275"/>
      <c r="J1090" s="180"/>
      <c r="K1090" s="182">
        <v>76.9</v>
      </c>
      <c r="L1090" s="180"/>
      <c r="M1090" s="180"/>
      <c r="N1090" s="180"/>
      <c r="O1090" s="180"/>
      <c r="P1090" s="180"/>
      <c r="Q1090" s="180"/>
      <c r="R1090" s="183"/>
      <c r="T1090" s="184"/>
      <c r="U1090" s="180"/>
      <c r="V1090" s="180"/>
      <c r="W1090" s="180"/>
      <c r="X1090" s="180"/>
      <c r="Y1090" s="180"/>
      <c r="Z1090" s="180"/>
      <c r="AA1090" s="185"/>
      <c r="AT1090" s="186" t="s">
        <v>199</v>
      </c>
      <c r="AU1090" s="186" t="s">
        <v>114</v>
      </c>
      <c r="AV1090" s="10" t="s">
        <v>114</v>
      </c>
      <c r="AW1090" s="10" t="s">
        <v>39</v>
      </c>
      <c r="AX1090" s="10" t="s">
        <v>82</v>
      </c>
      <c r="AY1090" s="186" t="s">
        <v>191</v>
      </c>
    </row>
    <row r="1091" spans="2:51" s="12" customFormat="1" ht="22.5" customHeight="1">
      <c r="B1091" s="195"/>
      <c r="C1091" s="196"/>
      <c r="D1091" s="196"/>
      <c r="E1091" s="197" t="s">
        <v>22</v>
      </c>
      <c r="F1091" s="288" t="s">
        <v>217</v>
      </c>
      <c r="G1091" s="289"/>
      <c r="H1091" s="289"/>
      <c r="I1091" s="289"/>
      <c r="J1091" s="196"/>
      <c r="K1091" s="198">
        <v>76.9</v>
      </c>
      <c r="L1091" s="196"/>
      <c r="M1091" s="196"/>
      <c r="N1091" s="196"/>
      <c r="O1091" s="196"/>
      <c r="P1091" s="196"/>
      <c r="Q1091" s="196"/>
      <c r="R1091" s="199"/>
      <c r="T1091" s="200"/>
      <c r="U1091" s="196"/>
      <c r="V1091" s="196"/>
      <c r="W1091" s="196"/>
      <c r="X1091" s="196"/>
      <c r="Y1091" s="196"/>
      <c r="Z1091" s="196"/>
      <c r="AA1091" s="201"/>
      <c r="AT1091" s="202" t="s">
        <v>199</v>
      </c>
      <c r="AU1091" s="202" t="s">
        <v>114</v>
      </c>
      <c r="AV1091" s="12" t="s">
        <v>196</v>
      </c>
      <c r="AW1091" s="12" t="s">
        <v>39</v>
      </c>
      <c r="AX1091" s="12" t="s">
        <v>90</v>
      </c>
      <c r="AY1091" s="202" t="s">
        <v>191</v>
      </c>
    </row>
    <row r="1092" spans="2:65" s="1" customFormat="1" ht="31.5" customHeight="1">
      <c r="B1092" s="38"/>
      <c r="C1092" s="203" t="s">
        <v>2533</v>
      </c>
      <c r="D1092" s="203" t="s">
        <v>292</v>
      </c>
      <c r="E1092" s="204" t="s">
        <v>2534</v>
      </c>
      <c r="F1092" s="276" t="s">
        <v>2535</v>
      </c>
      <c r="G1092" s="276"/>
      <c r="H1092" s="276"/>
      <c r="I1092" s="276"/>
      <c r="J1092" s="205" t="s">
        <v>111</v>
      </c>
      <c r="K1092" s="206">
        <v>97.176</v>
      </c>
      <c r="L1092" s="277">
        <v>0</v>
      </c>
      <c r="M1092" s="278"/>
      <c r="N1092" s="279">
        <f>ROUND(L1092*K1092,2)</f>
        <v>0</v>
      </c>
      <c r="O1092" s="280"/>
      <c r="P1092" s="280"/>
      <c r="Q1092" s="280"/>
      <c r="R1092" s="40"/>
      <c r="T1092" s="176" t="s">
        <v>22</v>
      </c>
      <c r="U1092" s="47" t="s">
        <v>47</v>
      </c>
      <c r="V1092" s="39"/>
      <c r="W1092" s="177">
        <f>V1092*K1092</f>
        <v>0</v>
      </c>
      <c r="X1092" s="177">
        <v>0.0192</v>
      </c>
      <c r="Y1092" s="177">
        <f>X1092*K1092</f>
        <v>1.8657792</v>
      </c>
      <c r="Z1092" s="177">
        <v>0</v>
      </c>
      <c r="AA1092" s="178">
        <f>Z1092*K1092</f>
        <v>0</v>
      </c>
      <c r="AR1092" s="21" t="s">
        <v>440</v>
      </c>
      <c r="AT1092" s="21" t="s">
        <v>292</v>
      </c>
      <c r="AU1092" s="21" t="s">
        <v>114</v>
      </c>
      <c r="AY1092" s="21" t="s">
        <v>191</v>
      </c>
      <c r="BE1092" s="113">
        <f>IF(U1092="základní",N1092,0)</f>
        <v>0</v>
      </c>
      <c r="BF1092" s="113">
        <f>IF(U1092="snížená",N1092,0)</f>
        <v>0</v>
      </c>
      <c r="BG1092" s="113">
        <f>IF(U1092="zákl. přenesená",N1092,0)</f>
        <v>0</v>
      </c>
      <c r="BH1092" s="113">
        <f>IF(U1092="sníž. přenesená",N1092,0)</f>
        <v>0</v>
      </c>
      <c r="BI1092" s="113">
        <f>IF(U1092="nulová",N1092,0)</f>
        <v>0</v>
      </c>
      <c r="BJ1092" s="21" t="s">
        <v>90</v>
      </c>
      <c r="BK1092" s="113">
        <f>ROUND(L1092*K1092,2)</f>
        <v>0</v>
      </c>
      <c r="BL1092" s="21" t="s">
        <v>344</v>
      </c>
      <c r="BM1092" s="21" t="s">
        <v>2536</v>
      </c>
    </row>
    <row r="1093" spans="2:51" s="11" customFormat="1" ht="22.5" customHeight="1">
      <c r="B1093" s="187"/>
      <c r="C1093" s="188"/>
      <c r="D1093" s="188"/>
      <c r="E1093" s="189" t="s">
        <v>22</v>
      </c>
      <c r="F1093" s="286" t="s">
        <v>1946</v>
      </c>
      <c r="G1093" s="287"/>
      <c r="H1093" s="287"/>
      <c r="I1093" s="287"/>
      <c r="J1093" s="188"/>
      <c r="K1093" s="190" t="s">
        <v>22</v>
      </c>
      <c r="L1093" s="188"/>
      <c r="M1093" s="188"/>
      <c r="N1093" s="188"/>
      <c r="O1093" s="188"/>
      <c r="P1093" s="188"/>
      <c r="Q1093" s="188"/>
      <c r="R1093" s="191"/>
      <c r="T1093" s="192"/>
      <c r="U1093" s="188"/>
      <c r="V1093" s="188"/>
      <c r="W1093" s="188"/>
      <c r="X1093" s="188"/>
      <c r="Y1093" s="188"/>
      <c r="Z1093" s="188"/>
      <c r="AA1093" s="193"/>
      <c r="AT1093" s="194" t="s">
        <v>199</v>
      </c>
      <c r="AU1093" s="194" t="s">
        <v>114</v>
      </c>
      <c r="AV1093" s="11" t="s">
        <v>90</v>
      </c>
      <c r="AW1093" s="11" t="s">
        <v>39</v>
      </c>
      <c r="AX1093" s="11" t="s">
        <v>82</v>
      </c>
      <c r="AY1093" s="194" t="s">
        <v>191</v>
      </c>
    </row>
    <row r="1094" spans="2:51" s="10" customFormat="1" ht="22.5" customHeight="1">
      <c r="B1094" s="179"/>
      <c r="C1094" s="180"/>
      <c r="D1094" s="180"/>
      <c r="E1094" s="181" t="s">
        <v>22</v>
      </c>
      <c r="F1094" s="274" t="s">
        <v>2532</v>
      </c>
      <c r="G1094" s="275"/>
      <c r="H1094" s="275"/>
      <c r="I1094" s="275"/>
      <c r="J1094" s="180"/>
      <c r="K1094" s="182">
        <v>76.9</v>
      </c>
      <c r="L1094" s="180"/>
      <c r="M1094" s="180"/>
      <c r="N1094" s="180"/>
      <c r="O1094" s="180"/>
      <c r="P1094" s="180"/>
      <c r="Q1094" s="180"/>
      <c r="R1094" s="183"/>
      <c r="T1094" s="184"/>
      <c r="U1094" s="180"/>
      <c r="V1094" s="180"/>
      <c r="W1094" s="180"/>
      <c r="X1094" s="180"/>
      <c r="Y1094" s="180"/>
      <c r="Z1094" s="180"/>
      <c r="AA1094" s="185"/>
      <c r="AT1094" s="186" t="s">
        <v>199</v>
      </c>
      <c r="AU1094" s="186" t="s">
        <v>114</v>
      </c>
      <c r="AV1094" s="10" t="s">
        <v>114</v>
      </c>
      <c r="AW1094" s="10" t="s">
        <v>39</v>
      </c>
      <c r="AX1094" s="10" t="s">
        <v>82</v>
      </c>
      <c r="AY1094" s="186" t="s">
        <v>191</v>
      </c>
    </row>
    <row r="1095" spans="2:51" s="10" customFormat="1" ht="22.5" customHeight="1">
      <c r="B1095" s="179"/>
      <c r="C1095" s="180"/>
      <c r="D1095" s="180"/>
      <c r="E1095" s="181" t="s">
        <v>22</v>
      </c>
      <c r="F1095" s="274" t="s">
        <v>2537</v>
      </c>
      <c r="G1095" s="275"/>
      <c r="H1095" s="275"/>
      <c r="I1095" s="275"/>
      <c r="J1095" s="180"/>
      <c r="K1095" s="182">
        <v>4.08</v>
      </c>
      <c r="L1095" s="180"/>
      <c r="M1095" s="180"/>
      <c r="N1095" s="180"/>
      <c r="O1095" s="180"/>
      <c r="P1095" s="180"/>
      <c r="Q1095" s="180"/>
      <c r="R1095" s="183"/>
      <c r="T1095" s="184"/>
      <c r="U1095" s="180"/>
      <c r="V1095" s="180"/>
      <c r="W1095" s="180"/>
      <c r="X1095" s="180"/>
      <c r="Y1095" s="180"/>
      <c r="Z1095" s="180"/>
      <c r="AA1095" s="185"/>
      <c r="AT1095" s="186" t="s">
        <v>199</v>
      </c>
      <c r="AU1095" s="186" t="s">
        <v>114</v>
      </c>
      <c r="AV1095" s="10" t="s">
        <v>114</v>
      </c>
      <c r="AW1095" s="10" t="s">
        <v>39</v>
      </c>
      <c r="AX1095" s="10" t="s">
        <v>82</v>
      </c>
      <c r="AY1095" s="186" t="s">
        <v>191</v>
      </c>
    </row>
    <row r="1096" spans="2:51" s="12" customFormat="1" ht="22.5" customHeight="1">
      <c r="B1096" s="195"/>
      <c r="C1096" s="196"/>
      <c r="D1096" s="196"/>
      <c r="E1096" s="197" t="s">
        <v>22</v>
      </c>
      <c r="F1096" s="288" t="s">
        <v>217</v>
      </c>
      <c r="G1096" s="289"/>
      <c r="H1096" s="289"/>
      <c r="I1096" s="289"/>
      <c r="J1096" s="196"/>
      <c r="K1096" s="198">
        <v>80.98</v>
      </c>
      <c r="L1096" s="196"/>
      <c r="M1096" s="196"/>
      <c r="N1096" s="196"/>
      <c r="O1096" s="196"/>
      <c r="P1096" s="196"/>
      <c r="Q1096" s="196"/>
      <c r="R1096" s="199"/>
      <c r="T1096" s="200"/>
      <c r="U1096" s="196"/>
      <c r="V1096" s="196"/>
      <c r="W1096" s="196"/>
      <c r="X1096" s="196"/>
      <c r="Y1096" s="196"/>
      <c r="Z1096" s="196"/>
      <c r="AA1096" s="201"/>
      <c r="AT1096" s="202" t="s">
        <v>199</v>
      </c>
      <c r="AU1096" s="202" t="s">
        <v>114</v>
      </c>
      <c r="AV1096" s="12" t="s">
        <v>196</v>
      </c>
      <c r="AW1096" s="12" t="s">
        <v>39</v>
      </c>
      <c r="AX1096" s="12" t="s">
        <v>90</v>
      </c>
      <c r="AY1096" s="202" t="s">
        <v>191</v>
      </c>
    </row>
    <row r="1097" spans="2:65" s="1" customFormat="1" ht="22.5" customHeight="1">
      <c r="B1097" s="38"/>
      <c r="C1097" s="172" t="s">
        <v>2538</v>
      </c>
      <c r="D1097" s="172" t="s">
        <v>193</v>
      </c>
      <c r="E1097" s="173" t="s">
        <v>2539</v>
      </c>
      <c r="F1097" s="281" t="s">
        <v>2540</v>
      </c>
      <c r="G1097" s="281"/>
      <c r="H1097" s="281"/>
      <c r="I1097" s="281"/>
      <c r="J1097" s="174" t="s">
        <v>406</v>
      </c>
      <c r="K1097" s="175">
        <v>25.9</v>
      </c>
      <c r="L1097" s="282">
        <v>0</v>
      </c>
      <c r="M1097" s="283"/>
      <c r="N1097" s="280">
        <f>ROUND(L1097*K1097,2)</f>
        <v>0</v>
      </c>
      <c r="O1097" s="280"/>
      <c r="P1097" s="280"/>
      <c r="Q1097" s="280"/>
      <c r="R1097" s="40"/>
      <c r="T1097" s="176" t="s">
        <v>22</v>
      </c>
      <c r="U1097" s="47" t="s">
        <v>47</v>
      </c>
      <c r="V1097" s="39"/>
      <c r="W1097" s="177">
        <f>V1097*K1097</f>
        <v>0</v>
      </c>
      <c r="X1097" s="177">
        <v>0.00034</v>
      </c>
      <c r="Y1097" s="177">
        <f>X1097*K1097</f>
        <v>0.008806</v>
      </c>
      <c r="Z1097" s="177">
        <v>0</v>
      </c>
      <c r="AA1097" s="178">
        <f>Z1097*K1097</f>
        <v>0</v>
      </c>
      <c r="AR1097" s="21" t="s">
        <v>344</v>
      </c>
      <c r="AT1097" s="21" t="s">
        <v>193</v>
      </c>
      <c r="AU1097" s="21" t="s">
        <v>114</v>
      </c>
      <c r="AY1097" s="21" t="s">
        <v>191</v>
      </c>
      <c r="BE1097" s="113">
        <f>IF(U1097="základní",N1097,0)</f>
        <v>0</v>
      </c>
      <c r="BF1097" s="113">
        <f>IF(U1097="snížená",N1097,0)</f>
        <v>0</v>
      </c>
      <c r="BG1097" s="113">
        <f>IF(U1097="zákl. přenesená",N1097,0)</f>
        <v>0</v>
      </c>
      <c r="BH1097" s="113">
        <f>IF(U1097="sníž. přenesená",N1097,0)</f>
        <v>0</v>
      </c>
      <c r="BI1097" s="113">
        <f>IF(U1097="nulová",N1097,0)</f>
        <v>0</v>
      </c>
      <c r="BJ1097" s="21" t="s">
        <v>90</v>
      </c>
      <c r="BK1097" s="113">
        <f>ROUND(L1097*K1097,2)</f>
        <v>0</v>
      </c>
      <c r="BL1097" s="21" t="s">
        <v>344</v>
      </c>
      <c r="BM1097" s="21" t="s">
        <v>2541</v>
      </c>
    </row>
    <row r="1098" spans="2:51" s="11" customFormat="1" ht="22.5" customHeight="1">
      <c r="B1098" s="187"/>
      <c r="C1098" s="188"/>
      <c r="D1098" s="188"/>
      <c r="E1098" s="189" t="s">
        <v>22</v>
      </c>
      <c r="F1098" s="286" t="s">
        <v>1946</v>
      </c>
      <c r="G1098" s="287"/>
      <c r="H1098" s="287"/>
      <c r="I1098" s="287"/>
      <c r="J1098" s="188"/>
      <c r="K1098" s="190" t="s">
        <v>22</v>
      </c>
      <c r="L1098" s="188"/>
      <c r="M1098" s="188"/>
      <c r="N1098" s="188"/>
      <c r="O1098" s="188"/>
      <c r="P1098" s="188"/>
      <c r="Q1098" s="188"/>
      <c r="R1098" s="191"/>
      <c r="T1098" s="192"/>
      <c r="U1098" s="188"/>
      <c r="V1098" s="188"/>
      <c r="W1098" s="188"/>
      <c r="X1098" s="188"/>
      <c r="Y1098" s="188"/>
      <c r="Z1098" s="188"/>
      <c r="AA1098" s="193"/>
      <c r="AT1098" s="194" t="s">
        <v>199</v>
      </c>
      <c r="AU1098" s="194" t="s">
        <v>114</v>
      </c>
      <c r="AV1098" s="11" t="s">
        <v>90</v>
      </c>
      <c r="AW1098" s="11" t="s">
        <v>39</v>
      </c>
      <c r="AX1098" s="11" t="s">
        <v>82</v>
      </c>
      <c r="AY1098" s="194" t="s">
        <v>191</v>
      </c>
    </row>
    <row r="1099" spans="2:51" s="10" customFormat="1" ht="22.5" customHeight="1">
      <c r="B1099" s="179"/>
      <c r="C1099" s="180"/>
      <c r="D1099" s="180"/>
      <c r="E1099" s="181" t="s">
        <v>22</v>
      </c>
      <c r="F1099" s="274" t="s">
        <v>2542</v>
      </c>
      <c r="G1099" s="275"/>
      <c r="H1099" s="275"/>
      <c r="I1099" s="275"/>
      <c r="J1099" s="180"/>
      <c r="K1099" s="182">
        <v>25.9</v>
      </c>
      <c r="L1099" s="180"/>
      <c r="M1099" s="180"/>
      <c r="N1099" s="180"/>
      <c r="O1099" s="180"/>
      <c r="P1099" s="180"/>
      <c r="Q1099" s="180"/>
      <c r="R1099" s="183"/>
      <c r="T1099" s="184"/>
      <c r="U1099" s="180"/>
      <c r="V1099" s="180"/>
      <c r="W1099" s="180"/>
      <c r="X1099" s="180"/>
      <c r="Y1099" s="180"/>
      <c r="Z1099" s="180"/>
      <c r="AA1099" s="185"/>
      <c r="AT1099" s="186" t="s">
        <v>199</v>
      </c>
      <c r="AU1099" s="186" t="s">
        <v>114</v>
      </c>
      <c r="AV1099" s="10" t="s">
        <v>114</v>
      </c>
      <c r="AW1099" s="10" t="s">
        <v>39</v>
      </c>
      <c r="AX1099" s="10" t="s">
        <v>90</v>
      </c>
      <c r="AY1099" s="186" t="s">
        <v>191</v>
      </c>
    </row>
    <row r="1100" spans="2:65" s="1" customFormat="1" ht="31.5" customHeight="1">
      <c r="B1100" s="38"/>
      <c r="C1100" s="203" t="s">
        <v>2543</v>
      </c>
      <c r="D1100" s="203" t="s">
        <v>292</v>
      </c>
      <c r="E1100" s="204" t="s">
        <v>2544</v>
      </c>
      <c r="F1100" s="276" t="s">
        <v>2545</v>
      </c>
      <c r="G1100" s="276"/>
      <c r="H1100" s="276"/>
      <c r="I1100" s="276"/>
      <c r="J1100" s="205" t="s">
        <v>406</v>
      </c>
      <c r="K1100" s="206">
        <v>28.49</v>
      </c>
      <c r="L1100" s="277">
        <v>0</v>
      </c>
      <c r="M1100" s="278"/>
      <c r="N1100" s="279">
        <f>ROUND(L1100*K1100,2)</f>
        <v>0</v>
      </c>
      <c r="O1100" s="280"/>
      <c r="P1100" s="280"/>
      <c r="Q1100" s="280"/>
      <c r="R1100" s="40"/>
      <c r="T1100" s="176" t="s">
        <v>22</v>
      </c>
      <c r="U1100" s="47" t="s">
        <v>47</v>
      </c>
      <c r="V1100" s="39"/>
      <c r="W1100" s="177">
        <f>V1100*K1100</f>
        <v>0</v>
      </c>
      <c r="X1100" s="177">
        <v>7E-05</v>
      </c>
      <c r="Y1100" s="177">
        <f>X1100*K1100</f>
        <v>0.0019942999999999996</v>
      </c>
      <c r="Z1100" s="177">
        <v>0</v>
      </c>
      <c r="AA1100" s="178">
        <f>Z1100*K1100</f>
        <v>0</v>
      </c>
      <c r="AR1100" s="21" t="s">
        <v>440</v>
      </c>
      <c r="AT1100" s="21" t="s">
        <v>292</v>
      </c>
      <c r="AU1100" s="21" t="s">
        <v>114</v>
      </c>
      <c r="AY1100" s="21" t="s">
        <v>191</v>
      </c>
      <c r="BE1100" s="113">
        <f>IF(U1100="základní",N1100,0)</f>
        <v>0</v>
      </c>
      <c r="BF1100" s="113">
        <f>IF(U1100="snížená",N1100,0)</f>
        <v>0</v>
      </c>
      <c r="BG1100" s="113">
        <f>IF(U1100="zákl. přenesená",N1100,0)</f>
        <v>0</v>
      </c>
      <c r="BH1100" s="113">
        <f>IF(U1100="sníž. přenesená",N1100,0)</f>
        <v>0</v>
      </c>
      <c r="BI1100" s="113">
        <f>IF(U1100="nulová",N1100,0)</f>
        <v>0</v>
      </c>
      <c r="BJ1100" s="21" t="s">
        <v>90</v>
      </c>
      <c r="BK1100" s="113">
        <f>ROUND(L1100*K1100,2)</f>
        <v>0</v>
      </c>
      <c r="BL1100" s="21" t="s">
        <v>344</v>
      </c>
      <c r="BM1100" s="21" t="s">
        <v>2546</v>
      </c>
    </row>
    <row r="1101" spans="2:51" s="11" customFormat="1" ht="22.5" customHeight="1">
      <c r="B1101" s="187"/>
      <c r="C1101" s="188"/>
      <c r="D1101" s="188"/>
      <c r="E1101" s="189" t="s">
        <v>22</v>
      </c>
      <c r="F1101" s="286" t="s">
        <v>1946</v>
      </c>
      <c r="G1101" s="287"/>
      <c r="H1101" s="287"/>
      <c r="I1101" s="287"/>
      <c r="J1101" s="188"/>
      <c r="K1101" s="190" t="s">
        <v>22</v>
      </c>
      <c r="L1101" s="188"/>
      <c r="M1101" s="188"/>
      <c r="N1101" s="188"/>
      <c r="O1101" s="188"/>
      <c r="P1101" s="188"/>
      <c r="Q1101" s="188"/>
      <c r="R1101" s="191"/>
      <c r="T1101" s="192"/>
      <c r="U1101" s="188"/>
      <c r="V1101" s="188"/>
      <c r="W1101" s="188"/>
      <c r="X1101" s="188"/>
      <c r="Y1101" s="188"/>
      <c r="Z1101" s="188"/>
      <c r="AA1101" s="193"/>
      <c r="AT1101" s="194" t="s">
        <v>199</v>
      </c>
      <c r="AU1101" s="194" t="s">
        <v>114</v>
      </c>
      <c r="AV1101" s="11" t="s">
        <v>90</v>
      </c>
      <c r="AW1101" s="11" t="s">
        <v>39</v>
      </c>
      <c r="AX1101" s="11" t="s">
        <v>82</v>
      </c>
      <c r="AY1101" s="194" t="s">
        <v>191</v>
      </c>
    </row>
    <row r="1102" spans="2:51" s="10" customFormat="1" ht="22.5" customHeight="1">
      <c r="B1102" s="179"/>
      <c r="C1102" s="180"/>
      <c r="D1102" s="180"/>
      <c r="E1102" s="181" t="s">
        <v>22</v>
      </c>
      <c r="F1102" s="274" t="s">
        <v>2542</v>
      </c>
      <c r="G1102" s="275"/>
      <c r="H1102" s="275"/>
      <c r="I1102" s="275"/>
      <c r="J1102" s="180"/>
      <c r="K1102" s="182">
        <v>25.9</v>
      </c>
      <c r="L1102" s="180"/>
      <c r="M1102" s="180"/>
      <c r="N1102" s="180"/>
      <c r="O1102" s="180"/>
      <c r="P1102" s="180"/>
      <c r="Q1102" s="180"/>
      <c r="R1102" s="183"/>
      <c r="T1102" s="184"/>
      <c r="U1102" s="180"/>
      <c r="V1102" s="180"/>
      <c r="W1102" s="180"/>
      <c r="X1102" s="180"/>
      <c r="Y1102" s="180"/>
      <c r="Z1102" s="180"/>
      <c r="AA1102" s="185"/>
      <c r="AT1102" s="186" t="s">
        <v>199</v>
      </c>
      <c r="AU1102" s="186" t="s">
        <v>114</v>
      </c>
      <c r="AV1102" s="10" t="s">
        <v>114</v>
      </c>
      <c r="AW1102" s="10" t="s">
        <v>39</v>
      </c>
      <c r="AX1102" s="10" t="s">
        <v>90</v>
      </c>
      <c r="AY1102" s="186" t="s">
        <v>191</v>
      </c>
    </row>
    <row r="1103" spans="2:65" s="1" customFormat="1" ht="31.5" customHeight="1">
      <c r="B1103" s="38"/>
      <c r="C1103" s="172" t="s">
        <v>2547</v>
      </c>
      <c r="D1103" s="172" t="s">
        <v>193</v>
      </c>
      <c r="E1103" s="173" t="s">
        <v>2548</v>
      </c>
      <c r="F1103" s="281" t="s">
        <v>2549</v>
      </c>
      <c r="G1103" s="281"/>
      <c r="H1103" s="281"/>
      <c r="I1103" s="281"/>
      <c r="J1103" s="174" t="s">
        <v>406</v>
      </c>
      <c r="K1103" s="175">
        <v>27.2</v>
      </c>
      <c r="L1103" s="282">
        <v>0</v>
      </c>
      <c r="M1103" s="283"/>
      <c r="N1103" s="280">
        <f>ROUND(L1103*K1103,2)</f>
        <v>0</v>
      </c>
      <c r="O1103" s="280"/>
      <c r="P1103" s="280"/>
      <c r="Q1103" s="280"/>
      <c r="R1103" s="40"/>
      <c r="T1103" s="176" t="s">
        <v>22</v>
      </c>
      <c r="U1103" s="47" t="s">
        <v>47</v>
      </c>
      <c r="V1103" s="39"/>
      <c r="W1103" s="177">
        <f>V1103*K1103</f>
        <v>0</v>
      </c>
      <c r="X1103" s="177">
        <v>0.00019</v>
      </c>
      <c r="Y1103" s="177">
        <f>X1103*K1103</f>
        <v>0.005168</v>
      </c>
      <c r="Z1103" s="177">
        <v>0</v>
      </c>
      <c r="AA1103" s="178">
        <f>Z1103*K1103</f>
        <v>0</v>
      </c>
      <c r="AR1103" s="21" t="s">
        <v>344</v>
      </c>
      <c r="AT1103" s="21" t="s">
        <v>193</v>
      </c>
      <c r="AU1103" s="21" t="s">
        <v>114</v>
      </c>
      <c r="AY1103" s="21" t="s">
        <v>191</v>
      </c>
      <c r="BE1103" s="113">
        <f>IF(U1103="základní",N1103,0)</f>
        <v>0</v>
      </c>
      <c r="BF1103" s="113">
        <f>IF(U1103="snížená",N1103,0)</f>
        <v>0</v>
      </c>
      <c r="BG1103" s="113">
        <f>IF(U1103="zákl. přenesená",N1103,0)</f>
        <v>0</v>
      </c>
      <c r="BH1103" s="113">
        <f>IF(U1103="sníž. přenesená",N1103,0)</f>
        <v>0</v>
      </c>
      <c r="BI1103" s="113">
        <f>IF(U1103="nulová",N1103,0)</f>
        <v>0</v>
      </c>
      <c r="BJ1103" s="21" t="s">
        <v>90</v>
      </c>
      <c r="BK1103" s="113">
        <f>ROUND(L1103*K1103,2)</f>
        <v>0</v>
      </c>
      <c r="BL1103" s="21" t="s">
        <v>344</v>
      </c>
      <c r="BM1103" s="21" t="s">
        <v>2550</v>
      </c>
    </row>
    <row r="1104" spans="2:51" s="11" customFormat="1" ht="22.5" customHeight="1">
      <c r="B1104" s="187"/>
      <c r="C1104" s="188"/>
      <c r="D1104" s="188"/>
      <c r="E1104" s="189" t="s">
        <v>22</v>
      </c>
      <c r="F1104" s="286" t="s">
        <v>1946</v>
      </c>
      <c r="G1104" s="287"/>
      <c r="H1104" s="287"/>
      <c r="I1104" s="287"/>
      <c r="J1104" s="188"/>
      <c r="K1104" s="190" t="s">
        <v>22</v>
      </c>
      <c r="L1104" s="188"/>
      <c r="M1104" s="188"/>
      <c r="N1104" s="188"/>
      <c r="O1104" s="188"/>
      <c r="P1104" s="188"/>
      <c r="Q1104" s="188"/>
      <c r="R1104" s="191"/>
      <c r="T1104" s="192"/>
      <c r="U1104" s="188"/>
      <c r="V1104" s="188"/>
      <c r="W1104" s="188"/>
      <c r="X1104" s="188"/>
      <c r="Y1104" s="188"/>
      <c r="Z1104" s="188"/>
      <c r="AA1104" s="193"/>
      <c r="AT1104" s="194" t="s">
        <v>199</v>
      </c>
      <c r="AU1104" s="194" t="s">
        <v>114</v>
      </c>
      <c r="AV1104" s="11" t="s">
        <v>90</v>
      </c>
      <c r="AW1104" s="11" t="s">
        <v>39</v>
      </c>
      <c r="AX1104" s="11" t="s">
        <v>82</v>
      </c>
      <c r="AY1104" s="194" t="s">
        <v>191</v>
      </c>
    </row>
    <row r="1105" spans="2:51" s="10" customFormat="1" ht="22.5" customHeight="1">
      <c r="B1105" s="179"/>
      <c r="C1105" s="180"/>
      <c r="D1105" s="180"/>
      <c r="E1105" s="181" t="s">
        <v>22</v>
      </c>
      <c r="F1105" s="274" t="s">
        <v>2000</v>
      </c>
      <c r="G1105" s="275"/>
      <c r="H1105" s="275"/>
      <c r="I1105" s="275"/>
      <c r="J1105" s="180"/>
      <c r="K1105" s="182">
        <v>27.2</v>
      </c>
      <c r="L1105" s="180"/>
      <c r="M1105" s="180"/>
      <c r="N1105" s="180"/>
      <c r="O1105" s="180"/>
      <c r="P1105" s="180"/>
      <c r="Q1105" s="180"/>
      <c r="R1105" s="183"/>
      <c r="T1105" s="184"/>
      <c r="U1105" s="180"/>
      <c r="V1105" s="180"/>
      <c r="W1105" s="180"/>
      <c r="X1105" s="180"/>
      <c r="Y1105" s="180"/>
      <c r="Z1105" s="180"/>
      <c r="AA1105" s="185"/>
      <c r="AT1105" s="186" t="s">
        <v>199</v>
      </c>
      <c r="AU1105" s="186" t="s">
        <v>114</v>
      </c>
      <c r="AV1105" s="10" t="s">
        <v>114</v>
      </c>
      <c r="AW1105" s="10" t="s">
        <v>39</v>
      </c>
      <c r="AX1105" s="10" t="s">
        <v>82</v>
      </c>
      <c r="AY1105" s="186" t="s">
        <v>191</v>
      </c>
    </row>
    <row r="1106" spans="2:51" s="12" customFormat="1" ht="22.5" customHeight="1">
      <c r="B1106" s="195"/>
      <c r="C1106" s="196"/>
      <c r="D1106" s="196"/>
      <c r="E1106" s="197" t="s">
        <v>22</v>
      </c>
      <c r="F1106" s="288" t="s">
        <v>217</v>
      </c>
      <c r="G1106" s="289"/>
      <c r="H1106" s="289"/>
      <c r="I1106" s="289"/>
      <c r="J1106" s="196"/>
      <c r="K1106" s="198">
        <v>27.2</v>
      </c>
      <c r="L1106" s="196"/>
      <c r="M1106" s="196"/>
      <c r="N1106" s="196"/>
      <c r="O1106" s="196"/>
      <c r="P1106" s="196"/>
      <c r="Q1106" s="196"/>
      <c r="R1106" s="199"/>
      <c r="T1106" s="200"/>
      <c r="U1106" s="196"/>
      <c r="V1106" s="196"/>
      <c r="W1106" s="196"/>
      <c r="X1106" s="196"/>
      <c r="Y1106" s="196"/>
      <c r="Z1106" s="196"/>
      <c r="AA1106" s="201"/>
      <c r="AT1106" s="202" t="s">
        <v>199</v>
      </c>
      <c r="AU1106" s="202" t="s">
        <v>114</v>
      </c>
      <c r="AV1106" s="12" t="s">
        <v>196</v>
      </c>
      <c r="AW1106" s="12" t="s">
        <v>39</v>
      </c>
      <c r="AX1106" s="12" t="s">
        <v>90</v>
      </c>
      <c r="AY1106" s="202" t="s">
        <v>191</v>
      </c>
    </row>
    <row r="1107" spans="2:65" s="1" customFormat="1" ht="31.5" customHeight="1">
      <c r="B1107" s="38"/>
      <c r="C1107" s="172" t="s">
        <v>1229</v>
      </c>
      <c r="D1107" s="172" t="s">
        <v>193</v>
      </c>
      <c r="E1107" s="173" t="s">
        <v>1642</v>
      </c>
      <c r="F1107" s="281" t="s">
        <v>1643</v>
      </c>
      <c r="G1107" s="281"/>
      <c r="H1107" s="281"/>
      <c r="I1107" s="281"/>
      <c r="J1107" s="174" t="s">
        <v>831</v>
      </c>
      <c r="K1107" s="215">
        <v>0</v>
      </c>
      <c r="L1107" s="282">
        <v>0</v>
      </c>
      <c r="M1107" s="283"/>
      <c r="N1107" s="280">
        <f>ROUND(L1107*K1107,2)</f>
        <v>0</v>
      </c>
      <c r="O1107" s="280"/>
      <c r="P1107" s="280"/>
      <c r="Q1107" s="280"/>
      <c r="R1107" s="40"/>
      <c r="T1107" s="176" t="s">
        <v>22</v>
      </c>
      <c r="U1107" s="47" t="s">
        <v>47</v>
      </c>
      <c r="V1107" s="39"/>
      <c r="W1107" s="177">
        <f>V1107*K1107</f>
        <v>0</v>
      </c>
      <c r="X1107" s="177">
        <v>0</v>
      </c>
      <c r="Y1107" s="177">
        <f>X1107*K1107</f>
        <v>0</v>
      </c>
      <c r="Z1107" s="177">
        <v>0</v>
      </c>
      <c r="AA1107" s="178">
        <f>Z1107*K1107</f>
        <v>0</v>
      </c>
      <c r="AR1107" s="21" t="s">
        <v>344</v>
      </c>
      <c r="AT1107" s="21" t="s">
        <v>193</v>
      </c>
      <c r="AU1107" s="21" t="s">
        <v>114</v>
      </c>
      <c r="AY1107" s="21" t="s">
        <v>191</v>
      </c>
      <c r="BE1107" s="113">
        <f>IF(U1107="základní",N1107,0)</f>
        <v>0</v>
      </c>
      <c r="BF1107" s="113">
        <f>IF(U1107="snížená",N1107,0)</f>
        <v>0</v>
      </c>
      <c r="BG1107" s="113">
        <f>IF(U1107="zákl. přenesená",N1107,0)</f>
        <v>0</v>
      </c>
      <c r="BH1107" s="113">
        <f>IF(U1107="sníž. přenesená",N1107,0)</f>
        <v>0</v>
      </c>
      <c r="BI1107" s="113">
        <f>IF(U1107="nulová",N1107,0)</f>
        <v>0</v>
      </c>
      <c r="BJ1107" s="21" t="s">
        <v>90</v>
      </c>
      <c r="BK1107" s="113">
        <f>ROUND(L1107*K1107,2)</f>
        <v>0</v>
      </c>
      <c r="BL1107" s="21" t="s">
        <v>344</v>
      </c>
      <c r="BM1107" s="21" t="s">
        <v>2551</v>
      </c>
    </row>
    <row r="1108" spans="2:63" s="9" customFormat="1" ht="29.85" customHeight="1">
      <c r="B1108" s="161"/>
      <c r="C1108" s="162"/>
      <c r="D1108" s="171" t="s">
        <v>164</v>
      </c>
      <c r="E1108" s="171"/>
      <c r="F1108" s="171"/>
      <c r="G1108" s="171"/>
      <c r="H1108" s="171"/>
      <c r="I1108" s="171"/>
      <c r="J1108" s="171"/>
      <c r="K1108" s="171"/>
      <c r="L1108" s="171"/>
      <c r="M1108" s="171"/>
      <c r="N1108" s="268">
        <f>BK1108</f>
        <v>0</v>
      </c>
      <c r="O1108" s="269"/>
      <c r="P1108" s="269"/>
      <c r="Q1108" s="269"/>
      <c r="R1108" s="164"/>
      <c r="T1108" s="165"/>
      <c r="U1108" s="162"/>
      <c r="V1108" s="162"/>
      <c r="W1108" s="166">
        <f>SUM(W1109:W1118)</f>
        <v>0</v>
      </c>
      <c r="X1108" s="162"/>
      <c r="Y1108" s="166">
        <f>SUM(Y1109:Y1118)</f>
        <v>2.0811765</v>
      </c>
      <c r="Z1108" s="162"/>
      <c r="AA1108" s="167">
        <f>SUM(AA1109:AA1118)</f>
        <v>0</v>
      </c>
      <c r="AR1108" s="168" t="s">
        <v>114</v>
      </c>
      <c r="AT1108" s="169" t="s">
        <v>81</v>
      </c>
      <c r="AU1108" s="169" t="s">
        <v>90</v>
      </c>
      <c r="AY1108" s="168" t="s">
        <v>191</v>
      </c>
      <c r="BK1108" s="170">
        <f>SUM(BK1109:BK1118)</f>
        <v>0</v>
      </c>
    </row>
    <row r="1109" spans="2:65" s="1" customFormat="1" ht="31.5" customHeight="1">
      <c r="B1109" s="38"/>
      <c r="C1109" s="172" t="s">
        <v>2552</v>
      </c>
      <c r="D1109" s="172" t="s">
        <v>193</v>
      </c>
      <c r="E1109" s="173" t="s">
        <v>1662</v>
      </c>
      <c r="F1109" s="281" t="s">
        <v>1663</v>
      </c>
      <c r="G1109" s="281"/>
      <c r="H1109" s="281"/>
      <c r="I1109" s="281"/>
      <c r="J1109" s="174" t="s">
        <v>111</v>
      </c>
      <c r="K1109" s="175">
        <v>55.35</v>
      </c>
      <c r="L1109" s="282">
        <v>0</v>
      </c>
      <c r="M1109" s="283"/>
      <c r="N1109" s="280">
        <f>ROUND(L1109*K1109,2)</f>
        <v>0</v>
      </c>
      <c r="O1109" s="280"/>
      <c r="P1109" s="280"/>
      <c r="Q1109" s="280"/>
      <c r="R1109" s="40"/>
      <c r="T1109" s="176" t="s">
        <v>22</v>
      </c>
      <c r="U1109" s="47" t="s">
        <v>47</v>
      </c>
      <c r="V1109" s="39"/>
      <c r="W1109" s="177">
        <f>V1109*K1109</f>
        <v>0</v>
      </c>
      <c r="X1109" s="177">
        <v>0.00295</v>
      </c>
      <c r="Y1109" s="177">
        <f>X1109*K1109</f>
        <v>0.1632825</v>
      </c>
      <c r="Z1109" s="177">
        <v>0</v>
      </c>
      <c r="AA1109" s="178">
        <f>Z1109*K1109</f>
        <v>0</v>
      </c>
      <c r="AR1109" s="21" t="s">
        <v>344</v>
      </c>
      <c r="AT1109" s="21" t="s">
        <v>193</v>
      </c>
      <c r="AU1109" s="21" t="s">
        <v>114</v>
      </c>
      <c r="AY1109" s="21" t="s">
        <v>191</v>
      </c>
      <c r="BE1109" s="113">
        <f>IF(U1109="základní",N1109,0)</f>
        <v>0</v>
      </c>
      <c r="BF1109" s="113">
        <f>IF(U1109="snížená",N1109,0)</f>
        <v>0</v>
      </c>
      <c r="BG1109" s="113">
        <f>IF(U1109="zákl. přenesená",N1109,0)</f>
        <v>0</v>
      </c>
      <c r="BH1109" s="113">
        <f>IF(U1109="sníž. přenesená",N1109,0)</f>
        <v>0</v>
      </c>
      <c r="BI1109" s="113">
        <f>IF(U1109="nulová",N1109,0)</f>
        <v>0</v>
      </c>
      <c r="BJ1109" s="21" t="s">
        <v>90</v>
      </c>
      <c r="BK1109" s="113">
        <f>ROUND(L1109*K1109,2)</f>
        <v>0</v>
      </c>
      <c r="BL1109" s="21" t="s">
        <v>344</v>
      </c>
      <c r="BM1109" s="21" t="s">
        <v>2553</v>
      </c>
    </row>
    <row r="1110" spans="2:51" s="11" customFormat="1" ht="22.5" customHeight="1">
      <c r="B1110" s="187"/>
      <c r="C1110" s="188"/>
      <c r="D1110" s="188"/>
      <c r="E1110" s="189" t="s">
        <v>22</v>
      </c>
      <c r="F1110" s="286" t="s">
        <v>2554</v>
      </c>
      <c r="G1110" s="287"/>
      <c r="H1110" s="287"/>
      <c r="I1110" s="287"/>
      <c r="J1110" s="188"/>
      <c r="K1110" s="190" t="s">
        <v>22</v>
      </c>
      <c r="L1110" s="188"/>
      <c r="M1110" s="188"/>
      <c r="N1110" s="188"/>
      <c r="O1110" s="188"/>
      <c r="P1110" s="188"/>
      <c r="Q1110" s="188"/>
      <c r="R1110" s="191"/>
      <c r="T1110" s="192"/>
      <c r="U1110" s="188"/>
      <c r="V1110" s="188"/>
      <c r="W1110" s="188"/>
      <c r="X1110" s="188"/>
      <c r="Y1110" s="188"/>
      <c r="Z1110" s="188"/>
      <c r="AA1110" s="193"/>
      <c r="AT1110" s="194" t="s">
        <v>199</v>
      </c>
      <c r="AU1110" s="194" t="s">
        <v>114</v>
      </c>
      <c r="AV1110" s="11" t="s">
        <v>90</v>
      </c>
      <c r="AW1110" s="11" t="s">
        <v>39</v>
      </c>
      <c r="AX1110" s="11" t="s">
        <v>82</v>
      </c>
      <c r="AY1110" s="194" t="s">
        <v>191</v>
      </c>
    </row>
    <row r="1111" spans="2:51" s="10" customFormat="1" ht="22.5" customHeight="1">
      <c r="B1111" s="179"/>
      <c r="C1111" s="180"/>
      <c r="D1111" s="180"/>
      <c r="E1111" s="181" t="s">
        <v>22</v>
      </c>
      <c r="F1111" s="274" t="s">
        <v>2555</v>
      </c>
      <c r="G1111" s="275"/>
      <c r="H1111" s="275"/>
      <c r="I1111" s="275"/>
      <c r="J1111" s="180"/>
      <c r="K1111" s="182">
        <v>0</v>
      </c>
      <c r="L1111" s="180"/>
      <c r="M1111" s="180"/>
      <c r="N1111" s="180"/>
      <c r="O1111" s="180"/>
      <c r="P1111" s="180"/>
      <c r="Q1111" s="180"/>
      <c r="R1111" s="183"/>
      <c r="T1111" s="184"/>
      <c r="U1111" s="180"/>
      <c r="V1111" s="180"/>
      <c r="W1111" s="180"/>
      <c r="X1111" s="180"/>
      <c r="Y1111" s="180"/>
      <c r="Z1111" s="180"/>
      <c r="AA1111" s="185"/>
      <c r="AT1111" s="186" t="s">
        <v>199</v>
      </c>
      <c r="AU1111" s="186" t="s">
        <v>114</v>
      </c>
      <c r="AV1111" s="10" t="s">
        <v>114</v>
      </c>
      <c r="AW1111" s="10" t="s">
        <v>39</v>
      </c>
      <c r="AX1111" s="10" t="s">
        <v>82</v>
      </c>
      <c r="AY1111" s="186" t="s">
        <v>191</v>
      </c>
    </row>
    <row r="1112" spans="2:51" s="10" customFormat="1" ht="22.5" customHeight="1">
      <c r="B1112" s="179"/>
      <c r="C1112" s="180"/>
      <c r="D1112" s="180"/>
      <c r="E1112" s="181" t="s">
        <v>22</v>
      </c>
      <c r="F1112" s="274" t="s">
        <v>2556</v>
      </c>
      <c r="G1112" s="275"/>
      <c r="H1112" s="275"/>
      <c r="I1112" s="275"/>
      <c r="J1112" s="180"/>
      <c r="K1112" s="182">
        <v>0</v>
      </c>
      <c r="L1112" s="180"/>
      <c r="M1112" s="180"/>
      <c r="N1112" s="180"/>
      <c r="O1112" s="180"/>
      <c r="P1112" s="180"/>
      <c r="Q1112" s="180"/>
      <c r="R1112" s="183"/>
      <c r="T1112" s="184"/>
      <c r="U1112" s="180"/>
      <c r="V1112" s="180"/>
      <c r="W1112" s="180"/>
      <c r="X1112" s="180"/>
      <c r="Y1112" s="180"/>
      <c r="Z1112" s="180"/>
      <c r="AA1112" s="185"/>
      <c r="AT1112" s="186" t="s">
        <v>199</v>
      </c>
      <c r="AU1112" s="186" t="s">
        <v>114</v>
      </c>
      <c r="AV1112" s="10" t="s">
        <v>114</v>
      </c>
      <c r="AW1112" s="10" t="s">
        <v>39</v>
      </c>
      <c r="AX1112" s="10" t="s">
        <v>82</v>
      </c>
      <c r="AY1112" s="186" t="s">
        <v>191</v>
      </c>
    </row>
    <row r="1113" spans="2:51" s="10" customFormat="1" ht="22.5" customHeight="1">
      <c r="B1113" s="179"/>
      <c r="C1113" s="180"/>
      <c r="D1113" s="180"/>
      <c r="E1113" s="181" t="s">
        <v>22</v>
      </c>
      <c r="F1113" s="274" t="s">
        <v>2557</v>
      </c>
      <c r="G1113" s="275"/>
      <c r="H1113" s="275"/>
      <c r="I1113" s="275"/>
      <c r="J1113" s="180"/>
      <c r="K1113" s="182">
        <v>5.79</v>
      </c>
      <c r="L1113" s="180"/>
      <c r="M1113" s="180"/>
      <c r="N1113" s="180"/>
      <c r="O1113" s="180"/>
      <c r="P1113" s="180"/>
      <c r="Q1113" s="180"/>
      <c r="R1113" s="183"/>
      <c r="T1113" s="184"/>
      <c r="U1113" s="180"/>
      <c r="V1113" s="180"/>
      <c r="W1113" s="180"/>
      <c r="X1113" s="180"/>
      <c r="Y1113" s="180"/>
      <c r="Z1113" s="180"/>
      <c r="AA1113" s="185"/>
      <c r="AT1113" s="186" t="s">
        <v>199</v>
      </c>
      <c r="AU1113" s="186" t="s">
        <v>114</v>
      </c>
      <c r="AV1113" s="10" t="s">
        <v>114</v>
      </c>
      <c r="AW1113" s="10" t="s">
        <v>39</v>
      </c>
      <c r="AX1113" s="10" t="s">
        <v>82</v>
      </c>
      <c r="AY1113" s="186" t="s">
        <v>191</v>
      </c>
    </row>
    <row r="1114" spans="2:51" s="10" customFormat="1" ht="22.5" customHeight="1">
      <c r="B1114" s="179"/>
      <c r="C1114" s="180"/>
      <c r="D1114" s="180"/>
      <c r="E1114" s="181" t="s">
        <v>22</v>
      </c>
      <c r="F1114" s="274" t="s">
        <v>2558</v>
      </c>
      <c r="G1114" s="275"/>
      <c r="H1114" s="275"/>
      <c r="I1114" s="275"/>
      <c r="J1114" s="180"/>
      <c r="K1114" s="182">
        <v>49.56</v>
      </c>
      <c r="L1114" s="180"/>
      <c r="M1114" s="180"/>
      <c r="N1114" s="180"/>
      <c r="O1114" s="180"/>
      <c r="P1114" s="180"/>
      <c r="Q1114" s="180"/>
      <c r="R1114" s="183"/>
      <c r="T1114" s="184"/>
      <c r="U1114" s="180"/>
      <c r="V1114" s="180"/>
      <c r="W1114" s="180"/>
      <c r="X1114" s="180"/>
      <c r="Y1114" s="180"/>
      <c r="Z1114" s="180"/>
      <c r="AA1114" s="185"/>
      <c r="AT1114" s="186" t="s">
        <v>199</v>
      </c>
      <c r="AU1114" s="186" t="s">
        <v>114</v>
      </c>
      <c r="AV1114" s="10" t="s">
        <v>114</v>
      </c>
      <c r="AW1114" s="10" t="s">
        <v>39</v>
      </c>
      <c r="AX1114" s="10" t="s">
        <v>82</v>
      </c>
      <c r="AY1114" s="186" t="s">
        <v>191</v>
      </c>
    </row>
    <row r="1115" spans="2:51" s="12" customFormat="1" ht="22.5" customHeight="1">
      <c r="B1115" s="195"/>
      <c r="C1115" s="196"/>
      <c r="D1115" s="196"/>
      <c r="E1115" s="197" t="s">
        <v>22</v>
      </c>
      <c r="F1115" s="288" t="s">
        <v>217</v>
      </c>
      <c r="G1115" s="289"/>
      <c r="H1115" s="289"/>
      <c r="I1115" s="289"/>
      <c r="J1115" s="196"/>
      <c r="K1115" s="198">
        <v>55.35</v>
      </c>
      <c r="L1115" s="196"/>
      <c r="M1115" s="196"/>
      <c r="N1115" s="196"/>
      <c r="O1115" s="196"/>
      <c r="P1115" s="196"/>
      <c r="Q1115" s="196"/>
      <c r="R1115" s="199"/>
      <c r="T1115" s="200"/>
      <c r="U1115" s="196"/>
      <c r="V1115" s="196"/>
      <c r="W1115" s="196"/>
      <c r="X1115" s="196"/>
      <c r="Y1115" s="196"/>
      <c r="Z1115" s="196"/>
      <c r="AA1115" s="201"/>
      <c r="AT1115" s="202" t="s">
        <v>199</v>
      </c>
      <c r="AU1115" s="202" t="s">
        <v>114</v>
      </c>
      <c r="AV1115" s="12" t="s">
        <v>196</v>
      </c>
      <c r="AW1115" s="12" t="s">
        <v>39</v>
      </c>
      <c r="AX1115" s="12" t="s">
        <v>90</v>
      </c>
      <c r="AY1115" s="202" t="s">
        <v>191</v>
      </c>
    </row>
    <row r="1116" spans="2:65" s="1" customFormat="1" ht="22.5" customHeight="1">
      <c r="B1116" s="38"/>
      <c r="C1116" s="203" t="s">
        <v>2559</v>
      </c>
      <c r="D1116" s="203" t="s">
        <v>292</v>
      </c>
      <c r="E1116" s="204" t="s">
        <v>1671</v>
      </c>
      <c r="F1116" s="276" t="s">
        <v>1672</v>
      </c>
      <c r="G1116" s="276"/>
      <c r="H1116" s="276"/>
      <c r="I1116" s="276"/>
      <c r="J1116" s="205" t="s">
        <v>111</v>
      </c>
      <c r="K1116" s="206">
        <v>58.118</v>
      </c>
      <c r="L1116" s="277">
        <v>0</v>
      </c>
      <c r="M1116" s="278"/>
      <c r="N1116" s="279">
        <f>ROUND(L1116*K1116,2)</f>
        <v>0</v>
      </c>
      <c r="O1116" s="280"/>
      <c r="P1116" s="280"/>
      <c r="Q1116" s="280"/>
      <c r="R1116" s="40"/>
      <c r="T1116" s="176" t="s">
        <v>22</v>
      </c>
      <c r="U1116" s="47" t="s">
        <v>47</v>
      </c>
      <c r="V1116" s="39"/>
      <c r="W1116" s="177">
        <f>V1116*K1116</f>
        <v>0</v>
      </c>
      <c r="X1116" s="177">
        <v>0.033</v>
      </c>
      <c r="Y1116" s="177">
        <f>X1116*K1116</f>
        <v>1.9178940000000002</v>
      </c>
      <c r="Z1116" s="177">
        <v>0</v>
      </c>
      <c r="AA1116" s="178">
        <f>Z1116*K1116</f>
        <v>0</v>
      </c>
      <c r="AR1116" s="21" t="s">
        <v>440</v>
      </c>
      <c r="AT1116" s="21" t="s">
        <v>292</v>
      </c>
      <c r="AU1116" s="21" t="s">
        <v>114</v>
      </c>
      <c r="AY1116" s="21" t="s">
        <v>191</v>
      </c>
      <c r="BE1116" s="113">
        <f>IF(U1116="základní",N1116,0)</f>
        <v>0</v>
      </c>
      <c r="BF1116" s="113">
        <f>IF(U1116="snížená",N1116,0)</f>
        <v>0</v>
      </c>
      <c r="BG1116" s="113">
        <f>IF(U1116="zákl. přenesená",N1116,0)</f>
        <v>0</v>
      </c>
      <c r="BH1116" s="113">
        <f>IF(U1116="sníž. přenesená",N1116,0)</f>
        <v>0</v>
      </c>
      <c r="BI1116" s="113">
        <f>IF(U1116="nulová",N1116,0)</f>
        <v>0</v>
      </c>
      <c r="BJ1116" s="21" t="s">
        <v>90</v>
      </c>
      <c r="BK1116" s="113">
        <f>ROUND(L1116*K1116,2)</f>
        <v>0</v>
      </c>
      <c r="BL1116" s="21" t="s">
        <v>344</v>
      </c>
      <c r="BM1116" s="21" t="s">
        <v>2560</v>
      </c>
    </row>
    <row r="1117" spans="2:51" s="10" customFormat="1" ht="22.5" customHeight="1">
      <c r="B1117" s="179"/>
      <c r="C1117" s="180"/>
      <c r="D1117" s="180"/>
      <c r="E1117" s="181" t="s">
        <v>22</v>
      </c>
      <c r="F1117" s="284" t="s">
        <v>2561</v>
      </c>
      <c r="G1117" s="285"/>
      <c r="H1117" s="285"/>
      <c r="I1117" s="285"/>
      <c r="J1117" s="180"/>
      <c r="K1117" s="182">
        <v>55.35</v>
      </c>
      <c r="L1117" s="180"/>
      <c r="M1117" s="180"/>
      <c r="N1117" s="180"/>
      <c r="O1117" s="180"/>
      <c r="P1117" s="180"/>
      <c r="Q1117" s="180"/>
      <c r="R1117" s="183"/>
      <c r="T1117" s="184"/>
      <c r="U1117" s="180"/>
      <c r="V1117" s="180"/>
      <c r="W1117" s="180"/>
      <c r="X1117" s="180"/>
      <c r="Y1117" s="180"/>
      <c r="Z1117" s="180"/>
      <c r="AA1117" s="185"/>
      <c r="AT1117" s="186" t="s">
        <v>199</v>
      </c>
      <c r="AU1117" s="186" t="s">
        <v>114</v>
      </c>
      <c r="AV1117" s="10" t="s">
        <v>114</v>
      </c>
      <c r="AW1117" s="10" t="s">
        <v>39</v>
      </c>
      <c r="AX1117" s="10" t="s">
        <v>90</v>
      </c>
      <c r="AY1117" s="186" t="s">
        <v>191</v>
      </c>
    </row>
    <row r="1118" spans="2:65" s="1" customFormat="1" ht="31.5" customHeight="1">
      <c r="B1118" s="38"/>
      <c r="C1118" s="172" t="s">
        <v>2562</v>
      </c>
      <c r="D1118" s="172" t="s">
        <v>193</v>
      </c>
      <c r="E1118" s="173" t="s">
        <v>1676</v>
      </c>
      <c r="F1118" s="281" t="s">
        <v>1677</v>
      </c>
      <c r="G1118" s="281"/>
      <c r="H1118" s="281"/>
      <c r="I1118" s="281"/>
      <c r="J1118" s="174" t="s">
        <v>831</v>
      </c>
      <c r="K1118" s="215">
        <v>0</v>
      </c>
      <c r="L1118" s="282">
        <v>0</v>
      </c>
      <c r="M1118" s="283"/>
      <c r="N1118" s="280">
        <f>ROUND(L1118*K1118,2)</f>
        <v>0</v>
      </c>
      <c r="O1118" s="280"/>
      <c r="P1118" s="280"/>
      <c r="Q1118" s="280"/>
      <c r="R1118" s="40"/>
      <c r="T1118" s="176" t="s">
        <v>22</v>
      </c>
      <c r="U1118" s="47" t="s">
        <v>47</v>
      </c>
      <c r="V1118" s="39"/>
      <c r="W1118" s="177">
        <f>V1118*K1118</f>
        <v>0</v>
      </c>
      <c r="X1118" s="177">
        <v>0</v>
      </c>
      <c r="Y1118" s="177">
        <f>X1118*K1118</f>
        <v>0</v>
      </c>
      <c r="Z1118" s="177">
        <v>0</v>
      </c>
      <c r="AA1118" s="178">
        <f>Z1118*K1118</f>
        <v>0</v>
      </c>
      <c r="AR1118" s="21" t="s">
        <v>344</v>
      </c>
      <c r="AT1118" s="21" t="s">
        <v>193</v>
      </c>
      <c r="AU1118" s="21" t="s">
        <v>114</v>
      </c>
      <c r="AY1118" s="21" t="s">
        <v>191</v>
      </c>
      <c r="BE1118" s="113">
        <f>IF(U1118="základní",N1118,0)</f>
        <v>0</v>
      </c>
      <c r="BF1118" s="113">
        <f>IF(U1118="snížená",N1118,0)</f>
        <v>0</v>
      </c>
      <c r="BG1118" s="113">
        <f>IF(U1118="zákl. přenesená",N1118,0)</f>
        <v>0</v>
      </c>
      <c r="BH1118" s="113">
        <f>IF(U1118="sníž. přenesená",N1118,0)</f>
        <v>0</v>
      </c>
      <c r="BI1118" s="113">
        <f>IF(U1118="nulová",N1118,0)</f>
        <v>0</v>
      </c>
      <c r="BJ1118" s="21" t="s">
        <v>90</v>
      </c>
      <c r="BK1118" s="113">
        <f>ROUND(L1118*K1118,2)</f>
        <v>0</v>
      </c>
      <c r="BL1118" s="21" t="s">
        <v>344</v>
      </c>
      <c r="BM1118" s="21" t="s">
        <v>2563</v>
      </c>
    </row>
    <row r="1119" spans="2:63" s="9" customFormat="1" ht="29.85" customHeight="1">
      <c r="B1119" s="161"/>
      <c r="C1119" s="162"/>
      <c r="D1119" s="171" t="s">
        <v>165</v>
      </c>
      <c r="E1119" s="171"/>
      <c r="F1119" s="171"/>
      <c r="G1119" s="171"/>
      <c r="H1119" s="171"/>
      <c r="I1119" s="171"/>
      <c r="J1119" s="171"/>
      <c r="K1119" s="171"/>
      <c r="L1119" s="171"/>
      <c r="M1119" s="171"/>
      <c r="N1119" s="268">
        <f>BK1119</f>
        <v>0</v>
      </c>
      <c r="O1119" s="269"/>
      <c r="P1119" s="269"/>
      <c r="Q1119" s="269"/>
      <c r="R1119" s="164"/>
      <c r="T1119" s="165"/>
      <c r="U1119" s="162"/>
      <c r="V1119" s="162"/>
      <c r="W1119" s="166">
        <f>SUM(W1120:W1150)</f>
        <v>0</v>
      </c>
      <c r="X1119" s="162"/>
      <c r="Y1119" s="166">
        <f>SUM(Y1120:Y1150)</f>
        <v>0.0727306</v>
      </c>
      <c r="Z1119" s="162"/>
      <c r="AA1119" s="167">
        <f>SUM(AA1120:AA1150)</f>
        <v>0</v>
      </c>
      <c r="AR1119" s="168" t="s">
        <v>114</v>
      </c>
      <c r="AT1119" s="169" t="s">
        <v>81</v>
      </c>
      <c r="AU1119" s="169" t="s">
        <v>90</v>
      </c>
      <c r="AY1119" s="168" t="s">
        <v>191</v>
      </c>
      <c r="BK1119" s="170">
        <f>SUM(BK1120:BK1150)</f>
        <v>0</v>
      </c>
    </row>
    <row r="1120" spans="2:65" s="1" customFormat="1" ht="31.5" customHeight="1">
      <c r="B1120" s="38"/>
      <c r="C1120" s="172" t="s">
        <v>488</v>
      </c>
      <c r="D1120" s="172" t="s">
        <v>193</v>
      </c>
      <c r="E1120" s="173" t="s">
        <v>1680</v>
      </c>
      <c r="F1120" s="281" t="s">
        <v>1681</v>
      </c>
      <c r="G1120" s="281"/>
      <c r="H1120" s="281"/>
      <c r="I1120" s="281"/>
      <c r="J1120" s="174" t="s">
        <v>111</v>
      </c>
      <c r="K1120" s="175">
        <v>127.2</v>
      </c>
      <c r="L1120" s="282">
        <v>0</v>
      </c>
      <c r="M1120" s="283"/>
      <c r="N1120" s="280">
        <f>ROUND(L1120*K1120,2)</f>
        <v>0</v>
      </c>
      <c r="O1120" s="280"/>
      <c r="P1120" s="280"/>
      <c r="Q1120" s="280"/>
      <c r="R1120" s="40"/>
      <c r="T1120" s="176" t="s">
        <v>22</v>
      </c>
      <c r="U1120" s="47" t="s">
        <v>47</v>
      </c>
      <c r="V1120" s="39"/>
      <c r="W1120" s="177">
        <f>V1120*K1120</f>
        <v>0</v>
      </c>
      <c r="X1120" s="177">
        <v>7E-05</v>
      </c>
      <c r="Y1120" s="177">
        <f>X1120*K1120</f>
        <v>0.008903999999999999</v>
      </c>
      <c r="Z1120" s="177">
        <v>0</v>
      </c>
      <c r="AA1120" s="178">
        <f>Z1120*K1120</f>
        <v>0</v>
      </c>
      <c r="AR1120" s="21" t="s">
        <v>344</v>
      </c>
      <c r="AT1120" s="21" t="s">
        <v>193</v>
      </c>
      <c r="AU1120" s="21" t="s">
        <v>114</v>
      </c>
      <c r="AY1120" s="21" t="s">
        <v>191</v>
      </c>
      <c r="BE1120" s="113">
        <f>IF(U1120="základní",N1120,0)</f>
        <v>0</v>
      </c>
      <c r="BF1120" s="113">
        <f>IF(U1120="snížená",N1120,0)</f>
        <v>0</v>
      </c>
      <c r="BG1120" s="113">
        <f>IF(U1120="zákl. přenesená",N1120,0)</f>
        <v>0</v>
      </c>
      <c r="BH1120" s="113">
        <f>IF(U1120="sníž. přenesená",N1120,0)</f>
        <v>0</v>
      </c>
      <c r="BI1120" s="113">
        <f>IF(U1120="nulová",N1120,0)</f>
        <v>0</v>
      </c>
      <c r="BJ1120" s="21" t="s">
        <v>90</v>
      </c>
      <c r="BK1120" s="113">
        <f>ROUND(L1120*K1120,2)</f>
        <v>0</v>
      </c>
      <c r="BL1120" s="21" t="s">
        <v>344</v>
      </c>
      <c r="BM1120" s="21" t="s">
        <v>2564</v>
      </c>
    </row>
    <row r="1121" spans="2:51" s="11" customFormat="1" ht="22.5" customHeight="1">
      <c r="B1121" s="187"/>
      <c r="C1121" s="188"/>
      <c r="D1121" s="188"/>
      <c r="E1121" s="189" t="s">
        <v>22</v>
      </c>
      <c r="F1121" s="286" t="s">
        <v>2565</v>
      </c>
      <c r="G1121" s="287"/>
      <c r="H1121" s="287"/>
      <c r="I1121" s="287"/>
      <c r="J1121" s="188"/>
      <c r="K1121" s="190" t="s">
        <v>22</v>
      </c>
      <c r="L1121" s="188"/>
      <c r="M1121" s="188"/>
      <c r="N1121" s="188"/>
      <c r="O1121" s="188"/>
      <c r="P1121" s="188"/>
      <c r="Q1121" s="188"/>
      <c r="R1121" s="191"/>
      <c r="T1121" s="192"/>
      <c r="U1121" s="188"/>
      <c r="V1121" s="188"/>
      <c r="W1121" s="188"/>
      <c r="X1121" s="188"/>
      <c r="Y1121" s="188"/>
      <c r="Z1121" s="188"/>
      <c r="AA1121" s="193"/>
      <c r="AT1121" s="194" t="s">
        <v>199</v>
      </c>
      <c r="AU1121" s="194" t="s">
        <v>114</v>
      </c>
      <c r="AV1121" s="11" t="s">
        <v>90</v>
      </c>
      <c r="AW1121" s="11" t="s">
        <v>39</v>
      </c>
      <c r="AX1121" s="11" t="s">
        <v>82</v>
      </c>
      <c r="AY1121" s="194" t="s">
        <v>191</v>
      </c>
    </row>
    <row r="1122" spans="2:51" s="10" customFormat="1" ht="22.5" customHeight="1">
      <c r="B1122" s="179"/>
      <c r="C1122" s="180"/>
      <c r="D1122" s="180"/>
      <c r="E1122" s="181" t="s">
        <v>22</v>
      </c>
      <c r="F1122" s="274" t="s">
        <v>2566</v>
      </c>
      <c r="G1122" s="275"/>
      <c r="H1122" s="275"/>
      <c r="I1122" s="275"/>
      <c r="J1122" s="180"/>
      <c r="K1122" s="182">
        <v>2.4</v>
      </c>
      <c r="L1122" s="180"/>
      <c r="M1122" s="180"/>
      <c r="N1122" s="180"/>
      <c r="O1122" s="180"/>
      <c r="P1122" s="180"/>
      <c r="Q1122" s="180"/>
      <c r="R1122" s="183"/>
      <c r="T1122" s="184"/>
      <c r="U1122" s="180"/>
      <c r="V1122" s="180"/>
      <c r="W1122" s="180"/>
      <c r="X1122" s="180"/>
      <c r="Y1122" s="180"/>
      <c r="Z1122" s="180"/>
      <c r="AA1122" s="185"/>
      <c r="AT1122" s="186" t="s">
        <v>199</v>
      </c>
      <c r="AU1122" s="186" t="s">
        <v>114</v>
      </c>
      <c r="AV1122" s="10" t="s">
        <v>114</v>
      </c>
      <c r="AW1122" s="10" t="s">
        <v>39</v>
      </c>
      <c r="AX1122" s="10" t="s">
        <v>82</v>
      </c>
      <c r="AY1122" s="186" t="s">
        <v>191</v>
      </c>
    </row>
    <row r="1123" spans="2:51" s="10" customFormat="1" ht="22.5" customHeight="1">
      <c r="B1123" s="179"/>
      <c r="C1123" s="180"/>
      <c r="D1123" s="180"/>
      <c r="E1123" s="181" t="s">
        <v>22</v>
      </c>
      <c r="F1123" s="274" t="s">
        <v>2567</v>
      </c>
      <c r="G1123" s="275"/>
      <c r="H1123" s="275"/>
      <c r="I1123" s="275"/>
      <c r="J1123" s="180"/>
      <c r="K1123" s="182">
        <v>8</v>
      </c>
      <c r="L1123" s="180"/>
      <c r="M1123" s="180"/>
      <c r="N1123" s="180"/>
      <c r="O1123" s="180"/>
      <c r="P1123" s="180"/>
      <c r="Q1123" s="180"/>
      <c r="R1123" s="183"/>
      <c r="T1123" s="184"/>
      <c r="U1123" s="180"/>
      <c r="V1123" s="180"/>
      <c r="W1123" s="180"/>
      <c r="X1123" s="180"/>
      <c r="Y1123" s="180"/>
      <c r="Z1123" s="180"/>
      <c r="AA1123" s="185"/>
      <c r="AT1123" s="186" t="s">
        <v>199</v>
      </c>
      <c r="AU1123" s="186" t="s">
        <v>114</v>
      </c>
      <c r="AV1123" s="10" t="s">
        <v>114</v>
      </c>
      <c r="AW1123" s="10" t="s">
        <v>39</v>
      </c>
      <c r="AX1123" s="10" t="s">
        <v>82</v>
      </c>
      <c r="AY1123" s="186" t="s">
        <v>191</v>
      </c>
    </row>
    <row r="1124" spans="2:51" s="10" customFormat="1" ht="22.5" customHeight="1">
      <c r="B1124" s="179"/>
      <c r="C1124" s="180"/>
      <c r="D1124" s="180"/>
      <c r="E1124" s="181" t="s">
        <v>22</v>
      </c>
      <c r="F1124" s="274" t="s">
        <v>2568</v>
      </c>
      <c r="G1124" s="275"/>
      <c r="H1124" s="275"/>
      <c r="I1124" s="275"/>
      <c r="J1124" s="180"/>
      <c r="K1124" s="182">
        <v>22</v>
      </c>
      <c r="L1124" s="180"/>
      <c r="M1124" s="180"/>
      <c r="N1124" s="180"/>
      <c r="O1124" s="180"/>
      <c r="P1124" s="180"/>
      <c r="Q1124" s="180"/>
      <c r="R1124" s="183"/>
      <c r="T1124" s="184"/>
      <c r="U1124" s="180"/>
      <c r="V1124" s="180"/>
      <c r="W1124" s="180"/>
      <c r="X1124" s="180"/>
      <c r="Y1124" s="180"/>
      <c r="Z1124" s="180"/>
      <c r="AA1124" s="185"/>
      <c r="AT1124" s="186" t="s">
        <v>199</v>
      </c>
      <c r="AU1124" s="186" t="s">
        <v>114</v>
      </c>
      <c r="AV1124" s="10" t="s">
        <v>114</v>
      </c>
      <c r="AW1124" s="10" t="s">
        <v>39</v>
      </c>
      <c r="AX1124" s="10" t="s">
        <v>82</v>
      </c>
      <c r="AY1124" s="186" t="s">
        <v>191</v>
      </c>
    </row>
    <row r="1125" spans="2:51" s="10" customFormat="1" ht="22.5" customHeight="1">
      <c r="B1125" s="179"/>
      <c r="C1125" s="180"/>
      <c r="D1125" s="180"/>
      <c r="E1125" s="181" t="s">
        <v>22</v>
      </c>
      <c r="F1125" s="274" t="s">
        <v>2569</v>
      </c>
      <c r="G1125" s="275"/>
      <c r="H1125" s="275"/>
      <c r="I1125" s="275"/>
      <c r="J1125" s="180"/>
      <c r="K1125" s="182">
        <v>15</v>
      </c>
      <c r="L1125" s="180"/>
      <c r="M1125" s="180"/>
      <c r="N1125" s="180"/>
      <c r="O1125" s="180"/>
      <c r="P1125" s="180"/>
      <c r="Q1125" s="180"/>
      <c r="R1125" s="183"/>
      <c r="T1125" s="184"/>
      <c r="U1125" s="180"/>
      <c r="V1125" s="180"/>
      <c r="W1125" s="180"/>
      <c r="X1125" s="180"/>
      <c r="Y1125" s="180"/>
      <c r="Z1125" s="180"/>
      <c r="AA1125" s="185"/>
      <c r="AT1125" s="186" t="s">
        <v>199</v>
      </c>
      <c r="AU1125" s="186" t="s">
        <v>114</v>
      </c>
      <c r="AV1125" s="10" t="s">
        <v>114</v>
      </c>
      <c r="AW1125" s="10" t="s">
        <v>39</v>
      </c>
      <c r="AX1125" s="10" t="s">
        <v>82</v>
      </c>
      <c r="AY1125" s="186" t="s">
        <v>191</v>
      </c>
    </row>
    <row r="1126" spans="2:51" s="10" customFormat="1" ht="22.5" customHeight="1">
      <c r="B1126" s="179"/>
      <c r="C1126" s="180"/>
      <c r="D1126" s="180"/>
      <c r="E1126" s="181" t="s">
        <v>22</v>
      </c>
      <c r="F1126" s="274" t="s">
        <v>2570</v>
      </c>
      <c r="G1126" s="275"/>
      <c r="H1126" s="275"/>
      <c r="I1126" s="275"/>
      <c r="J1126" s="180"/>
      <c r="K1126" s="182">
        <v>5</v>
      </c>
      <c r="L1126" s="180"/>
      <c r="M1126" s="180"/>
      <c r="N1126" s="180"/>
      <c r="O1126" s="180"/>
      <c r="P1126" s="180"/>
      <c r="Q1126" s="180"/>
      <c r="R1126" s="183"/>
      <c r="T1126" s="184"/>
      <c r="U1126" s="180"/>
      <c r="V1126" s="180"/>
      <c r="W1126" s="180"/>
      <c r="X1126" s="180"/>
      <c r="Y1126" s="180"/>
      <c r="Z1126" s="180"/>
      <c r="AA1126" s="185"/>
      <c r="AT1126" s="186" t="s">
        <v>199</v>
      </c>
      <c r="AU1126" s="186" t="s">
        <v>114</v>
      </c>
      <c r="AV1126" s="10" t="s">
        <v>114</v>
      </c>
      <c r="AW1126" s="10" t="s">
        <v>39</v>
      </c>
      <c r="AX1126" s="10" t="s">
        <v>82</v>
      </c>
      <c r="AY1126" s="186" t="s">
        <v>191</v>
      </c>
    </row>
    <row r="1127" spans="2:51" s="10" customFormat="1" ht="22.5" customHeight="1">
      <c r="B1127" s="179"/>
      <c r="C1127" s="180"/>
      <c r="D1127" s="180"/>
      <c r="E1127" s="181" t="s">
        <v>22</v>
      </c>
      <c r="F1127" s="274" t="s">
        <v>2571</v>
      </c>
      <c r="G1127" s="275"/>
      <c r="H1127" s="275"/>
      <c r="I1127" s="275"/>
      <c r="J1127" s="180"/>
      <c r="K1127" s="182">
        <v>36</v>
      </c>
      <c r="L1127" s="180"/>
      <c r="M1127" s="180"/>
      <c r="N1127" s="180"/>
      <c r="O1127" s="180"/>
      <c r="P1127" s="180"/>
      <c r="Q1127" s="180"/>
      <c r="R1127" s="183"/>
      <c r="T1127" s="184"/>
      <c r="U1127" s="180"/>
      <c r="V1127" s="180"/>
      <c r="W1127" s="180"/>
      <c r="X1127" s="180"/>
      <c r="Y1127" s="180"/>
      <c r="Z1127" s="180"/>
      <c r="AA1127" s="185"/>
      <c r="AT1127" s="186" t="s">
        <v>199</v>
      </c>
      <c r="AU1127" s="186" t="s">
        <v>114</v>
      </c>
      <c r="AV1127" s="10" t="s">
        <v>114</v>
      </c>
      <c r="AW1127" s="10" t="s">
        <v>39</v>
      </c>
      <c r="AX1127" s="10" t="s">
        <v>82</v>
      </c>
      <c r="AY1127" s="186" t="s">
        <v>191</v>
      </c>
    </row>
    <row r="1128" spans="2:51" s="10" customFormat="1" ht="22.5" customHeight="1">
      <c r="B1128" s="179"/>
      <c r="C1128" s="180"/>
      <c r="D1128" s="180"/>
      <c r="E1128" s="181" t="s">
        <v>22</v>
      </c>
      <c r="F1128" s="274" t="s">
        <v>2572</v>
      </c>
      <c r="G1128" s="275"/>
      <c r="H1128" s="275"/>
      <c r="I1128" s="275"/>
      <c r="J1128" s="180"/>
      <c r="K1128" s="182">
        <v>16</v>
      </c>
      <c r="L1128" s="180"/>
      <c r="M1128" s="180"/>
      <c r="N1128" s="180"/>
      <c r="O1128" s="180"/>
      <c r="P1128" s="180"/>
      <c r="Q1128" s="180"/>
      <c r="R1128" s="183"/>
      <c r="T1128" s="184"/>
      <c r="U1128" s="180"/>
      <c r="V1128" s="180"/>
      <c r="W1128" s="180"/>
      <c r="X1128" s="180"/>
      <c r="Y1128" s="180"/>
      <c r="Z1128" s="180"/>
      <c r="AA1128" s="185"/>
      <c r="AT1128" s="186" t="s">
        <v>199</v>
      </c>
      <c r="AU1128" s="186" t="s">
        <v>114</v>
      </c>
      <c r="AV1128" s="10" t="s">
        <v>114</v>
      </c>
      <c r="AW1128" s="10" t="s">
        <v>39</v>
      </c>
      <c r="AX1128" s="10" t="s">
        <v>82</v>
      </c>
      <c r="AY1128" s="186" t="s">
        <v>191</v>
      </c>
    </row>
    <row r="1129" spans="2:51" s="10" customFormat="1" ht="22.5" customHeight="1">
      <c r="B1129" s="179"/>
      <c r="C1129" s="180"/>
      <c r="D1129" s="180"/>
      <c r="E1129" s="181" t="s">
        <v>22</v>
      </c>
      <c r="F1129" s="274" t="s">
        <v>2573</v>
      </c>
      <c r="G1129" s="275"/>
      <c r="H1129" s="275"/>
      <c r="I1129" s="275"/>
      <c r="J1129" s="180"/>
      <c r="K1129" s="182">
        <v>22.8</v>
      </c>
      <c r="L1129" s="180"/>
      <c r="M1129" s="180"/>
      <c r="N1129" s="180"/>
      <c r="O1129" s="180"/>
      <c r="P1129" s="180"/>
      <c r="Q1129" s="180"/>
      <c r="R1129" s="183"/>
      <c r="T1129" s="184"/>
      <c r="U1129" s="180"/>
      <c r="V1129" s="180"/>
      <c r="W1129" s="180"/>
      <c r="X1129" s="180"/>
      <c r="Y1129" s="180"/>
      <c r="Z1129" s="180"/>
      <c r="AA1129" s="185"/>
      <c r="AT1129" s="186" t="s">
        <v>199</v>
      </c>
      <c r="AU1129" s="186" t="s">
        <v>114</v>
      </c>
      <c r="AV1129" s="10" t="s">
        <v>114</v>
      </c>
      <c r="AW1129" s="10" t="s">
        <v>39</v>
      </c>
      <c r="AX1129" s="10" t="s">
        <v>82</v>
      </c>
      <c r="AY1129" s="186" t="s">
        <v>191</v>
      </c>
    </row>
    <row r="1130" spans="2:51" s="12" customFormat="1" ht="22.5" customHeight="1">
      <c r="B1130" s="195"/>
      <c r="C1130" s="196"/>
      <c r="D1130" s="196"/>
      <c r="E1130" s="197" t="s">
        <v>22</v>
      </c>
      <c r="F1130" s="288" t="s">
        <v>217</v>
      </c>
      <c r="G1130" s="289"/>
      <c r="H1130" s="289"/>
      <c r="I1130" s="289"/>
      <c r="J1130" s="196"/>
      <c r="K1130" s="198">
        <v>127.2</v>
      </c>
      <c r="L1130" s="196"/>
      <c r="M1130" s="196"/>
      <c r="N1130" s="196"/>
      <c r="O1130" s="196"/>
      <c r="P1130" s="196"/>
      <c r="Q1130" s="196"/>
      <c r="R1130" s="199"/>
      <c r="T1130" s="200"/>
      <c r="U1130" s="196"/>
      <c r="V1130" s="196"/>
      <c r="W1130" s="196"/>
      <c r="X1130" s="196"/>
      <c r="Y1130" s="196"/>
      <c r="Z1130" s="196"/>
      <c r="AA1130" s="201"/>
      <c r="AT1130" s="202" t="s">
        <v>199</v>
      </c>
      <c r="AU1130" s="202" t="s">
        <v>114</v>
      </c>
      <c r="AV1130" s="12" t="s">
        <v>196</v>
      </c>
      <c r="AW1130" s="12" t="s">
        <v>39</v>
      </c>
      <c r="AX1130" s="12" t="s">
        <v>90</v>
      </c>
      <c r="AY1130" s="202" t="s">
        <v>191</v>
      </c>
    </row>
    <row r="1131" spans="2:65" s="1" customFormat="1" ht="31.5" customHeight="1">
      <c r="B1131" s="38"/>
      <c r="C1131" s="172" t="s">
        <v>414</v>
      </c>
      <c r="D1131" s="172" t="s">
        <v>193</v>
      </c>
      <c r="E1131" s="173" t="s">
        <v>1689</v>
      </c>
      <c r="F1131" s="281" t="s">
        <v>1690</v>
      </c>
      <c r="G1131" s="281"/>
      <c r="H1131" s="281"/>
      <c r="I1131" s="281"/>
      <c r="J1131" s="174" t="s">
        <v>111</v>
      </c>
      <c r="K1131" s="175">
        <v>127.2</v>
      </c>
      <c r="L1131" s="282">
        <v>0</v>
      </c>
      <c r="M1131" s="283"/>
      <c r="N1131" s="280">
        <f>ROUND(L1131*K1131,2)</f>
        <v>0</v>
      </c>
      <c r="O1131" s="280"/>
      <c r="P1131" s="280"/>
      <c r="Q1131" s="280"/>
      <c r="R1131" s="40"/>
      <c r="T1131" s="176" t="s">
        <v>22</v>
      </c>
      <c r="U1131" s="47" t="s">
        <v>47</v>
      </c>
      <c r="V1131" s="39"/>
      <c r="W1131" s="177">
        <f>V1131*K1131</f>
        <v>0</v>
      </c>
      <c r="X1131" s="177">
        <v>6E-05</v>
      </c>
      <c r="Y1131" s="177">
        <f>X1131*K1131</f>
        <v>0.007632000000000001</v>
      </c>
      <c r="Z1131" s="177">
        <v>0</v>
      </c>
      <c r="AA1131" s="178">
        <f>Z1131*K1131</f>
        <v>0</v>
      </c>
      <c r="AR1131" s="21" t="s">
        <v>344</v>
      </c>
      <c r="AT1131" s="21" t="s">
        <v>193</v>
      </c>
      <c r="AU1131" s="21" t="s">
        <v>114</v>
      </c>
      <c r="AY1131" s="21" t="s">
        <v>191</v>
      </c>
      <c r="BE1131" s="113">
        <f>IF(U1131="základní",N1131,0)</f>
        <v>0</v>
      </c>
      <c r="BF1131" s="113">
        <f>IF(U1131="snížená",N1131,0)</f>
        <v>0</v>
      </c>
      <c r="BG1131" s="113">
        <f>IF(U1131="zákl. přenesená",N1131,0)</f>
        <v>0</v>
      </c>
      <c r="BH1131" s="113">
        <f>IF(U1131="sníž. přenesená",N1131,0)</f>
        <v>0</v>
      </c>
      <c r="BI1131" s="113">
        <f>IF(U1131="nulová",N1131,0)</f>
        <v>0</v>
      </c>
      <c r="BJ1131" s="21" t="s">
        <v>90</v>
      </c>
      <c r="BK1131" s="113">
        <f>ROUND(L1131*K1131,2)</f>
        <v>0</v>
      </c>
      <c r="BL1131" s="21" t="s">
        <v>344</v>
      </c>
      <c r="BM1131" s="21" t="s">
        <v>2574</v>
      </c>
    </row>
    <row r="1132" spans="2:51" s="10" customFormat="1" ht="22.5" customHeight="1">
      <c r="B1132" s="179"/>
      <c r="C1132" s="180"/>
      <c r="D1132" s="180"/>
      <c r="E1132" s="181" t="s">
        <v>22</v>
      </c>
      <c r="F1132" s="284" t="s">
        <v>2575</v>
      </c>
      <c r="G1132" s="285"/>
      <c r="H1132" s="285"/>
      <c r="I1132" s="285"/>
      <c r="J1132" s="180"/>
      <c r="K1132" s="182">
        <v>127.2</v>
      </c>
      <c r="L1132" s="180"/>
      <c r="M1132" s="180"/>
      <c r="N1132" s="180"/>
      <c r="O1132" s="180"/>
      <c r="P1132" s="180"/>
      <c r="Q1132" s="180"/>
      <c r="R1132" s="183"/>
      <c r="T1132" s="184"/>
      <c r="U1132" s="180"/>
      <c r="V1132" s="180"/>
      <c r="W1132" s="180"/>
      <c r="X1132" s="180"/>
      <c r="Y1132" s="180"/>
      <c r="Z1132" s="180"/>
      <c r="AA1132" s="185"/>
      <c r="AT1132" s="186" t="s">
        <v>199</v>
      </c>
      <c r="AU1132" s="186" t="s">
        <v>114</v>
      </c>
      <c r="AV1132" s="10" t="s">
        <v>114</v>
      </c>
      <c r="AW1132" s="10" t="s">
        <v>39</v>
      </c>
      <c r="AX1132" s="10" t="s">
        <v>90</v>
      </c>
      <c r="AY1132" s="186" t="s">
        <v>191</v>
      </c>
    </row>
    <row r="1133" spans="2:65" s="1" customFormat="1" ht="31.5" customHeight="1">
      <c r="B1133" s="38"/>
      <c r="C1133" s="172" t="s">
        <v>1307</v>
      </c>
      <c r="D1133" s="172" t="s">
        <v>193</v>
      </c>
      <c r="E1133" s="173" t="s">
        <v>1694</v>
      </c>
      <c r="F1133" s="281" t="s">
        <v>1695</v>
      </c>
      <c r="G1133" s="281"/>
      <c r="H1133" s="281"/>
      <c r="I1133" s="281"/>
      <c r="J1133" s="174" t="s">
        <v>111</v>
      </c>
      <c r="K1133" s="175">
        <v>137.06</v>
      </c>
      <c r="L1133" s="282">
        <v>0</v>
      </c>
      <c r="M1133" s="283"/>
      <c r="N1133" s="280">
        <f>ROUND(L1133*K1133,2)</f>
        <v>0</v>
      </c>
      <c r="O1133" s="280"/>
      <c r="P1133" s="280"/>
      <c r="Q1133" s="280"/>
      <c r="R1133" s="40"/>
      <c r="T1133" s="176" t="s">
        <v>22</v>
      </c>
      <c r="U1133" s="47" t="s">
        <v>47</v>
      </c>
      <c r="V1133" s="39"/>
      <c r="W1133" s="177">
        <f>V1133*K1133</f>
        <v>0</v>
      </c>
      <c r="X1133" s="177">
        <v>0.00017</v>
      </c>
      <c r="Y1133" s="177">
        <f>X1133*K1133</f>
        <v>0.023300200000000004</v>
      </c>
      <c r="Z1133" s="177">
        <v>0</v>
      </c>
      <c r="AA1133" s="178">
        <f>Z1133*K1133</f>
        <v>0</v>
      </c>
      <c r="AR1133" s="21" t="s">
        <v>344</v>
      </c>
      <c r="AT1133" s="21" t="s">
        <v>193</v>
      </c>
      <c r="AU1133" s="21" t="s">
        <v>114</v>
      </c>
      <c r="AY1133" s="21" t="s">
        <v>191</v>
      </c>
      <c r="BE1133" s="113">
        <f>IF(U1133="základní",N1133,0)</f>
        <v>0</v>
      </c>
      <c r="BF1133" s="113">
        <f>IF(U1133="snížená",N1133,0)</f>
        <v>0</v>
      </c>
      <c r="BG1133" s="113">
        <f>IF(U1133="zákl. přenesená",N1133,0)</f>
        <v>0</v>
      </c>
      <c r="BH1133" s="113">
        <f>IF(U1133="sníž. přenesená",N1133,0)</f>
        <v>0</v>
      </c>
      <c r="BI1133" s="113">
        <f>IF(U1133="nulová",N1133,0)</f>
        <v>0</v>
      </c>
      <c r="BJ1133" s="21" t="s">
        <v>90</v>
      </c>
      <c r="BK1133" s="113">
        <f>ROUND(L1133*K1133,2)</f>
        <v>0</v>
      </c>
      <c r="BL1133" s="21" t="s">
        <v>344</v>
      </c>
      <c r="BM1133" s="21" t="s">
        <v>2576</v>
      </c>
    </row>
    <row r="1134" spans="2:51" s="11" customFormat="1" ht="22.5" customHeight="1">
      <c r="B1134" s="187"/>
      <c r="C1134" s="188"/>
      <c r="D1134" s="188"/>
      <c r="E1134" s="189" t="s">
        <v>22</v>
      </c>
      <c r="F1134" s="286" t="s">
        <v>2565</v>
      </c>
      <c r="G1134" s="287"/>
      <c r="H1134" s="287"/>
      <c r="I1134" s="287"/>
      <c r="J1134" s="188"/>
      <c r="K1134" s="190" t="s">
        <v>22</v>
      </c>
      <c r="L1134" s="188"/>
      <c r="M1134" s="188"/>
      <c r="N1134" s="188"/>
      <c r="O1134" s="188"/>
      <c r="P1134" s="188"/>
      <c r="Q1134" s="188"/>
      <c r="R1134" s="191"/>
      <c r="T1134" s="192"/>
      <c r="U1134" s="188"/>
      <c r="V1134" s="188"/>
      <c r="W1134" s="188"/>
      <c r="X1134" s="188"/>
      <c r="Y1134" s="188"/>
      <c r="Z1134" s="188"/>
      <c r="AA1134" s="193"/>
      <c r="AT1134" s="194" t="s">
        <v>199</v>
      </c>
      <c r="AU1134" s="194" t="s">
        <v>114</v>
      </c>
      <c r="AV1134" s="11" t="s">
        <v>90</v>
      </c>
      <c r="AW1134" s="11" t="s">
        <v>39</v>
      </c>
      <c r="AX1134" s="11" t="s">
        <v>82</v>
      </c>
      <c r="AY1134" s="194" t="s">
        <v>191</v>
      </c>
    </row>
    <row r="1135" spans="2:51" s="10" customFormat="1" ht="22.5" customHeight="1">
      <c r="B1135" s="179"/>
      <c r="C1135" s="180"/>
      <c r="D1135" s="180"/>
      <c r="E1135" s="181" t="s">
        <v>22</v>
      </c>
      <c r="F1135" s="274" t="s">
        <v>2577</v>
      </c>
      <c r="G1135" s="275"/>
      <c r="H1135" s="275"/>
      <c r="I1135" s="275"/>
      <c r="J1135" s="180"/>
      <c r="K1135" s="182">
        <v>2.16</v>
      </c>
      <c r="L1135" s="180"/>
      <c r="M1135" s="180"/>
      <c r="N1135" s="180"/>
      <c r="O1135" s="180"/>
      <c r="P1135" s="180"/>
      <c r="Q1135" s="180"/>
      <c r="R1135" s="183"/>
      <c r="T1135" s="184"/>
      <c r="U1135" s="180"/>
      <c r="V1135" s="180"/>
      <c r="W1135" s="180"/>
      <c r="X1135" s="180"/>
      <c r="Y1135" s="180"/>
      <c r="Z1135" s="180"/>
      <c r="AA1135" s="185"/>
      <c r="AT1135" s="186" t="s">
        <v>199</v>
      </c>
      <c r="AU1135" s="186" t="s">
        <v>114</v>
      </c>
      <c r="AV1135" s="10" t="s">
        <v>114</v>
      </c>
      <c r="AW1135" s="10" t="s">
        <v>39</v>
      </c>
      <c r="AX1135" s="10" t="s">
        <v>82</v>
      </c>
      <c r="AY1135" s="186" t="s">
        <v>191</v>
      </c>
    </row>
    <row r="1136" spans="2:51" s="10" customFormat="1" ht="22.5" customHeight="1">
      <c r="B1136" s="179"/>
      <c r="C1136" s="180"/>
      <c r="D1136" s="180"/>
      <c r="E1136" s="181" t="s">
        <v>22</v>
      </c>
      <c r="F1136" s="274" t="s">
        <v>2566</v>
      </c>
      <c r="G1136" s="275"/>
      <c r="H1136" s="275"/>
      <c r="I1136" s="275"/>
      <c r="J1136" s="180"/>
      <c r="K1136" s="182">
        <v>2.4</v>
      </c>
      <c r="L1136" s="180"/>
      <c r="M1136" s="180"/>
      <c r="N1136" s="180"/>
      <c r="O1136" s="180"/>
      <c r="P1136" s="180"/>
      <c r="Q1136" s="180"/>
      <c r="R1136" s="183"/>
      <c r="T1136" s="184"/>
      <c r="U1136" s="180"/>
      <c r="V1136" s="180"/>
      <c r="W1136" s="180"/>
      <c r="X1136" s="180"/>
      <c r="Y1136" s="180"/>
      <c r="Z1136" s="180"/>
      <c r="AA1136" s="185"/>
      <c r="AT1136" s="186" t="s">
        <v>199</v>
      </c>
      <c r="AU1136" s="186" t="s">
        <v>114</v>
      </c>
      <c r="AV1136" s="10" t="s">
        <v>114</v>
      </c>
      <c r="AW1136" s="10" t="s">
        <v>39</v>
      </c>
      <c r="AX1136" s="10" t="s">
        <v>82</v>
      </c>
      <c r="AY1136" s="186" t="s">
        <v>191</v>
      </c>
    </row>
    <row r="1137" spans="2:51" s="10" customFormat="1" ht="22.5" customHeight="1">
      <c r="B1137" s="179"/>
      <c r="C1137" s="180"/>
      <c r="D1137" s="180"/>
      <c r="E1137" s="181" t="s">
        <v>22</v>
      </c>
      <c r="F1137" s="274" t="s">
        <v>2578</v>
      </c>
      <c r="G1137" s="275"/>
      <c r="H1137" s="275"/>
      <c r="I1137" s="275"/>
      <c r="J1137" s="180"/>
      <c r="K1137" s="182">
        <v>0.4</v>
      </c>
      <c r="L1137" s="180"/>
      <c r="M1137" s="180"/>
      <c r="N1137" s="180"/>
      <c r="O1137" s="180"/>
      <c r="P1137" s="180"/>
      <c r="Q1137" s="180"/>
      <c r="R1137" s="183"/>
      <c r="T1137" s="184"/>
      <c r="U1137" s="180"/>
      <c r="V1137" s="180"/>
      <c r="W1137" s="180"/>
      <c r="X1137" s="180"/>
      <c r="Y1137" s="180"/>
      <c r="Z1137" s="180"/>
      <c r="AA1137" s="185"/>
      <c r="AT1137" s="186" t="s">
        <v>199</v>
      </c>
      <c r="AU1137" s="186" t="s">
        <v>114</v>
      </c>
      <c r="AV1137" s="10" t="s">
        <v>114</v>
      </c>
      <c r="AW1137" s="10" t="s">
        <v>39</v>
      </c>
      <c r="AX1137" s="10" t="s">
        <v>82</v>
      </c>
      <c r="AY1137" s="186" t="s">
        <v>191</v>
      </c>
    </row>
    <row r="1138" spans="2:51" s="10" customFormat="1" ht="22.5" customHeight="1">
      <c r="B1138" s="179"/>
      <c r="C1138" s="180"/>
      <c r="D1138" s="180"/>
      <c r="E1138" s="181" t="s">
        <v>22</v>
      </c>
      <c r="F1138" s="274" t="s">
        <v>2567</v>
      </c>
      <c r="G1138" s="275"/>
      <c r="H1138" s="275"/>
      <c r="I1138" s="275"/>
      <c r="J1138" s="180"/>
      <c r="K1138" s="182">
        <v>8</v>
      </c>
      <c r="L1138" s="180"/>
      <c r="M1138" s="180"/>
      <c r="N1138" s="180"/>
      <c r="O1138" s="180"/>
      <c r="P1138" s="180"/>
      <c r="Q1138" s="180"/>
      <c r="R1138" s="183"/>
      <c r="T1138" s="184"/>
      <c r="U1138" s="180"/>
      <c r="V1138" s="180"/>
      <c r="W1138" s="180"/>
      <c r="X1138" s="180"/>
      <c r="Y1138" s="180"/>
      <c r="Z1138" s="180"/>
      <c r="AA1138" s="185"/>
      <c r="AT1138" s="186" t="s">
        <v>199</v>
      </c>
      <c r="AU1138" s="186" t="s">
        <v>114</v>
      </c>
      <c r="AV1138" s="10" t="s">
        <v>114</v>
      </c>
      <c r="AW1138" s="10" t="s">
        <v>39</v>
      </c>
      <c r="AX1138" s="10" t="s">
        <v>82</v>
      </c>
      <c r="AY1138" s="186" t="s">
        <v>191</v>
      </c>
    </row>
    <row r="1139" spans="2:51" s="10" customFormat="1" ht="22.5" customHeight="1">
      <c r="B1139" s="179"/>
      <c r="C1139" s="180"/>
      <c r="D1139" s="180"/>
      <c r="E1139" s="181" t="s">
        <v>22</v>
      </c>
      <c r="F1139" s="274" t="s">
        <v>2568</v>
      </c>
      <c r="G1139" s="275"/>
      <c r="H1139" s="275"/>
      <c r="I1139" s="275"/>
      <c r="J1139" s="180"/>
      <c r="K1139" s="182">
        <v>22</v>
      </c>
      <c r="L1139" s="180"/>
      <c r="M1139" s="180"/>
      <c r="N1139" s="180"/>
      <c r="O1139" s="180"/>
      <c r="P1139" s="180"/>
      <c r="Q1139" s="180"/>
      <c r="R1139" s="183"/>
      <c r="T1139" s="184"/>
      <c r="U1139" s="180"/>
      <c r="V1139" s="180"/>
      <c r="W1139" s="180"/>
      <c r="X1139" s="180"/>
      <c r="Y1139" s="180"/>
      <c r="Z1139" s="180"/>
      <c r="AA1139" s="185"/>
      <c r="AT1139" s="186" t="s">
        <v>199</v>
      </c>
      <c r="AU1139" s="186" t="s">
        <v>114</v>
      </c>
      <c r="AV1139" s="10" t="s">
        <v>114</v>
      </c>
      <c r="AW1139" s="10" t="s">
        <v>39</v>
      </c>
      <c r="AX1139" s="10" t="s">
        <v>82</v>
      </c>
      <c r="AY1139" s="186" t="s">
        <v>191</v>
      </c>
    </row>
    <row r="1140" spans="2:51" s="10" customFormat="1" ht="22.5" customHeight="1">
      <c r="B1140" s="179"/>
      <c r="C1140" s="180"/>
      <c r="D1140" s="180"/>
      <c r="E1140" s="181" t="s">
        <v>22</v>
      </c>
      <c r="F1140" s="274" t="s">
        <v>2569</v>
      </c>
      <c r="G1140" s="275"/>
      <c r="H1140" s="275"/>
      <c r="I1140" s="275"/>
      <c r="J1140" s="180"/>
      <c r="K1140" s="182">
        <v>15</v>
      </c>
      <c r="L1140" s="180"/>
      <c r="M1140" s="180"/>
      <c r="N1140" s="180"/>
      <c r="O1140" s="180"/>
      <c r="P1140" s="180"/>
      <c r="Q1140" s="180"/>
      <c r="R1140" s="183"/>
      <c r="T1140" s="184"/>
      <c r="U1140" s="180"/>
      <c r="V1140" s="180"/>
      <c r="W1140" s="180"/>
      <c r="X1140" s="180"/>
      <c r="Y1140" s="180"/>
      <c r="Z1140" s="180"/>
      <c r="AA1140" s="185"/>
      <c r="AT1140" s="186" t="s">
        <v>199</v>
      </c>
      <c r="AU1140" s="186" t="s">
        <v>114</v>
      </c>
      <c r="AV1140" s="10" t="s">
        <v>114</v>
      </c>
      <c r="AW1140" s="10" t="s">
        <v>39</v>
      </c>
      <c r="AX1140" s="10" t="s">
        <v>82</v>
      </c>
      <c r="AY1140" s="186" t="s">
        <v>191</v>
      </c>
    </row>
    <row r="1141" spans="2:51" s="10" customFormat="1" ht="22.5" customHeight="1">
      <c r="B1141" s="179"/>
      <c r="C1141" s="180"/>
      <c r="D1141" s="180"/>
      <c r="E1141" s="181" t="s">
        <v>22</v>
      </c>
      <c r="F1141" s="274" t="s">
        <v>2579</v>
      </c>
      <c r="G1141" s="275"/>
      <c r="H1141" s="275"/>
      <c r="I1141" s="275"/>
      <c r="J1141" s="180"/>
      <c r="K1141" s="182">
        <v>2.8</v>
      </c>
      <c r="L1141" s="180"/>
      <c r="M1141" s="180"/>
      <c r="N1141" s="180"/>
      <c r="O1141" s="180"/>
      <c r="P1141" s="180"/>
      <c r="Q1141" s="180"/>
      <c r="R1141" s="183"/>
      <c r="T1141" s="184"/>
      <c r="U1141" s="180"/>
      <c r="V1141" s="180"/>
      <c r="W1141" s="180"/>
      <c r="X1141" s="180"/>
      <c r="Y1141" s="180"/>
      <c r="Z1141" s="180"/>
      <c r="AA1141" s="185"/>
      <c r="AT1141" s="186" t="s">
        <v>199</v>
      </c>
      <c r="AU1141" s="186" t="s">
        <v>114</v>
      </c>
      <c r="AV1141" s="10" t="s">
        <v>114</v>
      </c>
      <c r="AW1141" s="10" t="s">
        <v>39</v>
      </c>
      <c r="AX1141" s="10" t="s">
        <v>82</v>
      </c>
      <c r="AY1141" s="186" t="s">
        <v>191</v>
      </c>
    </row>
    <row r="1142" spans="2:51" s="10" customFormat="1" ht="22.5" customHeight="1">
      <c r="B1142" s="179"/>
      <c r="C1142" s="180"/>
      <c r="D1142" s="180"/>
      <c r="E1142" s="181" t="s">
        <v>22</v>
      </c>
      <c r="F1142" s="274" t="s">
        <v>2580</v>
      </c>
      <c r="G1142" s="275"/>
      <c r="H1142" s="275"/>
      <c r="I1142" s="275"/>
      <c r="J1142" s="180"/>
      <c r="K1142" s="182">
        <v>3</v>
      </c>
      <c r="L1142" s="180"/>
      <c r="M1142" s="180"/>
      <c r="N1142" s="180"/>
      <c r="O1142" s="180"/>
      <c r="P1142" s="180"/>
      <c r="Q1142" s="180"/>
      <c r="R1142" s="183"/>
      <c r="T1142" s="184"/>
      <c r="U1142" s="180"/>
      <c r="V1142" s="180"/>
      <c r="W1142" s="180"/>
      <c r="X1142" s="180"/>
      <c r="Y1142" s="180"/>
      <c r="Z1142" s="180"/>
      <c r="AA1142" s="185"/>
      <c r="AT1142" s="186" t="s">
        <v>199</v>
      </c>
      <c r="AU1142" s="186" t="s">
        <v>114</v>
      </c>
      <c r="AV1142" s="10" t="s">
        <v>114</v>
      </c>
      <c r="AW1142" s="10" t="s">
        <v>39</v>
      </c>
      <c r="AX1142" s="10" t="s">
        <v>82</v>
      </c>
      <c r="AY1142" s="186" t="s">
        <v>191</v>
      </c>
    </row>
    <row r="1143" spans="2:51" s="10" customFormat="1" ht="22.5" customHeight="1">
      <c r="B1143" s="179"/>
      <c r="C1143" s="180"/>
      <c r="D1143" s="180"/>
      <c r="E1143" s="181" t="s">
        <v>22</v>
      </c>
      <c r="F1143" s="274" t="s">
        <v>2581</v>
      </c>
      <c r="G1143" s="275"/>
      <c r="H1143" s="275"/>
      <c r="I1143" s="275"/>
      <c r="J1143" s="180"/>
      <c r="K1143" s="182">
        <v>1.5</v>
      </c>
      <c r="L1143" s="180"/>
      <c r="M1143" s="180"/>
      <c r="N1143" s="180"/>
      <c r="O1143" s="180"/>
      <c r="P1143" s="180"/>
      <c r="Q1143" s="180"/>
      <c r="R1143" s="183"/>
      <c r="T1143" s="184"/>
      <c r="U1143" s="180"/>
      <c r="V1143" s="180"/>
      <c r="W1143" s="180"/>
      <c r="X1143" s="180"/>
      <c r="Y1143" s="180"/>
      <c r="Z1143" s="180"/>
      <c r="AA1143" s="185"/>
      <c r="AT1143" s="186" t="s">
        <v>199</v>
      </c>
      <c r="AU1143" s="186" t="s">
        <v>114</v>
      </c>
      <c r="AV1143" s="10" t="s">
        <v>114</v>
      </c>
      <c r="AW1143" s="10" t="s">
        <v>39</v>
      </c>
      <c r="AX1143" s="10" t="s">
        <v>82</v>
      </c>
      <c r="AY1143" s="186" t="s">
        <v>191</v>
      </c>
    </row>
    <row r="1144" spans="2:51" s="10" customFormat="1" ht="22.5" customHeight="1">
      <c r="B1144" s="179"/>
      <c r="C1144" s="180"/>
      <c r="D1144" s="180"/>
      <c r="E1144" s="181" t="s">
        <v>22</v>
      </c>
      <c r="F1144" s="274" t="s">
        <v>2570</v>
      </c>
      <c r="G1144" s="275"/>
      <c r="H1144" s="275"/>
      <c r="I1144" s="275"/>
      <c r="J1144" s="180"/>
      <c r="K1144" s="182">
        <v>5</v>
      </c>
      <c r="L1144" s="180"/>
      <c r="M1144" s="180"/>
      <c r="N1144" s="180"/>
      <c r="O1144" s="180"/>
      <c r="P1144" s="180"/>
      <c r="Q1144" s="180"/>
      <c r="R1144" s="183"/>
      <c r="T1144" s="184"/>
      <c r="U1144" s="180"/>
      <c r="V1144" s="180"/>
      <c r="W1144" s="180"/>
      <c r="X1144" s="180"/>
      <c r="Y1144" s="180"/>
      <c r="Z1144" s="180"/>
      <c r="AA1144" s="185"/>
      <c r="AT1144" s="186" t="s">
        <v>199</v>
      </c>
      <c r="AU1144" s="186" t="s">
        <v>114</v>
      </c>
      <c r="AV1144" s="10" t="s">
        <v>114</v>
      </c>
      <c r="AW1144" s="10" t="s">
        <v>39</v>
      </c>
      <c r="AX1144" s="10" t="s">
        <v>82</v>
      </c>
      <c r="AY1144" s="186" t="s">
        <v>191</v>
      </c>
    </row>
    <row r="1145" spans="2:51" s="10" customFormat="1" ht="22.5" customHeight="1">
      <c r="B1145" s="179"/>
      <c r="C1145" s="180"/>
      <c r="D1145" s="180"/>
      <c r="E1145" s="181" t="s">
        <v>22</v>
      </c>
      <c r="F1145" s="274" t="s">
        <v>2571</v>
      </c>
      <c r="G1145" s="275"/>
      <c r="H1145" s="275"/>
      <c r="I1145" s="275"/>
      <c r="J1145" s="180"/>
      <c r="K1145" s="182">
        <v>36</v>
      </c>
      <c r="L1145" s="180"/>
      <c r="M1145" s="180"/>
      <c r="N1145" s="180"/>
      <c r="O1145" s="180"/>
      <c r="P1145" s="180"/>
      <c r="Q1145" s="180"/>
      <c r="R1145" s="183"/>
      <c r="T1145" s="184"/>
      <c r="U1145" s="180"/>
      <c r="V1145" s="180"/>
      <c r="W1145" s="180"/>
      <c r="X1145" s="180"/>
      <c r="Y1145" s="180"/>
      <c r="Z1145" s="180"/>
      <c r="AA1145" s="185"/>
      <c r="AT1145" s="186" t="s">
        <v>199</v>
      </c>
      <c r="AU1145" s="186" t="s">
        <v>114</v>
      </c>
      <c r="AV1145" s="10" t="s">
        <v>114</v>
      </c>
      <c r="AW1145" s="10" t="s">
        <v>39</v>
      </c>
      <c r="AX1145" s="10" t="s">
        <v>82</v>
      </c>
      <c r="AY1145" s="186" t="s">
        <v>191</v>
      </c>
    </row>
    <row r="1146" spans="2:51" s="10" customFormat="1" ht="22.5" customHeight="1">
      <c r="B1146" s="179"/>
      <c r="C1146" s="180"/>
      <c r="D1146" s="180"/>
      <c r="E1146" s="181" t="s">
        <v>22</v>
      </c>
      <c r="F1146" s="274" t="s">
        <v>2572</v>
      </c>
      <c r="G1146" s="275"/>
      <c r="H1146" s="275"/>
      <c r="I1146" s="275"/>
      <c r="J1146" s="180"/>
      <c r="K1146" s="182">
        <v>16</v>
      </c>
      <c r="L1146" s="180"/>
      <c r="M1146" s="180"/>
      <c r="N1146" s="180"/>
      <c r="O1146" s="180"/>
      <c r="P1146" s="180"/>
      <c r="Q1146" s="180"/>
      <c r="R1146" s="183"/>
      <c r="T1146" s="184"/>
      <c r="U1146" s="180"/>
      <c r="V1146" s="180"/>
      <c r="W1146" s="180"/>
      <c r="X1146" s="180"/>
      <c r="Y1146" s="180"/>
      <c r="Z1146" s="180"/>
      <c r="AA1146" s="185"/>
      <c r="AT1146" s="186" t="s">
        <v>199</v>
      </c>
      <c r="AU1146" s="186" t="s">
        <v>114</v>
      </c>
      <c r="AV1146" s="10" t="s">
        <v>114</v>
      </c>
      <c r="AW1146" s="10" t="s">
        <v>39</v>
      </c>
      <c r="AX1146" s="10" t="s">
        <v>82</v>
      </c>
      <c r="AY1146" s="186" t="s">
        <v>191</v>
      </c>
    </row>
    <row r="1147" spans="2:51" s="10" customFormat="1" ht="22.5" customHeight="1">
      <c r="B1147" s="179"/>
      <c r="C1147" s="180"/>
      <c r="D1147" s="180"/>
      <c r="E1147" s="181" t="s">
        <v>22</v>
      </c>
      <c r="F1147" s="274" t="s">
        <v>2573</v>
      </c>
      <c r="G1147" s="275"/>
      <c r="H1147" s="275"/>
      <c r="I1147" s="275"/>
      <c r="J1147" s="180"/>
      <c r="K1147" s="182">
        <v>22.8</v>
      </c>
      <c r="L1147" s="180"/>
      <c r="M1147" s="180"/>
      <c r="N1147" s="180"/>
      <c r="O1147" s="180"/>
      <c r="P1147" s="180"/>
      <c r="Q1147" s="180"/>
      <c r="R1147" s="183"/>
      <c r="T1147" s="184"/>
      <c r="U1147" s="180"/>
      <c r="V1147" s="180"/>
      <c r="W1147" s="180"/>
      <c r="X1147" s="180"/>
      <c r="Y1147" s="180"/>
      <c r="Z1147" s="180"/>
      <c r="AA1147" s="185"/>
      <c r="AT1147" s="186" t="s">
        <v>199</v>
      </c>
      <c r="AU1147" s="186" t="s">
        <v>114</v>
      </c>
      <c r="AV1147" s="10" t="s">
        <v>114</v>
      </c>
      <c r="AW1147" s="10" t="s">
        <v>39</v>
      </c>
      <c r="AX1147" s="10" t="s">
        <v>82</v>
      </c>
      <c r="AY1147" s="186" t="s">
        <v>191</v>
      </c>
    </row>
    <row r="1148" spans="2:51" s="12" customFormat="1" ht="22.5" customHeight="1">
      <c r="B1148" s="195"/>
      <c r="C1148" s="196"/>
      <c r="D1148" s="196"/>
      <c r="E1148" s="197" t="s">
        <v>22</v>
      </c>
      <c r="F1148" s="288" t="s">
        <v>217</v>
      </c>
      <c r="G1148" s="289"/>
      <c r="H1148" s="289"/>
      <c r="I1148" s="289"/>
      <c r="J1148" s="196"/>
      <c r="K1148" s="198">
        <v>137.06</v>
      </c>
      <c r="L1148" s="196"/>
      <c r="M1148" s="196"/>
      <c r="N1148" s="196"/>
      <c r="O1148" s="196"/>
      <c r="P1148" s="196"/>
      <c r="Q1148" s="196"/>
      <c r="R1148" s="199"/>
      <c r="T1148" s="200"/>
      <c r="U1148" s="196"/>
      <c r="V1148" s="196"/>
      <c r="W1148" s="196"/>
      <c r="X1148" s="196"/>
      <c r="Y1148" s="196"/>
      <c r="Z1148" s="196"/>
      <c r="AA1148" s="201"/>
      <c r="AT1148" s="202" t="s">
        <v>199</v>
      </c>
      <c r="AU1148" s="202" t="s">
        <v>114</v>
      </c>
      <c r="AV1148" s="12" t="s">
        <v>196</v>
      </c>
      <c r="AW1148" s="12" t="s">
        <v>39</v>
      </c>
      <c r="AX1148" s="12" t="s">
        <v>90</v>
      </c>
      <c r="AY1148" s="202" t="s">
        <v>191</v>
      </c>
    </row>
    <row r="1149" spans="2:65" s="1" customFormat="1" ht="31.5" customHeight="1">
      <c r="B1149" s="38"/>
      <c r="C1149" s="172" t="s">
        <v>2582</v>
      </c>
      <c r="D1149" s="172" t="s">
        <v>193</v>
      </c>
      <c r="E1149" s="173" t="s">
        <v>1699</v>
      </c>
      <c r="F1149" s="281" t="s">
        <v>1700</v>
      </c>
      <c r="G1149" s="281"/>
      <c r="H1149" s="281"/>
      <c r="I1149" s="281"/>
      <c r="J1149" s="174" t="s">
        <v>111</v>
      </c>
      <c r="K1149" s="175">
        <v>274.12</v>
      </c>
      <c r="L1149" s="282">
        <v>0</v>
      </c>
      <c r="M1149" s="283"/>
      <c r="N1149" s="280">
        <f>ROUND(L1149*K1149,2)</f>
        <v>0</v>
      </c>
      <c r="O1149" s="280"/>
      <c r="P1149" s="280"/>
      <c r="Q1149" s="280"/>
      <c r="R1149" s="40"/>
      <c r="T1149" s="176" t="s">
        <v>22</v>
      </c>
      <c r="U1149" s="47" t="s">
        <v>47</v>
      </c>
      <c r="V1149" s="39"/>
      <c r="W1149" s="177">
        <f>V1149*K1149</f>
        <v>0</v>
      </c>
      <c r="X1149" s="177">
        <v>0.00012</v>
      </c>
      <c r="Y1149" s="177">
        <f>X1149*K1149</f>
        <v>0.032894400000000004</v>
      </c>
      <c r="Z1149" s="177">
        <v>0</v>
      </c>
      <c r="AA1149" s="178">
        <f>Z1149*K1149</f>
        <v>0</v>
      </c>
      <c r="AR1149" s="21" t="s">
        <v>344</v>
      </c>
      <c r="AT1149" s="21" t="s">
        <v>193</v>
      </c>
      <c r="AU1149" s="21" t="s">
        <v>114</v>
      </c>
      <c r="AY1149" s="21" t="s">
        <v>191</v>
      </c>
      <c r="BE1149" s="113">
        <f>IF(U1149="základní",N1149,0)</f>
        <v>0</v>
      </c>
      <c r="BF1149" s="113">
        <f>IF(U1149="snížená",N1149,0)</f>
        <v>0</v>
      </c>
      <c r="BG1149" s="113">
        <f>IF(U1149="zákl. přenesená",N1149,0)</f>
        <v>0</v>
      </c>
      <c r="BH1149" s="113">
        <f>IF(U1149="sníž. přenesená",N1149,0)</f>
        <v>0</v>
      </c>
      <c r="BI1149" s="113">
        <f>IF(U1149="nulová",N1149,0)</f>
        <v>0</v>
      </c>
      <c r="BJ1149" s="21" t="s">
        <v>90</v>
      </c>
      <c r="BK1149" s="113">
        <f>ROUND(L1149*K1149,2)</f>
        <v>0</v>
      </c>
      <c r="BL1149" s="21" t="s">
        <v>344</v>
      </c>
      <c r="BM1149" s="21" t="s">
        <v>2583</v>
      </c>
    </row>
    <row r="1150" spans="2:51" s="10" customFormat="1" ht="22.5" customHeight="1">
      <c r="B1150" s="179"/>
      <c r="C1150" s="180"/>
      <c r="D1150" s="180"/>
      <c r="E1150" s="181" t="s">
        <v>22</v>
      </c>
      <c r="F1150" s="284" t="s">
        <v>2584</v>
      </c>
      <c r="G1150" s="285"/>
      <c r="H1150" s="285"/>
      <c r="I1150" s="285"/>
      <c r="J1150" s="180"/>
      <c r="K1150" s="182">
        <v>274.12</v>
      </c>
      <c r="L1150" s="180"/>
      <c r="M1150" s="180"/>
      <c r="N1150" s="180"/>
      <c r="O1150" s="180"/>
      <c r="P1150" s="180"/>
      <c r="Q1150" s="180"/>
      <c r="R1150" s="183"/>
      <c r="T1150" s="184"/>
      <c r="U1150" s="180"/>
      <c r="V1150" s="180"/>
      <c r="W1150" s="180"/>
      <c r="X1150" s="180"/>
      <c r="Y1150" s="180"/>
      <c r="Z1150" s="180"/>
      <c r="AA1150" s="185"/>
      <c r="AT1150" s="186" t="s">
        <v>199</v>
      </c>
      <c r="AU1150" s="186" t="s">
        <v>114</v>
      </c>
      <c r="AV1150" s="10" t="s">
        <v>114</v>
      </c>
      <c r="AW1150" s="10" t="s">
        <v>39</v>
      </c>
      <c r="AX1150" s="10" t="s">
        <v>90</v>
      </c>
      <c r="AY1150" s="186" t="s">
        <v>191</v>
      </c>
    </row>
    <row r="1151" spans="2:63" s="9" customFormat="1" ht="29.85" customHeight="1">
      <c r="B1151" s="161"/>
      <c r="C1151" s="162"/>
      <c r="D1151" s="171" t="s">
        <v>166</v>
      </c>
      <c r="E1151" s="171"/>
      <c r="F1151" s="171"/>
      <c r="G1151" s="171"/>
      <c r="H1151" s="171"/>
      <c r="I1151" s="171"/>
      <c r="J1151" s="171"/>
      <c r="K1151" s="171"/>
      <c r="L1151" s="171"/>
      <c r="M1151" s="171"/>
      <c r="N1151" s="266">
        <f>BK1151</f>
        <v>0</v>
      </c>
      <c r="O1151" s="267"/>
      <c r="P1151" s="267"/>
      <c r="Q1151" s="267"/>
      <c r="R1151" s="164"/>
      <c r="T1151" s="165"/>
      <c r="U1151" s="162"/>
      <c r="V1151" s="162"/>
      <c r="W1151" s="166">
        <f>SUM(W1152:W1164)</f>
        <v>0</v>
      </c>
      <c r="X1151" s="162"/>
      <c r="Y1151" s="166">
        <f>SUM(Y1152:Y1164)</f>
        <v>0.06735319999999999</v>
      </c>
      <c r="Z1151" s="162"/>
      <c r="AA1151" s="167">
        <f>SUM(AA1152:AA1164)</f>
        <v>0</v>
      </c>
      <c r="AR1151" s="168" t="s">
        <v>114</v>
      </c>
      <c r="AT1151" s="169" t="s">
        <v>81</v>
      </c>
      <c r="AU1151" s="169" t="s">
        <v>90</v>
      </c>
      <c r="AY1151" s="168" t="s">
        <v>191</v>
      </c>
      <c r="BK1151" s="170">
        <f>SUM(BK1152:BK1164)</f>
        <v>0</v>
      </c>
    </row>
    <row r="1152" spans="2:65" s="1" customFormat="1" ht="31.5" customHeight="1">
      <c r="B1152" s="38"/>
      <c r="C1152" s="172" t="s">
        <v>1320</v>
      </c>
      <c r="D1152" s="172" t="s">
        <v>193</v>
      </c>
      <c r="E1152" s="173" t="s">
        <v>1704</v>
      </c>
      <c r="F1152" s="281" t="s">
        <v>1705</v>
      </c>
      <c r="G1152" s="281"/>
      <c r="H1152" s="281"/>
      <c r="I1152" s="281"/>
      <c r="J1152" s="174" t="s">
        <v>111</v>
      </c>
      <c r="K1152" s="175">
        <v>146.42</v>
      </c>
      <c r="L1152" s="282">
        <v>0</v>
      </c>
      <c r="M1152" s="283"/>
      <c r="N1152" s="280">
        <f>ROUND(L1152*K1152,2)</f>
        <v>0</v>
      </c>
      <c r="O1152" s="280"/>
      <c r="P1152" s="280"/>
      <c r="Q1152" s="280"/>
      <c r="R1152" s="40"/>
      <c r="T1152" s="176" t="s">
        <v>22</v>
      </c>
      <c r="U1152" s="47" t="s">
        <v>47</v>
      </c>
      <c r="V1152" s="39"/>
      <c r="W1152" s="177">
        <f>V1152*K1152</f>
        <v>0</v>
      </c>
      <c r="X1152" s="177">
        <v>0.0002</v>
      </c>
      <c r="Y1152" s="177">
        <f>X1152*K1152</f>
        <v>0.029283999999999998</v>
      </c>
      <c r="Z1152" s="177">
        <v>0</v>
      </c>
      <c r="AA1152" s="178">
        <f>Z1152*K1152</f>
        <v>0</v>
      </c>
      <c r="AR1152" s="21" t="s">
        <v>344</v>
      </c>
      <c r="AT1152" s="21" t="s">
        <v>193</v>
      </c>
      <c r="AU1152" s="21" t="s">
        <v>114</v>
      </c>
      <c r="AY1152" s="21" t="s">
        <v>191</v>
      </c>
      <c r="BE1152" s="113">
        <f>IF(U1152="základní",N1152,0)</f>
        <v>0</v>
      </c>
      <c r="BF1152" s="113">
        <f>IF(U1152="snížená",N1152,0)</f>
        <v>0</v>
      </c>
      <c r="BG1152" s="113">
        <f>IF(U1152="zákl. přenesená",N1152,0)</f>
        <v>0</v>
      </c>
      <c r="BH1152" s="113">
        <f>IF(U1152="sníž. přenesená",N1152,0)</f>
        <v>0</v>
      </c>
      <c r="BI1152" s="113">
        <f>IF(U1152="nulová",N1152,0)</f>
        <v>0</v>
      </c>
      <c r="BJ1152" s="21" t="s">
        <v>90</v>
      </c>
      <c r="BK1152" s="113">
        <f>ROUND(L1152*K1152,2)</f>
        <v>0</v>
      </c>
      <c r="BL1152" s="21" t="s">
        <v>344</v>
      </c>
      <c r="BM1152" s="21" t="s">
        <v>2585</v>
      </c>
    </row>
    <row r="1153" spans="2:51" s="11" customFormat="1" ht="22.5" customHeight="1">
      <c r="B1153" s="187"/>
      <c r="C1153" s="188"/>
      <c r="D1153" s="188"/>
      <c r="E1153" s="189" t="s">
        <v>22</v>
      </c>
      <c r="F1153" s="286" t="s">
        <v>2380</v>
      </c>
      <c r="G1153" s="287"/>
      <c r="H1153" s="287"/>
      <c r="I1153" s="287"/>
      <c r="J1153" s="188"/>
      <c r="K1153" s="190" t="s">
        <v>22</v>
      </c>
      <c r="L1153" s="188"/>
      <c r="M1153" s="188"/>
      <c r="N1153" s="188"/>
      <c r="O1153" s="188"/>
      <c r="P1153" s="188"/>
      <c r="Q1153" s="188"/>
      <c r="R1153" s="191"/>
      <c r="T1153" s="192"/>
      <c r="U1153" s="188"/>
      <c r="V1153" s="188"/>
      <c r="W1153" s="188"/>
      <c r="X1153" s="188"/>
      <c r="Y1153" s="188"/>
      <c r="Z1153" s="188"/>
      <c r="AA1153" s="193"/>
      <c r="AT1153" s="194" t="s">
        <v>199</v>
      </c>
      <c r="AU1153" s="194" t="s">
        <v>114</v>
      </c>
      <c r="AV1153" s="11" t="s">
        <v>90</v>
      </c>
      <c r="AW1153" s="11" t="s">
        <v>39</v>
      </c>
      <c r="AX1153" s="11" t="s">
        <v>82</v>
      </c>
      <c r="AY1153" s="194" t="s">
        <v>191</v>
      </c>
    </row>
    <row r="1154" spans="2:51" s="11" customFormat="1" ht="22.5" customHeight="1">
      <c r="B1154" s="187"/>
      <c r="C1154" s="188"/>
      <c r="D1154" s="188"/>
      <c r="E1154" s="189" t="s">
        <v>22</v>
      </c>
      <c r="F1154" s="272" t="s">
        <v>2586</v>
      </c>
      <c r="G1154" s="273"/>
      <c r="H1154" s="273"/>
      <c r="I1154" s="273"/>
      <c r="J1154" s="188"/>
      <c r="K1154" s="190" t="s">
        <v>22</v>
      </c>
      <c r="L1154" s="188"/>
      <c r="M1154" s="188"/>
      <c r="N1154" s="188"/>
      <c r="O1154" s="188"/>
      <c r="P1154" s="188"/>
      <c r="Q1154" s="188"/>
      <c r="R1154" s="191"/>
      <c r="T1154" s="192"/>
      <c r="U1154" s="188"/>
      <c r="V1154" s="188"/>
      <c r="W1154" s="188"/>
      <c r="X1154" s="188"/>
      <c r="Y1154" s="188"/>
      <c r="Z1154" s="188"/>
      <c r="AA1154" s="193"/>
      <c r="AT1154" s="194" t="s">
        <v>199</v>
      </c>
      <c r="AU1154" s="194" t="s">
        <v>114</v>
      </c>
      <c r="AV1154" s="11" t="s">
        <v>90</v>
      </c>
      <c r="AW1154" s="11" t="s">
        <v>39</v>
      </c>
      <c r="AX1154" s="11" t="s">
        <v>82</v>
      </c>
      <c r="AY1154" s="194" t="s">
        <v>191</v>
      </c>
    </row>
    <row r="1155" spans="2:51" s="10" customFormat="1" ht="22.5" customHeight="1">
      <c r="B1155" s="179"/>
      <c r="C1155" s="180"/>
      <c r="D1155" s="180"/>
      <c r="E1155" s="181" t="s">
        <v>22</v>
      </c>
      <c r="F1155" s="274" t="s">
        <v>2587</v>
      </c>
      <c r="G1155" s="275"/>
      <c r="H1155" s="275"/>
      <c r="I1155" s="275"/>
      <c r="J1155" s="180"/>
      <c r="K1155" s="182">
        <v>46.65</v>
      </c>
      <c r="L1155" s="180"/>
      <c r="M1155" s="180"/>
      <c r="N1155" s="180"/>
      <c r="O1155" s="180"/>
      <c r="P1155" s="180"/>
      <c r="Q1155" s="180"/>
      <c r="R1155" s="183"/>
      <c r="T1155" s="184"/>
      <c r="U1155" s="180"/>
      <c r="V1155" s="180"/>
      <c r="W1155" s="180"/>
      <c r="X1155" s="180"/>
      <c r="Y1155" s="180"/>
      <c r="Z1155" s="180"/>
      <c r="AA1155" s="185"/>
      <c r="AT1155" s="186" t="s">
        <v>199</v>
      </c>
      <c r="AU1155" s="186" t="s">
        <v>114</v>
      </c>
      <c r="AV1155" s="10" t="s">
        <v>114</v>
      </c>
      <c r="AW1155" s="10" t="s">
        <v>39</v>
      </c>
      <c r="AX1155" s="10" t="s">
        <v>82</v>
      </c>
      <c r="AY1155" s="186" t="s">
        <v>191</v>
      </c>
    </row>
    <row r="1156" spans="2:51" s="10" customFormat="1" ht="22.5" customHeight="1">
      <c r="B1156" s="179"/>
      <c r="C1156" s="180"/>
      <c r="D1156" s="180"/>
      <c r="E1156" s="181" t="s">
        <v>22</v>
      </c>
      <c r="F1156" s="274" t="s">
        <v>2588</v>
      </c>
      <c r="G1156" s="275"/>
      <c r="H1156" s="275"/>
      <c r="I1156" s="275"/>
      <c r="J1156" s="180"/>
      <c r="K1156" s="182">
        <v>11.55</v>
      </c>
      <c r="L1156" s="180"/>
      <c r="M1156" s="180"/>
      <c r="N1156" s="180"/>
      <c r="O1156" s="180"/>
      <c r="P1156" s="180"/>
      <c r="Q1156" s="180"/>
      <c r="R1156" s="183"/>
      <c r="T1156" s="184"/>
      <c r="U1156" s="180"/>
      <c r="V1156" s="180"/>
      <c r="W1156" s="180"/>
      <c r="X1156" s="180"/>
      <c r="Y1156" s="180"/>
      <c r="Z1156" s="180"/>
      <c r="AA1156" s="185"/>
      <c r="AT1156" s="186" t="s">
        <v>199</v>
      </c>
      <c r="AU1156" s="186" t="s">
        <v>114</v>
      </c>
      <c r="AV1156" s="10" t="s">
        <v>114</v>
      </c>
      <c r="AW1156" s="10" t="s">
        <v>39</v>
      </c>
      <c r="AX1156" s="10" t="s">
        <v>82</v>
      </c>
      <c r="AY1156" s="186" t="s">
        <v>191</v>
      </c>
    </row>
    <row r="1157" spans="2:51" s="10" customFormat="1" ht="22.5" customHeight="1">
      <c r="B1157" s="179"/>
      <c r="C1157" s="180"/>
      <c r="D1157" s="180"/>
      <c r="E1157" s="181" t="s">
        <v>22</v>
      </c>
      <c r="F1157" s="274" t="s">
        <v>2589</v>
      </c>
      <c r="G1157" s="275"/>
      <c r="H1157" s="275"/>
      <c r="I1157" s="275"/>
      <c r="J1157" s="180"/>
      <c r="K1157" s="182">
        <v>19.95</v>
      </c>
      <c r="L1157" s="180"/>
      <c r="M1157" s="180"/>
      <c r="N1157" s="180"/>
      <c r="O1157" s="180"/>
      <c r="P1157" s="180"/>
      <c r="Q1157" s="180"/>
      <c r="R1157" s="183"/>
      <c r="T1157" s="184"/>
      <c r="U1157" s="180"/>
      <c r="V1157" s="180"/>
      <c r="W1157" s="180"/>
      <c r="X1157" s="180"/>
      <c r="Y1157" s="180"/>
      <c r="Z1157" s="180"/>
      <c r="AA1157" s="185"/>
      <c r="AT1157" s="186" t="s">
        <v>199</v>
      </c>
      <c r="AU1157" s="186" t="s">
        <v>114</v>
      </c>
      <c r="AV1157" s="10" t="s">
        <v>114</v>
      </c>
      <c r="AW1157" s="10" t="s">
        <v>39</v>
      </c>
      <c r="AX1157" s="10" t="s">
        <v>82</v>
      </c>
      <c r="AY1157" s="186" t="s">
        <v>191</v>
      </c>
    </row>
    <row r="1158" spans="2:51" s="10" customFormat="1" ht="22.5" customHeight="1">
      <c r="B1158" s="179"/>
      <c r="C1158" s="180"/>
      <c r="D1158" s="180"/>
      <c r="E1158" s="181" t="s">
        <v>22</v>
      </c>
      <c r="F1158" s="274" t="s">
        <v>2590</v>
      </c>
      <c r="G1158" s="275"/>
      <c r="H1158" s="275"/>
      <c r="I1158" s="275"/>
      <c r="J1158" s="180"/>
      <c r="K1158" s="182">
        <v>27</v>
      </c>
      <c r="L1158" s="180"/>
      <c r="M1158" s="180"/>
      <c r="N1158" s="180"/>
      <c r="O1158" s="180"/>
      <c r="P1158" s="180"/>
      <c r="Q1158" s="180"/>
      <c r="R1158" s="183"/>
      <c r="T1158" s="184"/>
      <c r="U1158" s="180"/>
      <c r="V1158" s="180"/>
      <c r="W1158" s="180"/>
      <c r="X1158" s="180"/>
      <c r="Y1158" s="180"/>
      <c r="Z1158" s="180"/>
      <c r="AA1158" s="185"/>
      <c r="AT1158" s="186" t="s">
        <v>199</v>
      </c>
      <c r="AU1158" s="186" t="s">
        <v>114</v>
      </c>
      <c r="AV1158" s="10" t="s">
        <v>114</v>
      </c>
      <c r="AW1158" s="10" t="s">
        <v>39</v>
      </c>
      <c r="AX1158" s="10" t="s">
        <v>82</v>
      </c>
      <c r="AY1158" s="186" t="s">
        <v>191</v>
      </c>
    </row>
    <row r="1159" spans="2:51" s="10" customFormat="1" ht="22.5" customHeight="1">
      <c r="B1159" s="179"/>
      <c r="C1159" s="180"/>
      <c r="D1159" s="180"/>
      <c r="E1159" s="181" t="s">
        <v>22</v>
      </c>
      <c r="F1159" s="274" t="s">
        <v>2591</v>
      </c>
      <c r="G1159" s="275"/>
      <c r="H1159" s="275"/>
      <c r="I1159" s="275"/>
      <c r="J1159" s="180"/>
      <c r="K1159" s="182">
        <v>33.15</v>
      </c>
      <c r="L1159" s="180"/>
      <c r="M1159" s="180"/>
      <c r="N1159" s="180"/>
      <c r="O1159" s="180"/>
      <c r="P1159" s="180"/>
      <c r="Q1159" s="180"/>
      <c r="R1159" s="183"/>
      <c r="T1159" s="184"/>
      <c r="U1159" s="180"/>
      <c r="V1159" s="180"/>
      <c r="W1159" s="180"/>
      <c r="X1159" s="180"/>
      <c r="Y1159" s="180"/>
      <c r="Z1159" s="180"/>
      <c r="AA1159" s="185"/>
      <c r="AT1159" s="186" t="s">
        <v>199</v>
      </c>
      <c r="AU1159" s="186" t="s">
        <v>114</v>
      </c>
      <c r="AV1159" s="10" t="s">
        <v>114</v>
      </c>
      <c r="AW1159" s="10" t="s">
        <v>39</v>
      </c>
      <c r="AX1159" s="10" t="s">
        <v>82</v>
      </c>
      <c r="AY1159" s="186" t="s">
        <v>191</v>
      </c>
    </row>
    <row r="1160" spans="2:51" s="11" customFormat="1" ht="22.5" customHeight="1">
      <c r="B1160" s="187"/>
      <c r="C1160" s="188"/>
      <c r="D1160" s="188"/>
      <c r="E1160" s="189" t="s">
        <v>22</v>
      </c>
      <c r="F1160" s="272" t="s">
        <v>2592</v>
      </c>
      <c r="G1160" s="273"/>
      <c r="H1160" s="273"/>
      <c r="I1160" s="273"/>
      <c r="J1160" s="188"/>
      <c r="K1160" s="190" t="s">
        <v>22</v>
      </c>
      <c r="L1160" s="188"/>
      <c r="M1160" s="188"/>
      <c r="N1160" s="188"/>
      <c r="O1160" s="188"/>
      <c r="P1160" s="188"/>
      <c r="Q1160" s="188"/>
      <c r="R1160" s="191"/>
      <c r="T1160" s="192"/>
      <c r="U1160" s="188"/>
      <c r="V1160" s="188"/>
      <c r="W1160" s="188"/>
      <c r="X1160" s="188"/>
      <c r="Y1160" s="188"/>
      <c r="Z1160" s="188"/>
      <c r="AA1160" s="193"/>
      <c r="AT1160" s="194" t="s">
        <v>199</v>
      </c>
      <c r="AU1160" s="194" t="s">
        <v>114</v>
      </c>
      <c r="AV1160" s="11" t="s">
        <v>90</v>
      </c>
      <c r="AW1160" s="11" t="s">
        <v>39</v>
      </c>
      <c r="AX1160" s="11" t="s">
        <v>82</v>
      </c>
      <c r="AY1160" s="194" t="s">
        <v>191</v>
      </c>
    </row>
    <row r="1161" spans="2:51" s="10" customFormat="1" ht="22.5" customHeight="1">
      <c r="B1161" s="179"/>
      <c r="C1161" s="180"/>
      <c r="D1161" s="180"/>
      <c r="E1161" s="181" t="s">
        <v>22</v>
      </c>
      <c r="F1161" s="274" t="s">
        <v>2593</v>
      </c>
      <c r="G1161" s="275"/>
      <c r="H1161" s="275"/>
      <c r="I1161" s="275"/>
      <c r="J1161" s="180"/>
      <c r="K1161" s="182">
        <v>8.12</v>
      </c>
      <c r="L1161" s="180"/>
      <c r="M1161" s="180"/>
      <c r="N1161" s="180"/>
      <c r="O1161" s="180"/>
      <c r="P1161" s="180"/>
      <c r="Q1161" s="180"/>
      <c r="R1161" s="183"/>
      <c r="T1161" s="184"/>
      <c r="U1161" s="180"/>
      <c r="V1161" s="180"/>
      <c r="W1161" s="180"/>
      <c r="X1161" s="180"/>
      <c r="Y1161" s="180"/>
      <c r="Z1161" s="180"/>
      <c r="AA1161" s="185"/>
      <c r="AT1161" s="186" t="s">
        <v>199</v>
      </c>
      <c r="AU1161" s="186" t="s">
        <v>114</v>
      </c>
      <c r="AV1161" s="10" t="s">
        <v>114</v>
      </c>
      <c r="AW1161" s="10" t="s">
        <v>39</v>
      </c>
      <c r="AX1161" s="10" t="s">
        <v>82</v>
      </c>
      <c r="AY1161" s="186" t="s">
        <v>191</v>
      </c>
    </row>
    <row r="1162" spans="2:51" s="12" customFormat="1" ht="22.5" customHeight="1">
      <c r="B1162" s="195"/>
      <c r="C1162" s="196"/>
      <c r="D1162" s="196"/>
      <c r="E1162" s="197" t="s">
        <v>22</v>
      </c>
      <c r="F1162" s="288" t="s">
        <v>217</v>
      </c>
      <c r="G1162" s="289"/>
      <c r="H1162" s="289"/>
      <c r="I1162" s="289"/>
      <c r="J1162" s="196"/>
      <c r="K1162" s="198">
        <v>146.42</v>
      </c>
      <c r="L1162" s="196"/>
      <c r="M1162" s="196"/>
      <c r="N1162" s="196"/>
      <c r="O1162" s="196"/>
      <c r="P1162" s="196"/>
      <c r="Q1162" s="196"/>
      <c r="R1162" s="199"/>
      <c r="T1162" s="200"/>
      <c r="U1162" s="196"/>
      <c r="V1162" s="196"/>
      <c r="W1162" s="196"/>
      <c r="X1162" s="196"/>
      <c r="Y1162" s="196"/>
      <c r="Z1162" s="196"/>
      <c r="AA1162" s="201"/>
      <c r="AT1162" s="202" t="s">
        <v>199</v>
      </c>
      <c r="AU1162" s="202" t="s">
        <v>114</v>
      </c>
      <c r="AV1162" s="12" t="s">
        <v>196</v>
      </c>
      <c r="AW1162" s="12" t="s">
        <v>39</v>
      </c>
      <c r="AX1162" s="12" t="s">
        <v>90</v>
      </c>
      <c r="AY1162" s="202" t="s">
        <v>191</v>
      </c>
    </row>
    <row r="1163" spans="2:65" s="1" customFormat="1" ht="44.25" customHeight="1">
      <c r="B1163" s="38"/>
      <c r="C1163" s="172" t="s">
        <v>1334</v>
      </c>
      <c r="D1163" s="172" t="s">
        <v>193</v>
      </c>
      <c r="E1163" s="173" t="s">
        <v>1720</v>
      </c>
      <c r="F1163" s="281" t="s">
        <v>1721</v>
      </c>
      <c r="G1163" s="281"/>
      <c r="H1163" s="281"/>
      <c r="I1163" s="281"/>
      <c r="J1163" s="174" t="s">
        <v>111</v>
      </c>
      <c r="K1163" s="175">
        <v>146.42</v>
      </c>
      <c r="L1163" s="282">
        <v>0</v>
      </c>
      <c r="M1163" s="283"/>
      <c r="N1163" s="280">
        <f>ROUND(L1163*K1163,2)</f>
        <v>0</v>
      </c>
      <c r="O1163" s="280"/>
      <c r="P1163" s="280"/>
      <c r="Q1163" s="280"/>
      <c r="R1163" s="40"/>
      <c r="T1163" s="176" t="s">
        <v>22</v>
      </c>
      <c r="U1163" s="47" t="s">
        <v>47</v>
      </c>
      <c r="V1163" s="39"/>
      <c r="W1163" s="177">
        <f>V1163*K1163</f>
        <v>0</v>
      </c>
      <c r="X1163" s="177">
        <v>0.00026</v>
      </c>
      <c r="Y1163" s="177">
        <f>X1163*K1163</f>
        <v>0.03806919999999999</v>
      </c>
      <c r="Z1163" s="177">
        <v>0</v>
      </c>
      <c r="AA1163" s="178">
        <f>Z1163*K1163</f>
        <v>0</v>
      </c>
      <c r="AR1163" s="21" t="s">
        <v>344</v>
      </c>
      <c r="AT1163" s="21" t="s">
        <v>193</v>
      </c>
      <c r="AU1163" s="21" t="s">
        <v>114</v>
      </c>
      <c r="AY1163" s="21" t="s">
        <v>191</v>
      </c>
      <c r="BE1163" s="113">
        <f>IF(U1163="základní",N1163,0)</f>
        <v>0</v>
      </c>
      <c r="BF1163" s="113">
        <f>IF(U1163="snížená",N1163,0)</f>
        <v>0</v>
      </c>
      <c r="BG1163" s="113">
        <f>IF(U1163="zákl. přenesená",N1163,0)</f>
        <v>0</v>
      </c>
      <c r="BH1163" s="113">
        <f>IF(U1163="sníž. přenesená",N1163,0)</f>
        <v>0</v>
      </c>
      <c r="BI1163" s="113">
        <f>IF(U1163="nulová",N1163,0)</f>
        <v>0</v>
      </c>
      <c r="BJ1163" s="21" t="s">
        <v>90</v>
      </c>
      <c r="BK1163" s="113">
        <f>ROUND(L1163*K1163,2)</f>
        <v>0</v>
      </c>
      <c r="BL1163" s="21" t="s">
        <v>344</v>
      </c>
      <c r="BM1163" s="21" t="s">
        <v>2594</v>
      </c>
    </row>
    <row r="1164" spans="2:51" s="10" customFormat="1" ht="22.5" customHeight="1">
      <c r="B1164" s="179"/>
      <c r="C1164" s="180"/>
      <c r="D1164" s="180"/>
      <c r="E1164" s="181" t="s">
        <v>22</v>
      </c>
      <c r="F1164" s="284" t="s">
        <v>2595</v>
      </c>
      <c r="G1164" s="285"/>
      <c r="H1164" s="285"/>
      <c r="I1164" s="285"/>
      <c r="J1164" s="180"/>
      <c r="K1164" s="182">
        <v>146.42</v>
      </c>
      <c r="L1164" s="180"/>
      <c r="M1164" s="180"/>
      <c r="N1164" s="180"/>
      <c r="O1164" s="180"/>
      <c r="P1164" s="180"/>
      <c r="Q1164" s="180"/>
      <c r="R1164" s="183"/>
      <c r="T1164" s="184"/>
      <c r="U1164" s="180"/>
      <c r="V1164" s="180"/>
      <c r="W1164" s="180"/>
      <c r="X1164" s="180"/>
      <c r="Y1164" s="180"/>
      <c r="Z1164" s="180"/>
      <c r="AA1164" s="185"/>
      <c r="AT1164" s="186" t="s">
        <v>199</v>
      </c>
      <c r="AU1164" s="186" t="s">
        <v>114</v>
      </c>
      <c r="AV1164" s="10" t="s">
        <v>114</v>
      </c>
      <c r="AW1164" s="10" t="s">
        <v>39</v>
      </c>
      <c r="AX1164" s="10" t="s">
        <v>90</v>
      </c>
      <c r="AY1164" s="186" t="s">
        <v>191</v>
      </c>
    </row>
    <row r="1165" spans="2:63" s="9" customFormat="1" ht="29.85" customHeight="1">
      <c r="B1165" s="161"/>
      <c r="C1165" s="162"/>
      <c r="D1165" s="171" t="s">
        <v>167</v>
      </c>
      <c r="E1165" s="171"/>
      <c r="F1165" s="171"/>
      <c r="G1165" s="171"/>
      <c r="H1165" s="171"/>
      <c r="I1165" s="171"/>
      <c r="J1165" s="171"/>
      <c r="K1165" s="171"/>
      <c r="L1165" s="171"/>
      <c r="M1165" s="171"/>
      <c r="N1165" s="266">
        <f>BK1165</f>
        <v>0</v>
      </c>
      <c r="O1165" s="267"/>
      <c r="P1165" s="267"/>
      <c r="Q1165" s="267"/>
      <c r="R1165" s="164"/>
      <c r="T1165" s="165"/>
      <c r="U1165" s="162"/>
      <c r="V1165" s="162"/>
      <c r="W1165" s="166">
        <f>SUM(W1166:W1179)</f>
        <v>0</v>
      </c>
      <c r="X1165" s="162"/>
      <c r="Y1165" s="166">
        <f>SUM(Y1166:Y1179)</f>
        <v>0</v>
      </c>
      <c r="Z1165" s="162"/>
      <c r="AA1165" s="167">
        <f>SUM(AA1166:AA1179)</f>
        <v>0</v>
      </c>
      <c r="AR1165" s="168" t="s">
        <v>114</v>
      </c>
      <c r="AT1165" s="169" t="s">
        <v>81</v>
      </c>
      <c r="AU1165" s="169" t="s">
        <v>90</v>
      </c>
      <c r="AY1165" s="168" t="s">
        <v>191</v>
      </c>
      <c r="BK1165" s="170">
        <f>SUM(BK1166:BK1179)</f>
        <v>0</v>
      </c>
    </row>
    <row r="1166" spans="2:65" s="1" customFormat="1" ht="31.5" customHeight="1">
      <c r="B1166" s="38"/>
      <c r="C1166" s="172" t="s">
        <v>2596</v>
      </c>
      <c r="D1166" s="172" t="s">
        <v>193</v>
      </c>
      <c r="E1166" s="173" t="s">
        <v>1725</v>
      </c>
      <c r="F1166" s="281" t="s">
        <v>1726</v>
      </c>
      <c r="G1166" s="281"/>
      <c r="H1166" s="281"/>
      <c r="I1166" s="281"/>
      <c r="J1166" s="174" t="s">
        <v>111</v>
      </c>
      <c r="K1166" s="175">
        <v>10.98</v>
      </c>
      <c r="L1166" s="282">
        <v>0</v>
      </c>
      <c r="M1166" s="283"/>
      <c r="N1166" s="280">
        <f>ROUND(L1166*K1166,2)</f>
        <v>0</v>
      </c>
      <c r="O1166" s="280"/>
      <c r="P1166" s="280"/>
      <c r="Q1166" s="280"/>
      <c r="R1166" s="40"/>
      <c r="T1166" s="176" t="s">
        <v>22</v>
      </c>
      <c r="U1166" s="47" t="s">
        <v>47</v>
      </c>
      <c r="V1166" s="39"/>
      <c r="W1166" s="177">
        <f>V1166*K1166</f>
        <v>0</v>
      </c>
      <c r="X1166" s="177">
        <v>0</v>
      </c>
      <c r="Y1166" s="177">
        <f>X1166*K1166</f>
        <v>0</v>
      </c>
      <c r="Z1166" s="177">
        <v>0</v>
      </c>
      <c r="AA1166" s="178">
        <f>Z1166*K1166</f>
        <v>0</v>
      </c>
      <c r="AR1166" s="21" t="s">
        <v>344</v>
      </c>
      <c r="AT1166" s="21" t="s">
        <v>193</v>
      </c>
      <c r="AU1166" s="21" t="s">
        <v>114</v>
      </c>
      <c r="AY1166" s="21" t="s">
        <v>191</v>
      </c>
      <c r="BE1166" s="113">
        <f>IF(U1166="základní",N1166,0)</f>
        <v>0</v>
      </c>
      <c r="BF1166" s="113">
        <f>IF(U1166="snížená",N1166,0)</f>
        <v>0</v>
      </c>
      <c r="BG1166" s="113">
        <f>IF(U1166="zákl. přenesená",N1166,0)</f>
        <v>0</v>
      </c>
      <c r="BH1166" s="113">
        <f>IF(U1166="sníž. přenesená",N1166,0)</f>
        <v>0</v>
      </c>
      <c r="BI1166" s="113">
        <f>IF(U1166="nulová",N1166,0)</f>
        <v>0</v>
      </c>
      <c r="BJ1166" s="21" t="s">
        <v>90</v>
      </c>
      <c r="BK1166" s="113">
        <f>ROUND(L1166*K1166,2)</f>
        <v>0</v>
      </c>
      <c r="BL1166" s="21" t="s">
        <v>344</v>
      </c>
      <c r="BM1166" s="21" t="s">
        <v>2597</v>
      </c>
    </row>
    <row r="1167" spans="2:51" s="11" customFormat="1" ht="22.5" customHeight="1">
      <c r="B1167" s="187"/>
      <c r="C1167" s="188"/>
      <c r="D1167" s="188"/>
      <c r="E1167" s="189" t="s">
        <v>22</v>
      </c>
      <c r="F1167" s="286" t="s">
        <v>2598</v>
      </c>
      <c r="G1167" s="287"/>
      <c r="H1167" s="287"/>
      <c r="I1167" s="287"/>
      <c r="J1167" s="188"/>
      <c r="K1167" s="190" t="s">
        <v>22</v>
      </c>
      <c r="L1167" s="188"/>
      <c r="M1167" s="188"/>
      <c r="N1167" s="188"/>
      <c r="O1167" s="188"/>
      <c r="P1167" s="188"/>
      <c r="Q1167" s="188"/>
      <c r="R1167" s="191"/>
      <c r="T1167" s="192"/>
      <c r="U1167" s="188"/>
      <c r="V1167" s="188"/>
      <c r="W1167" s="188"/>
      <c r="X1167" s="188"/>
      <c r="Y1167" s="188"/>
      <c r="Z1167" s="188"/>
      <c r="AA1167" s="193"/>
      <c r="AT1167" s="194" t="s">
        <v>199</v>
      </c>
      <c r="AU1167" s="194" t="s">
        <v>114</v>
      </c>
      <c r="AV1167" s="11" t="s">
        <v>90</v>
      </c>
      <c r="AW1167" s="11" t="s">
        <v>39</v>
      </c>
      <c r="AX1167" s="11" t="s">
        <v>82</v>
      </c>
      <c r="AY1167" s="194" t="s">
        <v>191</v>
      </c>
    </row>
    <row r="1168" spans="2:51" s="10" customFormat="1" ht="22.5" customHeight="1">
      <c r="B1168" s="179"/>
      <c r="C1168" s="180"/>
      <c r="D1168" s="180"/>
      <c r="E1168" s="181" t="s">
        <v>22</v>
      </c>
      <c r="F1168" s="274" t="s">
        <v>2599</v>
      </c>
      <c r="G1168" s="275"/>
      <c r="H1168" s="275"/>
      <c r="I1168" s="275"/>
      <c r="J1168" s="180"/>
      <c r="K1168" s="182">
        <v>6.48</v>
      </c>
      <c r="L1168" s="180"/>
      <c r="M1168" s="180"/>
      <c r="N1168" s="180"/>
      <c r="O1168" s="180"/>
      <c r="P1168" s="180"/>
      <c r="Q1168" s="180"/>
      <c r="R1168" s="183"/>
      <c r="T1168" s="184"/>
      <c r="U1168" s="180"/>
      <c r="V1168" s="180"/>
      <c r="W1168" s="180"/>
      <c r="X1168" s="180"/>
      <c r="Y1168" s="180"/>
      <c r="Z1168" s="180"/>
      <c r="AA1168" s="185"/>
      <c r="AT1168" s="186" t="s">
        <v>199</v>
      </c>
      <c r="AU1168" s="186" t="s">
        <v>114</v>
      </c>
      <c r="AV1168" s="10" t="s">
        <v>114</v>
      </c>
      <c r="AW1168" s="10" t="s">
        <v>39</v>
      </c>
      <c r="AX1168" s="10" t="s">
        <v>82</v>
      </c>
      <c r="AY1168" s="186" t="s">
        <v>191</v>
      </c>
    </row>
    <row r="1169" spans="2:51" s="10" customFormat="1" ht="22.5" customHeight="1">
      <c r="B1169" s="179"/>
      <c r="C1169" s="180"/>
      <c r="D1169" s="180"/>
      <c r="E1169" s="181" t="s">
        <v>22</v>
      </c>
      <c r="F1169" s="274" t="s">
        <v>2600</v>
      </c>
      <c r="G1169" s="275"/>
      <c r="H1169" s="275"/>
      <c r="I1169" s="275"/>
      <c r="J1169" s="180"/>
      <c r="K1169" s="182">
        <v>4.5</v>
      </c>
      <c r="L1169" s="180"/>
      <c r="M1169" s="180"/>
      <c r="N1169" s="180"/>
      <c r="O1169" s="180"/>
      <c r="P1169" s="180"/>
      <c r="Q1169" s="180"/>
      <c r="R1169" s="183"/>
      <c r="T1169" s="184"/>
      <c r="U1169" s="180"/>
      <c r="V1169" s="180"/>
      <c r="W1169" s="180"/>
      <c r="X1169" s="180"/>
      <c r="Y1169" s="180"/>
      <c r="Z1169" s="180"/>
      <c r="AA1169" s="185"/>
      <c r="AT1169" s="186" t="s">
        <v>199</v>
      </c>
      <c r="AU1169" s="186" t="s">
        <v>114</v>
      </c>
      <c r="AV1169" s="10" t="s">
        <v>114</v>
      </c>
      <c r="AW1169" s="10" t="s">
        <v>39</v>
      </c>
      <c r="AX1169" s="10" t="s">
        <v>82</v>
      </c>
      <c r="AY1169" s="186" t="s">
        <v>191</v>
      </c>
    </row>
    <row r="1170" spans="2:51" s="12" customFormat="1" ht="22.5" customHeight="1">
      <c r="B1170" s="195"/>
      <c r="C1170" s="196"/>
      <c r="D1170" s="196"/>
      <c r="E1170" s="197" t="s">
        <v>22</v>
      </c>
      <c r="F1170" s="288" t="s">
        <v>217</v>
      </c>
      <c r="G1170" s="289"/>
      <c r="H1170" s="289"/>
      <c r="I1170" s="289"/>
      <c r="J1170" s="196"/>
      <c r="K1170" s="198">
        <v>10.98</v>
      </c>
      <c r="L1170" s="196"/>
      <c r="M1170" s="196"/>
      <c r="N1170" s="196"/>
      <c r="O1170" s="196"/>
      <c r="P1170" s="196"/>
      <c r="Q1170" s="196"/>
      <c r="R1170" s="199"/>
      <c r="T1170" s="200"/>
      <c r="U1170" s="196"/>
      <c r="V1170" s="196"/>
      <c r="W1170" s="196"/>
      <c r="X1170" s="196"/>
      <c r="Y1170" s="196"/>
      <c r="Z1170" s="196"/>
      <c r="AA1170" s="201"/>
      <c r="AT1170" s="202" t="s">
        <v>199</v>
      </c>
      <c r="AU1170" s="202" t="s">
        <v>114</v>
      </c>
      <c r="AV1170" s="12" t="s">
        <v>196</v>
      </c>
      <c r="AW1170" s="12" t="s">
        <v>39</v>
      </c>
      <c r="AX1170" s="12" t="s">
        <v>90</v>
      </c>
      <c r="AY1170" s="202" t="s">
        <v>191</v>
      </c>
    </row>
    <row r="1171" spans="2:65" s="1" customFormat="1" ht="22.5" customHeight="1">
      <c r="B1171" s="38"/>
      <c r="C1171" s="203" t="s">
        <v>2601</v>
      </c>
      <c r="D1171" s="203" t="s">
        <v>292</v>
      </c>
      <c r="E1171" s="204" t="s">
        <v>2602</v>
      </c>
      <c r="F1171" s="276" t="s">
        <v>2603</v>
      </c>
      <c r="G1171" s="276"/>
      <c r="H1171" s="276"/>
      <c r="I1171" s="276"/>
      <c r="J1171" s="205" t="s">
        <v>1736</v>
      </c>
      <c r="K1171" s="206">
        <v>2</v>
      </c>
      <c r="L1171" s="277">
        <v>0</v>
      </c>
      <c r="M1171" s="278"/>
      <c r="N1171" s="279">
        <f>ROUND(L1171*K1171,2)</f>
        <v>0</v>
      </c>
      <c r="O1171" s="280"/>
      <c r="P1171" s="280"/>
      <c r="Q1171" s="280"/>
      <c r="R1171" s="40"/>
      <c r="T1171" s="176" t="s">
        <v>22</v>
      </c>
      <c r="U1171" s="47" t="s">
        <v>47</v>
      </c>
      <c r="V1171" s="39"/>
      <c r="W1171" s="177">
        <f>V1171*K1171</f>
        <v>0</v>
      </c>
      <c r="X1171" s="177">
        <v>0</v>
      </c>
      <c r="Y1171" s="177">
        <f>X1171*K1171</f>
        <v>0</v>
      </c>
      <c r="Z1171" s="177">
        <v>0</v>
      </c>
      <c r="AA1171" s="178">
        <f>Z1171*K1171</f>
        <v>0</v>
      </c>
      <c r="AR1171" s="21" t="s">
        <v>440</v>
      </c>
      <c r="AT1171" s="21" t="s">
        <v>292</v>
      </c>
      <c r="AU1171" s="21" t="s">
        <v>114</v>
      </c>
      <c r="AY1171" s="21" t="s">
        <v>191</v>
      </c>
      <c r="BE1171" s="113">
        <f>IF(U1171="základní",N1171,0)</f>
        <v>0</v>
      </c>
      <c r="BF1171" s="113">
        <f>IF(U1171="snížená",N1171,0)</f>
        <v>0</v>
      </c>
      <c r="BG1171" s="113">
        <f>IF(U1171="zákl. přenesená",N1171,0)</f>
        <v>0</v>
      </c>
      <c r="BH1171" s="113">
        <f>IF(U1171="sníž. přenesená",N1171,0)</f>
        <v>0</v>
      </c>
      <c r="BI1171" s="113">
        <f>IF(U1171="nulová",N1171,0)</f>
        <v>0</v>
      </c>
      <c r="BJ1171" s="21" t="s">
        <v>90</v>
      </c>
      <c r="BK1171" s="113">
        <f>ROUND(L1171*K1171,2)</f>
        <v>0</v>
      </c>
      <c r="BL1171" s="21" t="s">
        <v>344</v>
      </c>
      <c r="BM1171" s="21" t="s">
        <v>2604</v>
      </c>
    </row>
    <row r="1172" spans="2:47" s="1" customFormat="1" ht="102" customHeight="1">
      <c r="B1172" s="38"/>
      <c r="C1172" s="39"/>
      <c r="D1172" s="39"/>
      <c r="E1172" s="39"/>
      <c r="F1172" s="270" t="s">
        <v>1738</v>
      </c>
      <c r="G1172" s="271"/>
      <c r="H1172" s="271"/>
      <c r="I1172" s="271"/>
      <c r="J1172" s="39"/>
      <c r="K1172" s="39"/>
      <c r="L1172" s="39"/>
      <c r="M1172" s="39"/>
      <c r="N1172" s="39"/>
      <c r="O1172" s="39"/>
      <c r="P1172" s="39"/>
      <c r="Q1172" s="39"/>
      <c r="R1172" s="40"/>
      <c r="T1172" s="147"/>
      <c r="U1172" s="39"/>
      <c r="V1172" s="39"/>
      <c r="W1172" s="39"/>
      <c r="X1172" s="39"/>
      <c r="Y1172" s="39"/>
      <c r="Z1172" s="39"/>
      <c r="AA1172" s="81"/>
      <c r="AT1172" s="21" t="s">
        <v>210</v>
      </c>
      <c r="AU1172" s="21" t="s">
        <v>114</v>
      </c>
    </row>
    <row r="1173" spans="2:51" s="11" customFormat="1" ht="22.5" customHeight="1">
      <c r="B1173" s="187"/>
      <c r="C1173" s="188"/>
      <c r="D1173" s="188"/>
      <c r="E1173" s="189" t="s">
        <v>22</v>
      </c>
      <c r="F1173" s="272" t="s">
        <v>2598</v>
      </c>
      <c r="G1173" s="273"/>
      <c r="H1173" s="273"/>
      <c r="I1173" s="273"/>
      <c r="J1173" s="188"/>
      <c r="K1173" s="190" t="s">
        <v>22</v>
      </c>
      <c r="L1173" s="188"/>
      <c r="M1173" s="188"/>
      <c r="N1173" s="188"/>
      <c r="O1173" s="188"/>
      <c r="P1173" s="188"/>
      <c r="Q1173" s="188"/>
      <c r="R1173" s="191"/>
      <c r="T1173" s="192"/>
      <c r="U1173" s="188"/>
      <c r="V1173" s="188"/>
      <c r="W1173" s="188"/>
      <c r="X1173" s="188"/>
      <c r="Y1173" s="188"/>
      <c r="Z1173" s="188"/>
      <c r="AA1173" s="193"/>
      <c r="AT1173" s="194" t="s">
        <v>199</v>
      </c>
      <c r="AU1173" s="194" t="s">
        <v>114</v>
      </c>
      <c r="AV1173" s="11" t="s">
        <v>90</v>
      </c>
      <c r="AW1173" s="11" t="s">
        <v>39</v>
      </c>
      <c r="AX1173" s="11" t="s">
        <v>82</v>
      </c>
      <c r="AY1173" s="194" t="s">
        <v>191</v>
      </c>
    </row>
    <row r="1174" spans="2:51" s="10" customFormat="1" ht="22.5" customHeight="1">
      <c r="B1174" s="179"/>
      <c r="C1174" s="180"/>
      <c r="D1174" s="180"/>
      <c r="E1174" s="181" t="s">
        <v>22</v>
      </c>
      <c r="F1174" s="274" t="s">
        <v>2605</v>
      </c>
      <c r="G1174" s="275"/>
      <c r="H1174" s="275"/>
      <c r="I1174" s="275"/>
      <c r="J1174" s="180"/>
      <c r="K1174" s="182">
        <v>2</v>
      </c>
      <c r="L1174" s="180"/>
      <c r="M1174" s="180"/>
      <c r="N1174" s="180"/>
      <c r="O1174" s="180"/>
      <c r="P1174" s="180"/>
      <c r="Q1174" s="180"/>
      <c r="R1174" s="183"/>
      <c r="T1174" s="184"/>
      <c r="U1174" s="180"/>
      <c r="V1174" s="180"/>
      <c r="W1174" s="180"/>
      <c r="X1174" s="180"/>
      <c r="Y1174" s="180"/>
      <c r="Z1174" s="180"/>
      <c r="AA1174" s="185"/>
      <c r="AT1174" s="186" t="s">
        <v>199</v>
      </c>
      <c r="AU1174" s="186" t="s">
        <v>114</v>
      </c>
      <c r="AV1174" s="10" t="s">
        <v>114</v>
      </c>
      <c r="AW1174" s="10" t="s">
        <v>39</v>
      </c>
      <c r="AX1174" s="10" t="s">
        <v>90</v>
      </c>
      <c r="AY1174" s="186" t="s">
        <v>191</v>
      </c>
    </row>
    <row r="1175" spans="2:65" s="1" customFormat="1" ht="22.5" customHeight="1">
      <c r="B1175" s="38"/>
      <c r="C1175" s="203" t="s">
        <v>2606</v>
      </c>
      <c r="D1175" s="203" t="s">
        <v>292</v>
      </c>
      <c r="E1175" s="204" t="s">
        <v>2607</v>
      </c>
      <c r="F1175" s="276" t="s">
        <v>2608</v>
      </c>
      <c r="G1175" s="276"/>
      <c r="H1175" s="276"/>
      <c r="I1175" s="276"/>
      <c r="J1175" s="205" t="s">
        <v>1736</v>
      </c>
      <c r="K1175" s="206">
        <v>2</v>
      </c>
      <c r="L1175" s="277">
        <v>0</v>
      </c>
      <c r="M1175" s="278"/>
      <c r="N1175" s="279">
        <f>ROUND(L1175*K1175,2)</f>
        <v>0</v>
      </c>
      <c r="O1175" s="280"/>
      <c r="P1175" s="280"/>
      <c r="Q1175" s="280"/>
      <c r="R1175" s="40"/>
      <c r="T1175" s="176" t="s">
        <v>22</v>
      </c>
      <c r="U1175" s="47" t="s">
        <v>47</v>
      </c>
      <c r="V1175" s="39"/>
      <c r="W1175" s="177">
        <f>V1175*K1175</f>
        <v>0</v>
      </c>
      <c r="X1175" s="177">
        <v>0</v>
      </c>
      <c r="Y1175" s="177">
        <f>X1175*K1175</f>
        <v>0</v>
      </c>
      <c r="Z1175" s="177">
        <v>0</v>
      </c>
      <c r="AA1175" s="178">
        <f>Z1175*K1175</f>
        <v>0</v>
      </c>
      <c r="AR1175" s="21" t="s">
        <v>440</v>
      </c>
      <c r="AT1175" s="21" t="s">
        <v>292</v>
      </c>
      <c r="AU1175" s="21" t="s">
        <v>114</v>
      </c>
      <c r="AY1175" s="21" t="s">
        <v>191</v>
      </c>
      <c r="BE1175" s="113">
        <f>IF(U1175="základní",N1175,0)</f>
        <v>0</v>
      </c>
      <c r="BF1175" s="113">
        <f>IF(U1175="snížená",N1175,0)</f>
        <v>0</v>
      </c>
      <c r="BG1175" s="113">
        <f>IF(U1175="zákl. přenesená",N1175,0)</f>
        <v>0</v>
      </c>
      <c r="BH1175" s="113">
        <f>IF(U1175="sníž. přenesená",N1175,0)</f>
        <v>0</v>
      </c>
      <c r="BI1175" s="113">
        <f>IF(U1175="nulová",N1175,0)</f>
        <v>0</v>
      </c>
      <c r="BJ1175" s="21" t="s">
        <v>90</v>
      </c>
      <c r="BK1175" s="113">
        <f>ROUND(L1175*K1175,2)</f>
        <v>0</v>
      </c>
      <c r="BL1175" s="21" t="s">
        <v>344</v>
      </c>
      <c r="BM1175" s="21" t="s">
        <v>2609</v>
      </c>
    </row>
    <row r="1176" spans="2:47" s="1" customFormat="1" ht="102" customHeight="1">
      <c r="B1176" s="38"/>
      <c r="C1176" s="39"/>
      <c r="D1176" s="39"/>
      <c r="E1176" s="39"/>
      <c r="F1176" s="270" t="s">
        <v>1738</v>
      </c>
      <c r="G1176" s="271"/>
      <c r="H1176" s="271"/>
      <c r="I1176" s="271"/>
      <c r="J1176" s="39"/>
      <c r="K1176" s="39"/>
      <c r="L1176" s="39"/>
      <c r="M1176" s="39"/>
      <c r="N1176" s="39"/>
      <c r="O1176" s="39"/>
      <c r="P1176" s="39"/>
      <c r="Q1176" s="39"/>
      <c r="R1176" s="40"/>
      <c r="T1176" s="147"/>
      <c r="U1176" s="39"/>
      <c r="V1176" s="39"/>
      <c r="W1176" s="39"/>
      <c r="X1176" s="39"/>
      <c r="Y1176" s="39"/>
      <c r="Z1176" s="39"/>
      <c r="AA1176" s="81"/>
      <c r="AT1176" s="21" t="s">
        <v>210</v>
      </c>
      <c r="AU1176" s="21" t="s">
        <v>114</v>
      </c>
    </row>
    <row r="1177" spans="2:51" s="11" customFormat="1" ht="22.5" customHeight="1">
      <c r="B1177" s="187"/>
      <c r="C1177" s="188"/>
      <c r="D1177" s="188"/>
      <c r="E1177" s="189" t="s">
        <v>22</v>
      </c>
      <c r="F1177" s="272" t="s">
        <v>2598</v>
      </c>
      <c r="G1177" s="273"/>
      <c r="H1177" s="273"/>
      <c r="I1177" s="273"/>
      <c r="J1177" s="188"/>
      <c r="K1177" s="190" t="s">
        <v>22</v>
      </c>
      <c r="L1177" s="188"/>
      <c r="M1177" s="188"/>
      <c r="N1177" s="188"/>
      <c r="O1177" s="188"/>
      <c r="P1177" s="188"/>
      <c r="Q1177" s="188"/>
      <c r="R1177" s="191"/>
      <c r="T1177" s="192"/>
      <c r="U1177" s="188"/>
      <c r="V1177" s="188"/>
      <c r="W1177" s="188"/>
      <c r="X1177" s="188"/>
      <c r="Y1177" s="188"/>
      <c r="Z1177" s="188"/>
      <c r="AA1177" s="193"/>
      <c r="AT1177" s="194" t="s">
        <v>199</v>
      </c>
      <c r="AU1177" s="194" t="s">
        <v>114</v>
      </c>
      <c r="AV1177" s="11" t="s">
        <v>90</v>
      </c>
      <c r="AW1177" s="11" t="s">
        <v>39</v>
      </c>
      <c r="AX1177" s="11" t="s">
        <v>82</v>
      </c>
      <c r="AY1177" s="194" t="s">
        <v>191</v>
      </c>
    </row>
    <row r="1178" spans="2:51" s="10" customFormat="1" ht="22.5" customHeight="1">
      <c r="B1178" s="179"/>
      <c r="C1178" s="180"/>
      <c r="D1178" s="180"/>
      <c r="E1178" s="181" t="s">
        <v>22</v>
      </c>
      <c r="F1178" s="274" t="s">
        <v>2610</v>
      </c>
      <c r="G1178" s="275"/>
      <c r="H1178" s="275"/>
      <c r="I1178" s="275"/>
      <c r="J1178" s="180"/>
      <c r="K1178" s="182">
        <v>2</v>
      </c>
      <c r="L1178" s="180"/>
      <c r="M1178" s="180"/>
      <c r="N1178" s="180"/>
      <c r="O1178" s="180"/>
      <c r="P1178" s="180"/>
      <c r="Q1178" s="180"/>
      <c r="R1178" s="183"/>
      <c r="T1178" s="184"/>
      <c r="U1178" s="180"/>
      <c r="V1178" s="180"/>
      <c r="W1178" s="180"/>
      <c r="X1178" s="180"/>
      <c r="Y1178" s="180"/>
      <c r="Z1178" s="180"/>
      <c r="AA1178" s="185"/>
      <c r="AT1178" s="186" t="s">
        <v>199</v>
      </c>
      <c r="AU1178" s="186" t="s">
        <v>114</v>
      </c>
      <c r="AV1178" s="10" t="s">
        <v>114</v>
      </c>
      <c r="AW1178" s="10" t="s">
        <v>39</v>
      </c>
      <c r="AX1178" s="10" t="s">
        <v>90</v>
      </c>
      <c r="AY1178" s="186" t="s">
        <v>191</v>
      </c>
    </row>
    <row r="1179" spans="2:65" s="1" customFormat="1" ht="31.5" customHeight="1">
      <c r="B1179" s="38"/>
      <c r="C1179" s="172" t="s">
        <v>2611</v>
      </c>
      <c r="D1179" s="172" t="s">
        <v>193</v>
      </c>
      <c r="E1179" s="173" t="s">
        <v>1756</v>
      </c>
      <c r="F1179" s="281" t="s">
        <v>1757</v>
      </c>
      <c r="G1179" s="281"/>
      <c r="H1179" s="281"/>
      <c r="I1179" s="281"/>
      <c r="J1179" s="174" t="s">
        <v>831</v>
      </c>
      <c r="K1179" s="215">
        <v>0</v>
      </c>
      <c r="L1179" s="282">
        <v>0</v>
      </c>
      <c r="M1179" s="283"/>
      <c r="N1179" s="280">
        <f>ROUND(L1179*K1179,2)</f>
        <v>0</v>
      </c>
      <c r="O1179" s="280"/>
      <c r="P1179" s="280"/>
      <c r="Q1179" s="280"/>
      <c r="R1179" s="40"/>
      <c r="T1179" s="176" t="s">
        <v>22</v>
      </c>
      <c r="U1179" s="47" t="s">
        <v>47</v>
      </c>
      <c r="V1179" s="39"/>
      <c r="W1179" s="177">
        <f>V1179*K1179</f>
        <v>0</v>
      </c>
      <c r="X1179" s="177">
        <v>0</v>
      </c>
      <c r="Y1179" s="177">
        <f>X1179*K1179</f>
        <v>0</v>
      </c>
      <c r="Z1179" s="177">
        <v>0</v>
      </c>
      <c r="AA1179" s="178">
        <f>Z1179*K1179</f>
        <v>0</v>
      </c>
      <c r="AR1179" s="21" t="s">
        <v>344</v>
      </c>
      <c r="AT1179" s="21" t="s">
        <v>193</v>
      </c>
      <c r="AU1179" s="21" t="s">
        <v>114</v>
      </c>
      <c r="AY1179" s="21" t="s">
        <v>191</v>
      </c>
      <c r="BE1179" s="113">
        <f>IF(U1179="základní",N1179,0)</f>
        <v>0</v>
      </c>
      <c r="BF1179" s="113">
        <f>IF(U1179="snížená",N1179,0)</f>
        <v>0</v>
      </c>
      <c r="BG1179" s="113">
        <f>IF(U1179="zákl. přenesená",N1179,0)</f>
        <v>0</v>
      </c>
      <c r="BH1179" s="113">
        <f>IF(U1179="sníž. přenesená",N1179,0)</f>
        <v>0</v>
      </c>
      <c r="BI1179" s="113">
        <f>IF(U1179="nulová",N1179,0)</f>
        <v>0</v>
      </c>
      <c r="BJ1179" s="21" t="s">
        <v>90</v>
      </c>
      <c r="BK1179" s="113">
        <f>ROUND(L1179*K1179,2)</f>
        <v>0</v>
      </c>
      <c r="BL1179" s="21" t="s">
        <v>344</v>
      </c>
      <c r="BM1179" s="21" t="s">
        <v>2612</v>
      </c>
    </row>
    <row r="1180" spans="2:63" s="9" customFormat="1" ht="29.85" customHeight="1">
      <c r="B1180" s="161"/>
      <c r="C1180" s="162"/>
      <c r="D1180" s="171" t="s">
        <v>1773</v>
      </c>
      <c r="E1180" s="171"/>
      <c r="F1180" s="171"/>
      <c r="G1180" s="171"/>
      <c r="H1180" s="171"/>
      <c r="I1180" s="171"/>
      <c r="J1180" s="171"/>
      <c r="K1180" s="171"/>
      <c r="L1180" s="171"/>
      <c r="M1180" s="171"/>
      <c r="N1180" s="268">
        <f>BK1180</f>
        <v>0</v>
      </c>
      <c r="O1180" s="269"/>
      <c r="P1180" s="269"/>
      <c r="Q1180" s="269"/>
      <c r="R1180" s="164"/>
      <c r="T1180" s="165"/>
      <c r="U1180" s="162"/>
      <c r="V1180" s="162"/>
      <c r="W1180" s="166">
        <f>SUM(W1181:W1187)</f>
        <v>0</v>
      </c>
      <c r="X1180" s="162"/>
      <c r="Y1180" s="166">
        <f>SUM(Y1181:Y1187)</f>
        <v>0</v>
      </c>
      <c r="Z1180" s="162"/>
      <c r="AA1180" s="167">
        <f>SUM(AA1181:AA1187)</f>
        <v>1.4223999999999999</v>
      </c>
      <c r="AR1180" s="168" t="s">
        <v>114</v>
      </c>
      <c r="AT1180" s="169" t="s">
        <v>81</v>
      </c>
      <c r="AU1180" s="169" t="s">
        <v>90</v>
      </c>
      <c r="AY1180" s="168" t="s">
        <v>191</v>
      </c>
      <c r="BK1180" s="170">
        <f>SUM(BK1181:BK1187)</f>
        <v>0</v>
      </c>
    </row>
    <row r="1181" spans="2:65" s="1" customFormat="1" ht="31.5" customHeight="1">
      <c r="B1181" s="38"/>
      <c r="C1181" s="172" t="s">
        <v>2613</v>
      </c>
      <c r="D1181" s="172" t="s">
        <v>193</v>
      </c>
      <c r="E1181" s="173" t="s">
        <v>2614</v>
      </c>
      <c r="F1181" s="281" t="s">
        <v>2615</v>
      </c>
      <c r="G1181" s="281"/>
      <c r="H1181" s="281"/>
      <c r="I1181" s="281"/>
      <c r="J1181" s="174" t="s">
        <v>111</v>
      </c>
      <c r="K1181" s="175">
        <v>101.6</v>
      </c>
      <c r="L1181" s="282">
        <v>0</v>
      </c>
      <c r="M1181" s="283"/>
      <c r="N1181" s="280">
        <f>ROUND(L1181*K1181,2)</f>
        <v>0</v>
      </c>
      <c r="O1181" s="280"/>
      <c r="P1181" s="280"/>
      <c r="Q1181" s="280"/>
      <c r="R1181" s="40"/>
      <c r="T1181" s="176" t="s">
        <v>22</v>
      </c>
      <c r="U1181" s="47" t="s">
        <v>47</v>
      </c>
      <c r="V1181" s="39"/>
      <c r="W1181" s="177">
        <f>V1181*K1181</f>
        <v>0</v>
      </c>
      <c r="X1181" s="177">
        <v>0</v>
      </c>
      <c r="Y1181" s="177">
        <f>X1181*K1181</f>
        <v>0</v>
      </c>
      <c r="Z1181" s="177">
        <v>0.014</v>
      </c>
      <c r="AA1181" s="178">
        <f>Z1181*K1181</f>
        <v>1.4223999999999999</v>
      </c>
      <c r="AR1181" s="21" t="s">
        <v>344</v>
      </c>
      <c r="AT1181" s="21" t="s">
        <v>193</v>
      </c>
      <c r="AU1181" s="21" t="s">
        <v>114</v>
      </c>
      <c r="AY1181" s="21" t="s">
        <v>191</v>
      </c>
      <c r="BE1181" s="113">
        <f>IF(U1181="základní",N1181,0)</f>
        <v>0</v>
      </c>
      <c r="BF1181" s="113">
        <f>IF(U1181="snížená",N1181,0)</f>
        <v>0</v>
      </c>
      <c r="BG1181" s="113">
        <f>IF(U1181="zákl. přenesená",N1181,0)</f>
        <v>0</v>
      </c>
      <c r="BH1181" s="113">
        <f>IF(U1181="sníž. přenesená",N1181,0)</f>
        <v>0</v>
      </c>
      <c r="BI1181" s="113">
        <f>IF(U1181="nulová",N1181,0)</f>
        <v>0</v>
      </c>
      <c r="BJ1181" s="21" t="s">
        <v>90</v>
      </c>
      <c r="BK1181" s="113">
        <f>ROUND(L1181*K1181,2)</f>
        <v>0</v>
      </c>
      <c r="BL1181" s="21" t="s">
        <v>344</v>
      </c>
      <c r="BM1181" s="21" t="s">
        <v>2616</v>
      </c>
    </row>
    <row r="1182" spans="2:51" s="11" customFormat="1" ht="22.5" customHeight="1">
      <c r="B1182" s="187"/>
      <c r="C1182" s="188"/>
      <c r="D1182" s="188"/>
      <c r="E1182" s="189" t="s">
        <v>22</v>
      </c>
      <c r="F1182" s="286" t="s">
        <v>1946</v>
      </c>
      <c r="G1182" s="287"/>
      <c r="H1182" s="287"/>
      <c r="I1182" s="287"/>
      <c r="J1182" s="188"/>
      <c r="K1182" s="190" t="s">
        <v>22</v>
      </c>
      <c r="L1182" s="188"/>
      <c r="M1182" s="188"/>
      <c r="N1182" s="188"/>
      <c r="O1182" s="188"/>
      <c r="P1182" s="188"/>
      <c r="Q1182" s="188"/>
      <c r="R1182" s="191"/>
      <c r="T1182" s="192"/>
      <c r="U1182" s="188"/>
      <c r="V1182" s="188"/>
      <c r="W1182" s="188"/>
      <c r="X1182" s="188"/>
      <c r="Y1182" s="188"/>
      <c r="Z1182" s="188"/>
      <c r="AA1182" s="193"/>
      <c r="AT1182" s="194" t="s">
        <v>199</v>
      </c>
      <c r="AU1182" s="194" t="s">
        <v>114</v>
      </c>
      <c r="AV1182" s="11" t="s">
        <v>90</v>
      </c>
      <c r="AW1182" s="11" t="s">
        <v>39</v>
      </c>
      <c r="AX1182" s="11" t="s">
        <v>82</v>
      </c>
      <c r="AY1182" s="194" t="s">
        <v>191</v>
      </c>
    </row>
    <row r="1183" spans="2:51" s="10" customFormat="1" ht="22.5" customHeight="1">
      <c r="B1183" s="179"/>
      <c r="C1183" s="180"/>
      <c r="D1183" s="180"/>
      <c r="E1183" s="181" t="s">
        <v>22</v>
      </c>
      <c r="F1183" s="274" t="s">
        <v>2617</v>
      </c>
      <c r="G1183" s="275"/>
      <c r="H1183" s="275"/>
      <c r="I1183" s="275"/>
      <c r="J1183" s="180"/>
      <c r="K1183" s="182">
        <v>42.1</v>
      </c>
      <c r="L1183" s="180"/>
      <c r="M1183" s="180"/>
      <c r="N1183" s="180"/>
      <c r="O1183" s="180"/>
      <c r="P1183" s="180"/>
      <c r="Q1183" s="180"/>
      <c r="R1183" s="183"/>
      <c r="T1183" s="184"/>
      <c r="U1183" s="180"/>
      <c r="V1183" s="180"/>
      <c r="W1183" s="180"/>
      <c r="X1183" s="180"/>
      <c r="Y1183" s="180"/>
      <c r="Z1183" s="180"/>
      <c r="AA1183" s="185"/>
      <c r="AT1183" s="186" t="s">
        <v>199</v>
      </c>
      <c r="AU1183" s="186" t="s">
        <v>114</v>
      </c>
      <c r="AV1183" s="10" t="s">
        <v>114</v>
      </c>
      <c r="AW1183" s="10" t="s">
        <v>39</v>
      </c>
      <c r="AX1183" s="10" t="s">
        <v>82</v>
      </c>
      <c r="AY1183" s="186" t="s">
        <v>191</v>
      </c>
    </row>
    <row r="1184" spans="2:51" s="10" customFormat="1" ht="22.5" customHeight="1">
      <c r="B1184" s="179"/>
      <c r="C1184" s="180"/>
      <c r="D1184" s="180"/>
      <c r="E1184" s="181" t="s">
        <v>22</v>
      </c>
      <c r="F1184" s="274" t="s">
        <v>2618</v>
      </c>
      <c r="G1184" s="275"/>
      <c r="H1184" s="275"/>
      <c r="I1184" s="275"/>
      <c r="J1184" s="180"/>
      <c r="K1184" s="182">
        <v>59.5</v>
      </c>
      <c r="L1184" s="180"/>
      <c r="M1184" s="180"/>
      <c r="N1184" s="180"/>
      <c r="O1184" s="180"/>
      <c r="P1184" s="180"/>
      <c r="Q1184" s="180"/>
      <c r="R1184" s="183"/>
      <c r="T1184" s="184"/>
      <c r="U1184" s="180"/>
      <c r="V1184" s="180"/>
      <c r="W1184" s="180"/>
      <c r="X1184" s="180"/>
      <c r="Y1184" s="180"/>
      <c r="Z1184" s="180"/>
      <c r="AA1184" s="185"/>
      <c r="AT1184" s="186" t="s">
        <v>199</v>
      </c>
      <c r="AU1184" s="186" t="s">
        <v>114</v>
      </c>
      <c r="AV1184" s="10" t="s">
        <v>114</v>
      </c>
      <c r="AW1184" s="10" t="s">
        <v>39</v>
      </c>
      <c r="AX1184" s="10" t="s">
        <v>82</v>
      </c>
      <c r="AY1184" s="186" t="s">
        <v>191</v>
      </c>
    </row>
    <row r="1185" spans="2:51" s="12" customFormat="1" ht="22.5" customHeight="1">
      <c r="B1185" s="195"/>
      <c r="C1185" s="196"/>
      <c r="D1185" s="196"/>
      <c r="E1185" s="197" t="s">
        <v>22</v>
      </c>
      <c r="F1185" s="288" t="s">
        <v>217</v>
      </c>
      <c r="G1185" s="289"/>
      <c r="H1185" s="289"/>
      <c r="I1185" s="289"/>
      <c r="J1185" s="196"/>
      <c r="K1185" s="198">
        <v>101.6</v>
      </c>
      <c r="L1185" s="196"/>
      <c r="M1185" s="196"/>
      <c r="N1185" s="196"/>
      <c r="O1185" s="196"/>
      <c r="P1185" s="196"/>
      <c r="Q1185" s="196"/>
      <c r="R1185" s="199"/>
      <c r="T1185" s="200"/>
      <c r="U1185" s="196"/>
      <c r="V1185" s="196"/>
      <c r="W1185" s="196"/>
      <c r="X1185" s="196"/>
      <c r="Y1185" s="196"/>
      <c r="Z1185" s="196"/>
      <c r="AA1185" s="201"/>
      <c r="AT1185" s="202" t="s">
        <v>199</v>
      </c>
      <c r="AU1185" s="202" t="s">
        <v>114</v>
      </c>
      <c r="AV1185" s="12" t="s">
        <v>196</v>
      </c>
      <c r="AW1185" s="12" t="s">
        <v>39</v>
      </c>
      <c r="AX1185" s="12" t="s">
        <v>90</v>
      </c>
      <c r="AY1185" s="202" t="s">
        <v>191</v>
      </c>
    </row>
    <row r="1186" spans="2:65" s="1" customFormat="1" ht="31.5" customHeight="1">
      <c r="B1186" s="38"/>
      <c r="C1186" s="172" t="s">
        <v>2619</v>
      </c>
      <c r="D1186" s="172" t="s">
        <v>193</v>
      </c>
      <c r="E1186" s="173" t="s">
        <v>2620</v>
      </c>
      <c r="F1186" s="281" t="s">
        <v>2621</v>
      </c>
      <c r="G1186" s="281"/>
      <c r="H1186" s="281"/>
      <c r="I1186" s="281"/>
      <c r="J1186" s="174" t="s">
        <v>111</v>
      </c>
      <c r="K1186" s="175">
        <v>101.6</v>
      </c>
      <c r="L1186" s="282">
        <v>0</v>
      </c>
      <c r="M1186" s="283"/>
      <c r="N1186" s="280">
        <f>ROUND(L1186*K1186,2)</f>
        <v>0</v>
      </c>
      <c r="O1186" s="280"/>
      <c r="P1186" s="280"/>
      <c r="Q1186" s="280"/>
      <c r="R1186" s="40"/>
      <c r="T1186" s="176" t="s">
        <v>22</v>
      </c>
      <c r="U1186" s="47" t="s">
        <v>47</v>
      </c>
      <c r="V1186" s="39"/>
      <c r="W1186" s="177">
        <f>V1186*K1186</f>
        <v>0</v>
      </c>
      <c r="X1186" s="177">
        <v>0</v>
      </c>
      <c r="Y1186" s="177">
        <f>X1186*K1186</f>
        <v>0</v>
      </c>
      <c r="Z1186" s="177">
        <v>0</v>
      </c>
      <c r="AA1186" s="178">
        <f>Z1186*K1186</f>
        <v>0</v>
      </c>
      <c r="AR1186" s="21" t="s">
        <v>344</v>
      </c>
      <c r="AT1186" s="21" t="s">
        <v>193</v>
      </c>
      <c r="AU1186" s="21" t="s">
        <v>114</v>
      </c>
      <c r="AY1186" s="21" t="s">
        <v>191</v>
      </c>
      <c r="BE1186" s="113">
        <f>IF(U1186="základní",N1186,0)</f>
        <v>0</v>
      </c>
      <c r="BF1186" s="113">
        <f>IF(U1186="snížená",N1186,0)</f>
        <v>0</v>
      </c>
      <c r="BG1186" s="113">
        <f>IF(U1186="zákl. přenesená",N1186,0)</f>
        <v>0</v>
      </c>
      <c r="BH1186" s="113">
        <f>IF(U1186="sníž. přenesená",N1186,0)</f>
        <v>0</v>
      </c>
      <c r="BI1186" s="113">
        <f>IF(U1186="nulová",N1186,0)</f>
        <v>0</v>
      </c>
      <c r="BJ1186" s="21" t="s">
        <v>90</v>
      </c>
      <c r="BK1186" s="113">
        <f>ROUND(L1186*K1186,2)</f>
        <v>0</v>
      </c>
      <c r="BL1186" s="21" t="s">
        <v>344</v>
      </c>
      <c r="BM1186" s="21" t="s">
        <v>2622</v>
      </c>
    </row>
    <row r="1187" spans="2:51" s="10" customFormat="1" ht="22.5" customHeight="1">
      <c r="B1187" s="179"/>
      <c r="C1187" s="180"/>
      <c r="D1187" s="180"/>
      <c r="E1187" s="181" t="s">
        <v>22</v>
      </c>
      <c r="F1187" s="284" t="s">
        <v>2054</v>
      </c>
      <c r="G1187" s="285"/>
      <c r="H1187" s="285"/>
      <c r="I1187" s="285"/>
      <c r="J1187" s="180"/>
      <c r="K1187" s="182">
        <v>101.6</v>
      </c>
      <c r="L1187" s="180"/>
      <c r="M1187" s="180"/>
      <c r="N1187" s="180"/>
      <c r="O1187" s="180"/>
      <c r="P1187" s="180"/>
      <c r="Q1187" s="180"/>
      <c r="R1187" s="183"/>
      <c r="T1187" s="184"/>
      <c r="U1187" s="180"/>
      <c r="V1187" s="180"/>
      <c r="W1187" s="180"/>
      <c r="X1187" s="180"/>
      <c r="Y1187" s="180"/>
      <c r="Z1187" s="180"/>
      <c r="AA1187" s="185"/>
      <c r="AT1187" s="186" t="s">
        <v>199</v>
      </c>
      <c r="AU1187" s="186" t="s">
        <v>114</v>
      </c>
      <c r="AV1187" s="10" t="s">
        <v>114</v>
      </c>
      <c r="AW1187" s="10" t="s">
        <v>39</v>
      </c>
      <c r="AX1187" s="10" t="s">
        <v>90</v>
      </c>
      <c r="AY1187" s="186" t="s">
        <v>191</v>
      </c>
    </row>
    <row r="1188" spans="2:63" s="1" customFormat="1" ht="49.9" customHeight="1">
      <c r="B1188" s="38"/>
      <c r="C1188" s="39"/>
      <c r="D1188" s="163" t="s">
        <v>1759</v>
      </c>
      <c r="E1188" s="39"/>
      <c r="F1188" s="39"/>
      <c r="G1188" s="39"/>
      <c r="H1188" s="39"/>
      <c r="I1188" s="39"/>
      <c r="J1188" s="39"/>
      <c r="K1188" s="39"/>
      <c r="L1188" s="39"/>
      <c r="M1188" s="39"/>
      <c r="N1188" s="297">
        <f>BK1188</f>
        <v>0</v>
      </c>
      <c r="O1188" s="298"/>
      <c r="P1188" s="298"/>
      <c r="Q1188" s="298"/>
      <c r="R1188" s="40"/>
      <c r="T1188" s="152"/>
      <c r="U1188" s="59"/>
      <c r="V1188" s="59"/>
      <c r="W1188" s="59"/>
      <c r="X1188" s="59"/>
      <c r="Y1188" s="59"/>
      <c r="Z1188" s="59"/>
      <c r="AA1188" s="61"/>
      <c r="AT1188" s="21" t="s">
        <v>81</v>
      </c>
      <c r="AU1188" s="21" t="s">
        <v>82</v>
      </c>
      <c r="AY1188" s="21" t="s">
        <v>1760</v>
      </c>
      <c r="BK1188" s="113">
        <v>0</v>
      </c>
    </row>
    <row r="1189" spans="2:18" s="1" customFormat="1" ht="6.95" customHeight="1">
      <c r="B1189" s="62"/>
      <c r="C1189" s="63"/>
      <c r="D1189" s="63"/>
      <c r="E1189" s="63"/>
      <c r="F1189" s="63"/>
      <c r="G1189" s="63"/>
      <c r="H1189" s="63"/>
      <c r="I1189" s="63"/>
      <c r="J1189" s="63"/>
      <c r="K1189" s="63"/>
      <c r="L1189" s="63"/>
      <c r="M1189" s="63"/>
      <c r="N1189" s="63"/>
      <c r="O1189" s="63"/>
      <c r="P1189" s="63"/>
      <c r="Q1189" s="63"/>
      <c r="R1189" s="64"/>
    </row>
  </sheetData>
  <sheetProtection algorithmName="SHA-512" hashValue="VnAKxUd+DMT9GWBJf75WIzMH1g798UUDuVeE+oMBp8WlKFDmAdgBxYCkM6eG68qNeqZTZAgziF4AL6JbRWu9kw==" saltValue="+vZMIV452e97BnUHf4+dCQ==" spinCount="100000" sheet="1" objects="1" scenarios="1" formatCells="0" formatColumns="0" formatRows="0" sort="0" autoFilter="0"/>
  <mergeCells count="1636">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3:Q93"/>
    <mergeCell ref="N94:Q94"/>
    <mergeCell ref="N95:Q95"/>
    <mergeCell ref="N96:Q96"/>
    <mergeCell ref="N97:Q97"/>
    <mergeCell ref="N98:Q98"/>
    <mergeCell ref="N99:Q99"/>
    <mergeCell ref="N100:Q100"/>
    <mergeCell ref="N101:Q101"/>
    <mergeCell ref="N102:Q102"/>
    <mergeCell ref="N103:Q103"/>
    <mergeCell ref="N104:Q104"/>
    <mergeCell ref="N105:Q105"/>
    <mergeCell ref="N106:Q106"/>
    <mergeCell ref="N107:Q107"/>
    <mergeCell ref="N108:Q108"/>
    <mergeCell ref="N109:Q109"/>
    <mergeCell ref="N110:Q110"/>
    <mergeCell ref="N111:Q111"/>
    <mergeCell ref="N112:Q112"/>
    <mergeCell ref="N113:Q113"/>
    <mergeCell ref="N115:Q115"/>
    <mergeCell ref="D116:H116"/>
    <mergeCell ref="N116:Q116"/>
    <mergeCell ref="D117:H117"/>
    <mergeCell ref="N117:Q117"/>
    <mergeCell ref="D118:H118"/>
    <mergeCell ref="N118:Q118"/>
    <mergeCell ref="D119:H119"/>
    <mergeCell ref="N119:Q119"/>
    <mergeCell ref="D120:H120"/>
    <mergeCell ref="N120:Q120"/>
    <mergeCell ref="N121:Q121"/>
    <mergeCell ref="L123:Q123"/>
    <mergeCell ref="C129:Q129"/>
    <mergeCell ref="F131:P131"/>
    <mergeCell ref="F132:P132"/>
    <mergeCell ref="M134:P134"/>
    <mergeCell ref="M136:Q136"/>
    <mergeCell ref="M137:Q137"/>
    <mergeCell ref="F139:I139"/>
    <mergeCell ref="L139:M139"/>
    <mergeCell ref="N139:Q139"/>
    <mergeCell ref="F143:I143"/>
    <mergeCell ref="L143:M143"/>
    <mergeCell ref="N143:Q143"/>
    <mergeCell ref="F144:I144"/>
    <mergeCell ref="F145:I145"/>
    <mergeCell ref="F146:I146"/>
    <mergeCell ref="F147:I147"/>
    <mergeCell ref="F148:I148"/>
    <mergeCell ref="F149:I149"/>
    <mergeCell ref="F150:I150"/>
    <mergeCell ref="F151:I151"/>
    <mergeCell ref="L151:M151"/>
    <mergeCell ref="N151:Q151"/>
    <mergeCell ref="F152:I152"/>
    <mergeCell ref="F153:I153"/>
    <mergeCell ref="F154:I154"/>
    <mergeCell ref="F155:I155"/>
    <mergeCell ref="F156:I156"/>
    <mergeCell ref="F157:I157"/>
    <mergeCell ref="L157:M157"/>
    <mergeCell ref="N157:Q157"/>
    <mergeCell ref="F158:I158"/>
    <mergeCell ref="F159:I159"/>
    <mergeCell ref="F160:I160"/>
    <mergeCell ref="F161:I161"/>
    <mergeCell ref="L161:M161"/>
    <mergeCell ref="N161:Q161"/>
    <mergeCell ref="F162:I162"/>
    <mergeCell ref="F163:I163"/>
    <mergeCell ref="L163:M163"/>
    <mergeCell ref="N163:Q163"/>
    <mergeCell ref="F164:I164"/>
    <mergeCell ref="F165:I165"/>
    <mergeCell ref="L165:M165"/>
    <mergeCell ref="N165:Q165"/>
    <mergeCell ref="F166:I166"/>
    <mergeCell ref="F167:I167"/>
    <mergeCell ref="L167:M167"/>
    <mergeCell ref="N167:Q167"/>
    <mergeCell ref="F168:I168"/>
    <mergeCell ref="F169:I169"/>
    <mergeCell ref="L169:M169"/>
    <mergeCell ref="N169:Q169"/>
    <mergeCell ref="F170:I170"/>
    <mergeCell ref="F171:I171"/>
    <mergeCell ref="F172:I172"/>
    <mergeCell ref="F173:I173"/>
    <mergeCell ref="F174:I174"/>
    <mergeCell ref="F175:I175"/>
    <mergeCell ref="F176:I176"/>
    <mergeCell ref="L176:M176"/>
    <mergeCell ref="N176:Q176"/>
    <mergeCell ref="F177:I177"/>
    <mergeCell ref="F178:I178"/>
    <mergeCell ref="F179:I179"/>
    <mergeCell ref="F180:I180"/>
    <mergeCell ref="L180:M180"/>
    <mergeCell ref="N180:Q180"/>
    <mergeCell ref="F181:I181"/>
    <mergeCell ref="F182:I182"/>
    <mergeCell ref="F183:I183"/>
    <mergeCell ref="F184:I184"/>
    <mergeCell ref="L184:M184"/>
    <mergeCell ref="N184:Q184"/>
    <mergeCell ref="F185:I185"/>
    <mergeCell ref="F186:I186"/>
    <mergeCell ref="L186:M186"/>
    <mergeCell ref="N186:Q186"/>
    <mergeCell ref="F188:I188"/>
    <mergeCell ref="L188:M188"/>
    <mergeCell ref="N188:Q188"/>
    <mergeCell ref="F189:I189"/>
    <mergeCell ref="F190:I190"/>
    <mergeCell ref="F191:I191"/>
    <mergeCell ref="F192:I192"/>
    <mergeCell ref="F193:I193"/>
    <mergeCell ref="L193:M193"/>
    <mergeCell ref="N193:Q193"/>
    <mergeCell ref="F194:I194"/>
    <mergeCell ref="F195:I195"/>
    <mergeCell ref="F196:I196"/>
    <mergeCell ref="F197:I197"/>
    <mergeCell ref="F198:I198"/>
    <mergeCell ref="F199:I199"/>
    <mergeCell ref="L199:M199"/>
    <mergeCell ref="N199:Q199"/>
    <mergeCell ref="F200:I200"/>
    <mergeCell ref="F201:I201"/>
    <mergeCell ref="F202:I202"/>
    <mergeCell ref="F203:I203"/>
    <mergeCell ref="F204:I204"/>
    <mergeCell ref="F206:I206"/>
    <mergeCell ref="L206:M206"/>
    <mergeCell ref="N206:Q206"/>
    <mergeCell ref="F207:I207"/>
    <mergeCell ref="F208:I208"/>
    <mergeCell ref="F209:I209"/>
    <mergeCell ref="F210:I210"/>
    <mergeCell ref="L210:M210"/>
    <mergeCell ref="N210:Q210"/>
    <mergeCell ref="F211:I211"/>
    <mergeCell ref="F212:I212"/>
    <mergeCell ref="F213:I213"/>
    <mergeCell ref="F214:I214"/>
    <mergeCell ref="L214:M214"/>
    <mergeCell ref="N214:Q214"/>
    <mergeCell ref="F215:I215"/>
    <mergeCell ref="F216:I216"/>
    <mergeCell ref="F217:I217"/>
    <mergeCell ref="L217:M217"/>
    <mergeCell ref="N217:Q217"/>
    <mergeCell ref="F218:I218"/>
    <mergeCell ref="F219:I219"/>
    <mergeCell ref="F220:I220"/>
    <mergeCell ref="L220:M220"/>
    <mergeCell ref="N220:Q220"/>
    <mergeCell ref="F221:I221"/>
    <mergeCell ref="F222:I222"/>
    <mergeCell ref="F223:I223"/>
    <mergeCell ref="F224:I224"/>
    <mergeCell ref="L224:M224"/>
    <mergeCell ref="N224:Q224"/>
    <mergeCell ref="F225:I225"/>
    <mergeCell ref="F226:I226"/>
    <mergeCell ref="F227:I227"/>
    <mergeCell ref="F228:I228"/>
    <mergeCell ref="L228:M228"/>
    <mergeCell ref="N228:Q228"/>
    <mergeCell ref="F229:I229"/>
    <mergeCell ref="F230:I230"/>
    <mergeCell ref="F231:I231"/>
    <mergeCell ref="F232:I232"/>
    <mergeCell ref="F233:I233"/>
    <mergeCell ref="L233:M233"/>
    <mergeCell ref="N233:Q233"/>
    <mergeCell ref="F234:I234"/>
    <mergeCell ref="F235:I235"/>
    <mergeCell ref="F236:I236"/>
    <mergeCell ref="F237:I237"/>
    <mergeCell ref="F238:I238"/>
    <mergeCell ref="L238:M238"/>
    <mergeCell ref="N238:Q238"/>
    <mergeCell ref="F239:I239"/>
    <mergeCell ref="F240:I240"/>
    <mergeCell ref="L240:M240"/>
    <mergeCell ref="N240:Q240"/>
    <mergeCell ref="F241:I241"/>
    <mergeCell ref="F242:I242"/>
    <mergeCell ref="F243:I243"/>
    <mergeCell ref="F244:I244"/>
    <mergeCell ref="F245:I245"/>
    <mergeCell ref="L245:M245"/>
    <mergeCell ref="N245:Q245"/>
    <mergeCell ref="F246:I246"/>
    <mergeCell ref="F247:I247"/>
    <mergeCell ref="F248:I248"/>
    <mergeCell ref="F249:I249"/>
    <mergeCell ref="F250:I250"/>
    <mergeCell ref="F251:I251"/>
    <mergeCell ref="L251:M251"/>
    <mergeCell ref="N251:Q251"/>
    <mergeCell ref="F252:I252"/>
    <mergeCell ref="F253:I253"/>
    <mergeCell ref="F254:I254"/>
    <mergeCell ref="L254:M254"/>
    <mergeCell ref="N254:Q254"/>
    <mergeCell ref="F255:I255"/>
    <mergeCell ref="F256:I256"/>
    <mergeCell ref="F257:I257"/>
    <mergeCell ref="L257:M257"/>
    <mergeCell ref="N257:Q257"/>
    <mergeCell ref="F258:I258"/>
    <mergeCell ref="F259:I259"/>
    <mergeCell ref="F260:I260"/>
    <mergeCell ref="L260:M260"/>
    <mergeCell ref="N260:Q260"/>
    <mergeCell ref="F261:I261"/>
    <mergeCell ref="F262:I262"/>
    <mergeCell ref="F263:I263"/>
    <mergeCell ref="F264:I264"/>
    <mergeCell ref="F265:I265"/>
    <mergeCell ref="F266:I266"/>
    <mergeCell ref="F267:I267"/>
    <mergeCell ref="L267:M267"/>
    <mergeCell ref="N267:Q267"/>
    <mergeCell ref="F268:I268"/>
    <mergeCell ref="F269:I269"/>
    <mergeCell ref="L269:M269"/>
    <mergeCell ref="N269:Q269"/>
    <mergeCell ref="F270:I270"/>
    <mergeCell ref="F271:I271"/>
    <mergeCell ref="F272:I272"/>
    <mergeCell ref="F273:I273"/>
    <mergeCell ref="F274:I274"/>
    <mergeCell ref="L274:M274"/>
    <mergeCell ref="N274:Q274"/>
    <mergeCell ref="F275:I275"/>
    <mergeCell ref="F276:I276"/>
    <mergeCell ref="F277:I277"/>
    <mergeCell ref="L277:M277"/>
    <mergeCell ref="N277:Q277"/>
    <mergeCell ref="F278:I278"/>
    <mergeCell ref="F279:I279"/>
    <mergeCell ref="F280:I280"/>
    <mergeCell ref="F281:I281"/>
    <mergeCell ref="F282:I282"/>
    <mergeCell ref="L282:M282"/>
    <mergeCell ref="N282:Q282"/>
    <mergeCell ref="F283:I283"/>
    <mergeCell ref="F284:I284"/>
    <mergeCell ref="F285:I285"/>
    <mergeCell ref="F286:I286"/>
    <mergeCell ref="F287:I287"/>
    <mergeCell ref="L287:M287"/>
    <mergeCell ref="N287:Q287"/>
    <mergeCell ref="F288:I288"/>
    <mergeCell ref="F289:I289"/>
    <mergeCell ref="F290:I290"/>
    <mergeCell ref="F291:I291"/>
    <mergeCell ref="F292:I292"/>
    <mergeCell ref="F293:I293"/>
    <mergeCell ref="F294:I294"/>
    <mergeCell ref="F295:I295"/>
    <mergeCell ref="F296:I296"/>
    <mergeCell ref="F297:I297"/>
    <mergeCell ref="F298:I298"/>
    <mergeCell ref="F299:I299"/>
    <mergeCell ref="F300:I300"/>
    <mergeCell ref="F301:I301"/>
    <mergeCell ref="F302:I302"/>
    <mergeCell ref="F303:I303"/>
    <mergeCell ref="F304:I304"/>
    <mergeCell ref="F305:I305"/>
    <mergeCell ref="F306:I306"/>
    <mergeCell ref="F307:I307"/>
    <mergeCell ref="F308:I308"/>
    <mergeCell ref="F309:I309"/>
    <mergeCell ref="L309:M309"/>
    <mergeCell ref="N309:Q309"/>
    <mergeCell ref="F310:I310"/>
    <mergeCell ref="F311:I311"/>
    <mergeCell ref="F312:I312"/>
    <mergeCell ref="F313:I313"/>
    <mergeCell ref="F314:I314"/>
    <mergeCell ref="F315:I315"/>
    <mergeCell ref="L315:M315"/>
    <mergeCell ref="N315:Q315"/>
    <mergeCell ref="F316:I316"/>
    <mergeCell ref="F317:I317"/>
    <mergeCell ref="F318:I318"/>
    <mergeCell ref="L318:M318"/>
    <mergeCell ref="N318:Q318"/>
    <mergeCell ref="F319:I319"/>
    <mergeCell ref="F320:I320"/>
    <mergeCell ref="F321:I321"/>
    <mergeCell ref="L321:M321"/>
    <mergeCell ref="N321:Q321"/>
    <mergeCell ref="F322:I322"/>
    <mergeCell ref="F323:I323"/>
    <mergeCell ref="F324:I324"/>
    <mergeCell ref="F325:I325"/>
    <mergeCell ref="L325:M325"/>
    <mergeCell ref="N325:Q325"/>
    <mergeCell ref="F326:I326"/>
    <mergeCell ref="F327:I327"/>
    <mergeCell ref="F328:I328"/>
    <mergeCell ref="F329:I329"/>
    <mergeCell ref="L329:M329"/>
    <mergeCell ref="N329:Q329"/>
    <mergeCell ref="F330:I330"/>
    <mergeCell ref="F331:I331"/>
    <mergeCell ref="F332:I332"/>
    <mergeCell ref="F333:I333"/>
    <mergeCell ref="F334:I334"/>
    <mergeCell ref="F335:I335"/>
    <mergeCell ref="F336:I336"/>
    <mergeCell ref="F337:I337"/>
    <mergeCell ref="F338:I338"/>
    <mergeCell ref="F339:I339"/>
    <mergeCell ref="L339:M339"/>
    <mergeCell ref="N339:Q339"/>
    <mergeCell ref="F340:I340"/>
    <mergeCell ref="F341:I341"/>
    <mergeCell ref="F342:I342"/>
    <mergeCell ref="L342:M342"/>
    <mergeCell ref="N342:Q342"/>
    <mergeCell ref="F343:I343"/>
    <mergeCell ref="F344:I344"/>
    <mergeCell ref="L344:M344"/>
    <mergeCell ref="N344:Q344"/>
    <mergeCell ref="F345:I345"/>
    <mergeCell ref="F346:I346"/>
    <mergeCell ref="L346:M346"/>
    <mergeCell ref="N346:Q346"/>
    <mergeCell ref="F347:I347"/>
    <mergeCell ref="F348:I348"/>
    <mergeCell ref="F349:I349"/>
    <mergeCell ref="F350:I350"/>
    <mergeCell ref="F351:I351"/>
    <mergeCell ref="F352:I352"/>
    <mergeCell ref="L352:M352"/>
    <mergeCell ref="N352:Q352"/>
    <mergeCell ref="F353:I353"/>
    <mergeCell ref="F354:I354"/>
    <mergeCell ref="F355:I355"/>
    <mergeCell ref="F356:I356"/>
    <mergeCell ref="L356:M356"/>
    <mergeCell ref="N356:Q356"/>
    <mergeCell ref="F357:I357"/>
    <mergeCell ref="F358:I358"/>
    <mergeCell ref="F359:I359"/>
    <mergeCell ref="F360:I360"/>
    <mergeCell ref="F361:I361"/>
    <mergeCell ref="L361:M361"/>
    <mergeCell ref="N361:Q361"/>
    <mergeCell ref="F362:I362"/>
    <mergeCell ref="F363:I363"/>
    <mergeCell ref="F364:I364"/>
    <mergeCell ref="F365:I365"/>
    <mergeCell ref="F366:I366"/>
    <mergeCell ref="L366:M366"/>
    <mergeCell ref="N366:Q366"/>
    <mergeCell ref="F367:I367"/>
    <mergeCell ref="F368:I368"/>
    <mergeCell ref="F369:I369"/>
    <mergeCell ref="F370:I370"/>
    <mergeCell ref="F371:I371"/>
    <mergeCell ref="F372:I372"/>
    <mergeCell ref="L372:M372"/>
    <mergeCell ref="N372:Q372"/>
    <mergeCell ref="F373:I373"/>
    <mergeCell ref="F374:I374"/>
    <mergeCell ref="F375:I375"/>
    <mergeCell ref="F376:I376"/>
    <mergeCell ref="F377:I377"/>
    <mergeCell ref="F378:I378"/>
    <mergeCell ref="L378:M378"/>
    <mergeCell ref="N378:Q378"/>
    <mergeCell ref="F379:I379"/>
    <mergeCell ref="F380:I380"/>
    <mergeCell ref="F381:I381"/>
    <mergeCell ref="L381:M381"/>
    <mergeCell ref="N381:Q381"/>
    <mergeCell ref="F382:I382"/>
    <mergeCell ref="F383:I383"/>
    <mergeCell ref="F384:I384"/>
    <mergeCell ref="F385:I385"/>
    <mergeCell ref="F386:I386"/>
    <mergeCell ref="L386:M386"/>
    <mergeCell ref="N386:Q386"/>
    <mergeCell ref="F387:I387"/>
    <mergeCell ref="F388:I388"/>
    <mergeCell ref="F389:I389"/>
    <mergeCell ref="F390:I390"/>
    <mergeCell ref="F391:I391"/>
    <mergeCell ref="L391:M391"/>
    <mergeCell ref="N391:Q391"/>
    <mergeCell ref="F392:I392"/>
    <mergeCell ref="F393:I393"/>
    <mergeCell ref="F394:I394"/>
    <mergeCell ref="F395:I395"/>
    <mergeCell ref="F396:I396"/>
    <mergeCell ref="F397:I397"/>
    <mergeCell ref="F398:I398"/>
    <mergeCell ref="F399:I399"/>
    <mergeCell ref="F400:I400"/>
    <mergeCell ref="L400:M400"/>
    <mergeCell ref="N400:Q400"/>
    <mergeCell ref="F401:I401"/>
    <mergeCell ref="F402:I402"/>
    <mergeCell ref="F403:I403"/>
    <mergeCell ref="F404:I404"/>
    <mergeCell ref="F405:I405"/>
    <mergeCell ref="F406:I406"/>
    <mergeCell ref="F407:I407"/>
    <mergeCell ref="F408:I408"/>
    <mergeCell ref="F409:I409"/>
    <mergeCell ref="F410:I410"/>
    <mergeCell ref="F411:I411"/>
    <mergeCell ref="F412:I412"/>
    <mergeCell ref="F413:I413"/>
    <mergeCell ref="F414:I414"/>
    <mergeCell ref="F415:I415"/>
    <mergeCell ref="F416:I416"/>
    <mergeCell ref="F417:I417"/>
    <mergeCell ref="F418:I418"/>
    <mergeCell ref="F419:I419"/>
    <mergeCell ref="F420:I420"/>
    <mergeCell ref="F421:I421"/>
    <mergeCell ref="L421:M421"/>
    <mergeCell ref="N421:Q421"/>
    <mergeCell ref="F422:I422"/>
    <mergeCell ref="F423:I423"/>
    <mergeCell ref="F424:I424"/>
    <mergeCell ref="L424:M424"/>
    <mergeCell ref="N424:Q424"/>
    <mergeCell ref="F425:I425"/>
    <mergeCell ref="F426:I426"/>
    <mergeCell ref="F427:I427"/>
    <mergeCell ref="F428:I428"/>
    <mergeCell ref="L428:M428"/>
    <mergeCell ref="N428:Q428"/>
    <mergeCell ref="F429:I429"/>
    <mergeCell ref="F430:I430"/>
    <mergeCell ref="F431:I431"/>
    <mergeCell ref="L431:M431"/>
    <mergeCell ref="N431:Q431"/>
    <mergeCell ref="F432:I432"/>
    <mergeCell ref="L432:M432"/>
    <mergeCell ref="N432:Q432"/>
    <mergeCell ref="F433:I433"/>
    <mergeCell ref="F434:I434"/>
    <mergeCell ref="F435:I435"/>
    <mergeCell ref="L435:M435"/>
    <mergeCell ref="N435:Q435"/>
    <mergeCell ref="F436:I436"/>
    <mergeCell ref="F437:I437"/>
    <mergeCell ref="F438:I438"/>
    <mergeCell ref="F439:I439"/>
    <mergeCell ref="F440:I440"/>
    <mergeCell ref="F441:I441"/>
    <mergeCell ref="L441:M441"/>
    <mergeCell ref="N441:Q441"/>
    <mergeCell ref="F442:I442"/>
    <mergeCell ref="F443:I443"/>
    <mergeCell ref="F444:I444"/>
    <mergeCell ref="L444:M444"/>
    <mergeCell ref="N444:Q444"/>
    <mergeCell ref="F445:I445"/>
    <mergeCell ref="F446:I446"/>
    <mergeCell ref="F447:I447"/>
    <mergeCell ref="F448:I448"/>
    <mergeCell ref="L448:M448"/>
    <mergeCell ref="N448:Q448"/>
    <mergeCell ref="F449:I449"/>
    <mergeCell ref="F450:I450"/>
    <mergeCell ref="F451:I451"/>
    <mergeCell ref="F453:I453"/>
    <mergeCell ref="L453:M453"/>
    <mergeCell ref="N453:Q453"/>
    <mergeCell ref="F454:I454"/>
    <mergeCell ref="L454:M454"/>
    <mergeCell ref="N454:Q454"/>
    <mergeCell ref="F455:I455"/>
    <mergeCell ref="L455:M455"/>
    <mergeCell ref="N455:Q455"/>
    <mergeCell ref="F456:I456"/>
    <mergeCell ref="F457:I457"/>
    <mergeCell ref="L457:M457"/>
    <mergeCell ref="N457:Q457"/>
    <mergeCell ref="F458:I458"/>
    <mergeCell ref="F459:I459"/>
    <mergeCell ref="F460:I460"/>
    <mergeCell ref="F461:I461"/>
    <mergeCell ref="F462:I462"/>
    <mergeCell ref="F463:I463"/>
    <mergeCell ref="F464:I464"/>
    <mergeCell ref="L464:M464"/>
    <mergeCell ref="N464:Q464"/>
    <mergeCell ref="F465:I465"/>
    <mergeCell ref="F466:I466"/>
    <mergeCell ref="L466:M466"/>
    <mergeCell ref="N466:Q466"/>
    <mergeCell ref="F467:I467"/>
    <mergeCell ref="F468:I468"/>
    <mergeCell ref="L468:M468"/>
    <mergeCell ref="N468:Q468"/>
    <mergeCell ref="F469:I469"/>
    <mergeCell ref="F470:I470"/>
    <mergeCell ref="L470:M470"/>
    <mergeCell ref="N470:Q470"/>
    <mergeCell ref="F471:I471"/>
    <mergeCell ref="F472:I472"/>
    <mergeCell ref="L472:M472"/>
    <mergeCell ref="N472:Q472"/>
    <mergeCell ref="F473:I473"/>
    <mergeCell ref="F474:I474"/>
    <mergeCell ref="L474:M474"/>
    <mergeCell ref="N474:Q474"/>
    <mergeCell ref="F475:I475"/>
    <mergeCell ref="F476:I476"/>
    <mergeCell ref="F477:I477"/>
    <mergeCell ref="F478:I478"/>
    <mergeCell ref="L478:M478"/>
    <mergeCell ref="N478:Q478"/>
    <mergeCell ref="F479:I479"/>
    <mergeCell ref="F480:I480"/>
    <mergeCell ref="F481:I481"/>
    <mergeCell ref="F482:I482"/>
    <mergeCell ref="L482:M482"/>
    <mergeCell ref="N482:Q482"/>
    <mergeCell ref="F483:I483"/>
    <mergeCell ref="F484:I484"/>
    <mergeCell ref="F485:I485"/>
    <mergeCell ref="L485:M485"/>
    <mergeCell ref="N485:Q485"/>
    <mergeCell ref="F486:I486"/>
    <mergeCell ref="F487:I487"/>
    <mergeCell ref="F488:I488"/>
    <mergeCell ref="F489:I489"/>
    <mergeCell ref="F490:I490"/>
    <mergeCell ref="F491:I491"/>
    <mergeCell ref="L491:M491"/>
    <mergeCell ref="N491:Q491"/>
    <mergeCell ref="F492:I492"/>
    <mergeCell ref="F493:I493"/>
    <mergeCell ref="F494:I494"/>
    <mergeCell ref="L494:M494"/>
    <mergeCell ref="N494:Q494"/>
    <mergeCell ref="F495:I495"/>
    <mergeCell ref="F496:I496"/>
    <mergeCell ref="F497:I497"/>
    <mergeCell ref="L497:M497"/>
    <mergeCell ref="N497:Q497"/>
    <mergeCell ref="F498:I498"/>
    <mergeCell ref="F499:I499"/>
    <mergeCell ref="F500:I500"/>
    <mergeCell ref="F501:I501"/>
    <mergeCell ref="F502:I502"/>
    <mergeCell ref="L502:M502"/>
    <mergeCell ref="N502:Q502"/>
    <mergeCell ref="F503:I503"/>
    <mergeCell ref="F504:I504"/>
    <mergeCell ref="F505:I505"/>
    <mergeCell ref="F506:I506"/>
    <mergeCell ref="F507:I507"/>
    <mergeCell ref="F508:I508"/>
    <mergeCell ref="L508:M508"/>
    <mergeCell ref="N508:Q508"/>
    <mergeCell ref="F509:I509"/>
    <mergeCell ref="F510:I510"/>
    <mergeCell ref="L510:M510"/>
    <mergeCell ref="N510:Q510"/>
    <mergeCell ref="F511:I511"/>
    <mergeCell ref="F512:I512"/>
    <mergeCell ref="F513:I513"/>
    <mergeCell ref="F514:I514"/>
    <mergeCell ref="F515:I515"/>
    <mergeCell ref="F516:I516"/>
    <mergeCell ref="F517:I517"/>
    <mergeCell ref="F518:I518"/>
    <mergeCell ref="L518:M518"/>
    <mergeCell ref="N518:Q518"/>
    <mergeCell ref="F519:I519"/>
    <mergeCell ref="F520:I520"/>
    <mergeCell ref="F521:I521"/>
    <mergeCell ref="L521:M521"/>
    <mergeCell ref="N521:Q521"/>
    <mergeCell ref="F522:I522"/>
    <mergeCell ref="F523:I523"/>
    <mergeCell ref="F524:I524"/>
    <mergeCell ref="F525:I525"/>
    <mergeCell ref="F526:I526"/>
    <mergeCell ref="F527:I527"/>
    <mergeCell ref="L527:M527"/>
    <mergeCell ref="N527:Q527"/>
    <mergeCell ref="F528:I528"/>
    <mergeCell ref="F529:I529"/>
    <mergeCell ref="L529:M529"/>
    <mergeCell ref="N529:Q529"/>
    <mergeCell ref="F530:I530"/>
    <mergeCell ref="F531:I531"/>
    <mergeCell ref="F532:I532"/>
    <mergeCell ref="L532:M532"/>
    <mergeCell ref="N532:Q532"/>
    <mergeCell ref="F533:I533"/>
    <mergeCell ref="F535:I535"/>
    <mergeCell ref="L535:M535"/>
    <mergeCell ref="N535:Q535"/>
    <mergeCell ref="F536:I536"/>
    <mergeCell ref="L536:M536"/>
    <mergeCell ref="N536:Q536"/>
    <mergeCell ref="F537:I537"/>
    <mergeCell ref="L537:M537"/>
    <mergeCell ref="N537:Q537"/>
    <mergeCell ref="F538:I538"/>
    <mergeCell ref="L538:M538"/>
    <mergeCell ref="N538:Q538"/>
    <mergeCell ref="F539:I539"/>
    <mergeCell ref="L539:M539"/>
    <mergeCell ref="N539:Q539"/>
    <mergeCell ref="F541:I541"/>
    <mergeCell ref="L541:M541"/>
    <mergeCell ref="N541:Q541"/>
    <mergeCell ref="F544:I544"/>
    <mergeCell ref="L544:M544"/>
    <mergeCell ref="N544:Q544"/>
    <mergeCell ref="F545:I545"/>
    <mergeCell ref="F546:I546"/>
    <mergeCell ref="F547:I547"/>
    <mergeCell ref="F548:I548"/>
    <mergeCell ref="F549:I549"/>
    <mergeCell ref="L549:M549"/>
    <mergeCell ref="N549:Q549"/>
    <mergeCell ref="F550:I550"/>
    <mergeCell ref="F551:I551"/>
    <mergeCell ref="F552:I552"/>
    <mergeCell ref="L552:M552"/>
    <mergeCell ref="N552:Q552"/>
    <mergeCell ref="F553:I553"/>
    <mergeCell ref="F554:I554"/>
    <mergeCell ref="L554:M554"/>
    <mergeCell ref="N554:Q554"/>
    <mergeCell ref="F555:I555"/>
    <mergeCell ref="F556:I556"/>
    <mergeCell ref="L556:M556"/>
    <mergeCell ref="N556:Q556"/>
    <mergeCell ref="F557:I557"/>
    <mergeCell ref="F558:I558"/>
    <mergeCell ref="F559:I559"/>
    <mergeCell ref="F560:I560"/>
    <mergeCell ref="F561:I561"/>
    <mergeCell ref="L561:M561"/>
    <mergeCell ref="N561:Q561"/>
    <mergeCell ref="F562:I562"/>
    <mergeCell ref="F563:I563"/>
    <mergeCell ref="F564:I564"/>
    <mergeCell ref="F565:I565"/>
    <mergeCell ref="F566:I566"/>
    <mergeCell ref="L566:M566"/>
    <mergeCell ref="N566:Q566"/>
    <mergeCell ref="F567:I567"/>
    <mergeCell ref="F568:I568"/>
    <mergeCell ref="F569:I569"/>
    <mergeCell ref="F570:I570"/>
    <mergeCell ref="F571:I571"/>
    <mergeCell ref="F572:I572"/>
    <mergeCell ref="L572:M572"/>
    <mergeCell ref="N572:Q572"/>
    <mergeCell ref="F574:I574"/>
    <mergeCell ref="L574:M574"/>
    <mergeCell ref="N574:Q574"/>
    <mergeCell ref="F575:I575"/>
    <mergeCell ref="F576:I576"/>
    <mergeCell ref="L576:M576"/>
    <mergeCell ref="N576:Q576"/>
    <mergeCell ref="F577:I577"/>
    <mergeCell ref="F578:I578"/>
    <mergeCell ref="F579:I579"/>
    <mergeCell ref="F580:I580"/>
    <mergeCell ref="F581:I581"/>
    <mergeCell ref="F582:I582"/>
    <mergeCell ref="F583:I583"/>
    <mergeCell ref="F584:I584"/>
    <mergeCell ref="F585:I585"/>
    <mergeCell ref="L585:M585"/>
    <mergeCell ref="N585:Q585"/>
    <mergeCell ref="F586:I586"/>
    <mergeCell ref="F587:I587"/>
    <mergeCell ref="L587:M587"/>
    <mergeCell ref="N587:Q587"/>
    <mergeCell ref="F588:I588"/>
    <mergeCell ref="L588:M588"/>
    <mergeCell ref="N588:Q588"/>
    <mergeCell ref="F589:I589"/>
    <mergeCell ref="F590:I590"/>
    <mergeCell ref="F591:I591"/>
    <mergeCell ref="F592:I592"/>
    <mergeCell ref="F593:I593"/>
    <mergeCell ref="L593:M593"/>
    <mergeCell ref="N593:Q593"/>
    <mergeCell ref="F594:I594"/>
    <mergeCell ref="L594:M594"/>
    <mergeCell ref="N594:Q594"/>
    <mergeCell ref="F595:I595"/>
    <mergeCell ref="F596:I596"/>
    <mergeCell ref="F597:I597"/>
    <mergeCell ref="F598:I598"/>
    <mergeCell ref="F599:I599"/>
    <mergeCell ref="F600:I600"/>
    <mergeCell ref="F601:I601"/>
    <mergeCell ref="F602:I602"/>
    <mergeCell ref="F603:I603"/>
    <mergeCell ref="F604:I604"/>
    <mergeCell ref="L604:M604"/>
    <mergeCell ref="N604:Q604"/>
    <mergeCell ref="F605:I605"/>
    <mergeCell ref="F606:I606"/>
    <mergeCell ref="L606:M606"/>
    <mergeCell ref="N606:Q606"/>
    <mergeCell ref="F607:I607"/>
    <mergeCell ref="F608:I608"/>
    <mergeCell ref="F609:I609"/>
    <mergeCell ref="F610:I610"/>
    <mergeCell ref="F611:I611"/>
    <mergeCell ref="F612:I612"/>
    <mergeCell ref="F613:I613"/>
    <mergeCell ref="L613:M613"/>
    <mergeCell ref="N613:Q613"/>
    <mergeCell ref="F614:I614"/>
    <mergeCell ref="F615:I615"/>
    <mergeCell ref="F616:I616"/>
    <mergeCell ref="F617:I617"/>
    <mergeCell ref="F618:I618"/>
    <mergeCell ref="L618:M618"/>
    <mergeCell ref="N618:Q618"/>
    <mergeCell ref="F619:I619"/>
    <mergeCell ref="F620:I620"/>
    <mergeCell ref="L620:M620"/>
    <mergeCell ref="N620:Q620"/>
    <mergeCell ref="F621:I621"/>
    <mergeCell ref="F622:I622"/>
    <mergeCell ref="F623:I623"/>
    <mergeCell ref="F624:I624"/>
    <mergeCell ref="F625:I625"/>
    <mergeCell ref="L625:M625"/>
    <mergeCell ref="N625:Q625"/>
    <mergeCell ref="F627:I627"/>
    <mergeCell ref="L627:M627"/>
    <mergeCell ref="N627:Q627"/>
    <mergeCell ref="F628:I628"/>
    <mergeCell ref="F629:I629"/>
    <mergeCell ref="F630:I630"/>
    <mergeCell ref="L630:M630"/>
    <mergeCell ref="N630:Q630"/>
    <mergeCell ref="F631:I631"/>
    <mergeCell ref="F632:I632"/>
    <mergeCell ref="F633:I633"/>
    <mergeCell ref="L633:M633"/>
    <mergeCell ref="N633:Q633"/>
    <mergeCell ref="F634:I634"/>
    <mergeCell ref="F635:I635"/>
    <mergeCell ref="F636:I636"/>
    <mergeCell ref="F637:I637"/>
    <mergeCell ref="L637:M637"/>
    <mergeCell ref="N637:Q637"/>
    <mergeCell ref="F638:I638"/>
    <mergeCell ref="F639:I639"/>
    <mergeCell ref="F640:I640"/>
    <mergeCell ref="F641:I641"/>
    <mergeCell ref="F642:I642"/>
    <mergeCell ref="L642:M642"/>
    <mergeCell ref="N642:Q642"/>
    <mergeCell ref="F643:I643"/>
    <mergeCell ref="F644:I644"/>
    <mergeCell ref="F645:I645"/>
    <mergeCell ref="F646:I646"/>
    <mergeCell ref="L646:M646"/>
    <mergeCell ref="N646:Q646"/>
    <mergeCell ref="F647:I647"/>
    <mergeCell ref="F648:I648"/>
    <mergeCell ref="F649:I649"/>
    <mergeCell ref="F650:I650"/>
    <mergeCell ref="L650:M650"/>
    <mergeCell ref="N650:Q650"/>
    <mergeCell ref="F651:I651"/>
    <mergeCell ref="F652:I652"/>
    <mergeCell ref="F653:I653"/>
    <mergeCell ref="F654:I654"/>
    <mergeCell ref="L654:M654"/>
    <mergeCell ref="N654:Q654"/>
    <mergeCell ref="F655:I655"/>
    <mergeCell ref="F656:I656"/>
    <mergeCell ref="F657:I657"/>
    <mergeCell ref="F658:I658"/>
    <mergeCell ref="L658:M658"/>
    <mergeCell ref="N658:Q658"/>
    <mergeCell ref="F659:I659"/>
    <mergeCell ref="F660:I660"/>
    <mergeCell ref="F661:I661"/>
    <mergeCell ref="F662:I662"/>
    <mergeCell ref="L662:M662"/>
    <mergeCell ref="N662:Q662"/>
    <mergeCell ref="F663:I663"/>
    <mergeCell ref="F664:I664"/>
    <mergeCell ref="F665:I665"/>
    <mergeCell ref="F666:I666"/>
    <mergeCell ref="F667:I667"/>
    <mergeCell ref="F668:I668"/>
    <mergeCell ref="L668:M668"/>
    <mergeCell ref="N668:Q668"/>
    <mergeCell ref="F669:I669"/>
    <mergeCell ref="F670:I670"/>
    <mergeCell ref="F671:I671"/>
    <mergeCell ref="F672:I672"/>
    <mergeCell ref="F673:I673"/>
    <mergeCell ref="L673:M673"/>
    <mergeCell ref="N673:Q673"/>
    <mergeCell ref="F674:I674"/>
    <mergeCell ref="F675:I675"/>
    <mergeCell ref="F676:I676"/>
    <mergeCell ref="L676:M676"/>
    <mergeCell ref="N676:Q676"/>
    <mergeCell ref="F677:I677"/>
    <mergeCell ref="L677:M677"/>
    <mergeCell ref="N677:Q677"/>
    <mergeCell ref="F678:I678"/>
    <mergeCell ref="F679:I679"/>
    <mergeCell ref="F680:I680"/>
    <mergeCell ref="L680:M680"/>
    <mergeCell ref="N680:Q680"/>
    <mergeCell ref="F681:I681"/>
    <mergeCell ref="F682:I682"/>
    <mergeCell ref="F683:I683"/>
    <mergeCell ref="F684:I684"/>
    <mergeCell ref="F685:I685"/>
    <mergeCell ref="F686:I686"/>
    <mergeCell ref="L686:M686"/>
    <mergeCell ref="N686:Q686"/>
    <mergeCell ref="F688:I688"/>
    <mergeCell ref="L688:M688"/>
    <mergeCell ref="N688:Q688"/>
    <mergeCell ref="F689:I689"/>
    <mergeCell ref="F690:I690"/>
    <mergeCell ref="F691:I691"/>
    <mergeCell ref="F692:I692"/>
    <mergeCell ref="F693:I693"/>
    <mergeCell ref="L693:M693"/>
    <mergeCell ref="N693:Q693"/>
    <mergeCell ref="F694:I694"/>
    <mergeCell ref="F695:I695"/>
    <mergeCell ref="F696:I696"/>
    <mergeCell ref="F697:I697"/>
    <mergeCell ref="L697:M697"/>
    <mergeCell ref="N697:Q697"/>
    <mergeCell ref="F698:I698"/>
    <mergeCell ref="F699:I699"/>
    <mergeCell ref="F700:I700"/>
    <mergeCell ref="F701:I701"/>
    <mergeCell ref="L701:M701"/>
    <mergeCell ref="N701:Q701"/>
    <mergeCell ref="F702:I702"/>
    <mergeCell ref="F703:I703"/>
    <mergeCell ref="F704:I704"/>
    <mergeCell ref="F705:I705"/>
    <mergeCell ref="L705:M705"/>
    <mergeCell ref="N705:Q705"/>
    <mergeCell ref="F706:I706"/>
    <mergeCell ref="F707:I707"/>
    <mergeCell ref="F708:I708"/>
    <mergeCell ref="L708:M708"/>
    <mergeCell ref="N708:Q708"/>
    <mergeCell ref="F710:I710"/>
    <mergeCell ref="L710:M710"/>
    <mergeCell ref="N710:Q710"/>
    <mergeCell ref="F711:I711"/>
    <mergeCell ref="F712:I712"/>
    <mergeCell ref="L712:M712"/>
    <mergeCell ref="N712:Q712"/>
    <mergeCell ref="F713:I713"/>
    <mergeCell ref="F714:I714"/>
    <mergeCell ref="L714:M714"/>
    <mergeCell ref="N714:Q714"/>
    <mergeCell ref="F715:I715"/>
    <mergeCell ref="F716:I716"/>
    <mergeCell ref="L716:M716"/>
    <mergeCell ref="N716:Q716"/>
    <mergeCell ref="F717:I717"/>
    <mergeCell ref="F718:I718"/>
    <mergeCell ref="L718:M718"/>
    <mergeCell ref="N718:Q718"/>
    <mergeCell ref="F719:I719"/>
    <mergeCell ref="F720:I720"/>
    <mergeCell ref="L720:M720"/>
    <mergeCell ref="N720:Q720"/>
    <mergeCell ref="F721:I721"/>
    <mergeCell ref="F722:I722"/>
    <mergeCell ref="L722:M722"/>
    <mergeCell ref="N722:Q722"/>
    <mergeCell ref="F723:I723"/>
    <mergeCell ref="F724:I724"/>
    <mergeCell ref="L724:M724"/>
    <mergeCell ref="N724:Q724"/>
    <mergeCell ref="F725:I725"/>
    <mergeCell ref="F726:I726"/>
    <mergeCell ref="L726:M726"/>
    <mergeCell ref="N726:Q726"/>
    <mergeCell ref="F727:I727"/>
    <mergeCell ref="F728:I728"/>
    <mergeCell ref="F729:I729"/>
    <mergeCell ref="F730:I730"/>
    <mergeCell ref="F731:I731"/>
    <mergeCell ref="L731:M731"/>
    <mergeCell ref="N731:Q731"/>
    <mergeCell ref="F732:I732"/>
    <mergeCell ref="F733:I733"/>
    <mergeCell ref="F734:I734"/>
    <mergeCell ref="F735:I735"/>
    <mergeCell ref="L735:M735"/>
    <mergeCell ref="N735:Q735"/>
    <mergeCell ref="F736:I736"/>
    <mergeCell ref="F737:I737"/>
    <mergeCell ref="F738:I738"/>
    <mergeCell ref="L738:M738"/>
    <mergeCell ref="N738:Q738"/>
    <mergeCell ref="F739:I739"/>
    <mergeCell ref="F740:I740"/>
    <mergeCell ref="F741:I741"/>
    <mergeCell ref="F742:I742"/>
    <mergeCell ref="L742:M742"/>
    <mergeCell ref="N742:Q742"/>
    <mergeCell ref="F743:I743"/>
    <mergeCell ref="F744:I744"/>
    <mergeCell ref="F745:I745"/>
    <mergeCell ref="F746:I746"/>
    <mergeCell ref="L746:M746"/>
    <mergeCell ref="N746:Q746"/>
    <mergeCell ref="F747:I747"/>
    <mergeCell ref="F748:I748"/>
    <mergeCell ref="F749:I749"/>
    <mergeCell ref="L749:M749"/>
    <mergeCell ref="N749:Q749"/>
    <mergeCell ref="F750:I750"/>
    <mergeCell ref="F751:I751"/>
    <mergeCell ref="F752:I752"/>
    <mergeCell ref="F753:I753"/>
    <mergeCell ref="F754:I754"/>
    <mergeCell ref="L754:M754"/>
    <mergeCell ref="N754:Q754"/>
    <mergeCell ref="F755:I755"/>
    <mergeCell ref="F756:I756"/>
    <mergeCell ref="F757:I757"/>
    <mergeCell ref="F758:I758"/>
    <mergeCell ref="F759:I759"/>
    <mergeCell ref="L759:M759"/>
    <mergeCell ref="N759:Q759"/>
    <mergeCell ref="F760:I760"/>
    <mergeCell ref="F761:I761"/>
    <mergeCell ref="F762:I762"/>
    <mergeCell ref="F763:I763"/>
    <mergeCell ref="F764:I764"/>
    <mergeCell ref="L764:M764"/>
    <mergeCell ref="N764:Q764"/>
    <mergeCell ref="F765:I765"/>
    <mergeCell ref="F766:I766"/>
    <mergeCell ref="F767:I767"/>
    <mergeCell ref="F768:I768"/>
    <mergeCell ref="F769:I769"/>
    <mergeCell ref="L769:M769"/>
    <mergeCell ref="N769:Q769"/>
    <mergeCell ref="F770:I770"/>
    <mergeCell ref="F771:I771"/>
    <mergeCell ref="F772:I772"/>
    <mergeCell ref="F773:I773"/>
    <mergeCell ref="F774:I774"/>
    <mergeCell ref="L774:M774"/>
    <mergeCell ref="N774:Q774"/>
    <mergeCell ref="F775:I775"/>
    <mergeCell ref="F776:I776"/>
    <mergeCell ref="F777:I777"/>
    <mergeCell ref="F778:I778"/>
    <mergeCell ref="F779:I779"/>
    <mergeCell ref="L779:M779"/>
    <mergeCell ref="N779:Q779"/>
    <mergeCell ref="F780:I780"/>
    <mergeCell ref="F781:I781"/>
    <mergeCell ref="L781:M781"/>
    <mergeCell ref="N781:Q781"/>
    <mergeCell ref="F782:I782"/>
    <mergeCell ref="F783:I783"/>
    <mergeCell ref="L783:M783"/>
    <mergeCell ref="N783:Q783"/>
    <mergeCell ref="F784:I784"/>
    <mergeCell ref="L784:M784"/>
    <mergeCell ref="N784:Q784"/>
    <mergeCell ref="F785:I785"/>
    <mergeCell ref="F786:I786"/>
    <mergeCell ref="F787:I787"/>
    <mergeCell ref="F788:I788"/>
    <mergeCell ref="F789:I789"/>
    <mergeCell ref="L789:M789"/>
    <mergeCell ref="N789:Q789"/>
    <mergeCell ref="F790:I790"/>
    <mergeCell ref="F791:I791"/>
    <mergeCell ref="F792:I792"/>
    <mergeCell ref="L792:M792"/>
    <mergeCell ref="N792:Q792"/>
    <mergeCell ref="F794:I794"/>
    <mergeCell ref="L794:M794"/>
    <mergeCell ref="N794:Q794"/>
    <mergeCell ref="F795:I795"/>
    <mergeCell ref="F796:I796"/>
    <mergeCell ref="F797:I797"/>
    <mergeCell ref="F798:I798"/>
    <mergeCell ref="F799:I799"/>
    <mergeCell ref="L799:M799"/>
    <mergeCell ref="N799:Q799"/>
    <mergeCell ref="F800:I800"/>
    <mergeCell ref="F801:I801"/>
    <mergeCell ref="F802:I802"/>
    <mergeCell ref="F803:I803"/>
    <mergeCell ref="L803:M803"/>
    <mergeCell ref="N803:Q803"/>
    <mergeCell ref="F804:I804"/>
    <mergeCell ref="F805:I805"/>
    <mergeCell ref="F806:I806"/>
    <mergeCell ref="F807:I807"/>
    <mergeCell ref="F808:I808"/>
    <mergeCell ref="L808:M808"/>
    <mergeCell ref="N808:Q808"/>
    <mergeCell ref="F809:I809"/>
    <mergeCell ref="F810:I810"/>
    <mergeCell ref="F811:I811"/>
    <mergeCell ref="F812:I812"/>
    <mergeCell ref="L812:M812"/>
    <mergeCell ref="N812:Q812"/>
    <mergeCell ref="F813:I813"/>
    <mergeCell ref="F814:I814"/>
    <mergeCell ref="F815:I815"/>
    <mergeCell ref="F816:I816"/>
    <mergeCell ref="F817:I817"/>
    <mergeCell ref="L817:M817"/>
    <mergeCell ref="N817:Q817"/>
    <mergeCell ref="F818:I818"/>
    <mergeCell ref="F819:I819"/>
    <mergeCell ref="F820:I820"/>
    <mergeCell ref="F821:I821"/>
    <mergeCell ref="L821:M821"/>
    <mergeCell ref="N821:Q821"/>
    <mergeCell ref="F822:I822"/>
    <mergeCell ref="F823:I823"/>
    <mergeCell ref="F824:I824"/>
    <mergeCell ref="F825:I825"/>
    <mergeCell ref="F826:I826"/>
    <mergeCell ref="L826:M826"/>
    <mergeCell ref="N826:Q826"/>
    <mergeCell ref="F827:I827"/>
    <mergeCell ref="F828:I828"/>
    <mergeCell ref="F829:I829"/>
    <mergeCell ref="F830:I830"/>
    <mergeCell ref="L830:M830"/>
    <mergeCell ref="N830:Q830"/>
    <mergeCell ref="F832:I832"/>
    <mergeCell ref="L832:M832"/>
    <mergeCell ref="N832:Q832"/>
    <mergeCell ref="F834:I834"/>
    <mergeCell ref="L834:M834"/>
    <mergeCell ref="N834:Q834"/>
    <mergeCell ref="F835:I835"/>
    <mergeCell ref="F836:I836"/>
    <mergeCell ref="F837:I837"/>
    <mergeCell ref="F838:I838"/>
    <mergeCell ref="F839:I839"/>
    <mergeCell ref="F840:I840"/>
    <mergeCell ref="L840:M840"/>
    <mergeCell ref="N840:Q840"/>
    <mergeCell ref="F841:I841"/>
    <mergeCell ref="F842:I842"/>
    <mergeCell ref="F843:I843"/>
    <mergeCell ref="F844:I844"/>
    <mergeCell ref="L844:M844"/>
    <mergeCell ref="N844:Q844"/>
    <mergeCell ref="F845:I845"/>
    <mergeCell ref="F846:I846"/>
    <mergeCell ref="F847:I847"/>
    <mergeCell ref="L847:M847"/>
    <mergeCell ref="N847:Q847"/>
    <mergeCell ref="F848:I848"/>
    <mergeCell ref="F849:I849"/>
    <mergeCell ref="F850:I850"/>
    <mergeCell ref="F851:I851"/>
    <mergeCell ref="L851:M851"/>
    <mergeCell ref="N851:Q851"/>
    <mergeCell ref="F852:I852"/>
    <mergeCell ref="F853:I853"/>
    <mergeCell ref="F854:I854"/>
    <mergeCell ref="L854:M854"/>
    <mergeCell ref="N854:Q854"/>
    <mergeCell ref="F856:I856"/>
    <mergeCell ref="L856:M856"/>
    <mergeCell ref="N856:Q856"/>
    <mergeCell ref="F857:I857"/>
    <mergeCell ref="F858:I858"/>
    <mergeCell ref="F859:I859"/>
    <mergeCell ref="L859:M859"/>
    <mergeCell ref="N859:Q859"/>
    <mergeCell ref="N855:Q855"/>
    <mergeCell ref="F860:I860"/>
    <mergeCell ref="F861:I861"/>
    <mergeCell ref="F862:I862"/>
    <mergeCell ref="L862:M862"/>
    <mergeCell ref="N862:Q862"/>
    <mergeCell ref="F863:I863"/>
    <mergeCell ref="F864:I864"/>
    <mergeCell ref="F865:I865"/>
    <mergeCell ref="F866:I866"/>
    <mergeCell ref="L866:M866"/>
    <mergeCell ref="N866:Q866"/>
    <mergeCell ref="F867:I867"/>
    <mergeCell ref="F868:I868"/>
    <mergeCell ref="F869:I869"/>
    <mergeCell ref="L869:M869"/>
    <mergeCell ref="N869:Q869"/>
    <mergeCell ref="F870:I870"/>
    <mergeCell ref="F871:I871"/>
    <mergeCell ref="F872:I872"/>
    <mergeCell ref="L872:M872"/>
    <mergeCell ref="N872:Q872"/>
    <mergeCell ref="F873:I873"/>
    <mergeCell ref="F874:I874"/>
    <mergeCell ref="F875:I875"/>
    <mergeCell ref="L875:M875"/>
    <mergeCell ref="N875:Q875"/>
    <mergeCell ref="F876:I876"/>
    <mergeCell ref="F877:I877"/>
    <mergeCell ref="F878:I878"/>
    <mergeCell ref="L878:M878"/>
    <mergeCell ref="N878:Q878"/>
    <mergeCell ref="F879:I879"/>
    <mergeCell ref="F880:I880"/>
    <mergeCell ref="F881:I881"/>
    <mergeCell ref="F882:I882"/>
    <mergeCell ref="F883:I883"/>
    <mergeCell ref="F884:I884"/>
    <mergeCell ref="F885:I885"/>
    <mergeCell ref="F886:I886"/>
    <mergeCell ref="F887:I887"/>
    <mergeCell ref="F888:I888"/>
    <mergeCell ref="F889:I889"/>
    <mergeCell ref="F890:I890"/>
    <mergeCell ref="L890:M890"/>
    <mergeCell ref="N890:Q890"/>
    <mergeCell ref="F891:I891"/>
    <mergeCell ref="F892:I892"/>
    <mergeCell ref="F893:I893"/>
    <mergeCell ref="L893:M893"/>
    <mergeCell ref="N893:Q893"/>
    <mergeCell ref="F894:I894"/>
    <mergeCell ref="F895:I895"/>
    <mergeCell ref="F896:I896"/>
    <mergeCell ref="L896:M896"/>
    <mergeCell ref="N896:Q896"/>
    <mergeCell ref="F897:I897"/>
    <mergeCell ref="F898:I898"/>
    <mergeCell ref="F899:I899"/>
    <mergeCell ref="F900:I900"/>
    <mergeCell ref="L900:M900"/>
    <mergeCell ref="N900:Q900"/>
    <mergeCell ref="F901:I901"/>
    <mergeCell ref="F902:I902"/>
    <mergeCell ref="F903:I903"/>
    <mergeCell ref="F904:I904"/>
    <mergeCell ref="L904:M904"/>
    <mergeCell ref="N904:Q904"/>
    <mergeCell ref="F906:I906"/>
    <mergeCell ref="L906:M906"/>
    <mergeCell ref="N906:Q906"/>
    <mergeCell ref="N905:Q905"/>
    <mergeCell ref="F907:I907"/>
    <mergeCell ref="F908:I908"/>
    <mergeCell ref="F909:I909"/>
    <mergeCell ref="F910:I910"/>
    <mergeCell ref="F911:I911"/>
    <mergeCell ref="L911:M911"/>
    <mergeCell ref="N911:Q911"/>
    <mergeCell ref="F912:I912"/>
    <mergeCell ref="F913:I913"/>
    <mergeCell ref="F914:I914"/>
    <mergeCell ref="F915:I915"/>
    <mergeCell ref="F916:I916"/>
    <mergeCell ref="F917:I917"/>
    <mergeCell ref="F918:I918"/>
    <mergeCell ref="F919:I919"/>
    <mergeCell ref="L919:M919"/>
    <mergeCell ref="N919:Q919"/>
    <mergeCell ref="F920:I920"/>
    <mergeCell ref="F921:I921"/>
    <mergeCell ref="F922:I922"/>
    <mergeCell ref="F923:I923"/>
    <mergeCell ref="F924:I924"/>
    <mergeCell ref="F925:I925"/>
    <mergeCell ref="F926:I926"/>
    <mergeCell ref="F927:I927"/>
    <mergeCell ref="F928:I928"/>
    <mergeCell ref="F929:I929"/>
    <mergeCell ref="F930:I930"/>
    <mergeCell ref="F931:I931"/>
    <mergeCell ref="F932:I932"/>
    <mergeCell ref="F933:I933"/>
    <mergeCell ref="F934:I934"/>
    <mergeCell ref="F935:I935"/>
    <mergeCell ref="F936:I936"/>
    <mergeCell ref="F937:I937"/>
    <mergeCell ref="F938:I938"/>
    <mergeCell ref="F939:I939"/>
    <mergeCell ref="F940:I940"/>
    <mergeCell ref="L940:M940"/>
    <mergeCell ref="N940:Q940"/>
    <mergeCell ref="F941:I941"/>
    <mergeCell ref="F942:I942"/>
    <mergeCell ref="F943:I943"/>
    <mergeCell ref="F944:I944"/>
    <mergeCell ref="F945:I945"/>
    <mergeCell ref="F946:I946"/>
    <mergeCell ref="F947:I947"/>
    <mergeCell ref="F948:I948"/>
    <mergeCell ref="L948:M948"/>
    <mergeCell ref="N948:Q948"/>
    <mergeCell ref="F949:I949"/>
    <mergeCell ref="F950:I950"/>
    <mergeCell ref="F951:I951"/>
    <mergeCell ref="F952:I952"/>
    <mergeCell ref="F953:I953"/>
    <mergeCell ref="L953:M953"/>
    <mergeCell ref="N953:Q953"/>
    <mergeCell ref="F954:I954"/>
    <mergeCell ref="F955:I955"/>
    <mergeCell ref="F956:I956"/>
    <mergeCell ref="F957:I957"/>
    <mergeCell ref="F958:I958"/>
    <mergeCell ref="L958:M958"/>
    <mergeCell ref="N958:Q958"/>
    <mergeCell ref="F959:I959"/>
    <mergeCell ref="F960:I960"/>
    <mergeCell ref="F961:I961"/>
    <mergeCell ref="F962:I962"/>
    <mergeCell ref="F963:I963"/>
    <mergeCell ref="L963:M963"/>
    <mergeCell ref="N963:Q963"/>
    <mergeCell ref="F965:I965"/>
    <mergeCell ref="L965:M965"/>
    <mergeCell ref="N965:Q965"/>
    <mergeCell ref="F966:I966"/>
    <mergeCell ref="F967:I967"/>
    <mergeCell ref="F968:I968"/>
    <mergeCell ref="F969:I969"/>
    <mergeCell ref="L969:M969"/>
    <mergeCell ref="N969:Q969"/>
    <mergeCell ref="F970:I970"/>
    <mergeCell ref="F971:I971"/>
    <mergeCell ref="F972:I972"/>
    <mergeCell ref="F973:I973"/>
    <mergeCell ref="F974:I974"/>
    <mergeCell ref="L974:M974"/>
    <mergeCell ref="N974:Q974"/>
    <mergeCell ref="N964:Q964"/>
    <mergeCell ref="F975:I975"/>
    <mergeCell ref="F976:I976"/>
    <mergeCell ref="F977:I977"/>
    <mergeCell ref="F978:I978"/>
    <mergeCell ref="L978:M978"/>
    <mergeCell ref="N978:Q978"/>
    <mergeCell ref="F979:I979"/>
    <mergeCell ref="F980:I980"/>
    <mergeCell ref="F981:I981"/>
    <mergeCell ref="F982:I982"/>
    <mergeCell ref="F983:I983"/>
    <mergeCell ref="F984:I984"/>
    <mergeCell ref="L984:M984"/>
    <mergeCell ref="N984:Q984"/>
    <mergeCell ref="F985:I985"/>
    <mergeCell ref="F986:I986"/>
    <mergeCell ref="F987:I987"/>
    <mergeCell ref="F988:I988"/>
    <mergeCell ref="F989:I989"/>
    <mergeCell ref="L989:M989"/>
    <mergeCell ref="N989:Q989"/>
    <mergeCell ref="F990:I990"/>
    <mergeCell ref="F991:I991"/>
    <mergeCell ref="F992:I992"/>
    <mergeCell ref="F993:I993"/>
    <mergeCell ref="F994:I994"/>
    <mergeCell ref="L994:M994"/>
    <mergeCell ref="N994:Q994"/>
    <mergeCell ref="F995:I995"/>
    <mergeCell ref="F996:I996"/>
    <mergeCell ref="F997:I997"/>
    <mergeCell ref="F998:I998"/>
    <mergeCell ref="L998:M998"/>
    <mergeCell ref="N998:Q998"/>
    <mergeCell ref="F999:I999"/>
    <mergeCell ref="F1000:I1000"/>
    <mergeCell ref="F1001:I1001"/>
    <mergeCell ref="F1002:I1002"/>
    <mergeCell ref="F1003:I1003"/>
    <mergeCell ref="L1003:M1003"/>
    <mergeCell ref="N1003:Q1003"/>
    <mergeCell ref="F1004:I1004"/>
    <mergeCell ref="F1005:I1005"/>
    <mergeCell ref="F1006:I1006"/>
    <mergeCell ref="F1007:I1007"/>
    <mergeCell ref="F1008:I1008"/>
    <mergeCell ref="L1008:M1008"/>
    <mergeCell ref="N1008:Q1008"/>
    <mergeCell ref="F1009:I1009"/>
    <mergeCell ref="F1010:I1010"/>
    <mergeCell ref="F1011:I1011"/>
    <mergeCell ref="F1012:I1012"/>
    <mergeCell ref="F1013:I1013"/>
    <mergeCell ref="L1013:M1013"/>
    <mergeCell ref="N1013:Q1013"/>
    <mergeCell ref="F1014:I1014"/>
    <mergeCell ref="F1015:I1015"/>
    <mergeCell ref="F1016:I1016"/>
    <mergeCell ref="F1017:I1017"/>
    <mergeCell ref="F1018:I1018"/>
    <mergeCell ref="L1018:M1018"/>
    <mergeCell ref="N1018:Q1018"/>
    <mergeCell ref="F1019:I1019"/>
    <mergeCell ref="F1020:I1020"/>
    <mergeCell ref="F1021:I1021"/>
    <mergeCell ref="F1022:I1022"/>
    <mergeCell ref="F1023:I1023"/>
    <mergeCell ref="F1024:I1024"/>
    <mergeCell ref="L1024:M1024"/>
    <mergeCell ref="N1024:Q1024"/>
    <mergeCell ref="F1025:I1025"/>
    <mergeCell ref="F1026:I1026"/>
    <mergeCell ref="F1027:I1027"/>
    <mergeCell ref="F1028:I1028"/>
    <mergeCell ref="F1029:I1029"/>
    <mergeCell ref="F1030:I1030"/>
    <mergeCell ref="L1030:M1030"/>
    <mergeCell ref="N1030:Q1030"/>
    <mergeCell ref="F1031:I1031"/>
    <mergeCell ref="F1032:I1032"/>
    <mergeCell ref="L1032:M1032"/>
    <mergeCell ref="N1032:Q1032"/>
    <mergeCell ref="F1033:I1033"/>
    <mergeCell ref="F1034:I1034"/>
    <mergeCell ref="L1034:M1034"/>
    <mergeCell ref="N1034:Q1034"/>
    <mergeCell ref="F1035:I1035"/>
    <mergeCell ref="F1036:I1036"/>
    <mergeCell ref="F1037:I1037"/>
    <mergeCell ref="F1038:I1038"/>
    <mergeCell ref="F1039:I1039"/>
    <mergeCell ref="F1040:I1040"/>
    <mergeCell ref="L1040:M1040"/>
    <mergeCell ref="N1040:Q1040"/>
    <mergeCell ref="F1041:I1041"/>
    <mergeCell ref="F1042:I1042"/>
    <mergeCell ref="L1042:M1042"/>
    <mergeCell ref="N1042:Q1042"/>
    <mergeCell ref="F1043:I1043"/>
    <mergeCell ref="F1044:I1044"/>
    <mergeCell ref="L1044:M1044"/>
    <mergeCell ref="N1044:Q1044"/>
    <mergeCell ref="F1045:I1045"/>
    <mergeCell ref="F1046:I1046"/>
    <mergeCell ref="F1047:I1047"/>
    <mergeCell ref="F1048:I1048"/>
    <mergeCell ref="F1049:I1049"/>
    <mergeCell ref="F1050:I1050"/>
    <mergeCell ref="L1050:M1050"/>
    <mergeCell ref="N1050:Q1050"/>
    <mergeCell ref="F1051:I1051"/>
    <mergeCell ref="F1052:I1052"/>
    <mergeCell ref="L1052:M1052"/>
    <mergeCell ref="N1052:Q1052"/>
    <mergeCell ref="F1053:I1053"/>
    <mergeCell ref="F1054:I1054"/>
    <mergeCell ref="L1054:M1054"/>
    <mergeCell ref="N1054:Q1054"/>
    <mergeCell ref="F1055:I1055"/>
    <mergeCell ref="F1056:I1056"/>
    <mergeCell ref="F1057:I1057"/>
    <mergeCell ref="F1058:I1058"/>
    <mergeCell ref="L1058:M1058"/>
    <mergeCell ref="N1058:Q1058"/>
    <mergeCell ref="F1059:I1059"/>
    <mergeCell ref="F1060:I1060"/>
    <mergeCell ref="F1061:I1061"/>
    <mergeCell ref="F1062:I1062"/>
    <mergeCell ref="F1063:I1063"/>
    <mergeCell ref="F1064:I1064"/>
    <mergeCell ref="F1065:I1065"/>
    <mergeCell ref="L1065:M1065"/>
    <mergeCell ref="N1065:Q1065"/>
    <mergeCell ref="F1066:I1066"/>
    <mergeCell ref="F1067:I1067"/>
    <mergeCell ref="F1068:I1068"/>
    <mergeCell ref="F1069:I1069"/>
    <mergeCell ref="L1069:M1069"/>
    <mergeCell ref="N1069:Q1069"/>
    <mergeCell ref="F1070:I1070"/>
    <mergeCell ref="F1071:I1071"/>
    <mergeCell ref="F1072:I1072"/>
    <mergeCell ref="F1073:I1073"/>
    <mergeCell ref="F1074:I1074"/>
    <mergeCell ref="F1075:I1075"/>
    <mergeCell ref="F1076:I1076"/>
    <mergeCell ref="L1076:M1076"/>
    <mergeCell ref="N1076:Q1076"/>
    <mergeCell ref="F1077:I1077"/>
    <mergeCell ref="F1078:I1078"/>
    <mergeCell ref="F1079:I1079"/>
    <mergeCell ref="F1080:I1080"/>
    <mergeCell ref="F1081:I1081"/>
    <mergeCell ref="L1081:M1081"/>
    <mergeCell ref="N1081:Q1081"/>
    <mergeCell ref="F1083:I1083"/>
    <mergeCell ref="L1083:M1083"/>
    <mergeCell ref="N1083:Q1083"/>
    <mergeCell ref="N1082:Q1082"/>
    <mergeCell ref="F1084:I1084"/>
    <mergeCell ref="F1085:I1085"/>
    <mergeCell ref="F1086:I1086"/>
    <mergeCell ref="F1087:I1087"/>
    <mergeCell ref="F1088:I1088"/>
    <mergeCell ref="L1088:M1088"/>
    <mergeCell ref="N1088:Q1088"/>
    <mergeCell ref="F1089:I1089"/>
    <mergeCell ref="F1090:I1090"/>
    <mergeCell ref="F1091:I1091"/>
    <mergeCell ref="F1092:I1092"/>
    <mergeCell ref="L1092:M1092"/>
    <mergeCell ref="N1092:Q1092"/>
    <mergeCell ref="F1093:I1093"/>
    <mergeCell ref="F1094:I1094"/>
    <mergeCell ref="F1095:I1095"/>
    <mergeCell ref="F1096:I1096"/>
    <mergeCell ref="F1097:I1097"/>
    <mergeCell ref="L1097:M1097"/>
    <mergeCell ref="N1097:Q1097"/>
    <mergeCell ref="F1098:I1098"/>
    <mergeCell ref="F1099:I1099"/>
    <mergeCell ref="F1100:I1100"/>
    <mergeCell ref="L1100:M1100"/>
    <mergeCell ref="N1100:Q1100"/>
    <mergeCell ref="F1101:I1101"/>
    <mergeCell ref="F1102:I1102"/>
    <mergeCell ref="F1103:I1103"/>
    <mergeCell ref="L1103:M1103"/>
    <mergeCell ref="N1103:Q1103"/>
    <mergeCell ref="F1104:I1104"/>
    <mergeCell ref="F1105:I1105"/>
    <mergeCell ref="F1106:I1106"/>
    <mergeCell ref="F1107:I1107"/>
    <mergeCell ref="L1107:M1107"/>
    <mergeCell ref="N1107:Q1107"/>
    <mergeCell ref="F1109:I1109"/>
    <mergeCell ref="L1109:M1109"/>
    <mergeCell ref="N1109:Q1109"/>
    <mergeCell ref="F1110:I1110"/>
    <mergeCell ref="F1111:I1111"/>
    <mergeCell ref="F1112:I1112"/>
    <mergeCell ref="F1113:I1113"/>
    <mergeCell ref="F1114:I1114"/>
    <mergeCell ref="F1115:I1115"/>
    <mergeCell ref="F1116:I1116"/>
    <mergeCell ref="L1116:M1116"/>
    <mergeCell ref="N1116:Q1116"/>
    <mergeCell ref="F1117:I1117"/>
    <mergeCell ref="F1118:I1118"/>
    <mergeCell ref="L1118:M1118"/>
    <mergeCell ref="N1118:Q1118"/>
    <mergeCell ref="F1120:I1120"/>
    <mergeCell ref="L1120:M1120"/>
    <mergeCell ref="N1120:Q1120"/>
    <mergeCell ref="F1121:I1121"/>
    <mergeCell ref="F1122:I1122"/>
    <mergeCell ref="F1123:I1123"/>
    <mergeCell ref="F1124:I1124"/>
    <mergeCell ref="F1125:I1125"/>
    <mergeCell ref="F1126:I1126"/>
    <mergeCell ref="F1127:I1127"/>
    <mergeCell ref="F1128:I1128"/>
    <mergeCell ref="F1129:I1129"/>
    <mergeCell ref="F1130:I1130"/>
    <mergeCell ref="F1131:I1131"/>
    <mergeCell ref="L1131:M1131"/>
    <mergeCell ref="N1131:Q1131"/>
    <mergeCell ref="F1132:I1132"/>
    <mergeCell ref="F1133:I1133"/>
    <mergeCell ref="L1133:M1133"/>
    <mergeCell ref="N1133:Q1133"/>
    <mergeCell ref="F1134:I1134"/>
    <mergeCell ref="F1135:I1135"/>
    <mergeCell ref="F1136:I1136"/>
    <mergeCell ref="F1137:I1137"/>
    <mergeCell ref="F1138:I1138"/>
    <mergeCell ref="F1139:I1139"/>
    <mergeCell ref="F1140:I1140"/>
    <mergeCell ref="F1141:I1141"/>
    <mergeCell ref="F1142:I1142"/>
    <mergeCell ref="F1143:I1143"/>
    <mergeCell ref="F1144:I1144"/>
    <mergeCell ref="F1145:I1145"/>
    <mergeCell ref="F1146:I1146"/>
    <mergeCell ref="F1147:I1147"/>
    <mergeCell ref="F1148:I1148"/>
    <mergeCell ref="F1149:I1149"/>
    <mergeCell ref="L1149:M1149"/>
    <mergeCell ref="N1149:Q1149"/>
    <mergeCell ref="F1150:I1150"/>
    <mergeCell ref="F1152:I1152"/>
    <mergeCell ref="L1152:M1152"/>
    <mergeCell ref="N1152:Q1152"/>
    <mergeCell ref="F1153:I1153"/>
    <mergeCell ref="F1154:I1154"/>
    <mergeCell ref="F1155:I1155"/>
    <mergeCell ref="F1156:I1156"/>
    <mergeCell ref="F1157:I1157"/>
    <mergeCell ref="F1158:I1158"/>
    <mergeCell ref="F1159:I1159"/>
    <mergeCell ref="F1160:I1160"/>
    <mergeCell ref="F1161:I1161"/>
    <mergeCell ref="F1162:I1162"/>
    <mergeCell ref="F1163:I1163"/>
    <mergeCell ref="L1163:M1163"/>
    <mergeCell ref="N1163:Q1163"/>
    <mergeCell ref="L1181:M1181"/>
    <mergeCell ref="N1181:Q1181"/>
    <mergeCell ref="F1182:I1182"/>
    <mergeCell ref="F1183:I1183"/>
    <mergeCell ref="F1184:I1184"/>
    <mergeCell ref="F1185:I1185"/>
    <mergeCell ref="F1186:I1186"/>
    <mergeCell ref="L1186:M1186"/>
    <mergeCell ref="N1186:Q1186"/>
    <mergeCell ref="F1187:I1187"/>
    <mergeCell ref="F1164:I1164"/>
    <mergeCell ref="F1166:I1166"/>
    <mergeCell ref="L1166:M1166"/>
    <mergeCell ref="N1166:Q1166"/>
    <mergeCell ref="F1167:I1167"/>
    <mergeCell ref="F1168:I1168"/>
    <mergeCell ref="F1169:I1169"/>
    <mergeCell ref="F1170:I1170"/>
    <mergeCell ref="F1171:I1171"/>
    <mergeCell ref="L1171:M1171"/>
    <mergeCell ref="N1171:Q1171"/>
    <mergeCell ref="F1172:I1172"/>
    <mergeCell ref="F1173:I1173"/>
    <mergeCell ref="F1174:I1174"/>
    <mergeCell ref="F1175:I1175"/>
    <mergeCell ref="L1175:M1175"/>
    <mergeCell ref="N1175:Q1175"/>
    <mergeCell ref="N1108:Q1108"/>
    <mergeCell ref="N1119:Q1119"/>
    <mergeCell ref="N1151:Q1151"/>
    <mergeCell ref="N1165:Q1165"/>
    <mergeCell ref="N1180:Q1180"/>
    <mergeCell ref="N1188:Q1188"/>
    <mergeCell ref="H1:K1"/>
    <mergeCell ref="S2:AC2"/>
    <mergeCell ref="N140:Q140"/>
    <mergeCell ref="N141:Q141"/>
    <mergeCell ref="N142:Q142"/>
    <mergeCell ref="N187:Q187"/>
    <mergeCell ref="N205:Q205"/>
    <mergeCell ref="N452:Q452"/>
    <mergeCell ref="N534:Q534"/>
    <mergeCell ref="N540:Q540"/>
    <mergeCell ref="N542:Q542"/>
    <mergeCell ref="N543:Q543"/>
    <mergeCell ref="N573:Q573"/>
    <mergeCell ref="N626:Q626"/>
    <mergeCell ref="N687:Q687"/>
    <mergeCell ref="N709:Q709"/>
    <mergeCell ref="N793:Q793"/>
    <mergeCell ref="N831:Q831"/>
    <mergeCell ref="N833:Q833"/>
    <mergeCell ref="F1176:I1176"/>
    <mergeCell ref="F1177:I1177"/>
    <mergeCell ref="F1178:I1178"/>
    <mergeCell ref="F1179:I1179"/>
    <mergeCell ref="L1179:M1179"/>
    <mergeCell ref="N1179:Q1179"/>
    <mergeCell ref="F1181:I1181"/>
  </mergeCells>
  <hyperlinks>
    <hyperlink ref="F1:G1" location="C2" display="1) Krycí list rozpočtu"/>
    <hyperlink ref="H1:K1" location="C86" display="2) Rekapitulace rozpočtu"/>
    <hyperlink ref="L1" location="C139"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8"/>
  <sheetViews>
    <sheetView showGridLines="0" workbookViewId="0" topLeftCell="A1">
      <selection activeCell="J26" sqref="J26"/>
    </sheetView>
  </sheetViews>
  <sheetFormatPr defaultColWidth="13.33203125" defaultRowHeight="9" customHeight="1"/>
  <cols>
    <col min="1" max="1" width="22.5" style="317" customWidth="1"/>
    <col min="2" max="2" width="80.16015625" style="317" customWidth="1"/>
    <col min="3" max="3" width="10.66015625" style="317" customWidth="1"/>
    <col min="4" max="4" width="18.16015625" style="317" customWidth="1"/>
    <col min="5" max="256" width="13.33203125" style="328" customWidth="1"/>
    <col min="257" max="257" width="22.5" style="328" customWidth="1"/>
    <col min="258" max="258" width="80.16015625" style="328" customWidth="1"/>
    <col min="259" max="259" width="10.66015625" style="328" customWidth="1"/>
    <col min="260" max="260" width="18.16015625" style="328" customWidth="1"/>
    <col min="261" max="512" width="13.33203125" style="328" customWidth="1"/>
    <col min="513" max="513" width="22.5" style="328" customWidth="1"/>
    <col min="514" max="514" width="80.16015625" style="328" customWidth="1"/>
    <col min="515" max="515" width="10.66015625" style="328" customWidth="1"/>
    <col min="516" max="516" width="18.16015625" style="328" customWidth="1"/>
    <col min="517" max="768" width="13.33203125" style="328" customWidth="1"/>
    <col min="769" max="769" width="22.5" style="328" customWidth="1"/>
    <col min="770" max="770" width="80.16015625" style="328" customWidth="1"/>
    <col min="771" max="771" width="10.66015625" style="328" customWidth="1"/>
    <col min="772" max="772" width="18.16015625" style="328" customWidth="1"/>
    <col min="773" max="1024" width="13.33203125" style="328" customWidth="1"/>
    <col min="1025" max="1025" width="22.5" style="328" customWidth="1"/>
    <col min="1026" max="1026" width="80.16015625" style="328" customWidth="1"/>
    <col min="1027" max="1027" width="10.66015625" style="328" customWidth="1"/>
    <col min="1028" max="1028" width="18.16015625" style="328" customWidth="1"/>
    <col min="1029" max="1280" width="13.33203125" style="328" customWidth="1"/>
    <col min="1281" max="1281" width="22.5" style="328" customWidth="1"/>
    <col min="1282" max="1282" width="80.16015625" style="328" customWidth="1"/>
    <col min="1283" max="1283" width="10.66015625" style="328" customWidth="1"/>
    <col min="1284" max="1284" width="18.16015625" style="328" customWidth="1"/>
    <col min="1285" max="1536" width="13.33203125" style="328" customWidth="1"/>
    <col min="1537" max="1537" width="22.5" style="328" customWidth="1"/>
    <col min="1538" max="1538" width="80.16015625" style="328" customWidth="1"/>
    <col min="1539" max="1539" width="10.66015625" style="328" customWidth="1"/>
    <col min="1540" max="1540" width="18.16015625" style="328" customWidth="1"/>
    <col min="1541" max="1792" width="13.33203125" style="328" customWidth="1"/>
    <col min="1793" max="1793" width="22.5" style="328" customWidth="1"/>
    <col min="1794" max="1794" width="80.16015625" style="328" customWidth="1"/>
    <col min="1795" max="1795" width="10.66015625" style="328" customWidth="1"/>
    <col min="1796" max="1796" width="18.16015625" style="328" customWidth="1"/>
    <col min="1797" max="2048" width="13.33203125" style="328" customWidth="1"/>
    <col min="2049" max="2049" width="22.5" style="328" customWidth="1"/>
    <col min="2050" max="2050" width="80.16015625" style="328" customWidth="1"/>
    <col min="2051" max="2051" width="10.66015625" style="328" customWidth="1"/>
    <col min="2052" max="2052" width="18.16015625" style="328" customWidth="1"/>
    <col min="2053" max="2304" width="13.33203125" style="328" customWidth="1"/>
    <col min="2305" max="2305" width="22.5" style="328" customWidth="1"/>
    <col min="2306" max="2306" width="80.16015625" style="328" customWidth="1"/>
    <col min="2307" max="2307" width="10.66015625" style="328" customWidth="1"/>
    <col min="2308" max="2308" width="18.16015625" style="328" customWidth="1"/>
    <col min="2309" max="2560" width="13.33203125" style="328" customWidth="1"/>
    <col min="2561" max="2561" width="22.5" style="328" customWidth="1"/>
    <col min="2562" max="2562" width="80.16015625" style="328" customWidth="1"/>
    <col min="2563" max="2563" width="10.66015625" style="328" customWidth="1"/>
    <col min="2564" max="2564" width="18.16015625" style="328" customWidth="1"/>
    <col min="2565" max="2816" width="13.33203125" style="328" customWidth="1"/>
    <col min="2817" max="2817" width="22.5" style="328" customWidth="1"/>
    <col min="2818" max="2818" width="80.16015625" style="328" customWidth="1"/>
    <col min="2819" max="2819" width="10.66015625" style="328" customWidth="1"/>
    <col min="2820" max="2820" width="18.16015625" style="328" customWidth="1"/>
    <col min="2821" max="3072" width="13.33203125" style="328" customWidth="1"/>
    <col min="3073" max="3073" width="22.5" style="328" customWidth="1"/>
    <col min="3074" max="3074" width="80.16015625" style="328" customWidth="1"/>
    <col min="3075" max="3075" width="10.66015625" style="328" customWidth="1"/>
    <col min="3076" max="3076" width="18.16015625" style="328" customWidth="1"/>
    <col min="3077" max="3328" width="13.33203125" style="328" customWidth="1"/>
    <col min="3329" max="3329" width="22.5" style="328" customWidth="1"/>
    <col min="3330" max="3330" width="80.16015625" style="328" customWidth="1"/>
    <col min="3331" max="3331" width="10.66015625" style="328" customWidth="1"/>
    <col min="3332" max="3332" width="18.16015625" style="328" customWidth="1"/>
    <col min="3333" max="3584" width="13.33203125" style="328" customWidth="1"/>
    <col min="3585" max="3585" width="22.5" style="328" customWidth="1"/>
    <col min="3586" max="3586" width="80.16015625" style="328" customWidth="1"/>
    <col min="3587" max="3587" width="10.66015625" style="328" customWidth="1"/>
    <col min="3588" max="3588" width="18.16015625" style="328" customWidth="1"/>
    <col min="3589" max="3840" width="13.33203125" style="328" customWidth="1"/>
    <col min="3841" max="3841" width="22.5" style="328" customWidth="1"/>
    <col min="3842" max="3842" width="80.16015625" style="328" customWidth="1"/>
    <col min="3843" max="3843" width="10.66015625" style="328" customWidth="1"/>
    <col min="3844" max="3844" width="18.16015625" style="328" customWidth="1"/>
    <col min="3845" max="4096" width="13.33203125" style="328" customWidth="1"/>
    <col min="4097" max="4097" width="22.5" style="328" customWidth="1"/>
    <col min="4098" max="4098" width="80.16015625" style="328" customWidth="1"/>
    <col min="4099" max="4099" width="10.66015625" style="328" customWidth="1"/>
    <col min="4100" max="4100" width="18.16015625" style="328" customWidth="1"/>
    <col min="4101" max="4352" width="13.33203125" style="328" customWidth="1"/>
    <col min="4353" max="4353" width="22.5" style="328" customWidth="1"/>
    <col min="4354" max="4354" width="80.16015625" style="328" customWidth="1"/>
    <col min="4355" max="4355" width="10.66015625" style="328" customWidth="1"/>
    <col min="4356" max="4356" width="18.16015625" style="328" customWidth="1"/>
    <col min="4357" max="4608" width="13.33203125" style="328" customWidth="1"/>
    <col min="4609" max="4609" width="22.5" style="328" customWidth="1"/>
    <col min="4610" max="4610" width="80.16015625" style="328" customWidth="1"/>
    <col min="4611" max="4611" width="10.66015625" style="328" customWidth="1"/>
    <col min="4612" max="4612" width="18.16015625" style="328" customWidth="1"/>
    <col min="4613" max="4864" width="13.33203125" style="328" customWidth="1"/>
    <col min="4865" max="4865" width="22.5" style="328" customWidth="1"/>
    <col min="4866" max="4866" width="80.16015625" style="328" customWidth="1"/>
    <col min="4867" max="4867" width="10.66015625" style="328" customWidth="1"/>
    <col min="4868" max="4868" width="18.16015625" style="328" customWidth="1"/>
    <col min="4869" max="5120" width="13.33203125" style="328" customWidth="1"/>
    <col min="5121" max="5121" width="22.5" style="328" customWidth="1"/>
    <col min="5122" max="5122" width="80.16015625" style="328" customWidth="1"/>
    <col min="5123" max="5123" width="10.66015625" style="328" customWidth="1"/>
    <col min="5124" max="5124" width="18.16015625" style="328" customWidth="1"/>
    <col min="5125" max="5376" width="13.33203125" style="328" customWidth="1"/>
    <col min="5377" max="5377" width="22.5" style="328" customWidth="1"/>
    <col min="5378" max="5378" width="80.16015625" style="328" customWidth="1"/>
    <col min="5379" max="5379" width="10.66015625" style="328" customWidth="1"/>
    <col min="5380" max="5380" width="18.16015625" style="328" customWidth="1"/>
    <col min="5381" max="5632" width="13.33203125" style="328" customWidth="1"/>
    <col min="5633" max="5633" width="22.5" style="328" customWidth="1"/>
    <col min="5634" max="5634" width="80.16015625" style="328" customWidth="1"/>
    <col min="5635" max="5635" width="10.66015625" style="328" customWidth="1"/>
    <col min="5636" max="5636" width="18.16015625" style="328" customWidth="1"/>
    <col min="5637" max="5888" width="13.33203125" style="328" customWidth="1"/>
    <col min="5889" max="5889" width="22.5" style="328" customWidth="1"/>
    <col min="5890" max="5890" width="80.16015625" style="328" customWidth="1"/>
    <col min="5891" max="5891" width="10.66015625" style="328" customWidth="1"/>
    <col min="5892" max="5892" width="18.16015625" style="328" customWidth="1"/>
    <col min="5893" max="6144" width="13.33203125" style="328" customWidth="1"/>
    <col min="6145" max="6145" width="22.5" style="328" customWidth="1"/>
    <col min="6146" max="6146" width="80.16015625" style="328" customWidth="1"/>
    <col min="6147" max="6147" width="10.66015625" style="328" customWidth="1"/>
    <col min="6148" max="6148" width="18.16015625" style="328" customWidth="1"/>
    <col min="6149" max="6400" width="13.33203125" style="328" customWidth="1"/>
    <col min="6401" max="6401" width="22.5" style="328" customWidth="1"/>
    <col min="6402" max="6402" width="80.16015625" style="328" customWidth="1"/>
    <col min="6403" max="6403" width="10.66015625" style="328" customWidth="1"/>
    <col min="6404" max="6404" width="18.16015625" style="328" customWidth="1"/>
    <col min="6405" max="6656" width="13.33203125" style="328" customWidth="1"/>
    <col min="6657" max="6657" width="22.5" style="328" customWidth="1"/>
    <col min="6658" max="6658" width="80.16015625" style="328" customWidth="1"/>
    <col min="6659" max="6659" width="10.66015625" style="328" customWidth="1"/>
    <col min="6660" max="6660" width="18.16015625" style="328" customWidth="1"/>
    <col min="6661" max="6912" width="13.33203125" style="328" customWidth="1"/>
    <col min="6913" max="6913" width="22.5" style="328" customWidth="1"/>
    <col min="6914" max="6914" width="80.16015625" style="328" customWidth="1"/>
    <col min="6915" max="6915" width="10.66015625" style="328" customWidth="1"/>
    <col min="6916" max="6916" width="18.16015625" style="328" customWidth="1"/>
    <col min="6917" max="7168" width="13.33203125" style="328" customWidth="1"/>
    <col min="7169" max="7169" width="22.5" style="328" customWidth="1"/>
    <col min="7170" max="7170" width="80.16015625" style="328" customWidth="1"/>
    <col min="7171" max="7171" width="10.66015625" style="328" customWidth="1"/>
    <col min="7172" max="7172" width="18.16015625" style="328" customWidth="1"/>
    <col min="7173" max="7424" width="13.33203125" style="328" customWidth="1"/>
    <col min="7425" max="7425" width="22.5" style="328" customWidth="1"/>
    <col min="7426" max="7426" width="80.16015625" style="328" customWidth="1"/>
    <col min="7427" max="7427" width="10.66015625" style="328" customWidth="1"/>
    <col min="7428" max="7428" width="18.16015625" style="328" customWidth="1"/>
    <col min="7429" max="7680" width="13.33203125" style="328" customWidth="1"/>
    <col min="7681" max="7681" width="22.5" style="328" customWidth="1"/>
    <col min="7682" max="7682" width="80.16015625" style="328" customWidth="1"/>
    <col min="7683" max="7683" width="10.66015625" style="328" customWidth="1"/>
    <col min="7684" max="7684" width="18.16015625" style="328" customWidth="1"/>
    <col min="7685" max="7936" width="13.33203125" style="328" customWidth="1"/>
    <col min="7937" max="7937" width="22.5" style="328" customWidth="1"/>
    <col min="7938" max="7938" width="80.16015625" style="328" customWidth="1"/>
    <col min="7939" max="7939" width="10.66015625" style="328" customWidth="1"/>
    <col min="7940" max="7940" width="18.16015625" style="328" customWidth="1"/>
    <col min="7941" max="8192" width="13.33203125" style="328" customWidth="1"/>
    <col min="8193" max="8193" width="22.5" style="328" customWidth="1"/>
    <col min="8194" max="8194" width="80.16015625" style="328" customWidth="1"/>
    <col min="8195" max="8195" width="10.66015625" style="328" customWidth="1"/>
    <col min="8196" max="8196" width="18.16015625" style="328" customWidth="1"/>
    <col min="8197" max="8448" width="13.33203125" style="328" customWidth="1"/>
    <col min="8449" max="8449" width="22.5" style="328" customWidth="1"/>
    <col min="8450" max="8450" width="80.16015625" style="328" customWidth="1"/>
    <col min="8451" max="8451" width="10.66015625" style="328" customWidth="1"/>
    <col min="8452" max="8452" width="18.16015625" style="328" customWidth="1"/>
    <col min="8453" max="8704" width="13.33203125" style="328" customWidth="1"/>
    <col min="8705" max="8705" width="22.5" style="328" customWidth="1"/>
    <col min="8706" max="8706" width="80.16015625" style="328" customWidth="1"/>
    <col min="8707" max="8707" width="10.66015625" style="328" customWidth="1"/>
    <col min="8708" max="8708" width="18.16015625" style="328" customWidth="1"/>
    <col min="8709" max="8960" width="13.33203125" style="328" customWidth="1"/>
    <col min="8961" max="8961" width="22.5" style="328" customWidth="1"/>
    <col min="8962" max="8962" width="80.16015625" style="328" customWidth="1"/>
    <col min="8963" max="8963" width="10.66015625" style="328" customWidth="1"/>
    <col min="8964" max="8964" width="18.16015625" style="328" customWidth="1"/>
    <col min="8965" max="9216" width="13.33203125" style="328" customWidth="1"/>
    <col min="9217" max="9217" width="22.5" style="328" customWidth="1"/>
    <col min="9218" max="9218" width="80.16015625" style="328" customWidth="1"/>
    <col min="9219" max="9219" width="10.66015625" style="328" customWidth="1"/>
    <col min="9220" max="9220" width="18.16015625" style="328" customWidth="1"/>
    <col min="9221" max="9472" width="13.33203125" style="328" customWidth="1"/>
    <col min="9473" max="9473" width="22.5" style="328" customWidth="1"/>
    <col min="9474" max="9474" width="80.16015625" style="328" customWidth="1"/>
    <col min="9475" max="9475" width="10.66015625" style="328" customWidth="1"/>
    <col min="9476" max="9476" width="18.16015625" style="328" customWidth="1"/>
    <col min="9477" max="9728" width="13.33203125" style="328" customWidth="1"/>
    <col min="9729" max="9729" width="22.5" style="328" customWidth="1"/>
    <col min="9730" max="9730" width="80.16015625" style="328" customWidth="1"/>
    <col min="9731" max="9731" width="10.66015625" style="328" customWidth="1"/>
    <col min="9732" max="9732" width="18.16015625" style="328" customWidth="1"/>
    <col min="9733" max="9984" width="13.33203125" style="328" customWidth="1"/>
    <col min="9985" max="9985" width="22.5" style="328" customWidth="1"/>
    <col min="9986" max="9986" width="80.16015625" style="328" customWidth="1"/>
    <col min="9987" max="9987" width="10.66015625" style="328" customWidth="1"/>
    <col min="9988" max="9988" width="18.16015625" style="328" customWidth="1"/>
    <col min="9989" max="10240" width="13.33203125" style="328" customWidth="1"/>
    <col min="10241" max="10241" width="22.5" style="328" customWidth="1"/>
    <col min="10242" max="10242" width="80.16015625" style="328" customWidth="1"/>
    <col min="10243" max="10243" width="10.66015625" style="328" customWidth="1"/>
    <col min="10244" max="10244" width="18.16015625" style="328" customWidth="1"/>
    <col min="10245" max="10496" width="13.33203125" style="328" customWidth="1"/>
    <col min="10497" max="10497" width="22.5" style="328" customWidth="1"/>
    <col min="10498" max="10498" width="80.16015625" style="328" customWidth="1"/>
    <col min="10499" max="10499" width="10.66015625" style="328" customWidth="1"/>
    <col min="10500" max="10500" width="18.16015625" style="328" customWidth="1"/>
    <col min="10501" max="10752" width="13.33203125" style="328" customWidth="1"/>
    <col min="10753" max="10753" width="22.5" style="328" customWidth="1"/>
    <col min="10754" max="10754" width="80.16015625" style="328" customWidth="1"/>
    <col min="10755" max="10755" width="10.66015625" style="328" customWidth="1"/>
    <col min="10756" max="10756" width="18.16015625" style="328" customWidth="1"/>
    <col min="10757" max="11008" width="13.33203125" style="328" customWidth="1"/>
    <col min="11009" max="11009" width="22.5" style="328" customWidth="1"/>
    <col min="11010" max="11010" width="80.16015625" style="328" customWidth="1"/>
    <col min="11011" max="11011" width="10.66015625" style="328" customWidth="1"/>
    <col min="11012" max="11012" width="18.16015625" style="328" customWidth="1"/>
    <col min="11013" max="11264" width="13.33203125" style="328" customWidth="1"/>
    <col min="11265" max="11265" width="22.5" style="328" customWidth="1"/>
    <col min="11266" max="11266" width="80.16015625" style="328" customWidth="1"/>
    <col min="11267" max="11267" width="10.66015625" style="328" customWidth="1"/>
    <col min="11268" max="11268" width="18.16015625" style="328" customWidth="1"/>
    <col min="11269" max="11520" width="13.33203125" style="328" customWidth="1"/>
    <col min="11521" max="11521" width="22.5" style="328" customWidth="1"/>
    <col min="11522" max="11522" width="80.16015625" style="328" customWidth="1"/>
    <col min="11523" max="11523" width="10.66015625" style="328" customWidth="1"/>
    <col min="11524" max="11524" width="18.16015625" style="328" customWidth="1"/>
    <col min="11525" max="11776" width="13.33203125" style="328" customWidth="1"/>
    <col min="11777" max="11777" width="22.5" style="328" customWidth="1"/>
    <col min="11778" max="11778" width="80.16015625" style="328" customWidth="1"/>
    <col min="11779" max="11779" width="10.66015625" style="328" customWidth="1"/>
    <col min="11780" max="11780" width="18.16015625" style="328" customWidth="1"/>
    <col min="11781" max="12032" width="13.33203125" style="328" customWidth="1"/>
    <col min="12033" max="12033" width="22.5" style="328" customWidth="1"/>
    <col min="12034" max="12034" width="80.16015625" style="328" customWidth="1"/>
    <col min="12035" max="12035" width="10.66015625" style="328" customWidth="1"/>
    <col min="12036" max="12036" width="18.16015625" style="328" customWidth="1"/>
    <col min="12037" max="12288" width="13.33203125" style="328" customWidth="1"/>
    <col min="12289" max="12289" width="22.5" style="328" customWidth="1"/>
    <col min="12290" max="12290" width="80.16015625" style="328" customWidth="1"/>
    <col min="12291" max="12291" width="10.66015625" style="328" customWidth="1"/>
    <col min="12292" max="12292" width="18.16015625" style="328" customWidth="1"/>
    <col min="12293" max="12544" width="13.33203125" style="328" customWidth="1"/>
    <col min="12545" max="12545" width="22.5" style="328" customWidth="1"/>
    <col min="12546" max="12546" width="80.16015625" style="328" customWidth="1"/>
    <col min="12547" max="12547" width="10.66015625" style="328" customWidth="1"/>
    <col min="12548" max="12548" width="18.16015625" style="328" customWidth="1"/>
    <col min="12549" max="12800" width="13.33203125" style="328" customWidth="1"/>
    <col min="12801" max="12801" width="22.5" style="328" customWidth="1"/>
    <col min="12802" max="12802" width="80.16015625" style="328" customWidth="1"/>
    <col min="12803" max="12803" width="10.66015625" style="328" customWidth="1"/>
    <col min="12804" max="12804" width="18.16015625" style="328" customWidth="1"/>
    <col min="12805" max="13056" width="13.33203125" style="328" customWidth="1"/>
    <col min="13057" max="13057" width="22.5" style="328" customWidth="1"/>
    <col min="13058" max="13058" width="80.16015625" style="328" customWidth="1"/>
    <col min="13059" max="13059" width="10.66015625" style="328" customWidth="1"/>
    <col min="13060" max="13060" width="18.16015625" style="328" customWidth="1"/>
    <col min="13061" max="13312" width="13.33203125" style="328" customWidth="1"/>
    <col min="13313" max="13313" width="22.5" style="328" customWidth="1"/>
    <col min="13314" max="13314" width="80.16015625" style="328" customWidth="1"/>
    <col min="13315" max="13315" width="10.66015625" style="328" customWidth="1"/>
    <col min="13316" max="13316" width="18.16015625" style="328" customWidth="1"/>
    <col min="13317" max="13568" width="13.33203125" style="328" customWidth="1"/>
    <col min="13569" max="13569" width="22.5" style="328" customWidth="1"/>
    <col min="13570" max="13570" width="80.16015625" style="328" customWidth="1"/>
    <col min="13571" max="13571" width="10.66015625" style="328" customWidth="1"/>
    <col min="13572" max="13572" width="18.16015625" style="328" customWidth="1"/>
    <col min="13573" max="13824" width="13.33203125" style="328" customWidth="1"/>
    <col min="13825" max="13825" width="22.5" style="328" customWidth="1"/>
    <col min="13826" max="13826" width="80.16015625" style="328" customWidth="1"/>
    <col min="13827" max="13827" width="10.66015625" style="328" customWidth="1"/>
    <col min="13828" max="13828" width="18.16015625" style="328" customWidth="1"/>
    <col min="13829" max="14080" width="13.33203125" style="328" customWidth="1"/>
    <col min="14081" max="14081" width="22.5" style="328" customWidth="1"/>
    <col min="14082" max="14082" width="80.16015625" style="328" customWidth="1"/>
    <col min="14083" max="14083" width="10.66015625" style="328" customWidth="1"/>
    <col min="14084" max="14084" width="18.16015625" style="328" customWidth="1"/>
    <col min="14085" max="14336" width="13.33203125" style="328" customWidth="1"/>
    <col min="14337" max="14337" width="22.5" style="328" customWidth="1"/>
    <col min="14338" max="14338" width="80.16015625" style="328" customWidth="1"/>
    <col min="14339" max="14339" width="10.66015625" style="328" customWidth="1"/>
    <col min="14340" max="14340" width="18.16015625" style="328" customWidth="1"/>
    <col min="14341" max="14592" width="13.33203125" style="328" customWidth="1"/>
    <col min="14593" max="14593" width="22.5" style="328" customWidth="1"/>
    <col min="14594" max="14594" width="80.16015625" style="328" customWidth="1"/>
    <col min="14595" max="14595" width="10.66015625" style="328" customWidth="1"/>
    <col min="14596" max="14596" width="18.16015625" style="328" customWidth="1"/>
    <col min="14597" max="14848" width="13.33203125" style="328" customWidth="1"/>
    <col min="14849" max="14849" width="22.5" style="328" customWidth="1"/>
    <col min="14850" max="14850" width="80.16015625" style="328" customWidth="1"/>
    <col min="14851" max="14851" width="10.66015625" style="328" customWidth="1"/>
    <col min="14852" max="14852" width="18.16015625" style="328" customWidth="1"/>
    <col min="14853" max="15104" width="13.33203125" style="328" customWidth="1"/>
    <col min="15105" max="15105" width="22.5" style="328" customWidth="1"/>
    <col min="15106" max="15106" width="80.16015625" style="328" customWidth="1"/>
    <col min="15107" max="15107" width="10.66015625" style="328" customWidth="1"/>
    <col min="15108" max="15108" width="18.16015625" style="328" customWidth="1"/>
    <col min="15109" max="15360" width="13.33203125" style="328" customWidth="1"/>
    <col min="15361" max="15361" width="22.5" style="328" customWidth="1"/>
    <col min="15362" max="15362" width="80.16015625" style="328" customWidth="1"/>
    <col min="15363" max="15363" width="10.66015625" style="328" customWidth="1"/>
    <col min="15364" max="15364" width="18.16015625" style="328" customWidth="1"/>
    <col min="15365" max="15616" width="13.33203125" style="328" customWidth="1"/>
    <col min="15617" max="15617" width="22.5" style="328" customWidth="1"/>
    <col min="15618" max="15618" width="80.16015625" style="328" customWidth="1"/>
    <col min="15619" max="15619" width="10.66015625" style="328" customWidth="1"/>
    <col min="15620" max="15620" width="18.16015625" style="328" customWidth="1"/>
    <col min="15621" max="15872" width="13.33203125" style="328" customWidth="1"/>
    <col min="15873" max="15873" width="22.5" style="328" customWidth="1"/>
    <col min="15874" max="15874" width="80.16015625" style="328" customWidth="1"/>
    <col min="15875" max="15875" width="10.66015625" style="328" customWidth="1"/>
    <col min="15876" max="15876" width="18.16015625" style="328" customWidth="1"/>
    <col min="15877" max="16128" width="13.33203125" style="328" customWidth="1"/>
    <col min="16129" max="16129" width="22.5" style="328" customWidth="1"/>
    <col min="16130" max="16130" width="80.16015625" style="328" customWidth="1"/>
    <col min="16131" max="16131" width="10.66015625" style="328" customWidth="1"/>
    <col min="16132" max="16132" width="18.16015625" style="328" customWidth="1"/>
    <col min="16133" max="16384" width="13.33203125" style="328" customWidth="1"/>
  </cols>
  <sheetData>
    <row r="1" spans="1:4" s="317" customFormat="1" ht="27.6" customHeight="1">
      <c r="A1" s="316" t="s">
        <v>2623</v>
      </c>
      <c r="B1" s="316"/>
      <c r="C1" s="316"/>
      <c r="D1" s="316"/>
    </row>
    <row r="2" spans="1:4" s="317" customFormat="1" ht="15" customHeight="1">
      <c r="A2" s="318" t="s">
        <v>2624</v>
      </c>
      <c r="B2" s="319"/>
      <c r="C2" s="319"/>
      <c r="D2" s="319"/>
    </row>
    <row r="3" spans="1:4" s="317" customFormat="1" ht="12.6" customHeight="1">
      <c r="A3" s="320" t="s">
        <v>2625</v>
      </c>
      <c r="B3" s="319"/>
      <c r="C3" s="319"/>
      <c r="D3" s="319"/>
    </row>
    <row r="4" spans="1:4" s="317" customFormat="1" ht="13.15" customHeight="1">
      <c r="A4" s="319"/>
      <c r="B4" s="319"/>
      <c r="C4" s="319"/>
      <c r="D4" s="319"/>
    </row>
    <row r="5" spans="1:4" s="317" customFormat="1" ht="24" customHeight="1">
      <c r="A5" s="321" t="s">
        <v>64</v>
      </c>
      <c r="B5" s="321" t="s">
        <v>180</v>
      </c>
      <c r="C5" s="321" t="s">
        <v>181</v>
      </c>
      <c r="D5" s="321" t="s">
        <v>2626</v>
      </c>
    </row>
    <row r="6" spans="1:4" s="317" customFormat="1" ht="12.75" customHeight="1" hidden="1">
      <c r="A6" s="321" t="s">
        <v>90</v>
      </c>
      <c r="B6" s="321" t="s">
        <v>114</v>
      </c>
      <c r="C6" s="321" t="s">
        <v>113</v>
      </c>
      <c r="D6" s="321" t="s">
        <v>196</v>
      </c>
    </row>
    <row r="7" spans="1:4" s="317" customFormat="1" ht="4.15" customHeight="1">
      <c r="A7" s="319"/>
      <c r="B7" s="319"/>
      <c r="C7" s="319"/>
      <c r="D7" s="319"/>
    </row>
    <row r="8" spans="1:4" s="317" customFormat="1" ht="13.15" customHeight="1">
      <c r="A8" s="322" t="s">
        <v>88</v>
      </c>
      <c r="B8" s="322" t="s">
        <v>2627</v>
      </c>
      <c r="C8" s="322"/>
      <c r="D8" s="323"/>
    </row>
    <row r="9" spans="1:4" s="317" customFormat="1" ht="12" customHeight="1">
      <c r="A9" s="324" t="s">
        <v>109</v>
      </c>
      <c r="B9" s="324" t="s">
        <v>2628</v>
      </c>
      <c r="C9" s="324" t="s">
        <v>111</v>
      </c>
      <c r="D9" s="325">
        <v>993.454</v>
      </c>
    </row>
    <row r="10" spans="1:4" s="317" customFormat="1" ht="12" customHeight="1">
      <c r="A10" s="326"/>
      <c r="B10" s="326" t="s">
        <v>2629</v>
      </c>
      <c r="C10" s="326"/>
      <c r="D10" s="327">
        <v>280.932</v>
      </c>
    </row>
    <row r="11" spans="1:4" s="317" customFormat="1" ht="12" customHeight="1">
      <c r="A11" s="326"/>
      <c r="B11" s="326" t="s">
        <v>2630</v>
      </c>
      <c r="C11" s="326"/>
      <c r="D11" s="327">
        <v>253.306</v>
      </c>
    </row>
    <row r="12" spans="1:4" s="317" customFormat="1" ht="12" customHeight="1">
      <c r="A12" s="326"/>
      <c r="B12" s="326" t="s">
        <v>2631</v>
      </c>
      <c r="C12" s="326"/>
      <c r="D12" s="327">
        <v>243.371</v>
      </c>
    </row>
    <row r="13" spans="1:4" s="317" customFormat="1" ht="12" customHeight="1">
      <c r="A13" s="326"/>
      <c r="B13" s="326" t="s">
        <v>2632</v>
      </c>
      <c r="C13" s="326"/>
      <c r="D13" s="327">
        <v>215.845</v>
      </c>
    </row>
    <row r="14" spans="1:4" s="317" customFormat="1" ht="12" customHeight="1">
      <c r="A14" s="326"/>
      <c r="B14" s="326" t="s">
        <v>2633</v>
      </c>
      <c r="C14" s="326"/>
      <c r="D14" s="327">
        <v>993.454</v>
      </c>
    </row>
    <row r="15" spans="1:4" s="317" customFormat="1" ht="12" customHeight="1">
      <c r="A15" s="324" t="s">
        <v>115</v>
      </c>
      <c r="B15" s="324" t="s">
        <v>2634</v>
      </c>
      <c r="C15" s="324" t="s">
        <v>111</v>
      </c>
      <c r="D15" s="325">
        <v>13.514</v>
      </c>
    </row>
    <row r="16" spans="1:4" s="317" customFormat="1" ht="12" customHeight="1">
      <c r="A16" s="326"/>
      <c r="B16" s="326" t="s">
        <v>2635</v>
      </c>
      <c r="C16" s="326"/>
      <c r="D16" s="327">
        <v>0</v>
      </c>
    </row>
    <row r="17" spans="1:4" s="317" customFormat="1" ht="12" customHeight="1">
      <c r="A17" s="326"/>
      <c r="B17" s="326" t="s">
        <v>2636</v>
      </c>
      <c r="C17" s="326"/>
      <c r="D17" s="327">
        <v>4.444</v>
      </c>
    </row>
    <row r="18" spans="1:4" s="317" customFormat="1" ht="12" customHeight="1">
      <c r="A18" s="326"/>
      <c r="B18" s="326" t="s">
        <v>2637</v>
      </c>
      <c r="C18" s="326"/>
      <c r="D18" s="327">
        <v>9.07</v>
      </c>
    </row>
    <row r="19" spans="1:4" s="317" customFormat="1" ht="12" customHeight="1">
      <c r="A19" s="326"/>
      <c r="B19" s="326" t="s">
        <v>2638</v>
      </c>
      <c r="C19" s="326"/>
      <c r="D19" s="327">
        <v>0</v>
      </c>
    </row>
    <row r="20" spans="1:4" s="317" customFormat="1" ht="12" customHeight="1">
      <c r="A20" s="326"/>
      <c r="B20" s="326" t="s">
        <v>2633</v>
      </c>
      <c r="C20" s="326"/>
      <c r="D20" s="327">
        <v>13.514</v>
      </c>
    </row>
    <row r="21" spans="1:4" s="317" customFormat="1" ht="12" customHeight="1">
      <c r="A21" s="324" t="s">
        <v>119</v>
      </c>
      <c r="B21" s="324" t="s">
        <v>2639</v>
      </c>
      <c r="C21" s="324" t="s">
        <v>111</v>
      </c>
      <c r="D21" s="325">
        <v>121.707</v>
      </c>
    </row>
    <row r="22" spans="1:4" s="317" customFormat="1" ht="12" customHeight="1">
      <c r="A22" s="326"/>
      <c r="B22" s="326" t="s">
        <v>2640</v>
      </c>
      <c r="C22" s="326"/>
      <c r="D22" s="327">
        <v>55.758</v>
      </c>
    </row>
    <row r="23" spans="1:4" s="317" customFormat="1" ht="12" customHeight="1">
      <c r="A23" s="326"/>
      <c r="B23" s="326" t="s">
        <v>2641</v>
      </c>
      <c r="C23" s="326"/>
      <c r="D23" s="327">
        <v>35.287</v>
      </c>
    </row>
    <row r="24" spans="1:4" s="317" customFormat="1" ht="12" customHeight="1">
      <c r="A24" s="326"/>
      <c r="B24" s="326" t="s">
        <v>2642</v>
      </c>
      <c r="C24" s="326"/>
      <c r="D24" s="327">
        <v>14.632</v>
      </c>
    </row>
    <row r="25" spans="1:4" s="317" customFormat="1" ht="12" customHeight="1">
      <c r="A25" s="326"/>
      <c r="B25" s="326" t="s">
        <v>2643</v>
      </c>
      <c r="C25" s="326"/>
      <c r="D25" s="327">
        <v>16.03</v>
      </c>
    </row>
    <row r="26" spans="1:4" s="317" customFormat="1" ht="12" customHeight="1">
      <c r="A26" s="326"/>
      <c r="B26" s="326" t="s">
        <v>2633</v>
      </c>
      <c r="C26" s="326"/>
      <c r="D26" s="327">
        <v>121.707</v>
      </c>
    </row>
    <row r="27" spans="1:4" s="317" customFormat="1" ht="12" customHeight="1">
      <c r="A27" s="324" t="s">
        <v>81</v>
      </c>
      <c r="B27" s="324" t="s">
        <v>2644</v>
      </c>
      <c r="C27" s="324" t="s">
        <v>111</v>
      </c>
      <c r="D27" s="325">
        <v>8.425</v>
      </c>
    </row>
    <row r="28" spans="1:4" s="317" customFormat="1" ht="12" customHeight="1">
      <c r="A28" s="326"/>
      <c r="B28" s="326" t="s">
        <v>2645</v>
      </c>
      <c r="C28" s="326"/>
      <c r="D28" s="327">
        <v>6.24</v>
      </c>
    </row>
    <row r="29" spans="1:4" s="317" customFormat="1" ht="12" customHeight="1">
      <c r="A29" s="326"/>
      <c r="B29" s="326" t="s">
        <v>2646</v>
      </c>
      <c r="C29" s="326"/>
      <c r="D29" s="327">
        <v>2.185</v>
      </c>
    </row>
    <row r="30" spans="1:4" s="317" customFormat="1" ht="12" customHeight="1">
      <c r="A30" s="326"/>
      <c r="B30" s="326" t="s">
        <v>2633</v>
      </c>
      <c r="C30" s="326"/>
      <c r="D30" s="327">
        <v>8.425</v>
      </c>
    </row>
    <row r="31" spans="1:4" s="317" customFormat="1" ht="12" customHeight="1">
      <c r="A31" s="324" t="s">
        <v>129</v>
      </c>
      <c r="B31" s="324" t="s">
        <v>2647</v>
      </c>
      <c r="C31" s="324" t="s">
        <v>111</v>
      </c>
      <c r="D31" s="325">
        <v>240.904</v>
      </c>
    </row>
    <row r="32" spans="1:4" s="317" customFormat="1" ht="12" customHeight="1">
      <c r="A32" s="326"/>
      <c r="B32" s="326" t="s">
        <v>2648</v>
      </c>
      <c r="C32" s="326"/>
      <c r="D32" s="327">
        <v>77.308</v>
      </c>
    </row>
    <row r="33" spans="1:4" s="317" customFormat="1" ht="12" customHeight="1">
      <c r="A33" s="326"/>
      <c r="B33" s="326" t="s">
        <v>2649</v>
      </c>
      <c r="C33" s="326"/>
      <c r="D33" s="327">
        <v>66.142</v>
      </c>
    </row>
    <row r="34" spans="1:4" s="317" customFormat="1" ht="12" customHeight="1">
      <c r="A34" s="326"/>
      <c r="B34" s="326" t="s">
        <v>2650</v>
      </c>
      <c r="C34" s="326"/>
      <c r="D34" s="327">
        <v>45.014</v>
      </c>
    </row>
    <row r="35" spans="1:4" s="317" customFormat="1" ht="12" customHeight="1">
      <c r="A35" s="326"/>
      <c r="B35" s="326" t="s">
        <v>2651</v>
      </c>
      <c r="C35" s="326"/>
      <c r="D35" s="327">
        <v>52.44</v>
      </c>
    </row>
    <row r="36" spans="1:4" s="317" customFormat="1" ht="12" customHeight="1">
      <c r="A36" s="326"/>
      <c r="B36" s="326" t="s">
        <v>2633</v>
      </c>
      <c r="C36" s="326"/>
      <c r="D36" s="327">
        <v>240.904</v>
      </c>
    </row>
    <row r="37" spans="1:4" s="317" customFormat="1" ht="12" customHeight="1">
      <c r="A37" s="324" t="s">
        <v>124</v>
      </c>
      <c r="B37" s="324" t="s">
        <v>2652</v>
      </c>
      <c r="C37" s="324" t="s">
        <v>111</v>
      </c>
      <c r="D37" s="325">
        <v>214.673</v>
      </c>
    </row>
    <row r="38" spans="1:4" s="317" customFormat="1" ht="12" customHeight="1">
      <c r="A38" s="326"/>
      <c r="B38" s="326" t="s">
        <v>2653</v>
      </c>
      <c r="C38" s="326"/>
      <c r="D38" s="327">
        <v>86.43</v>
      </c>
    </row>
    <row r="39" spans="1:4" s="317" customFormat="1" ht="12" customHeight="1">
      <c r="A39" s="326"/>
      <c r="B39" s="326" t="s">
        <v>2654</v>
      </c>
      <c r="C39" s="326"/>
      <c r="D39" s="327">
        <v>46.04</v>
      </c>
    </row>
    <row r="40" spans="1:4" s="317" customFormat="1" ht="12" customHeight="1">
      <c r="A40" s="326"/>
      <c r="B40" s="326" t="s">
        <v>2655</v>
      </c>
      <c r="C40" s="326"/>
      <c r="D40" s="327">
        <v>11.048</v>
      </c>
    </row>
    <row r="41" spans="1:4" s="317" customFormat="1" ht="12" customHeight="1">
      <c r="A41" s="326"/>
      <c r="B41" s="326" t="s">
        <v>2656</v>
      </c>
      <c r="C41" s="326"/>
      <c r="D41" s="327">
        <v>71.155</v>
      </c>
    </row>
    <row r="42" spans="1:4" s="317" customFormat="1" ht="12" customHeight="1">
      <c r="A42" s="326"/>
      <c r="B42" s="326" t="s">
        <v>2633</v>
      </c>
      <c r="C42" s="326"/>
      <c r="D42" s="327">
        <v>214.673</v>
      </c>
    </row>
    <row r="43" spans="1:4" s="317" customFormat="1" ht="13.15" customHeight="1">
      <c r="A43" s="322" t="s">
        <v>92</v>
      </c>
      <c r="B43" s="322" t="s">
        <v>2657</v>
      </c>
      <c r="C43" s="322"/>
      <c r="D43" s="323"/>
    </row>
    <row r="44" spans="1:4" s="317" customFormat="1" ht="12" customHeight="1">
      <c r="A44" s="324" t="s">
        <v>109</v>
      </c>
      <c r="B44" s="324" t="s">
        <v>2658</v>
      </c>
      <c r="C44" s="324" t="s">
        <v>111</v>
      </c>
      <c r="D44" s="325">
        <v>445.09</v>
      </c>
    </row>
    <row r="45" spans="1:4" s="317" customFormat="1" ht="12" customHeight="1">
      <c r="A45" s="326"/>
      <c r="B45" s="326" t="s">
        <v>2659</v>
      </c>
      <c r="C45" s="326"/>
      <c r="D45" s="327">
        <v>189.62</v>
      </c>
    </row>
    <row r="46" spans="1:4" s="317" customFormat="1" ht="12" customHeight="1">
      <c r="A46" s="326"/>
      <c r="B46" s="326" t="s">
        <v>2660</v>
      </c>
      <c r="C46" s="326"/>
      <c r="D46" s="327">
        <v>96.1</v>
      </c>
    </row>
    <row r="47" spans="1:4" s="317" customFormat="1" ht="12" customHeight="1">
      <c r="A47" s="326"/>
      <c r="B47" s="326" t="s">
        <v>2661</v>
      </c>
      <c r="C47" s="326"/>
      <c r="D47" s="327">
        <v>146.01</v>
      </c>
    </row>
    <row r="48" spans="1:4" s="317" customFormat="1" ht="12" customHeight="1">
      <c r="A48" s="326"/>
      <c r="B48" s="326" t="s">
        <v>2662</v>
      </c>
      <c r="C48" s="326"/>
      <c r="D48" s="327">
        <v>13.36</v>
      </c>
    </row>
    <row r="49" spans="1:4" s="317" customFormat="1" ht="12" customHeight="1">
      <c r="A49" s="326"/>
      <c r="B49" s="326" t="s">
        <v>2663</v>
      </c>
      <c r="C49" s="326"/>
      <c r="D49" s="327">
        <v>0</v>
      </c>
    </row>
    <row r="50" spans="1:4" s="317" customFormat="1" ht="12" customHeight="1">
      <c r="A50" s="326"/>
      <c r="B50" s="326" t="s">
        <v>2633</v>
      </c>
      <c r="C50" s="326"/>
      <c r="D50" s="327">
        <v>445.09</v>
      </c>
    </row>
    <row r="51" spans="1:4" s="317" customFormat="1" ht="12" customHeight="1">
      <c r="A51" s="324" t="s">
        <v>115</v>
      </c>
      <c r="B51" s="324" t="s">
        <v>2664</v>
      </c>
      <c r="C51" s="324"/>
      <c r="D51" s="325">
        <v>88.8</v>
      </c>
    </row>
    <row r="52" spans="1:4" s="317" customFormat="1" ht="12" customHeight="1">
      <c r="A52" s="326"/>
      <c r="B52" s="326" t="s">
        <v>2665</v>
      </c>
      <c r="C52" s="326"/>
      <c r="D52" s="327">
        <v>0</v>
      </c>
    </row>
    <row r="53" spans="1:4" s="317" customFormat="1" ht="12" customHeight="1">
      <c r="A53" s="326"/>
      <c r="B53" s="326" t="s">
        <v>2666</v>
      </c>
      <c r="C53" s="326"/>
      <c r="D53" s="327">
        <v>0</v>
      </c>
    </row>
    <row r="54" spans="1:4" s="317" customFormat="1" ht="12" customHeight="1">
      <c r="A54" s="326"/>
      <c r="B54" s="326" t="s">
        <v>2667</v>
      </c>
      <c r="C54" s="326"/>
      <c r="D54" s="327">
        <v>12.78</v>
      </c>
    </row>
    <row r="55" spans="1:4" s="317" customFormat="1" ht="12" customHeight="1">
      <c r="A55" s="326"/>
      <c r="B55" s="326" t="s">
        <v>2668</v>
      </c>
      <c r="C55" s="326"/>
      <c r="D55" s="327">
        <v>39.22</v>
      </c>
    </row>
    <row r="56" spans="1:4" s="317" customFormat="1" ht="12" customHeight="1">
      <c r="A56" s="326"/>
      <c r="B56" s="326" t="s">
        <v>2669</v>
      </c>
      <c r="C56" s="326"/>
      <c r="D56" s="327">
        <v>36.8</v>
      </c>
    </row>
    <row r="57" spans="1:4" s="317" customFormat="1" ht="12" customHeight="1">
      <c r="A57" s="326"/>
      <c r="B57" s="326" t="s">
        <v>2633</v>
      </c>
      <c r="C57" s="326"/>
      <c r="D57" s="327">
        <v>88.8</v>
      </c>
    </row>
    <row r="58" spans="1:4" s="317" customFormat="1" ht="12" customHeight="1">
      <c r="A58" s="324" t="s">
        <v>119</v>
      </c>
      <c r="B58" s="324" t="s">
        <v>2670</v>
      </c>
      <c r="C58" s="324"/>
      <c r="D58" s="325">
        <v>39.775</v>
      </c>
    </row>
    <row r="59" spans="1:4" s="317" customFormat="1" ht="12" customHeight="1">
      <c r="A59" s="326"/>
      <c r="B59" s="326" t="s">
        <v>2665</v>
      </c>
      <c r="C59" s="326"/>
      <c r="D59" s="327">
        <v>0</v>
      </c>
    </row>
    <row r="60" spans="1:4" s="317" customFormat="1" ht="12" customHeight="1">
      <c r="A60" s="326"/>
      <c r="B60" s="326" t="s">
        <v>2671</v>
      </c>
      <c r="C60" s="326"/>
      <c r="D60" s="327">
        <v>12.1</v>
      </c>
    </row>
    <row r="61" spans="1:4" s="317" customFormat="1" ht="12" customHeight="1">
      <c r="A61" s="326"/>
      <c r="B61" s="326" t="s">
        <v>2672</v>
      </c>
      <c r="C61" s="326"/>
      <c r="D61" s="327">
        <v>15</v>
      </c>
    </row>
    <row r="62" spans="1:4" s="317" customFormat="1" ht="12" customHeight="1">
      <c r="A62" s="326"/>
      <c r="B62" s="326" t="s">
        <v>2673</v>
      </c>
      <c r="C62" s="326"/>
      <c r="D62" s="327">
        <v>10.375</v>
      </c>
    </row>
    <row r="63" spans="1:4" s="317" customFormat="1" ht="12" customHeight="1">
      <c r="A63" s="326"/>
      <c r="B63" s="326" t="s">
        <v>2674</v>
      </c>
      <c r="C63" s="326"/>
      <c r="D63" s="327">
        <v>2.3</v>
      </c>
    </row>
    <row r="64" spans="1:4" s="317" customFormat="1" ht="12" customHeight="1">
      <c r="A64" s="326"/>
      <c r="B64" s="326" t="s">
        <v>2633</v>
      </c>
      <c r="C64" s="326"/>
      <c r="D64" s="327">
        <v>39.775</v>
      </c>
    </row>
    <row r="65" spans="1:4" s="317" customFormat="1" ht="12" customHeight="1">
      <c r="A65" s="324" t="s">
        <v>81</v>
      </c>
      <c r="B65" s="324" t="s">
        <v>2675</v>
      </c>
      <c r="C65" s="324"/>
      <c r="D65" s="325">
        <v>7.7</v>
      </c>
    </row>
    <row r="66" spans="1:4" s="317" customFormat="1" ht="12" customHeight="1">
      <c r="A66" s="326"/>
      <c r="B66" s="326" t="s">
        <v>2665</v>
      </c>
      <c r="C66" s="326"/>
      <c r="D66" s="327">
        <v>0</v>
      </c>
    </row>
    <row r="67" spans="1:4" s="317" customFormat="1" ht="12" customHeight="1">
      <c r="A67" s="326"/>
      <c r="B67" s="326" t="s">
        <v>2676</v>
      </c>
      <c r="C67" s="326"/>
      <c r="D67" s="327">
        <v>0.4</v>
      </c>
    </row>
    <row r="68" spans="1:4" s="317" customFormat="1" ht="12" customHeight="1">
      <c r="A68" s="326"/>
      <c r="B68" s="326" t="s">
        <v>2677</v>
      </c>
      <c r="C68" s="326"/>
      <c r="D68" s="327">
        <v>7.3</v>
      </c>
    </row>
    <row r="69" spans="1:4" s="317" customFormat="1" ht="12" customHeight="1">
      <c r="A69" s="326"/>
      <c r="B69" s="326" t="s">
        <v>2638</v>
      </c>
      <c r="C69" s="326"/>
      <c r="D69" s="327">
        <v>0</v>
      </c>
    </row>
    <row r="70" spans="1:4" s="317" customFormat="1" ht="12" customHeight="1">
      <c r="A70" s="326"/>
      <c r="B70" s="326" t="s">
        <v>2678</v>
      </c>
      <c r="C70" s="326"/>
      <c r="D70" s="327">
        <v>0</v>
      </c>
    </row>
    <row r="71" spans="1:4" s="317" customFormat="1" ht="12" customHeight="1">
      <c r="A71" s="326"/>
      <c r="B71" s="326" t="s">
        <v>2633</v>
      </c>
      <c r="C71" s="326"/>
      <c r="D71" s="327">
        <v>7.7</v>
      </c>
    </row>
    <row r="72" spans="1:4" s="317" customFormat="1" ht="12" customHeight="1">
      <c r="A72" s="324" t="s">
        <v>124</v>
      </c>
      <c r="B72" s="324" t="s">
        <v>2679</v>
      </c>
      <c r="C72" s="324"/>
      <c r="D72" s="325">
        <v>8.7</v>
      </c>
    </row>
    <row r="73" spans="1:4" s="317" customFormat="1" ht="12" customHeight="1">
      <c r="A73" s="326"/>
      <c r="B73" s="326" t="s">
        <v>2665</v>
      </c>
      <c r="C73" s="326"/>
      <c r="D73" s="327">
        <v>0</v>
      </c>
    </row>
    <row r="74" spans="1:4" s="317" customFormat="1" ht="12" customHeight="1">
      <c r="A74" s="326"/>
      <c r="B74" s="326" t="s">
        <v>2680</v>
      </c>
      <c r="C74" s="326"/>
      <c r="D74" s="327">
        <v>3.6</v>
      </c>
    </row>
    <row r="75" spans="1:4" s="317" customFormat="1" ht="12" customHeight="1">
      <c r="A75" s="326"/>
      <c r="B75" s="326" t="s">
        <v>2681</v>
      </c>
      <c r="C75" s="326"/>
      <c r="D75" s="327">
        <v>4.7</v>
      </c>
    </row>
    <row r="76" spans="1:4" s="317" customFormat="1" ht="12" customHeight="1">
      <c r="A76" s="326"/>
      <c r="B76" s="326" t="s">
        <v>2682</v>
      </c>
      <c r="C76" s="326"/>
      <c r="D76" s="327">
        <v>0</v>
      </c>
    </row>
    <row r="77" spans="1:4" s="317" customFormat="1" ht="12" customHeight="1">
      <c r="A77" s="326"/>
      <c r="B77" s="326" t="s">
        <v>2683</v>
      </c>
      <c r="C77" s="326"/>
      <c r="D77" s="327">
        <v>0.4</v>
      </c>
    </row>
    <row r="78" spans="1:4" s="317" customFormat="1" ht="12" customHeight="1">
      <c r="A78" s="326"/>
      <c r="B78" s="326" t="s">
        <v>2633</v>
      </c>
      <c r="C78" s="326"/>
      <c r="D78" s="327">
        <v>8.7</v>
      </c>
    </row>
  </sheetData>
  <mergeCells count="1">
    <mergeCell ref="A1:D1"/>
  </mergeCells>
  <printOptions horizontalCentered="1"/>
  <pageMargins left="0.7874015808105469" right="0.7874015808105469" top="0.7874015808105469" bottom="0.7874015808105469" header="0" footer="0"/>
  <pageSetup blackAndWhite="1" fitToHeight="100" fitToWidth="1" horizontalDpi="300" verticalDpi="300" orientation="portrait" paperSize="9" scale="84" r:id="rId1"/>
  <headerFooter alignWithMargins="0">
    <oddFooter>&amp;C   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Jambura</dc:creator>
  <cp:keywords/>
  <dc:description/>
  <cp:lastModifiedBy>Josef Jambura</cp:lastModifiedBy>
  <dcterms:created xsi:type="dcterms:W3CDTF">2017-05-15T12:50:03Z</dcterms:created>
  <dcterms:modified xsi:type="dcterms:W3CDTF">2017-05-15T12:56:06Z</dcterms:modified>
  <cp:category/>
  <cp:version/>
  <cp:contentType/>
  <cp:contentStatus/>
</cp:coreProperties>
</file>