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4"/>
  </bookViews>
  <sheets>
    <sheet name="Rekapitulace stavby" sheetId="1" r:id="rId1"/>
    <sheet name="SO-01 - Kanalizace vč. ša..." sheetId="2" r:id="rId2"/>
    <sheet name="SO-02 - Elektroinstalace" sheetId="3" r:id="rId3"/>
    <sheet name="SO-03 - MaR" sheetId="4" r:id="rId4"/>
    <sheet name="SO-04 - Vedlejší rozpočto..." sheetId="5" r:id="rId5"/>
  </sheets>
  <definedNames>
    <definedName name="_xlnm._FilterDatabase" localSheetId="1" hidden="1">'SO-01 - Kanalizace vč. ša...'!$C$126:$K$238</definedName>
    <definedName name="_xlnm._FilterDatabase" localSheetId="2" hidden="1">'SO-02 - Elektroinstalace'!$C$125:$K$182</definedName>
    <definedName name="_xlnm._FilterDatabase" localSheetId="3" hidden="1">'SO-03 - MaR'!$C$124:$K$145</definedName>
    <definedName name="_xlnm._FilterDatabase" localSheetId="4" hidden="1">'SO-04 - Vedlejší rozpočto...'!$C$125:$K$144</definedName>
    <definedName name="_xlnm.Print_Area" localSheetId="0">'Rekapitulace stavby'!$D$4:$AO$76,'Rekapitulace stavby'!$C$82:$AQ$102</definedName>
    <definedName name="_xlnm.Print_Area" localSheetId="1">'SO-01 - Kanalizace vč. ša...'!$C$4:$J$76,'SO-01 - Kanalizace vč. ša...'!$C$82:$J$108,'SO-01 - Kanalizace vč. ša...'!$C$114:$K$238</definedName>
    <definedName name="_xlnm.Print_Area" localSheetId="2">'SO-02 - Elektroinstalace'!$C$4:$J$76,'SO-02 - Elektroinstalace'!$C$82:$J$107,'SO-02 - Elektroinstalace'!$C$113:$K$182</definedName>
    <definedName name="_xlnm.Print_Area" localSheetId="3">'SO-03 - MaR'!$C$4:$J$76,'SO-03 - MaR'!$C$82:$J$106,'SO-03 - MaR'!$C$112:$K$145</definedName>
    <definedName name="_xlnm.Print_Area" localSheetId="4">'SO-04 - Vedlejší rozpočto...'!$C$4:$J$76,'SO-04 - Vedlejší rozpočto...'!$C$82:$J$107,'SO-04 - Vedlejší rozpočto...'!$C$113:$K$144</definedName>
    <definedName name="_xlnm.Print_Titles" localSheetId="0">'Rekapitulace stavby'!$92:$92</definedName>
    <definedName name="_xlnm.Print_Titles" localSheetId="1">'SO-01 - Kanalizace vč. ša...'!$126:$126</definedName>
    <definedName name="_xlnm.Print_Titles" localSheetId="2">'SO-02 - Elektroinstalace'!$125:$125</definedName>
    <definedName name="_xlnm.Print_Titles" localSheetId="3">'SO-03 - MaR'!$124:$124</definedName>
    <definedName name="_xlnm.Print_Titles" localSheetId="4">'SO-04 - Vedlejší rozpočto...'!$125:$125</definedName>
  </definedNames>
  <calcPr calcId="191029"/>
  <extLst/>
</workbook>
</file>

<file path=xl/sharedStrings.xml><?xml version="1.0" encoding="utf-8"?>
<sst xmlns="http://schemas.openxmlformats.org/spreadsheetml/2006/main" count="3111" uniqueCount="663">
  <si>
    <t>Export Komplet</t>
  </si>
  <si>
    <t/>
  </si>
  <si>
    <t>2.0</t>
  </si>
  <si>
    <t>False</t>
  </si>
  <si>
    <t>{ae05cdea-8c6e-43b9-9787-7dbcfd4e397a}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</si>
  <si>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</si>
  <si>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</si>
  <si>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</si>
  <si>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</si>
  <si>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</si>
  <si>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</si>
  <si>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</si>
  <si>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</si>
  <si>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174/2019</t>
  </si>
  <si>
    <t>Stavba:</t>
  </si>
  <si>
    <t>Přípojka tlakové kanalizace - Domov důchodců Červený Mlýn</t>
  </si>
  <si>
    <t>KSO:</t>
  </si>
  <si>
    <t>827 2</t>
  </si>
  <si>
    <t>CC-CZ:</t>
  </si>
  <si>
    <t>Místo:</t>
  </si>
  <si>
    <t>Všestudy 23</t>
  </si>
  <si>
    <t>Datum:</t>
  </si>
  <si>
    <t>CZ-CPV:</t>
  </si>
  <si>
    <t>90000000-7</t>
  </si>
  <si>
    <t>CZ-CPA:</t>
  </si>
  <si>
    <t>Zadavatel:</t>
  </si>
  <si>
    <t>IČ:</t>
  </si>
  <si>
    <t>Červený Mlýn Všestudy, poskytovatel soc.služeb</t>
  </si>
  <si>
    <t>DIČ:</t>
  </si>
  <si>
    <t>Zhotovitel:</t>
  </si>
  <si>
    <t xml:space="preserve"> </t>
  </si>
  <si>
    <t>Projektant:</t>
  </si>
  <si>
    <t>Ing. Karel Krňanský</t>
  </si>
  <si>
    <t>True</t>
  </si>
  <si>
    <t>Zpracovatel:</t>
  </si>
  <si>
    <t>Zdeněk Drda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</si>
  <si>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</si>
  <si>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</si>
  <si>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</si>
  <si>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</si>
  <si>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</si>
  <si>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</si>
  <si>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</si>
  <si>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</si>
  <si>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</si>
  <si>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</si>
  <si>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</si>
  <si>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</si>
  <si>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</si>
  <si>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</si>
  <si>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</si>
  <si>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</si>
  <si>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</si>
  <si>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</si>
  <si>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</si>
  <si>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</si>
  <si>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</si>
  <si>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</si>
  <si>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</si>
  <si>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</si>
  <si>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</si>
  <si>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</si>
  <si>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</si>
  <si>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</si>
  <si>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</si>
  <si>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</si>
  <si>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</si>
  <si>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</si>
  <si>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</si>
  <si>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</si>
  <si>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</si>
  <si>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</si>
  <si>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</si>
  <si>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</si>
  <si>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</si>
  <si>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</si>
  <si>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</si>
  <si>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</si>
  <si>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</si>
  <si>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</si>
  <si>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</si>
  <si>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</si>
  <si>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</si>
  <si>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</si>
  <si>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</si>
  <si>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</si>
  <si>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Kanalizace vč. šachet a črpací stanice</t>
  </si>
  <si>
    <t>STA</t>
  </si>
  <si>
    <t>1</t>
  </si>
  <si>
    <t>{c80349dd-c946-4cca-8a6e-3cd38d142479}</t>
  </si>
  <si>
    <t>2</t>
  </si>
  <si>
    <t>SO-02</t>
  </si>
  <si>
    <t>Elektroinstalace</t>
  </si>
  <si>
    <t>{d68e5e6e-11c7-40f6-bf65-e3643e3de0e1}</t>
  </si>
  <si>
    <t>SO-03</t>
  </si>
  <si>
    <t>MaR</t>
  </si>
  <si>
    <t>{0a1b73d4-2b78-4c46-bf62-81ac9451b9fe}</t>
  </si>
  <si>
    <t>SO-04</t>
  </si>
  <si>
    <t>Vedlejší rozpočtové náklady</t>
  </si>
  <si>
    <t>{35fa0f26-b0de-4a5c-b137-2a1900826179}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</si>
  <si>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</si>
  <si>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</si>
  <si>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</si>
  <si>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</si>
  <si>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</si>
  <si>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</si>
  <si>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SO-01 - Kanalizace vč. šachet a črpací stanice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</si>
  <si>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</si>
  <si>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</si>
  <si>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</si>
  <si>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</si>
  <si>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</si>
  <si>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</si>
  <si>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</si>
  <si>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</si>
  <si>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</si>
  <si>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</si>
  <si>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</si>
  <si>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</si>
  <si>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</si>
  <si>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</si>
  <si>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</si>
  <si>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</si>
  <si>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</si>
  <si>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</si>
  <si>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</si>
  <si>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</si>
  <si>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</si>
  <si>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</si>
  <si>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</si>
  <si>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</si>
  <si>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</si>
  <si>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</si>
  <si>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</si>
  <si>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</si>
  <si>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</si>
  <si>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</si>
  <si>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</si>
  <si>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</si>
  <si>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</si>
  <si>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</si>
  <si>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 pro zpětné použití</t>
  </si>
  <si>
    <t>m2</t>
  </si>
  <si>
    <t>4</t>
  </si>
  <si>
    <t>-1785406575</t>
  </si>
  <si>
    <t>VV</t>
  </si>
  <si>
    <t>Stávající zpěvněná plocha</t>
  </si>
  <si>
    <t>5+40</t>
  </si>
  <si>
    <t>20*15</t>
  </si>
  <si>
    <t>Součet</t>
  </si>
  <si>
    <t>121101102</t>
  </si>
  <si>
    <t>Sejmutí ornice s přemístěním na vzdálenost do 100 m</t>
  </si>
  <si>
    <t>m3</t>
  </si>
  <si>
    <t>-1589268833</t>
  </si>
  <si>
    <t>64*1,5*0,2</t>
  </si>
  <si>
    <t>3</t>
  </si>
  <si>
    <t>132201201</t>
  </si>
  <si>
    <t>Hloubení rýh š do 2000 mm v hornině tř. 3 objemu do 100 m3</t>
  </si>
  <si>
    <t>-125119189</t>
  </si>
  <si>
    <t>94*0,8*1,8</t>
  </si>
  <si>
    <t>132201209</t>
  </si>
  <si>
    <t>Příplatek za lepivost k hloubení rýh š do 2000 mm v hornině tř. 3</t>
  </si>
  <si>
    <t>249803682</t>
  </si>
  <si>
    <t>5</t>
  </si>
  <si>
    <t>132212202</t>
  </si>
  <si>
    <t>Hloubení rýh š přes 600 do 2000 mm ručním nebo pneum nářadím v nesoudržných horninách tř. 3</t>
  </si>
  <si>
    <t>-1481921291</t>
  </si>
  <si>
    <t>10*0,8*1,8</t>
  </si>
  <si>
    <t>6</t>
  </si>
  <si>
    <t>132212209</t>
  </si>
  <si>
    <t>Příplatek za lepivost u hloubení rýh š do 2000 mm ručním nebo pneum nářadím v hornině tř. 3</t>
  </si>
  <si>
    <t>-2036603580</t>
  </si>
  <si>
    <t>7</t>
  </si>
  <si>
    <t>133201101</t>
  </si>
  <si>
    <t>Hloubení šachet v hornině tř. 3 objemu do 100 m3</t>
  </si>
  <si>
    <t>-1134765080</t>
  </si>
  <si>
    <t>Šachta Š1 a Š2</t>
  </si>
  <si>
    <t>1,8*1,5*2*2</t>
  </si>
  <si>
    <t>Čerpací stanice</t>
  </si>
  <si>
    <t>3*3*3,75</t>
  </si>
  <si>
    <t>8</t>
  </si>
  <si>
    <t>133201109</t>
  </si>
  <si>
    <t>Příplatek za lepivost u hloubení šachet v hornině tř. 3</t>
  </si>
  <si>
    <t>1613385401</t>
  </si>
  <si>
    <t>9</t>
  </si>
  <si>
    <t>151811131</t>
  </si>
  <si>
    <t>Osazení pažicího boxu hl výkopu do 4 m š do 1,2 m</t>
  </si>
  <si>
    <t>1830212554</t>
  </si>
  <si>
    <t>104*1,8*2</t>
  </si>
  <si>
    <t>10</t>
  </si>
  <si>
    <t>151811231</t>
  </si>
  <si>
    <t>Odstranění pažicího boxu hl výkopu do 4 m š do 1,2 m</t>
  </si>
  <si>
    <t>563310659</t>
  </si>
  <si>
    <t>11</t>
  </si>
  <si>
    <t>161101101</t>
  </si>
  <si>
    <t>Svislé přemístění výkopku z horniny tř. 1 až 4 hl výkopu do 2,5 m</t>
  </si>
  <si>
    <t>-670002505</t>
  </si>
  <si>
    <t>12</t>
  </si>
  <si>
    <t>161101102</t>
  </si>
  <si>
    <t>Svislé přemístění výkopku z horniny tř. 1 až 4 hl výkopu do 4 m</t>
  </si>
  <si>
    <t>854308088</t>
  </si>
  <si>
    <t>13</t>
  </si>
  <si>
    <t>162301101</t>
  </si>
  <si>
    <t>Vodorovné přemístění do 500 m výkopku/sypaniny z horniny tř. 1 až 4</t>
  </si>
  <si>
    <t>-318451566</t>
  </si>
  <si>
    <t>Odvoz na mezideponii</t>
  </si>
  <si>
    <t>135,36+14,4+44,55</t>
  </si>
  <si>
    <t>Mezisoučet</t>
  </si>
  <si>
    <t>Pro zpětný zásyp</t>
  </si>
  <si>
    <t>155</t>
  </si>
  <si>
    <t>14</t>
  </si>
  <si>
    <t>162701105</t>
  </si>
  <si>
    <t>Vodorovné přemístění do 10000 m výkopku/sypaniny z horniny tř. 1 až 4</t>
  </si>
  <si>
    <t>550603519</t>
  </si>
  <si>
    <t>Vytěžená</t>
  </si>
  <si>
    <t>-155</t>
  </si>
  <si>
    <t>171101101</t>
  </si>
  <si>
    <t>Uložení sypaniny z hornin soudržných do násypů zhutněných na 95 % PS</t>
  </si>
  <si>
    <t>-1534533984</t>
  </si>
  <si>
    <t>16</t>
  </si>
  <si>
    <t>174101101</t>
  </si>
  <si>
    <t>Zásyp jam, šachet rýh nebo kolem objektů sypaninou se zhutněním</t>
  </si>
  <si>
    <t>-1009915447</t>
  </si>
  <si>
    <t>Kanalizace</t>
  </si>
  <si>
    <t>11*0,8*1,5</t>
  </si>
  <si>
    <t>104*0,8*1,5</t>
  </si>
  <si>
    <t>Šachty</t>
  </si>
  <si>
    <t>3,6+9,8+3,6</t>
  </si>
  <si>
    <t>17</t>
  </si>
  <si>
    <t>175111101</t>
  </si>
  <si>
    <t>Obsypání potrubí ručně sypaninou bez prohození sítem, uloženou do 3 m</t>
  </si>
  <si>
    <t>-1857784573</t>
  </si>
  <si>
    <t>11*0,8*0,2</t>
  </si>
  <si>
    <t>18</t>
  </si>
  <si>
    <t>M</t>
  </si>
  <si>
    <t>58331200</t>
  </si>
  <si>
    <t>štěrkopísek netříděný zásypový</t>
  </si>
  <si>
    <t>t</t>
  </si>
  <si>
    <t>-1734363929</t>
  </si>
  <si>
    <t>1,76*2 'Přepočtené koeficientem množství</t>
  </si>
  <si>
    <t>19</t>
  </si>
  <si>
    <t>175151101</t>
  </si>
  <si>
    <t>Obsypání potrubí strojně sypaninou bez prohození, uloženou do 3 m</t>
  </si>
  <si>
    <t>-1280987908</t>
  </si>
  <si>
    <t>104*0,8*0,2</t>
  </si>
  <si>
    <t>20</t>
  </si>
  <si>
    <t>-862684821</t>
  </si>
  <si>
    <t>16,64*2 'Přepočtené koeficientem množství</t>
  </si>
  <si>
    <t>181411131</t>
  </si>
  <si>
    <t>Založení parkového trávníku výsevem plochy do 1000 m2 v rovině a ve svahu do 1:5</t>
  </si>
  <si>
    <t>1131157929</t>
  </si>
  <si>
    <t>22</t>
  </si>
  <si>
    <t>00572410</t>
  </si>
  <si>
    <t>osivo směs travní parková</t>
  </si>
  <si>
    <t>kg</t>
  </si>
  <si>
    <t>1876525045</t>
  </si>
  <si>
    <t>96*0,015 'Přepočtené koeficientem množství</t>
  </si>
  <si>
    <t>23</t>
  </si>
  <si>
    <t>181951101</t>
  </si>
  <si>
    <t>Úprava pláně v hornině tř. 1 až 4 bez zhutnění</t>
  </si>
  <si>
    <t>5877096</t>
  </si>
  <si>
    <t>64*1,5</t>
  </si>
  <si>
    <t>24</t>
  </si>
  <si>
    <t>185803111</t>
  </si>
  <si>
    <t>Ošetření trávníku shrabáním v rovině a svahu do 1:5</t>
  </si>
  <si>
    <t>606267009</t>
  </si>
  <si>
    <t>Vodorovné konstrukce</t>
  </si>
  <si>
    <t>25</t>
  </si>
  <si>
    <t>451572111</t>
  </si>
  <si>
    <t>Lože pod potrubí otevřený výkop z kameniva drobného těženého</t>
  </si>
  <si>
    <t>1568689116</t>
  </si>
  <si>
    <t>(104+5+2+4)*0,8*0,15</t>
  </si>
  <si>
    <t>26</t>
  </si>
  <si>
    <t>451577777</t>
  </si>
  <si>
    <t>Podklad nebo lože pod dlažbu vodorovný nebo do sklonu 1:5 z kameniva těženého tl do 100 mm</t>
  </si>
  <si>
    <t>-914181350</t>
  </si>
  <si>
    <t>27</t>
  </si>
  <si>
    <t>452311141</t>
  </si>
  <si>
    <t>Podkladní desky z betonu prostého tř. C 16/20 otevřený výkop</t>
  </si>
  <si>
    <t>-409837569</t>
  </si>
  <si>
    <t>Pro Š1 a Š2</t>
  </si>
  <si>
    <t>1,5*1,5*0,15*2</t>
  </si>
  <si>
    <t>Pro čerpací stanici</t>
  </si>
  <si>
    <t>3*3*0,15</t>
  </si>
  <si>
    <t>28</t>
  </si>
  <si>
    <t>452368211</t>
  </si>
  <si>
    <t>Výztuž podkladních desek nebo bloků nebo pražců otevřený výkop ze svařovaných sítí Kari</t>
  </si>
  <si>
    <t>1891603912</t>
  </si>
  <si>
    <t>Komunikace pozemní</t>
  </si>
  <si>
    <t>29</t>
  </si>
  <si>
    <t>596211113</t>
  </si>
  <si>
    <t>Kladení zámkové dlažby komunikací pro pěší tl 60 mm skupiny A pl přes 300 m2 (zpětná montáž)</t>
  </si>
  <si>
    <t>-449073013</t>
  </si>
  <si>
    <t>Trubní vedení</t>
  </si>
  <si>
    <t>30</t>
  </si>
  <si>
    <t>871211141</t>
  </si>
  <si>
    <t>Montáž potrubí z PE100 SDR 11 otevřený výkop svařovaných na tupo D 63 x 5,8 mm</t>
  </si>
  <si>
    <t>m</t>
  </si>
  <si>
    <t>567664845</t>
  </si>
  <si>
    <t>31</t>
  </si>
  <si>
    <t>28613598</t>
  </si>
  <si>
    <t>potrubí dvouvrstvé PE100 s 10% signalizační vrstvou SDR 11 63x5,8 dl 12m</t>
  </si>
  <si>
    <t>607378335</t>
  </si>
  <si>
    <t>32</t>
  </si>
  <si>
    <t>871350310</t>
  </si>
  <si>
    <t>Montáž kanalizačního potrubí hladkého plnostěnného SN 10 z polypropylenu DN 200</t>
  </si>
  <si>
    <t>-732823092</t>
  </si>
  <si>
    <t>33</t>
  </si>
  <si>
    <t>28617004</t>
  </si>
  <si>
    <t>trubka kanalizační PP plnostěnná třívrstvá DN 200x1000 mm SN 10</t>
  </si>
  <si>
    <t>263258359</t>
  </si>
  <si>
    <t>34</t>
  </si>
  <si>
    <t>871360310</t>
  </si>
  <si>
    <t>Montáž kanalizačního potrubí hladkého plnostěnného SN 10 z polypropylenu DN 250</t>
  </si>
  <si>
    <t>-298748822</t>
  </si>
  <si>
    <t>35</t>
  </si>
  <si>
    <t>28617005</t>
  </si>
  <si>
    <t>trubka kanalizační PP plnostěnná třívrstvá DN 250x1000 mm SN 10</t>
  </si>
  <si>
    <t>1014901313</t>
  </si>
  <si>
    <t>36</t>
  </si>
  <si>
    <t>877350330</t>
  </si>
  <si>
    <t>Montáž spojek na kanalizačním potrubí z PP trub hladkých plnostěnných DN 200</t>
  </si>
  <si>
    <t>kus</t>
  </si>
  <si>
    <t>-1388784911</t>
  </si>
  <si>
    <t>37</t>
  </si>
  <si>
    <t>28617236</t>
  </si>
  <si>
    <t>spojka přesuvná kanalizační PP DN 200</t>
  </si>
  <si>
    <t>-1143050910</t>
  </si>
  <si>
    <t>38</t>
  </si>
  <si>
    <t>877360330</t>
  </si>
  <si>
    <t>Montáž spojek na kanalizačním potrubí z PP trub hladkých plnostěnných DN 250</t>
  </si>
  <si>
    <t>-521627683</t>
  </si>
  <si>
    <t>39</t>
  </si>
  <si>
    <t>28617237</t>
  </si>
  <si>
    <t>spojka přesuvná kanalizační PP DN 250</t>
  </si>
  <si>
    <t>1640633829</t>
  </si>
  <si>
    <t>40</t>
  </si>
  <si>
    <t>879450192</t>
  </si>
  <si>
    <t>Přepojení na stávající svody vč.dopojení</t>
  </si>
  <si>
    <t>kpl</t>
  </si>
  <si>
    <t>1252786306</t>
  </si>
  <si>
    <t>41</t>
  </si>
  <si>
    <t>892241111</t>
  </si>
  <si>
    <t>Tlaková zkouška vodou potrubí do 80</t>
  </si>
  <si>
    <t>870263741</t>
  </si>
  <si>
    <t>42</t>
  </si>
  <si>
    <t>892372111</t>
  </si>
  <si>
    <t>Zabezpečení konců potrubí DN do 300 při tlakových zkouškách vodou</t>
  </si>
  <si>
    <t>1729598617</t>
  </si>
  <si>
    <t>43</t>
  </si>
  <si>
    <t>894102412</t>
  </si>
  <si>
    <t>Příplatek za vyzdění dna propojovací šachty</t>
  </si>
  <si>
    <t>-338348226</t>
  </si>
  <si>
    <t>44</t>
  </si>
  <si>
    <t>894414112</t>
  </si>
  <si>
    <t>Osazení betonové nebo železobetonové šachty Š1 a Š2 koplet</t>
  </si>
  <si>
    <t>-1830298669</t>
  </si>
  <si>
    <t>45</t>
  </si>
  <si>
    <t>55243835</t>
  </si>
  <si>
    <t>RŠ DN1000 (Š1 a Š2) vč. poklopů</t>
  </si>
  <si>
    <t>1081280764</t>
  </si>
  <si>
    <t>46</t>
  </si>
  <si>
    <t>894414212</t>
  </si>
  <si>
    <t>Osazení betonových nebo železobetonových čerpacích šachet do 10m3</t>
  </si>
  <si>
    <t>2042966300</t>
  </si>
  <si>
    <t>47</t>
  </si>
  <si>
    <t>59225743</t>
  </si>
  <si>
    <t>čerpací jímka prům. 2,2 hl. 3,6m vč. poklopu</t>
  </si>
  <si>
    <t>-1351912443</t>
  </si>
  <si>
    <t>48</t>
  </si>
  <si>
    <t>899911115</t>
  </si>
  <si>
    <t>Vystrojení ČS, nerez, armatury, čerpadla dle PD</t>
  </si>
  <si>
    <t>1784794643</t>
  </si>
  <si>
    <t>49</t>
  </si>
  <si>
    <t>63126081</t>
  </si>
  <si>
    <t>vystrojení ČS, nerez, čerpadla, žebřík, kalový koš, armatury, vrátek</t>
  </si>
  <si>
    <t>-500912558</t>
  </si>
  <si>
    <t>50</t>
  </si>
  <si>
    <t>63126082</t>
  </si>
  <si>
    <t>deskové šoupě DN250 D+M vč. poklopu a úpravy RŠ</t>
  </si>
  <si>
    <t>-394798960</t>
  </si>
  <si>
    <t>Ostatní konstrukce a práce, bourání</t>
  </si>
  <si>
    <t>51</t>
  </si>
  <si>
    <t>977151134</t>
  </si>
  <si>
    <t>Jádrové vrtání DN200 + segmentové těsnění</t>
  </si>
  <si>
    <t>2118002807</t>
  </si>
  <si>
    <t>998</t>
  </si>
  <si>
    <t>Přesun hmot</t>
  </si>
  <si>
    <t>52</t>
  </si>
  <si>
    <t>998276101</t>
  </si>
  <si>
    <t>Přesun hmot pro trubní vedení z trub z plastických hmot otevřený výkop</t>
  </si>
  <si>
    <t>987330462</t>
  </si>
  <si>
    <t>SO-02 - Elektroinstalace</t>
  </si>
  <si>
    <t>PSV - Práce a dodávky PSV</t>
  </si>
  <si>
    <t xml:space="preserve">    741 - Elektroinstalace - silnoproud</t>
  </si>
  <si>
    <t xml:space="preserve">    741/1 - Skříň přívodu R1</t>
  </si>
  <si>
    <t xml:space="preserve">    741/2 - Rozvaděč RM</t>
  </si>
  <si>
    <t>M - Práce a dodávky M</t>
  </si>
  <si>
    <t xml:space="preserve">    46-M - Zemní práce při extr.mont.pracích</t>
  </si>
  <si>
    <t>PSV</t>
  </si>
  <si>
    <t>Práce a dodávky PSV</t>
  </si>
  <si>
    <t>741</t>
  </si>
  <si>
    <t>Elektroinstalace - silnoproud</t>
  </si>
  <si>
    <t>741110511</t>
  </si>
  <si>
    <t>Montáž lišta a kanálek vkládací šířky do 60 mm s víčkem</t>
  </si>
  <si>
    <t>1355866327</t>
  </si>
  <si>
    <t>34571013</t>
  </si>
  <si>
    <t>lišta elektroinstalační hranatá LHD 25x20 vč. krytu a rohů</t>
  </si>
  <si>
    <t>-948402172</t>
  </si>
  <si>
    <t>741120401</t>
  </si>
  <si>
    <t xml:space="preserve">Montáž vodič Cu izolovaný drátovací plný žíla 0,35-6 mm2 </t>
  </si>
  <si>
    <t>1460971562</t>
  </si>
  <si>
    <t>34140826</t>
  </si>
  <si>
    <t>vodič silový s Cu jádrem 6mm2</t>
  </si>
  <si>
    <t>1841177732</t>
  </si>
  <si>
    <t>741120403</t>
  </si>
  <si>
    <t>Montáž vodič Cu izolovaný drátovací plný žíla 10-16 mm2 v rozváděči (CY)</t>
  </si>
  <si>
    <t>2061061907</t>
  </si>
  <si>
    <t>34141359</t>
  </si>
  <si>
    <t>vodič ohebný s Cu jádrem propojovací pro 450/750V 16mm2</t>
  </si>
  <si>
    <t>1469198385</t>
  </si>
  <si>
    <t>741122211</t>
  </si>
  <si>
    <t>Montáž kabel Cu plný kulatý žíla 3x1,5 až 6 mm2 uložený volně (CYKY)</t>
  </si>
  <si>
    <t>-25884218</t>
  </si>
  <si>
    <t>34111036</t>
  </si>
  <si>
    <t>kabel silový s Cu jádrem 1 kV 3x2,5mm2</t>
  </si>
  <si>
    <t>-911610674</t>
  </si>
  <si>
    <t>741122221</t>
  </si>
  <si>
    <t>Montáž kabel Cu plný kulatý žíla 4x6 mm2 uložený volně (CYKY)</t>
  </si>
  <si>
    <t>-323185063</t>
  </si>
  <si>
    <t>34111068</t>
  </si>
  <si>
    <t>kabel silový s Cu jádrem 1 kV 4x4mm2</t>
  </si>
  <si>
    <t>-1007458719</t>
  </si>
  <si>
    <t>741122231</t>
  </si>
  <si>
    <t>Montáž kabel Cu plný kulatý žíla 5x1,5 až 2,5 mm2 uložený volně (CYKY)</t>
  </si>
  <si>
    <t>-1770072095</t>
  </si>
  <si>
    <t>34111094</t>
  </si>
  <si>
    <t>kabel silový s Cu jádrem 1 kV 5x2,5mm2</t>
  </si>
  <si>
    <t>-639033428</t>
  </si>
  <si>
    <t>741122232</t>
  </si>
  <si>
    <t>Montáž kabel Cu plný kulatý žíla 5x4 až 6 mm2 uložený volně (CYKY)</t>
  </si>
  <si>
    <t>739646496</t>
  </si>
  <si>
    <t>34111098</t>
  </si>
  <si>
    <t>kabel silový s Cu jádrem 1 kV 5x4mm2</t>
  </si>
  <si>
    <t>52481932</t>
  </si>
  <si>
    <t>741130001</t>
  </si>
  <si>
    <t>Ukončení vodič izolovaný do 2,5mm2 v rozváděči nebo na přístroji</t>
  </si>
  <si>
    <t>-1808918087</t>
  </si>
  <si>
    <t>741130003</t>
  </si>
  <si>
    <t>Ukončení vodič izolovaný do 4 mm2 v rozváděči nebo na přístroji</t>
  </si>
  <si>
    <t>874060467</t>
  </si>
  <si>
    <t>741130004</t>
  </si>
  <si>
    <t>Ukončení vodič izolovaný do 6 mm2 v rozváděči nebo na přístroji</t>
  </si>
  <si>
    <t>1121972282</t>
  </si>
  <si>
    <t>741130114</t>
  </si>
  <si>
    <t>Ukončení šňůra 2x16 mm2 se zapojením</t>
  </si>
  <si>
    <t>1630860730</t>
  </si>
  <si>
    <t>741313231</t>
  </si>
  <si>
    <t>Montáž zásuvek průmyslových nástěnných provedení IP 44 2P+PE 16 A</t>
  </si>
  <si>
    <t>1975763044</t>
  </si>
  <si>
    <t>34555105</t>
  </si>
  <si>
    <t>jednofázová nástěnná zásuvka 230 16A typ D19 60902 IP44</t>
  </si>
  <si>
    <t>382400828</t>
  </si>
  <si>
    <t>741313322</t>
  </si>
  <si>
    <t>Montáž zásuvek průmyslových vestavných provedení IP 67 3P+N+PE 32 A</t>
  </si>
  <si>
    <t>1980788178</t>
  </si>
  <si>
    <t>35811258/1</t>
  </si>
  <si>
    <t>Přívodka nástěnná 32A 5P 400V IP67 6h (3P+N+PE)</t>
  </si>
  <si>
    <t>245836748</t>
  </si>
  <si>
    <t>741313351</t>
  </si>
  <si>
    <t>Montáž zásuvek průmyslových vestavných provedení IP 44 3P+N+PE 16 A</t>
  </si>
  <si>
    <t>426052345</t>
  </si>
  <si>
    <t>35811257</t>
  </si>
  <si>
    <t>Přívodka nástěnná  16A 5p 400V</t>
  </si>
  <si>
    <t>1594879479</t>
  </si>
  <si>
    <t>741410001</t>
  </si>
  <si>
    <t>Montáž vodič uzemňovací pásek D do 120 mm2 na povrchu</t>
  </si>
  <si>
    <t>-2069944117</t>
  </si>
  <si>
    <t>35442062</t>
  </si>
  <si>
    <t>pás zemnící 30x4mm FeZn</t>
  </si>
  <si>
    <t>821390052</t>
  </si>
  <si>
    <t>741810001</t>
  </si>
  <si>
    <t>Elektrorevize</t>
  </si>
  <si>
    <t>-1486406624</t>
  </si>
  <si>
    <t>741/1</t>
  </si>
  <si>
    <t>Skříň přívodu R1</t>
  </si>
  <si>
    <t>741210007</t>
  </si>
  <si>
    <t>Montáž rozvodnice oceloplechová  300x300x15 vystrojená</t>
  </si>
  <si>
    <t>1263670483</t>
  </si>
  <si>
    <t>35713143</t>
  </si>
  <si>
    <t>Rozvaděč WS, 300x300x155, s montážní deskou, krytí IP66 nástěnný -  povrchovou úpravou, odstín RAL7035</t>
  </si>
  <si>
    <t>-1576757124</t>
  </si>
  <si>
    <t>74123100/01</t>
  </si>
  <si>
    <t>Montáž a dodávka - A131111 RSA 4 A Svorka řadová - světle modrá</t>
  </si>
  <si>
    <t>1279904709</t>
  </si>
  <si>
    <t>741231002</t>
  </si>
  <si>
    <t>Montáž a dodávka - A131111 RSA 4 A Svorka řadová - bílá a zlž</t>
  </si>
  <si>
    <t>714112641</t>
  </si>
  <si>
    <t>741231028</t>
  </si>
  <si>
    <t>Montáž a dodávka - koncová svěrka RSA L35 bílá</t>
  </si>
  <si>
    <t>-636099695</t>
  </si>
  <si>
    <t>741310443</t>
  </si>
  <si>
    <t>Montáž a dodávka - pojstka válcová PVA10,32AgG</t>
  </si>
  <si>
    <t>1785383489</t>
  </si>
  <si>
    <t>741312501</t>
  </si>
  <si>
    <t>Montáž a dodávka odpínač pojstkový trojpólový OPVA10,3P</t>
  </si>
  <si>
    <t>1763473810</t>
  </si>
  <si>
    <t>741321043</t>
  </si>
  <si>
    <t>Montáž a dodávka proudový chránič OFI-40-4-030AC 63 A ve skříni</t>
  </si>
  <si>
    <t>1215867377</t>
  </si>
  <si>
    <t>741322142</t>
  </si>
  <si>
    <t>Montáž a dodávka přepěťová ochrana FLP B+C MAXI V/3 na DIN lištu</t>
  </si>
  <si>
    <t>-164191303</t>
  </si>
  <si>
    <t>741132303</t>
  </si>
  <si>
    <t>Montáž a dodávka - kabelová vývodka V-TEC Pg21</t>
  </si>
  <si>
    <t>1490489266</t>
  </si>
  <si>
    <t>741322199</t>
  </si>
  <si>
    <t>Ostatní přístrojová náplň</t>
  </si>
  <si>
    <t>892660546</t>
  </si>
  <si>
    <t>741/2</t>
  </si>
  <si>
    <t>Rozvaděč RM</t>
  </si>
  <si>
    <t>741210004</t>
  </si>
  <si>
    <t xml:space="preserve">Montáž rozvodnice oceloplechová </t>
  </si>
  <si>
    <t>1792368654</t>
  </si>
  <si>
    <t>35713851</t>
  </si>
  <si>
    <t>rozvodnice  WS, 600x600x210, s montážní deskou, krytí IP66</t>
  </si>
  <si>
    <t>-58288435</t>
  </si>
  <si>
    <t>1592166723</t>
  </si>
  <si>
    <t>001</t>
  </si>
  <si>
    <t>Montáž a dodávja - přístrojová náplň. jističe, relé, stykače, ovládací hlavice, optické signaliační prvky</t>
  </si>
  <si>
    <t>-1091039339</t>
  </si>
  <si>
    <t>741132303/1</t>
  </si>
  <si>
    <t xml:space="preserve">Montáž a dodávka - kabelová vývodka </t>
  </si>
  <si>
    <t>-1995878340</t>
  </si>
  <si>
    <t>-1336243171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</si>
  <si>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</si>
  <si>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</si>
  <si>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</si>
  <si>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</si>
  <si>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</si>
  <si>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</si>
  <si>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64</t>
  </si>
  <si>
    <t>-624836961</t>
  </si>
  <si>
    <t>460150162</t>
  </si>
  <si>
    <t>Hloubení kabelových zapažených i nezapažených rýh ručně š 35 cm, hl 80 cm, v hornině tř 1 a 2</t>
  </si>
  <si>
    <t>-1880634177</t>
  </si>
  <si>
    <t>460270147</t>
  </si>
  <si>
    <t>Pilíř z cihel s koncovým dílem včetně výkopu a základu pro skříň nn výšky do 105 a šířky do 150 cm</t>
  </si>
  <si>
    <t>1213380149</t>
  </si>
  <si>
    <t>460421001</t>
  </si>
  <si>
    <t>Lože kabelů z písku nebo štěrkopísku tl 5 cm nad kabel, bez zakrytí, šířky lože do 65 cm</t>
  </si>
  <si>
    <t>487036269</t>
  </si>
  <si>
    <t>460490012</t>
  </si>
  <si>
    <t>Krytí kabelů výstražnou fólií šířky 25 cm</t>
  </si>
  <si>
    <t>558845736</t>
  </si>
  <si>
    <t>460560152</t>
  </si>
  <si>
    <t>Zásyp rýh ručně šířky 35 cm, hloubky 70 cm, z horniny třídy 2</t>
  </si>
  <si>
    <t>-1343095195</t>
  </si>
  <si>
    <t>SO-03 - MaR</t>
  </si>
  <si>
    <t xml:space="preserve">    741/2 - Rozvaděč DT</t>
  </si>
  <si>
    <t xml:space="preserve">    741/3 - Měřicí a signalizační přístroje</t>
  </si>
  <si>
    <t xml:space="preserve">    741/4 - Dodávka řídícího systému </t>
  </si>
  <si>
    <t xml:space="preserve">    741/5 - Dodávka ostatních prací</t>
  </si>
  <si>
    <t>Rozvaděč DT</t>
  </si>
  <si>
    <t>-332845879</t>
  </si>
  <si>
    <t>2075262521</t>
  </si>
  <si>
    <t>Montáž a dodávja - přístrojová náplň. jističe, relé, stykače, ovládací hlavice, optické signaliační prvky dle PD</t>
  </si>
  <si>
    <t>-1894018880</t>
  </si>
  <si>
    <t>-552604766</t>
  </si>
  <si>
    <t>741/3</t>
  </si>
  <si>
    <t>Měřicí a signalizační přístroje</t>
  </si>
  <si>
    <t>001A</t>
  </si>
  <si>
    <t>Montáž a dodávka měřicích a signalizačních přístrojů</t>
  </si>
  <si>
    <t>1206698403</t>
  </si>
  <si>
    <t>741/4</t>
  </si>
  <si>
    <t xml:space="preserve">Dodávka řídícího systému </t>
  </si>
  <si>
    <t>002/A</t>
  </si>
  <si>
    <t>Montáž a dodávka - programovatelné relé SR3B261BD</t>
  </si>
  <si>
    <t>-1038703706</t>
  </si>
  <si>
    <t>003/A</t>
  </si>
  <si>
    <t>Montáž a dodávka - Modul SR3NET01BD komunikační Ethernet</t>
  </si>
  <si>
    <t>-392439020</t>
  </si>
  <si>
    <t>741/5</t>
  </si>
  <si>
    <t>Dodávka ostatních prací</t>
  </si>
  <si>
    <t>001/B</t>
  </si>
  <si>
    <t xml:space="preserve">Kabeláže a vodiče </t>
  </si>
  <si>
    <t>769486909</t>
  </si>
  <si>
    <t>002/B</t>
  </si>
  <si>
    <t>Koordinace MaR a ostatní technologie</t>
  </si>
  <si>
    <t>hod</t>
  </si>
  <si>
    <t>1992839610</t>
  </si>
  <si>
    <t>003/B</t>
  </si>
  <si>
    <t>Uvedení do provozu</t>
  </si>
  <si>
    <t>529777563</t>
  </si>
  <si>
    <t>004/B</t>
  </si>
  <si>
    <t>Programové vybavení programovatelného relé</t>
  </si>
  <si>
    <t>-258570641</t>
  </si>
  <si>
    <t>005/B</t>
  </si>
  <si>
    <t>Komplexní zkoušky</t>
  </si>
  <si>
    <t>1876269971</t>
  </si>
  <si>
    <t>006/B</t>
  </si>
  <si>
    <t>Projektová dokumentace skutečného stavu</t>
  </si>
  <si>
    <t>-1096342924</t>
  </si>
  <si>
    <t>007/B</t>
  </si>
  <si>
    <t>Autorský dodzor projektanta</t>
  </si>
  <si>
    <t>-1073607925</t>
  </si>
  <si>
    <t>008/B</t>
  </si>
  <si>
    <t>Revizní zpráva elektro</t>
  </si>
  <si>
    <t>-1317289093</t>
  </si>
  <si>
    <t>SO-04 -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</si>
  <si>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</si>
  <si>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</si>
  <si>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</si>
  <si>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</si>
  <si>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</si>
  <si>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</si>
  <si>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</si>
  <si>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</si>
  <si>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</si>
  <si>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</si>
  <si>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</si>
  <si>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</si>
  <si>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797178389</t>
  </si>
  <si>
    <t>012303000</t>
  </si>
  <si>
    <t>Geodetické práce po výstavbě</t>
  </si>
  <si>
    <t>-1976589023</t>
  </si>
  <si>
    <t>013254000</t>
  </si>
  <si>
    <t>Dokumentace skutečného provedení stavby</t>
  </si>
  <si>
    <t>-2076402086</t>
  </si>
  <si>
    <t>013314000</t>
  </si>
  <si>
    <t>Náklady na propočet</t>
  </si>
  <si>
    <t>-1571492009</t>
  </si>
  <si>
    <t>VRN3</t>
  </si>
  <si>
    <t>Zařízení staveniště</t>
  </si>
  <si>
    <t>032103000</t>
  </si>
  <si>
    <t>Náklady na zařízení staveniště</t>
  </si>
  <si>
    <t>-1926815674</t>
  </si>
  <si>
    <t>034103000</t>
  </si>
  <si>
    <t>Oplocení staveniště</t>
  </si>
  <si>
    <t>-2131561006</t>
  </si>
  <si>
    <t>VRN4</t>
  </si>
  <si>
    <t>Inženýrská činnost</t>
  </si>
  <si>
    <t>041103000</t>
  </si>
  <si>
    <t>Autorský dozor projektanta</t>
  </si>
  <si>
    <t>259787918</t>
  </si>
  <si>
    <t>042703000</t>
  </si>
  <si>
    <t>Technické požadavky na výrobky</t>
  </si>
  <si>
    <t>-1329029565</t>
  </si>
  <si>
    <t>043134000</t>
  </si>
  <si>
    <t>Zkoušky zatěžovací</t>
  </si>
  <si>
    <t>-1106303830</t>
  </si>
  <si>
    <t>045303000</t>
  </si>
  <si>
    <t>Koordinační činnost</t>
  </si>
  <si>
    <t>1677811074</t>
  </si>
  <si>
    <t>VRN7</t>
  </si>
  <si>
    <t>Provozní vlivy</t>
  </si>
  <si>
    <t>071103000</t>
  </si>
  <si>
    <t>Provoz investora</t>
  </si>
  <si>
    <t>479863644</t>
  </si>
  <si>
    <t>VRN9</t>
  </si>
  <si>
    <t>092203000</t>
  </si>
  <si>
    <t>Náklady na zaškolení</t>
  </si>
  <si>
    <t>1035806383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</si>
</sst>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5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5" fillId="4" borderId="0" xfId="0" applyFont="1" applyFill="1" applyAlignment="1">
      <alignment horizontal="center" vertical="center"/>
    </xf>
    <xf numFmtId="4" fontId="25" fillId="3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3" borderId="22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106">
      <selection activeCell="AN99" sqref="AN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0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07" t="s">
        <v>13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09" t="s">
        <v>15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17</v>
      </c>
      <c r="AK7" s="27" t="s">
        <v>18</v>
      </c>
      <c r="AN7" s="25"/>
      <c r="AR7" s="21"/>
      <c r="BS7" s="18" t="s">
        <v>6</v>
      </c>
    </row>
    <row r="8" spans="2:71" s="1" customFormat="1" ht="12" customHeight="1">
      <c r="B8" s="21"/>
      <c r="D8" s="27" t="s">
        <v>19</v>
      </c>
      <c r="K8" s="25" t="s">
        <v>20</v>
      </c>
      <c r="AK8" s="27" t="s">
        <v>21</v>
      </c>
      <c r="AN8" s="25"/>
      <c r="AR8" s="21"/>
      <c r="BS8" s="18" t="s">
        <v>6</v>
      </c>
    </row>
    <row r="9" spans="2:71" s="1" customFormat="1" ht="29.25" customHeight="1">
      <c r="B9" s="21"/>
      <c r="D9" s="24" t="s">
        <v>22</v>
      </c>
      <c r="K9" s="28" t="s">
        <v>23</v>
      </c>
      <c r="AK9" s="24" t="s">
        <v>24</v>
      </c>
      <c r="AN9" s="28"/>
      <c r="AR9" s="21"/>
      <c r="BS9" s="18" t="s">
        <v>6</v>
      </c>
    </row>
    <row r="10" spans="2:71" s="1" customFormat="1" ht="12" customHeight="1">
      <c r="B10" s="21"/>
      <c r="D10" s="27" t="s">
        <v>25</v>
      </c>
      <c r="AK10" s="27" t="s">
        <v>26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27</v>
      </c>
      <c r="AK11" s="27" t="s">
        <v>28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29</v>
      </c>
      <c r="AK13" s="27" t="s">
        <v>26</v>
      </c>
      <c r="AN13" s="25" t="s">
        <v>1</v>
      </c>
      <c r="AR13" s="21"/>
      <c r="BS13" s="18" t="s">
        <v>6</v>
      </c>
    </row>
    <row r="14" spans="2:71" ht="12.75">
      <c r="B14" s="21"/>
      <c r="E14" s="25" t="s">
        <v>30</v>
      </c>
      <c r="AK14" s="27" t="s">
        <v>28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31</v>
      </c>
      <c r="AK16" s="27" t="s">
        <v>26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32</v>
      </c>
      <c r="AK17" s="27" t="s">
        <v>28</v>
      </c>
      <c r="AN17" s="25" t="s">
        <v>1</v>
      </c>
      <c r="AR17" s="21"/>
      <c r="BS17" s="18" t="s">
        <v>33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34</v>
      </c>
      <c r="AK19" s="27" t="s">
        <v>26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35</v>
      </c>
      <c r="AK20" s="27" t="s">
        <v>28</v>
      </c>
      <c r="AN20" s="25" t="s">
        <v>1</v>
      </c>
      <c r="AR20" s="21"/>
      <c r="BS20" s="18" t="s">
        <v>33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36</v>
      </c>
      <c r="AR22" s="21"/>
    </row>
    <row r="23" spans="2:44" s="1" customFormat="1" ht="51" customHeight="1">
      <c r="B23" s="21"/>
      <c r="E23" s="213" t="s">
        <v>37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1"/>
    </row>
    <row r="26" spans="2:44" s="1" customFormat="1" ht="14.45" customHeight="1">
      <c r="B26" s="21"/>
      <c r="D26" s="31" t="s">
        <v>38</v>
      </c>
      <c r="AK26" s="215">
        <v>0</v>
      </c>
      <c r="AL26" s="208"/>
      <c r="AM26" s="208"/>
      <c r="AN26" s="208"/>
      <c r="AO26" s="208"/>
      <c r="AR26" s="21"/>
    </row>
    <row r="27" spans="2:44" s="1" customFormat="1" ht="14.45" customHeight="1">
      <c r="B27" s="21"/>
      <c r="D27" s="31" t="s">
        <v>39</v>
      </c>
      <c r="AK27" s="215">
        <f>ROUND(AG100,2)</f>
        <v>0</v>
      </c>
      <c r="AL27" s="215"/>
      <c r="AM27" s="215"/>
      <c r="AN27" s="215"/>
      <c r="AO27" s="215"/>
      <c r="AR27" s="21"/>
    </row>
    <row r="28" spans="1:57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33"/>
    </row>
    <row r="29" spans="1:57" s="2" customFormat="1" ht="25.9" customHeight="1">
      <c r="A29" s="33"/>
      <c r="B29" s="34"/>
      <c r="C29" s="33"/>
      <c r="D29" s="35" t="s">
        <v>40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16">
        <f>ROUND(AK26+AK27,2)</f>
        <v>0</v>
      </c>
      <c r="AL29" s="217"/>
      <c r="AM29" s="217"/>
      <c r="AN29" s="217"/>
      <c r="AO29" s="217"/>
      <c r="AP29" s="33"/>
      <c r="AQ29" s="33"/>
      <c r="AR29" s="34"/>
      <c r="BE29" s="33"/>
    </row>
    <row r="30" spans="1:57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33"/>
    </row>
    <row r="31" spans="1:57" s="2" customFormat="1" ht="12.75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18" t="s">
        <v>41</v>
      </c>
      <c r="M31" s="218"/>
      <c r="N31" s="218"/>
      <c r="O31" s="218"/>
      <c r="P31" s="218"/>
      <c r="Q31" s="33"/>
      <c r="R31" s="33"/>
      <c r="S31" s="33"/>
      <c r="T31" s="33"/>
      <c r="U31" s="33"/>
      <c r="V31" s="33"/>
      <c r="W31" s="218" t="s">
        <v>42</v>
      </c>
      <c r="X31" s="218"/>
      <c r="Y31" s="218"/>
      <c r="Z31" s="218"/>
      <c r="AA31" s="218"/>
      <c r="AB31" s="218"/>
      <c r="AC31" s="218"/>
      <c r="AD31" s="218"/>
      <c r="AE31" s="218"/>
      <c r="AF31" s="33"/>
      <c r="AG31" s="33"/>
      <c r="AH31" s="33"/>
      <c r="AI31" s="33"/>
      <c r="AJ31" s="33"/>
      <c r="AK31" s="218" t="s">
        <v>43</v>
      </c>
      <c r="AL31" s="218"/>
      <c r="AM31" s="218"/>
      <c r="AN31" s="218"/>
      <c r="AO31" s="218"/>
      <c r="AP31" s="33"/>
      <c r="AQ31" s="33"/>
      <c r="AR31" s="34"/>
      <c r="BE31" s="33"/>
    </row>
    <row r="32" spans="2:44" s="3" customFormat="1" ht="14.45" customHeight="1">
      <c r="B32" s="38"/>
      <c r="D32" s="27" t="s">
        <v>44</v>
      </c>
      <c r="F32" s="27" t="s">
        <v>45</v>
      </c>
      <c r="L32" s="214">
        <v>0.21</v>
      </c>
      <c r="M32" s="204"/>
      <c r="N32" s="204"/>
      <c r="O32" s="204"/>
      <c r="P32" s="204"/>
      <c r="W32" s="203"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8"/>
    </row>
    <row r="33" spans="2:44" s="3" customFormat="1" ht="14.45" customHeight="1">
      <c r="B33" s="38"/>
      <c r="F33" s="27" t="s">
        <v>46</v>
      </c>
      <c r="L33" s="214">
        <v>0.15</v>
      </c>
      <c r="M33" s="204"/>
      <c r="N33" s="204"/>
      <c r="O33" s="204"/>
      <c r="P33" s="204"/>
      <c r="W33" s="203">
        <f>ROUND(BA94+SUM(CE100),2)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f>ROUND(AW94+SUM(BZ100),2)</f>
        <v>0</v>
      </c>
      <c r="AL33" s="204"/>
      <c r="AM33" s="204"/>
      <c r="AN33" s="204"/>
      <c r="AO33" s="204"/>
      <c r="AR33" s="38"/>
    </row>
    <row r="34" spans="2:44" s="3" customFormat="1" ht="14.45" customHeight="1" hidden="1">
      <c r="B34" s="38"/>
      <c r="F34" s="27" t="s">
        <v>47</v>
      </c>
      <c r="L34" s="214">
        <v>0.21</v>
      </c>
      <c r="M34" s="204"/>
      <c r="N34" s="204"/>
      <c r="O34" s="204"/>
      <c r="P34" s="204"/>
      <c r="W34" s="203">
        <f>ROUND(BB94+SUM(CF100),2)</f>
        <v>0</v>
      </c>
      <c r="X34" s="204"/>
      <c r="Y34" s="204"/>
      <c r="Z34" s="204"/>
      <c r="AA34" s="204"/>
      <c r="AB34" s="204"/>
      <c r="AC34" s="204"/>
      <c r="AD34" s="204"/>
      <c r="AE34" s="204"/>
      <c r="AK34" s="203">
        <v>0</v>
      </c>
      <c r="AL34" s="204"/>
      <c r="AM34" s="204"/>
      <c r="AN34" s="204"/>
      <c r="AO34" s="204"/>
      <c r="AR34" s="38"/>
    </row>
    <row r="35" spans="2:44" s="3" customFormat="1" ht="14.45" customHeight="1" hidden="1">
      <c r="B35" s="38"/>
      <c r="F35" s="27" t="s">
        <v>48</v>
      </c>
      <c r="L35" s="214">
        <v>0.15</v>
      </c>
      <c r="M35" s="204"/>
      <c r="N35" s="204"/>
      <c r="O35" s="204"/>
      <c r="P35" s="204"/>
      <c r="W35" s="203">
        <f>ROUND(BC94+SUM(CG100),2)</f>
        <v>0</v>
      </c>
      <c r="X35" s="204"/>
      <c r="Y35" s="204"/>
      <c r="Z35" s="204"/>
      <c r="AA35" s="204"/>
      <c r="AB35" s="204"/>
      <c r="AC35" s="204"/>
      <c r="AD35" s="204"/>
      <c r="AE35" s="204"/>
      <c r="AK35" s="203">
        <v>0</v>
      </c>
      <c r="AL35" s="204"/>
      <c r="AM35" s="204"/>
      <c r="AN35" s="204"/>
      <c r="AO35" s="204"/>
      <c r="AR35" s="38"/>
    </row>
    <row r="36" spans="2:44" s="3" customFormat="1" ht="14.45" customHeight="1" hidden="1">
      <c r="B36" s="38"/>
      <c r="F36" s="27" t="s">
        <v>49</v>
      </c>
      <c r="L36" s="214">
        <v>0</v>
      </c>
      <c r="M36" s="204"/>
      <c r="N36" s="204"/>
      <c r="O36" s="204"/>
      <c r="P36" s="204"/>
      <c r="W36" s="203">
        <f>ROUND(BD94+SUM(CH100),2)</f>
        <v>0</v>
      </c>
      <c r="X36" s="204"/>
      <c r="Y36" s="204"/>
      <c r="Z36" s="204"/>
      <c r="AA36" s="204"/>
      <c r="AB36" s="204"/>
      <c r="AC36" s="204"/>
      <c r="AD36" s="204"/>
      <c r="AE36" s="204"/>
      <c r="AK36" s="203">
        <v>0</v>
      </c>
      <c r="AL36" s="204"/>
      <c r="AM36" s="204"/>
      <c r="AN36" s="204"/>
      <c r="AO36" s="204"/>
      <c r="AR36" s="38"/>
    </row>
    <row r="37" spans="1:57" s="2" customFormat="1" ht="6.9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" customHeight="1">
      <c r="A38" s="33"/>
      <c r="B38" s="34"/>
      <c r="C38" s="39"/>
      <c r="D38" s="40" t="s">
        <v>50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51</v>
      </c>
      <c r="U38" s="41"/>
      <c r="V38" s="41"/>
      <c r="W38" s="41"/>
      <c r="X38" s="205" t="s">
        <v>52</v>
      </c>
      <c r="Y38" s="206"/>
      <c r="Z38" s="206"/>
      <c r="AA38" s="206"/>
      <c r="AB38" s="206"/>
      <c r="AC38" s="41"/>
      <c r="AD38" s="41"/>
      <c r="AE38" s="41"/>
      <c r="AF38" s="41"/>
      <c r="AG38" s="41"/>
      <c r="AH38" s="41"/>
      <c r="AI38" s="41"/>
      <c r="AJ38" s="41"/>
      <c r="AK38" s="219">
        <f>SUM(AK29:AK36)</f>
        <v>0</v>
      </c>
      <c r="AL38" s="206"/>
      <c r="AM38" s="206"/>
      <c r="AN38" s="206"/>
      <c r="AO38" s="220"/>
      <c r="AP38" s="39"/>
      <c r="AQ38" s="39"/>
      <c r="AR38" s="34"/>
      <c r="BE38" s="33"/>
    </row>
    <row r="39" spans="1:57" s="2" customFormat="1" ht="6.95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54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55</v>
      </c>
      <c r="AI60" s="36"/>
      <c r="AJ60" s="36"/>
      <c r="AK60" s="36"/>
      <c r="AL60" s="36"/>
      <c r="AM60" s="46" t="s">
        <v>56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58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55</v>
      </c>
      <c r="AI75" s="36"/>
      <c r="AJ75" s="36"/>
      <c r="AK75" s="36"/>
      <c r="AL75" s="36"/>
      <c r="AM75" s="46" t="s">
        <v>56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7" t="s">
        <v>12</v>
      </c>
      <c r="L84" s="4" t="str">
        <f>K5</f>
        <v>174/2019</v>
      </c>
      <c r="AR84" s="52"/>
    </row>
    <row r="85" spans="2:44" s="5" customFormat="1" ht="36.95" customHeight="1">
      <c r="B85" s="53"/>
      <c r="C85" s="54" t="s">
        <v>14</v>
      </c>
      <c r="L85" s="224" t="str">
        <f>K6</f>
        <v>Přípojka tlakové kanalizace - Domov důchodců Červený Mlýn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7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Všestudy 23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21</v>
      </c>
      <c r="AJ87" s="33"/>
      <c r="AK87" s="33"/>
      <c r="AL87" s="33"/>
      <c r="AM87" s="226" t="str">
        <f>IF(AN8="","",AN8)</f>
        <v/>
      </c>
      <c r="AN87" s="226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7" t="s">
        <v>25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Červený Mlýn Všestudy, poskytovatel soc.služeb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31</v>
      </c>
      <c r="AJ89" s="33"/>
      <c r="AK89" s="33"/>
      <c r="AL89" s="33"/>
      <c r="AM89" s="229" t="str">
        <f>IF(E17="","",E17)</f>
        <v>Ing. Karel Krňanský</v>
      </c>
      <c r="AN89" s="230"/>
      <c r="AO89" s="230"/>
      <c r="AP89" s="230"/>
      <c r="AQ89" s="33"/>
      <c r="AR89" s="34"/>
      <c r="AS89" s="231" t="s">
        <v>60</v>
      </c>
      <c r="AT89" s="23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7" t="s">
        <v>29</v>
      </c>
      <c r="D90" s="33"/>
      <c r="E90" s="33"/>
      <c r="F90" s="33"/>
      <c r="G90" s="33"/>
      <c r="H90" s="33"/>
      <c r="I90" s="33"/>
      <c r="J90" s="33"/>
      <c r="K90" s="33"/>
      <c r="L90" s="4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34</v>
      </c>
      <c r="AJ90" s="33"/>
      <c r="AK90" s="33"/>
      <c r="AL90" s="33"/>
      <c r="AM90" s="229" t="str">
        <f>IF(E20="","",E20)</f>
        <v>Zdeněk Drda</v>
      </c>
      <c r="AN90" s="230"/>
      <c r="AO90" s="230"/>
      <c r="AP90" s="230"/>
      <c r="AQ90" s="33"/>
      <c r="AR90" s="34"/>
      <c r="AS90" s="233"/>
      <c r="AT90" s="23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3"/>
      <c r="AT91" s="23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2" t="s">
        <v>61</v>
      </c>
      <c r="D92" s="223"/>
      <c r="E92" s="223"/>
      <c r="F92" s="223"/>
      <c r="G92" s="223"/>
      <c r="H92" s="61"/>
      <c r="I92" s="227" t="s">
        <v>62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8" t="s">
        <v>63</v>
      </c>
      <c r="AH92" s="223"/>
      <c r="AI92" s="223"/>
      <c r="AJ92" s="223"/>
      <c r="AK92" s="223"/>
      <c r="AL92" s="223"/>
      <c r="AM92" s="223"/>
      <c r="AN92" s="227" t="s">
        <v>64</v>
      </c>
      <c r="AO92" s="223"/>
      <c r="AP92" s="237"/>
      <c r="AQ92" s="62" t="s">
        <v>65</v>
      </c>
      <c r="AR92" s="34"/>
      <c r="AS92" s="63" t="s">
        <v>66</v>
      </c>
      <c r="AT92" s="64" t="s">
        <v>67</v>
      </c>
      <c r="AU92" s="64" t="s">
        <v>68</v>
      </c>
      <c r="AV92" s="64" t="s">
        <v>69</v>
      </c>
      <c r="AW92" s="64" t="s">
        <v>70</v>
      </c>
      <c r="AX92" s="64" t="s">
        <v>71</v>
      </c>
      <c r="AY92" s="64" t="s">
        <v>72</v>
      </c>
      <c r="AZ92" s="64" t="s">
        <v>73</v>
      </c>
      <c r="BA92" s="64" t="s">
        <v>74</v>
      </c>
      <c r="BB92" s="64" t="s">
        <v>75</v>
      </c>
      <c r="BC92" s="64" t="s">
        <v>76</v>
      </c>
      <c r="BD92" s="65" t="s">
        <v>77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v>0</v>
      </c>
      <c r="AH94" s="238"/>
      <c r="AI94" s="238"/>
      <c r="AJ94" s="238"/>
      <c r="AK94" s="238"/>
      <c r="AL94" s="238"/>
      <c r="AM94" s="238"/>
      <c r="AN94" s="212">
        <v>0</v>
      </c>
      <c r="AO94" s="212"/>
      <c r="AP94" s="212"/>
      <c r="AQ94" s="73" t="s">
        <v>1</v>
      </c>
      <c r="AR94" s="69"/>
      <c r="AS94" s="74">
        <f>ROUND(SUM(AS95:AS98),2)</f>
        <v>0</v>
      </c>
      <c r="AT94" s="75">
        <f>ROUND(SUM(AV94:AW94),2)</f>
        <v>0</v>
      </c>
      <c r="AU94" s="76">
        <f>ROUND(SUM(AU95:AU98),5)</f>
        <v>1321.90876</v>
      </c>
      <c r="AV94" s="75">
        <f>ROUND(AZ94*L32,2)</f>
        <v>0</v>
      </c>
      <c r="AW94" s="75">
        <f>ROUND(BA94*L33,2)</f>
        <v>0</v>
      </c>
      <c r="AX94" s="75">
        <f>ROUND(BB94*L32,2)</f>
        <v>0</v>
      </c>
      <c r="AY94" s="75">
        <f>ROUND(BC94*L33,2)</f>
        <v>0</v>
      </c>
      <c r="AZ94" s="75">
        <f>ROUND(SUM(AZ95:AZ98),2)</f>
        <v>0</v>
      </c>
      <c r="BA94" s="75">
        <f>ROUND(SUM(BA95:BA98),2)</f>
        <v>0</v>
      </c>
      <c r="BB94" s="75">
        <f>ROUND(SUM(BB95:BB98),2)</f>
        <v>0</v>
      </c>
      <c r="BC94" s="75">
        <f>ROUND(SUM(BC95:BC98),2)</f>
        <v>0</v>
      </c>
      <c r="BD94" s="77">
        <f>ROUND(SUM(BD95:BD98),2)</f>
        <v>0</v>
      </c>
      <c r="BS94" s="78" t="s">
        <v>79</v>
      </c>
      <c r="BT94" s="78" t="s">
        <v>80</v>
      </c>
      <c r="BU94" s="79" t="s">
        <v>81</v>
      </c>
      <c r="BV94" s="78" t="s">
        <v>82</v>
      </c>
      <c r="BW94" s="78" t="s">
        <v>4</v>
      </c>
      <c r="BX94" s="78" t="s">
        <v>83</v>
      </c>
      <c r="CL94" s="78" t="s">
        <v>17</v>
      </c>
    </row>
    <row r="95" spans="1:91" s="7" customFormat="1" ht="16.5" customHeight="1">
      <c r="A95" s="80" t="s">
        <v>84</v>
      </c>
      <c r="B95" s="81"/>
      <c r="C95" s="82"/>
      <c r="D95" s="221" t="s">
        <v>85</v>
      </c>
      <c r="E95" s="221"/>
      <c r="F95" s="221"/>
      <c r="G95" s="221"/>
      <c r="H95" s="221"/>
      <c r="I95" s="83"/>
      <c r="J95" s="221" t="s">
        <v>86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35">
        <v>0</v>
      </c>
      <c r="AH95" s="236"/>
      <c r="AI95" s="236"/>
      <c r="AJ95" s="236"/>
      <c r="AK95" s="236"/>
      <c r="AL95" s="236"/>
      <c r="AM95" s="236"/>
      <c r="AN95" s="235">
        <v>0</v>
      </c>
      <c r="AO95" s="236"/>
      <c r="AP95" s="236"/>
      <c r="AQ95" s="84" t="s">
        <v>87</v>
      </c>
      <c r="AR95" s="81"/>
      <c r="AS95" s="85">
        <v>0</v>
      </c>
      <c r="AT95" s="86">
        <f>ROUND(SUM(AV95:AW95),2)</f>
        <v>0</v>
      </c>
      <c r="AU95" s="87">
        <f>'SO-01 - Kanalizace vč. ša...'!P127</f>
        <v>1253.500915</v>
      </c>
      <c r="AV95" s="86">
        <f>'SO-01 - Kanalizace vč. ša...'!J35</f>
        <v>0</v>
      </c>
      <c r="AW95" s="86">
        <f>'SO-01 - Kanalizace vč. ša...'!J36</f>
        <v>0</v>
      </c>
      <c r="AX95" s="86">
        <f>'SO-01 - Kanalizace vč. ša...'!J37</f>
        <v>0</v>
      </c>
      <c r="AY95" s="86">
        <f>'SO-01 - Kanalizace vč. ša...'!J38</f>
        <v>0</v>
      </c>
      <c r="AZ95" s="86">
        <f>'SO-01 - Kanalizace vč. ša...'!F35</f>
        <v>0</v>
      </c>
      <c r="BA95" s="86">
        <f>'SO-01 - Kanalizace vč. ša...'!F36</f>
        <v>0</v>
      </c>
      <c r="BB95" s="86">
        <f>'SO-01 - Kanalizace vč. ša...'!F37</f>
        <v>0</v>
      </c>
      <c r="BC95" s="86">
        <f>'SO-01 - Kanalizace vč. ša...'!F38</f>
        <v>0</v>
      </c>
      <c r="BD95" s="88">
        <f>'SO-01 - Kanalizace vč. ša...'!F39</f>
        <v>0</v>
      </c>
      <c r="BT95" s="89" t="s">
        <v>88</v>
      </c>
      <c r="BV95" s="89" t="s">
        <v>82</v>
      </c>
      <c r="BW95" s="89" t="s">
        <v>89</v>
      </c>
      <c r="BX95" s="89" t="s">
        <v>4</v>
      </c>
      <c r="CL95" s="89" t="s">
        <v>1</v>
      </c>
      <c r="CM95" s="89" t="s">
        <v>90</v>
      </c>
    </row>
    <row r="96" spans="1:91" s="7" customFormat="1" ht="16.5" customHeight="1">
      <c r="A96" s="80" t="s">
        <v>84</v>
      </c>
      <c r="B96" s="81"/>
      <c r="C96" s="82"/>
      <c r="D96" s="221" t="s">
        <v>91</v>
      </c>
      <c r="E96" s="221"/>
      <c r="F96" s="221"/>
      <c r="G96" s="221"/>
      <c r="H96" s="221"/>
      <c r="I96" s="83"/>
      <c r="J96" s="221" t="s">
        <v>92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35">
        <v>0</v>
      </c>
      <c r="AH96" s="236"/>
      <c r="AI96" s="236"/>
      <c r="AJ96" s="236"/>
      <c r="AK96" s="236"/>
      <c r="AL96" s="236"/>
      <c r="AM96" s="236"/>
      <c r="AN96" s="235">
        <v>0</v>
      </c>
      <c r="AO96" s="236"/>
      <c r="AP96" s="236"/>
      <c r="AQ96" s="84" t="s">
        <v>87</v>
      </c>
      <c r="AR96" s="81"/>
      <c r="AS96" s="85">
        <v>0</v>
      </c>
      <c r="AT96" s="86">
        <f>ROUND(SUM(AV96:AW96),2)</f>
        <v>0</v>
      </c>
      <c r="AU96" s="87">
        <f>'SO-02 - Elektroinstalace'!P126</f>
        <v>65.17084</v>
      </c>
      <c r="AV96" s="86">
        <f>'SO-02 - Elektroinstalace'!J35</f>
        <v>0</v>
      </c>
      <c r="AW96" s="86">
        <f>'SO-02 - Elektroinstalace'!J36</f>
        <v>0</v>
      </c>
      <c r="AX96" s="86">
        <f>'SO-02 - Elektroinstalace'!J37</f>
        <v>0</v>
      </c>
      <c r="AY96" s="86">
        <f>'SO-02 - Elektroinstalace'!J38</f>
        <v>0</v>
      </c>
      <c r="AZ96" s="86">
        <f>'SO-02 - Elektroinstalace'!F35</f>
        <v>0</v>
      </c>
      <c r="BA96" s="86">
        <f>'SO-02 - Elektroinstalace'!F36</f>
        <v>0</v>
      </c>
      <c r="BB96" s="86">
        <f>'SO-02 - Elektroinstalace'!F37</f>
        <v>0</v>
      </c>
      <c r="BC96" s="86">
        <f>'SO-02 - Elektroinstalace'!F38</f>
        <v>0</v>
      </c>
      <c r="BD96" s="88">
        <f>'SO-02 - Elektroinstalace'!F39</f>
        <v>0</v>
      </c>
      <c r="BT96" s="89" t="s">
        <v>88</v>
      </c>
      <c r="BV96" s="89" t="s">
        <v>82</v>
      </c>
      <c r="BW96" s="89" t="s">
        <v>93</v>
      </c>
      <c r="BX96" s="89" t="s">
        <v>4</v>
      </c>
      <c r="CL96" s="89" t="s">
        <v>1</v>
      </c>
      <c r="CM96" s="89" t="s">
        <v>90</v>
      </c>
    </row>
    <row r="97" spans="1:91" s="7" customFormat="1" ht="16.5" customHeight="1">
      <c r="A97" s="80" t="s">
        <v>84</v>
      </c>
      <c r="B97" s="81"/>
      <c r="C97" s="82"/>
      <c r="D97" s="221" t="s">
        <v>94</v>
      </c>
      <c r="E97" s="221"/>
      <c r="F97" s="221"/>
      <c r="G97" s="221"/>
      <c r="H97" s="221"/>
      <c r="I97" s="83"/>
      <c r="J97" s="221" t="s">
        <v>95</v>
      </c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35">
        <v>0</v>
      </c>
      <c r="AH97" s="236"/>
      <c r="AI97" s="236"/>
      <c r="AJ97" s="236"/>
      <c r="AK97" s="236"/>
      <c r="AL97" s="236"/>
      <c r="AM97" s="236"/>
      <c r="AN97" s="235">
        <v>0</v>
      </c>
      <c r="AO97" s="236"/>
      <c r="AP97" s="236"/>
      <c r="AQ97" s="84" t="s">
        <v>87</v>
      </c>
      <c r="AR97" s="81"/>
      <c r="AS97" s="85">
        <v>0</v>
      </c>
      <c r="AT97" s="86">
        <f>ROUND(SUM(AV97:AW97),2)</f>
        <v>0</v>
      </c>
      <c r="AU97" s="87">
        <f>'SO-03 - MaR'!P125</f>
        <v>3.237</v>
      </c>
      <c r="AV97" s="86">
        <f>'SO-03 - MaR'!J35</f>
        <v>0</v>
      </c>
      <c r="AW97" s="86">
        <f>'SO-03 - MaR'!J36</f>
        <v>0</v>
      </c>
      <c r="AX97" s="86">
        <f>'SO-03 - MaR'!J37</f>
        <v>0</v>
      </c>
      <c r="AY97" s="86">
        <f>'SO-03 - MaR'!J38</f>
        <v>0</v>
      </c>
      <c r="AZ97" s="86">
        <f>'SO-03 - MaR'!F35</f>
        <v>0</v>
      </c>
      <c r="BA97" s="86">
        <f>'SO-03 - MaR'!F36</f>
        <v>0</v>
      </c>
      <c r="BB97" s="86">
        <f>'SO-03 - MaR'!F37</f>
        <v>0</v>
      </c>
      <c r="BC97" s="86">
        <f>'SO-03 - MaR'!F38</f>
        <v>0</v>
      </c>
      <c r="BD97" s="88">
        <f>'SO-03 - MaR'!F39</f>
        <v>0</v>
      </c>
      <c r="BT97" s="89" t="s">
        <v>88</v>
      </c>
      <c r="BV97" s="89" t="s">
        <v>82</v>
      </c>
      <c r="BW97" s="89" t="s">
        <v>96</v>
      </c>
      <c r="BX97" s="89" t="s">
        <v>4</v>
      </c>
      <c r="CL97" s="89" t="s">
        <v>1</v>
      </c>
      <c r="CM97" s="89" t="s">
        <v>90</v>
      </c>
    </row>
    <row r="98" spans="1:91" s="7" customFormat="1" ht="16.5" customHeight="1">
      <c r="A98" s="80" t="s">
        <v>84</v>
      </c>
      <c r="B98" s="81"/>
      <c r="C98" s="82"/>
      <c r="D98" s="221" t="s">
        <v>97</v>
      </c>
      <c r="E98" s="221"/>
      <c r="F98" s="221"/>
      <c r="G98" s="221"/>
      <c r="H98" s="221"/>
      <c r="I98" s="83"/>
      <c r="J98" s="221" t="s">
        <v>98</v>
      </c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35">
        <v>0</v>
      </c>
      <c r="AH98" s="236"/>
      <c r="AI98" s="236"/>
      <c r="AJ98" s="236"/>
      <c r="AK98" s="236"/>
      <c r="AL98" s="236"/>
      <c r="AM98" s="236"/>
      <c r="AN98" s="235">
        <v>0</v>
      </c>
      <c r="AO98" s="236"/>
      <c r="AP98" s="236"/>
      <c r="AQ98" s="84" t="s">
        <v>87</v>
      </c>
      <c r="AR98" s="81"/>
      <c r="AS98" s="90">
        <v>0</v>
      </c>
      <c r="AT98" s="91">
        <f>ROUND(SUM(AV98:AW98),2)</f>
        <v>0</v>
      </c>
      <c r="AU98" s="92">
        <f>'SO-04 - Vedlejší rozpočto...'!P126</f>
        <v>0</v>
      </c>
      <c r="AV98" s="91">
        <f>'SO-04 - Vedlejší rozpočto...'!J35</f>
        <v>0</v>
      </c>
      <c r="AW98" s="91">
        <f>'SO-04 - Vedlejší rozpočto...'!J36</f>
        <v>0</v>
      </c>
      <c r="AX98" s="91">
        <f>'SO-04 - Vedlejší rozpočto...'!J37</f>
        <v>0</v>
      </c>
      <c r="AY98" s="91">
        <f>'SO-04 - Vedlejší rozpočto...'!J38</f>
        <v>0</v>
      </c>
      <c r="AZ98" s="91">
        <f>'SO-04 - Vedlejší rozpočto...'!F35</f>
        <v>0</v>
      </c>
      <c r="BA98" s="91">
        <f>'SO-04 - Vedlejší rozpočto...'!F36</f>
        <v>0</v>
      </c>
      <c r="BB98" s="91">
        <f>'SO-04 - Vedlejší rozpočto...'!F37</f>
        <v>0</v>
      </c>
      <c r="BC98" s="91">
        <f>'SO-04 - Vedlejší rozpočto...'!F38</f>
        <v>0</v>
      </c>
      <c r="BD98" s="93">
        <f>'SO-04 - Vedlejší rozpočto...'!F39</f>
        <v>0</v>
      </c>
      <c r="BT98" s="89" t="s">
        <v>88</v>
      </c>
      <c r="BV98" s="89" t="s">
        <v>82</v>
      </c>
      <c r="BW98" s="89" t="s">
        <v>99</v>
      </c>
      <c r="BX98" s="89" t="s">
        <v>4</v>
      </c>
      <c r="CL98" s="89" t="s">
        <v>1</v>
      </c>
      <c r="CM98" s="89" t="s">
        <v>90</v>
      </c>
    </row>
    <row r="99" spans="2:44" ht="11.25">
      <c r="B99" s="21"/>
      <c r="AR99" s="21"/>
    </row>
    <row r="100" spans="1:57" s="2" customFormat="1" ht="30" customHeight="1">
      <c r="A100" s="33"/>
      <c r="B100" s="34"/>
      <c r="C100" s="70" t="s">
        <v>100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212">
        <v>0</v>
      </c>
      <c r="AH100" s="212"/>
      <c r="AI100" s="212"/>
      <c r="AJ100" s="212"/>
      <c r="AK100" s="212"/>
      <c r="AL100" s="212"/>
      <c r="AM100" s="212"/>
      <c r="AN100" s="212">
        <v>0</v>
      </c>
      <c r="AO100" s="212"/>
      <c r="AP100" s="212"/>
      <c r="AQ100" s="94"/>
      <c r="AR100" s="34"/>
      <c r="AS100" s="63" t="s">
        <v>101</v>
      </c>
      <c r="AT100" s="64" t="s">
        <v>102</v>
      </c>
      <c r="AU100" s="64" t="s">
        <v>44</v>
      </c>
      <c r="AV100" s="65" t="s">
        <v>67</v>
      </c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s="2" customFormat="1" ht="10.9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30" customHeight="1">
      <c r="A102" s="33"/>
      <c r="B102" s="34"/>
      <c r="C102" s="95" t="s">
        <v>103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211">
        <v>0</v>
      </c>
      <c r="AH102" s="211"/>
      <c r="AI102" s="211"/>
      <c r="AJ102" s="211"/>
      <c r="AK102" s="211"/>
      <c r="AL102" s="211"/>
      <c r="AM102" s="211"/>
      <c r="AN102" s="211">
        <f>ROUND(AN94+AN100,2)</f>
        <v>0</v>
      </c>
      <c r="AO102" s="211"/>
      <c r="AP102" s="211"/>
      <c r="AQ102" s="96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58">
    <mergeCell ref="AN97:AP97"/>
    <mergeCell ref="AG97:AM97"/>
    <mergeCell ref="AN98:AP98"/>
    <mergeCell ref="AG98:AM98"/>
    <mergeCell ref="AG94:AM94"/>
    <mergeCell ref="AN94:AP94"/>
    <mergeCell ref="AS89:AT91"/>
    <mergeCell ref="AN96:AP96"/>
    <mergeCell ref="AM90:AP90"/>
    <mergeCell ref="AN92:AP92"/>
    <mergeCell ref="AN95:AP95"/>
    <mergeCell ref="AG95:AM95"/>
    <mergeCell ref="AG96:AM96"/>
    <mergeCell ref="D96:H96"/>
    <mergeCell ref="J96:AF96"/>
    <mergeCell ref="D97:H97"/>
    <mergeCell ref="J97:AF97"/>
    <mergeCell ref="D98:H98"/>
    <mergeCell ref="J98:AF98"/>
    <mergeCell ref="J95:AF95"/>
    <mergeCell ref="C92:G92"/>
    <mergeCell ref="L85:AO85"/>
    <mergeCell ref="AM87:AN87"/>
    <mergeCell ref="I92:AF92"/>
    <mergeCell ref="AG92:AM92"/>
    <mergeCell ref="D95:H95"/>
    <mergeCell ref="AM89:AP89"/>
    <mergeCell ref="AK34:AO34"/>
    <mergeCell ref="L34:P34"/>
    <mergeCell ref="AK35:AO35"/>
    <mergeCell ref="L35:P35"/>
    <mergeCell ref="AK38:AO38"/>
    <mergeCell ref="AK31:AO31"/>
    <mergeCell ref="AK32:AO32"/>
    <mergeCell ref="L32:P32"/>
    <mergeCell ref="AK33:AO33"/>
    <mergeCell ref="L33:P33"/>
    <mergeCell ref="X38:AB38"/>
    <mergeCell ref="K5:AO5"/>
    <mergeCell ref="K6:AO6"/>
    <mergeCell ref="AR2:BE2"/>
    <mergeCell ref="AG102:AM102"/>
    <mergeCell ref="AG100:AM100"/>
    <mergeCell ref="AN100:AP100"/>
    <mergeCell ref="AN102:AP102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W35:AE35"/>
    <mergeCell ref="W34:AE34"/>
    <mergeCell ref="W32:AE32"/>
    <mergeCell ref="W33:AE33"/>
    <mergeCell ref="W36:AE36"/>
  </mergeCells>
  <hyperlinks>
    <hyperlink ref="A95" location="'SO-01 - Kanalizace vč. ša...'!C2" display="/"/>
    <hyperlink ref="A96" location="'SO-02 - Elektroinstalace'!C2" display="/"/>
    <hyperlink ref="A97" location="'SO-03 - MaR'!C2" display="/"/>
    <hyperlink ref="A98" location="'SO-0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39"/>
  <sheetViews>
    <sheetView showGridLines="0" workbookViewId="0" topLeftCell="A1">
      <selection activeCell="E247" sqref="E2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8"/>
    </row>
    <row r="2" spans="12:46" s="1" customFormat="1" ht="36.95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104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9" t="str">
        <f>'Rekapitulace stavby'!K6</f>
        <v>Přípojka tlakové kanalizace - Domov důchodců Červený Mlýn</v>
      </c>
      <c r="F7" s="240"/>
      <c r="G7" s="240"/>
      <c r="H7" s="240"/>
      <c r="L7" s="21"/>
    </row>
    <row r="8" spans="1:31" s="2" customFormat="1" ht="12" customHeight="1">
      <c r="A8" s="33"/>
      <c r="B8" s="34"/>
      <c r="C8" s="33"/>
      <c r="D8" s="27" t="s">
        <v>105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4" t="s">
        <v>106</v>
      </c>
      <c r="F9" s="241"/>
      <c r="G9" s="241"/>
      <c r="H9" s="24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16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25</v>
      </c>
      <c r="E14" s="33"/>
      <c r="F14" s="33"/>
      <c r="G14" s="33"/>
      <c r="H14" s="33"/>
      <c r="I14" s="27" t="s">
        <v>26</v>
      </c>
      <c r="J14" s="25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5" t="s">
        <v>27</v>
      </c>
      <c r="F15" s="33"/>
      <c r="G15" s="33"/>
      <c r="H15" s="33"/>
      <c r="I15" s="27" t="s">
        <v>28</v>
      </c>
      <c r="J15" s="25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29</v>
      </c>
      <c r="E17" s="33"/>
      <c r="F17" s="33"/>
      <c r="G17" s="33"/>
      <c r="H17" s="33"/>
      <c r="I17" s="27" t="s">
        <v>26</v>
      </c>
      <c r="J17" s="25" t="str">
        <f>'Rekapitulace stavby'!AN13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07" t="str">
        <f>'Rekapitulace stavby'!E14</f>
        <v xml:space="preserve"> </v>
      </c>
      <c r="F18" s="207"/>
      <c r="G18" s="207"/>
      <c r="H18" s="207"/>
      <c r="I18" s="27" t="s">
        <v>28</v>
      </c>
      <c r="J18" s="25" t="str">
        <f>'Rekapitulace stavby'!AN14</f>
        <v/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31</v>
      </c>
      <c r="E20" s="33"/>
      <c r="F20" s="33"/>
      <c r="G20" s="33"/>
      <c r="H20" s="33"/>
      <c r="I20" s="27" t="s">
        <v>26</v>
      </c>
      <c r="J20" s="25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 t="s">
        <v>32</v>
      </c>
      <c r="F21" s="33"/>
      <c r="G21" s="33"/>
      <c r="H21" s="33"/>
      <c r="I21" s="27" t="s">
        <v>28</v>
      </c>
      <c r="J21" s="25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26</v>
      </c>
      <c r="J23" s="25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 t="s">
        <v>35</v>
      </c>
      <c r="F24" s="33"/>
      <c r="G24" s="33"/>
      <c r="H24" s="33"/>
      <c r="I24" s="27" t="s">
        <v>28</v>
      </c>
      <c r="J24" s="25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89.25" customHeight="1">
      <c r="A27" s="100"/>
      <c r="B27" s="101"/>
      <c r="C27" s="100"/>
      <c r="D27" s="100"/>
      <c r="E27" s="213" t="s">
        <v>37</v>
      </c>
      <c r="F27" s="213"/>
      <c r="G27" s="213"/>
      <c r="H27" s="213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5" t="s">
        <v>107</v>
      </c>
      <c r="E30" s="33"/>
      <c r="F30" s="33"/>
      <c r="G30" s="33"/>
      <c r="H30" s="33"/>
      <c r="I30" s="33"/>
      <c r="J30" s="32"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108</v>
      </c>
      <c r="E31" s="33"/>
      <c r="F31" s="33"/>
      <c r="G31" s="33"/>
      <c r="H31" s="33"/>
      <c r="I31" s="33"/>
      <c r="J31" s="32">
        <f>J106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40</v>
      </c>
      <c r="E32" s="33"/>
      <c r="F32" s="33"/>
      <c r="G32" s="33"/>
      <c r="H32" s="33"/>
      <c r="I32" s="33"/>
      <c r="J32" s="72">
        <f>ROUND(J30+J31,2)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42</v>
      </c>
      <c r="G34" s="33"/>
      <c r="H34" s="33"/>
      <c r="I34" s="37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44</v>
      </c>
      <c r="E35" s="27" t="s">
        <v>45</v>
      </c>
      <c r="F35" s="105">
        <v>0</v>
      </c>
      <c r="G35" s="33"/>
      <c r="H35" s="33"/>
      <c r="I35" s="106">
        <v>0.21</v>
      </c>
      <c r="J35" s="105"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7" t="s">
        <v>46</v>
      </c>
      <c r="F36" s="105">
        <f>ROUND((SUM(BF106:BF107)+SUM(BF127:BF238)),2)</f>
        <v>0</v>
      </c>
      <c r="G36" s="33"/>
      <c r="H36" s="33"/>
      <c r="I36" s="106">
        <v>0.15</v>
      </c>
      <c r="J36" s="105">
        <f>ROUND(((SUM(BF106:BF107)+SUM(BF127:BF238))*I36),2)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7" t="s">
        <v>47</v>
      </c>
      <c r="F37" s="105">
        <f>ROUND((SUM(BG106:BG107)+SUM(BG127:BG238)),2)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7" t="s">
        <v>48</v>
      </c>
      <c r="F38" s="105">
        <f>ROUND((SUM(BH106:BH107)+SUM(BH127:BH238)),2)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7" t="s">
        <v>49</v>
      </c>
      <c r="F39" s="105">
        <f>ROUND((SUM(BI106:BI107)+SUM(BI127:BI238)),2)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96"/>
      <c r="D41" s="107" t="s">
        <v>50</v>
      </c>
      <c r="E41" s="61"/>
      <c r="F41" s="61"/>
      <c r="G41" s="108" t="s">
        <v>51</v>
      </c>
      <c r="H41" s="109" t="s">
        <v>52</v>
      </c>
      <c r="I41" s="61"/>
      <c r="J41" s="110">
        <v>0</v>
      </c>
      <c r="K41" s="11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53</v>
      </c>
      <c r="E50" s="45"/>
      <c r="F50" s="45"/>
      <c r="G50" s="44" t="s">
        <v>54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55</v>
      </c>
      <c r="E61" s="36"/>
      <c r="F61" s="112" t="s">
        <v>56</v>
      </c>
      <c r="G61" s="46" t="s">
        <v>55</v>
      </c>
      <c r="H61" s="36"/>
      <c r="I61" s="36"/>
      <c r="J61" s="113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55</v>
      </c>
      <c r="E76" s="36"/>
      <c r="F76" s="112" t="s">
        <v>56</v>
      </c>
      <c r="G76" s="46" t="s">
        <v>55</v>
      </c>
      <c r="H76" s="36"/>
      <c r="I76" s="36"/>
      <c r="J76" s="113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39" t="str">
        <f>E7</f>
        <v>Přípojka tlakové kanalizace - Domov důchodců Červený Mlýn</v>
      </c>
      <c r="F85" s="240"/>
      <c r="G85" s="240"/>
      <c r="H85" s="24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105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4" t="str">
        <f>E9</f>
        <v>SO-01 - Kanalizace vč. šachet a črpací stanice</v>
      </c>
      <c r="F87" s="241"/>
      <c r="G87" s="241"/>
      <c r="H87" s="24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19</v>
      </c>
      <c r="D89" s="33"/>
      <c r="E89" s="33"/>
      <c r="F89" s="25" t="str">
        <f>F12</f>
        <v>Všestudy 23</v>
      </c>
      <c r="G89" s="33"/>
      <c r="H89" s="33"/>
      <c r="I89" s="27" t="s">
        <v>21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7" t="s">
        <v>25</v>
      </c>
      <c r="D91" s="33"/>
      <c r="E91" s="33"/>
      <c r="F91" s="25" t="str">
        <f>E15</f>
        <v>Červený Mlýn Všestudy, poskytovatel soc.služeb</v>
      </c>
      <c r="G91" s="33"/>
      <c r="H91" s="33"/>
      <c r="I91" s="27" t="s">
        <v>31</v>
      </c>
      <c r="J91" s="29" t="str">
        <f>E21</f>
        <v>Ing. Karel Krňanský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7" t="s">
        <v>29</v>
      </c>
      <c r="D92" s="33"/>
      <c r="E92" s="33"/>
      <c r="F92" s="25" t="str">
        <f>IF(E18="","",E18)</f>
        <v xml:space="preserve"> </v>
      </c>
      <c r="G92" s="33"/>
      <c r="H92" s="33"/>
      <c r="I92" s="27" t="s">
        <v>34</v>
      </c>
      <c r="J92" s="29" t="str">
        <f>E24</f>
        <v>Zdeněk Drda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4" t="s">
        <v>110</v>
      </c>
      <c r="D94" s="96"/>
      <c r="E94" s="96"/>
      <c r="F94" s="96"/>
      <c r="G94" s="96"/>
      <c r="H94" s="96"/>
      <c r="I94" s="96"/>
      <c r="J94" s="115" t="s">
        <v>111</v>
      </c>
      <c r="K94" s="96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6" t="s">
        <v>112</v>
      </c>
      <c r="D96" s="33"/>
      <c r="E96" s="33"/>
      <c r="F96" s="33"/>
      <c r="G96" s="33"/>
      <c r="H96" s="33"/>
      <c r="I96" s="33"/>
      <c r="J96" s="72"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7"/>
      <c r="D97" s="118" t="s">
        <v>114</v>
      </c>
      <c r="E97" s="119"/>
      <c r="F97" s="119"/>
      <c r="G97" s="119"/>
      <c r="H97" s="119"/>
      <c r="I97" s="119"/>
      <c r="J97" s="120">
        <v>0</v>
      </c>
      <c r="L97" s="117"/>
    </row>
    <row r="98" spans="2:12" s="10" customFormat="1" ht="19.9" customHeight="1">
      <c r="B98" s="121"/>
      <c r="D98" s="122" t="s">
        <v>115</v>
      </c>
      <c r="E98" s="123"/>
      <c r="F98" s="123"/>
      <c r="G98" s="123"/>
      <c r="H98" s="123"/>
      <c r="I98" s="123"/>
      <c r="J98" s="124">
        <v>0</v>
      </c>
      <c r="L98" s="121"/>
    </row>
    <row r="99" spans="2:12" s="10" customFormat="1" ht="19.9" customHeight="1">
      <c r="B99" s="121"/>
      <c r="D99" s="122" t="s">
        <v>116</v>
      </c>
      <c r="E99" s="123"/>
      <c r="F99" s="123"/>
      <c r="G99" s="123"/>
      <c r="H99" s="123"/>
      <c r="I99" s="123"/>
      <c r="J99" s="124">
        <v>0</v>
      </c>
      <c r="L99" s="121"/>
    </row>
    <row r="100" spans="2:12" s="10" customFormat="1" ht="19.9" customHeight="1">
      <c r="B100" s="121"/>
      <c r="D100" s="122" t="s">
        <v>117</v>
      </c>
      <c r="E100" s="123"/>
      <c r="F100" s="123"/>
      <c r="G100" s="123"/>
      <c r="H100" s="123"/>
      <c r="I100" s="123"/>
      <c r="J100" s="124">
        <v>0</v>
      </c>
      <c r="L100" s="121"/>
    </row>
    <row r="101" spans="2:12" s="10" customFormat="1" ht="19.9" customHeight="1">
      <c r="B101" s="121"/>
      <c r="D101" s="122" t="s">
        <v>118</v>
      </c>
      <c r="E101" s="123"/>
      <c r="F101" s="123"/>
      <c r="G101" s="123"/>
      <c r="H101" s="123"/>
      <c r="I101" s="123"/>
      <c r="J101" s="124">
        <v>0</v>
      </c>
      <c r="L101" s="121"/>
    </row>
    <row r="102" spans="2:12" s="10" customFormat="1" ht="19.9" customHeight="1">
      <c r="B102" s="121"/>
      <c r="D102" s="122" t="s">
        <v>119</v>
      </c>
      <c r="E102" s="123"/>
      <c r="F102" s="123"/>
      <c r="G102" s="123"/>
      <c r="H102" s="123"/>
      <c r="I102" s="123"/>
      <c r="J102" s="124">
        <v>0</v>
      </c>
      <c r="L102" s="121"/>
    </row>
    <row r="103" spans="2:12" s="10" customFormat="1" ht="19.9" customHeight="1">
      <c r="B103" s="121"/>
      <c r="D103" s="122" t="s">
        <v>120</v>
      </c>
      <c r="E103" s="123"/>
      <c r="F103" s="123"/>
      <c r="G103" s="123"/>
      <c r="H103" s="123"/>
      <c r="I103" s="123"/>
      <c r="J103" s="124">
        <v>0</v>
      </c>
      <c r="L103" s="121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116" t="s">
        <v>121</v>
      </c>
      <c r="D106" s="33"/>
      <c r="E106" s="33"/>
      <c r="F106" s="33"/>
      <c r="G106" s="33"/>
      <c r="H106" s="33"/>
      <c r="I106" s="33"/>
      <c r="J106" s="125">
        <v>0</v>
      </c>
      <c r="K106" s="33"/>
      <c r="L106" s="43"/>
      <c r="N106" s="126" t="s">
        <v>44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8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95" t="s">
        <v>103</v>
      </c>
      <c r="D108" s="96"/>
      <c r="E108" s="96"/>
      <c r="F108" s="96"/>
      <c r="G108" s="96"/>
      <c r="H108" s="96"/>
      <c r="I108" s="96"/>
      <c r="J108" s="97">
        <f>ROUND(J96+J106,2)</f>
        <v>0</v>
      </c>
      <c r="K108" s="96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7" t="s">
        <v>14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39" t="str">
        <f>E7</f>
        <v>Přípojka tlakové kanalizace - Domov důchodců Červený Mlýn</v>
      </c>
      <c r="F117" s="240"/>
      <c r="G117" s="240"/>
      <c r="H117" s="240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7" t="s">
        <v>105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24" t="str">
        <f>E9</f>
        <v>SO-01 - Kanalizace vč. šachet a črpací stanice</v>
      </c>
      <c r="F119" s="241"/>
      <c r="G119" s="241"/>
      <c r="H119" s="24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7" t="s">
        <v>19</v>
      </c>
      <c r="D121" s="33"/>
      <c r="E121" s="33"/>
      <c r="F121" s="25" t="str">
        <f>F12</f>
        <v>Všestudy 23</v>
      </c>
      <c r="G121" s="33"/>
      <c r="H121" s="33"/>
      <c r="I121" s="27" t="s">
        <v>21</v>
      </c>
      <c r="J121" s="56" t="str">
        <f>IF(J12="","",J12)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7" t="s">
        <v>25</v>
      </c>
      <c r="D123" s="33"/>
      <c r="E123" s="33"/>
      <c r="F123" s="25" t="str">
        <f>E15</f>
        <v>Červený Mlýn Všestudy, poskytovatel soc.služeb</v>
      </c>
      <c r="G123" s="33"/>
      <c r="H123" s="33"/>
      <c r="I123" s="27" t="s">
        <v>31</v>
      </c>
      <c r="J123" s="29" t="str">
        <f>E21</f>
        <v>Ing. Karel Krňanský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7" t="s">
        <v>29</v>
      </c>
      <c r="D124" s="33"/>
      <c r="E124" s="33"/>
      <c r="F124" s="25" t="str">
        <f>IF(E18="","",E18)</f>
        <v xml:space="preserve"> </v>
      </c>
      <c r="G124" s="33"/>
      <c r="H124" s="33"/>
      <c r="I124" s="27" t="s">
        <v>34</v>
      </c>
      <c r="J124" s="29" t="str">
        <f>E24</f>
        <v>Zdeněk Drda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7"/>
      <c r="B126" s="128"/>
      <c r="C126" s="129" t="s">
        <v>123</v>
      </c>
      <c r="D126" s="130" t="s">
        <v>65</v>
      </c>
      <c r="E126" s="130" t="s">
        <v>61</v>
      </c>
      <c r="F126" s="130" t="s">
        <v>62</v>
      </c>
      <c r="G126" s="130" t="s">
        <v>124</v>
      </c>
      <c r="H126" s="130" t="s">
        <v>125</v>
      </c>
      <c r="I126" s="130" t="s">
        <v>126</v>
      </c>
      <c r="J126" s="130" t="s">
        <v>111</v>
      </c>
      <c r="K126" s="131" t="s">
        <v>127</v>
      </c>
      <c r="L126" s="132"/>
      <c r="M126" s="63" t="s">
        <v>1</v>
      </c>
      <c r="N126" s="64" t="s">
        <v>44</v>
      </c>
      <c r="O126" s="64" t="s">
        <v>128</v>
      </c>
      <c r="P126" s="64" t="s">
        <v>129</v>
      </c>
      <c r="Q126" s="64" t="s">
        <v>130</v>
      </c>
      <c r="R126" s="64" t="s">
        <v>131</v>
      </c>
      <c r="S126" s="64" t="s">
        <v>132</v>
      </c>
      <c r="T126" s="65" t="s">
        <v>133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2.9" customHeight="1">
      <c r="A127" s="33"/>
      <c r="B127" s="34"/>
      <c r="C127" s="70" t="s">
        <v>134</v>
      </c>
      <c r="D127" s="33"/>
      <c r="E127" s="33"/>
      <c r="F127" s="33"/>
      <c r="G127" s="33"/>
      <c r="H127" s="33"/>
      <c r="I127" s="33"/>
      <c r="J127" s="133">
        <v>0</v>
      </c>
      <c r="K127" s="33"/>
      <c r="L127" s="34"/>
      <c r="M127" s="66"/>
      <c r="N127" s="57"/>
      <c r="O127" s="67"/>
      <c r="P127" s="134">
        <f>P128</f>
        <v>1253.500915</v>
      </c>
      <c r="Q127" s="67"/>
      <c r="R127" s="134">
        <f>R128</f>
        <v>168.865818</v>
      </c>
      <c r="S127" s="67"/>
      <c r="T127" s="135">
        <f>T128</f>
        <v>92.055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79</v>
      </c>
      <c r="AU127" s="18" t="s">
        <v>113</v>
      </c>
      <c r="BK127" s="136">
        <f>BK128</f>
        <v>0</v>
      </c>
    </row>
    <row r="128" spans="2:63" s="12" customFormat="1" ht="25.9" customHeight="1">
      <c r="B128" s="137"/>
      <c r="D128" s="138" t="s">
        <v>79</v>
      </c>
      <c r="E128" s="139" t="s">
        <v>135</v>
      </c>
      <c r="F128" s="139" t="s">
        <v>136</v>
      </c>
      <c r="J128" s="140">
        <v>0</v>
      </c>
      <c r="L128" s="137"/>
      <c r="M128" s="141"/>
      <c r="N128" s="142"/>
      <c r="O128" s="142"/>
      <c r="P128" s="143">
        <f>P129+P199+P211+P213+P235+P237</f>
        <v>1253.500915</v>
      </c>
      <c r="Q128" s="142"/>
      <c r="R128" s="143">
        <f>R129+R199+R211+R213+R235+R237</f>
        <v>168.865818</v>
      </c>
      <c r="S128" s="142"/>
      <c r="T128" s="144">
        <f>T129+T199+T211+T213+T235+T237</f>
        <v>92.055</v>
      </c>
      <c r="AR128" s="138" t="s">
        <v>88</v>
      </c>
      <c r="AT128" s="145" t="s">
        <v>79</v>
      </c>
      <c r="AU128" s="145" t="s">
        <v>80</v>
      </c>
      <c r="AY128" s="138" t="s">
        <v>137</v>
      </c>
      <c r="BK128" s="146">
        <f>BK129+BK199+BK211+BK213+BK235+BK237</f>
        <v>0</v>
      </c>
    </row>
    <row r="129" spans="2:63" s="12" customFormat="1" ht="22.9" customHeight="1">
      <c r="B129" s="137"/>
      <c r="D129" s="138" t="s">
        <v>79</v>
      </c>
      <c r="E129" s="147" t="s">
        <v>88</v>
      </c>
      <c r="F129" s="147" t="s">
        <v>138</v>
      </c>
      <c r="J129" s="148">
        <v>0</v>
      </c>
      <c r="L129" s="137"/>
      <c r="M129" s="141"/>
      <c r="N129" s="142"/>
      <c r="O129" s="142"/>
      <c r="P129" s="143">
        <f>SUM(P130:P198)</f>
        <v>693.96896</v>
      </c>
      <c r="Q129" s="142"/>
      <c r="R129" s="143">
        <f>SUM(R130:R198)</f>
        <v>37.018592000000005</v>
      </c>
      <c r="S129" s="142"/>
      <c r="T129" s="144">
        <f>SUM(T130:T198)</f>
        <v>89.7</v>
      </c>
      <c r="AR129" s="138" t="s">
        <v>88</v>
      </c>
      <c r="AT129" s="145" t="s">
        <v>79</v>
      </c>
      <c r="AU129" s="145" t="s">
        <v>88</v>
      </c>
      <c r="AY129" s="138" t="s">
        <v>137</v>
      </c>
      <c r="BK129" s="146">
        <f>SUM(BK130:BK198)</f>
        <v>0</v>
      </c>
    </row>
    <row r="130" spans="1:65" s="2" customFormat="1" ht="24" customHeight="1">
      <c r="A130" s="33"/>
      <c r="B130" s="149"/>
      <c r="C130" s="150" t="s">
        <v>88</v>
      </c>
      <c r="D130" s="150" t="s">
        <v>139</v>
      </c>
      <c r="E130" s="151" t="s">
        <v>140</v>
      </c>
      <c r="F130" s="152" t="s">
        <v>141</v>
      </c>
      <c r="G130" s="153" t="s">
        <v>142</v>
      </c>
      <c r="H130" s="154">
        <v>345</v>
      </c>
      <c r="I130" s="155">
        <v>0</v>
      </c>
      <c r="J130" s="155">
        <v>0</v>
      </c>
      <c r="K130" s="152"/>
      <c r="L130" s="34"/>
      <c r="M130" s="156" t="s">
        <v>1</v>
      </c>
      <c r="N130" s="157" t="s">
        <v>45</v>
      </c>
      <c r="O130" s="158">
        <v>0.272</v>
      </c>
      <c r="P130" s="158">
        <f>O130*H130</f>
        <v>93.84</v>
      </c>
      <c r="Q130" s="158">
        <v>0</v>
      </c>
      <c r="R130" s="158">
        <f>Q130*H130</f>
        <v>0</v>
      </c>
      <c r="S130" s="158">
        <v>0.26</v>
      </c>
      <c r="T130" s="159">
        <f>S130*H130</f>
        <v>89.7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0" t="s">
        <v>143</v>
      </c>
      <c r="AT130" s="160" t="s">
        <v>139</v>
      </c>
      <c r="AU130" s="160" t="s">
        <v>90</v>
      </c>
      <c r="AY130" s="18" t="s">
        <v>137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8" t="s">
        <v>88</v>
      </c>
      <c r="BK130" s="161">
        <f>ROUND(I130*H130,2)</f>
        <v>0</v>
      </c>
      <c r="BL130" s="18" t="s">
        <v>143</v>
      </c>
      <c r="BM130" s="160" t="s">
        <v>144</v>
      </c>
    </row>
    <row r="131" spans="2:51" s="13" customFormat="1" ht="11.25">
      <c r="B131" s="162"/>
      <c r="D131" s="163" t="s">
        <v>145</v>
      </c>
      <c r="E131" s="164" t="s">
        <v>1</v>
      </c>
      <c r="F131" s="165" t="s">
        <v>146</v>
      </c>
      <c r="H131" s="164" t="s">
        <v>1</v>
      </c>
      <c r="L131" s="162"/>
      <c r="M131" s="166"/>
      <c r="N131" s="167"/>
      <c r="O131" s="167"/>
      <c r="P131" s="167"/>
      <c r="Q131" s="167"/>
      <c r="R131" s="167"/>
      <c r="S131" s="167"/>
      <c r="T131" s="168"/>
      <c r="AT131" s="164" t="s">
        <v>145</v>
      </c>
      <c r="AU131" s="164" t="s">
        <v>90</v>
      </c>
      <c r="AV131" s="13" t="s">
        <v>88</v>
      </c>
      <c r="AW131" s="13" t="s">
        <v>33</v>
      </c>
      <c r="AX131" s="13" t="s">
        <v>80</v>
      </c>
      <c r="AY131" s="164" t="s">
        <v>137</v>
      </c>
    </row>
    <row r="132" spans="2:51" s="14" customFormat="1" ht="11.25">
      <c r="B132" s="169"/>
      <c r="D132" s="163" t="s">
        <v>145</v>
      </c>
      <c r="E132" s="170" t="s">
        <v>1</v>
      </c>
      <c r="F132" s="171" t="s">
        <v>147</v>
      </c>
      <c r="H132" s="172">
        <v>45</v>
      </c>
      <c r="L132" s="169"/>
      <c r="M132" s="173"/>
      <c r="N132" s="174"/>
      <c r="O132" s="174"/>
      <c r="P132" s="174"/>
      <c r="Q132" s="174"/>
      <c r="R132" s="174"/>
      <c r="S132" s="174"/>
      <c r="T132" s="175"/>
      <c r="AT132" s="170" t="s">
        <v>145</v>
      </c>
      <c r="AU132" s="170" t="s">
        <v>90</v>
      </c>
      <c r="AV132" s="14" t="s">
        <v>90</v>
      </c>
      <c r="AW132" s="14" t="s">
        <v>33</v>
      </c>
      <c r="AX132" s="14" t="s">
        <v>80</v>
      </c>
      <c r="AY132" s="170" t="s">
        <v>137</v>
      </c>
    </row>
    <row r="133" spans="2:51" s="14" customFormat="1" ht="11.25">
      <c r="B133" s="169"/>
      <c r="D133" s="163" t="s">
        <v>145</v>
      </c>
      <c r="E133" s="170" t="s">
        <v>1</v>
      </c>
      <c r="F133" s="171" t="s">
        <v>148</v>
      </c>
      <c r="H133" s="172">
        <v>300</v>
      </c>
      <c r="L133" s="169"/>
      <c r="M133" s="173"/>
      <c r="N133" s="174"/>
      <c r="O133" s="174"/>
      <c r="P133" s="174"/>
      <c r="Q133" s="174"/>
      <c r="R133" s="174"/>
      <c r="S133" s="174"/>
      <c r="T133" s="175"/>
      <c r="AT133" s="170" t="s">
        <v>145</v>
      </c>
      <c r="AU133" s="170" t="s">
        <v>90</v>
      </c>
      <c r="AV133" s="14" t="s">
        <v>90</v>
      </c>
      <c r="AW133" s="14" t="s">
        <v>33</v>
      </c>
      <c r="AX133" s="14" t="s">
        <v>80</v>
      </c>
      <c r="AY133" s="170" t="s">
        <v>137</v>
      </c>
    </row>
    <row r="134" spans="2:51" s="15" customFormat="1" ht="11.25">
      <c r="B134" s="176"/>
      <c r="D134" s="163" t="s">
        <v>145</v>
      </c>
      <c r="E134" s="177" t="s">
        <v>1</v>
      </c>
      <c r="F134" s="178" t="s">
        <v>149</v>
      </c>
      <c r="H134" s="179">
        <v>345</v>
      </c>
      <c r="L134" s="176"/>
      <c r="M134" s="180"/>
      <c r="N134" s="181"/>
      <c r="O134" s="181"/>
      <c r="P134" s="181"/>
      <c r="Q134" s="181"/>
      <c r="R134" s="181"/>
      <c r="S134" s="181"/>
      <c r="T134" s="182"/>
      <c r="AT134" s="177" t="s">
        <v>145</v>
      </c>
      <c r="AU134" s="177" t="s">
        <v>90</v>
      </c>
      <c r="AV134" s="15" t="s">
        <v>143</v>
      </c>
      <c r="AW134" s="15" t="s">
        <v>33</v>
      </c>
      <c r="AX134" s="15" t="s">
        <v>88</v>
      </c>
      <c r="AY134" s="177" t="s">
        <v>137</v>
      </c>
    </row>
    <row r="135" spans="1:65" s="2" customFormat="1" ht="16.5" customHeight="1">
      <c r="A135" s="33"/>
      <c r="B135" s="149"/>
      <c r="C135" s="150" t="s">
        <v>90</v>
      </c>
      <c r="D135" s="150" t="s">
        <v>139</v>
      </c>
      <c r="E135" s="151" t="s">
        <v>150</v>
      </c>
      <c r="F135" s="152" t="s">
        <v>151</v>
      </c>
      <c r="G135" s="153" t="s">
        <v>152</v>
      </c>
      <c r="H135" s="154">
        <v>19.2</v>
      </c>
      <c r="I135" s="155">
        <v>0</v>
      </c>
      <c r="J135" s="155">
        <v>0</v>
      </c>
      <c r="K135" s="152"/>
      <c r="L135" s="34"/>
      <c r="M135" s="156" t="s">
        <v>1</v>
      </c>
      <c r="N135" s="157" t="s">
        <v>45</v>
      </c>
      <c r="O135" s="158">
        <v>0.021</v>
      </c>
      <c r="P135" s="158">
        <f>O135*H135</f>
        <v>0.4032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0" t="s">
        <v>143</v>
      </c>
      <c r="AT135" s="160" t="s">
        <v>139</v>
      </c>
      <c r="AU135" s="160" t="s">
        <v>90</v>
      </c>
      <c r="AY135" s="18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8" t="s">
        <v>88</v>
      </c>
      <c r="BK135" s="161">
        <f>ROUND(I135*H135,2)</f>
        <v>0</v>
      </c>
      <c r="BL135" s="18" t="s">
        <v>143</v>
      </c>
      <c r="BM135" s="160" t="s">
        <v>153</v>
      </c>
    </row>
    <row r="136" spans="2:51" s="14" customFormat="1" ht="11.25">
      <c r="B136" s="169"/>
      <c r="D136" s="163" t="s">
        <v>145</v>
      </c>
      <c r="E136" s="170" t="s">
        <v>1</v>
      </c>
      <c r="F136" s="171" t="s">
        <v>154</v>
      </c>
      <c r="H136" s="172">
        <v>19.2</v>
      </c>
      <c r="L136" s="169"/>
      <c r="M136" s="173"/>
      <c r="N136" s="174"/>
      <c r="O136" s="174"/>
      <c r="P136" s="174"/>
      <c r="Q136" s="174"/>
      <c r="R136" s="174"/>
      <c r="S136" s="174"/>
      <c r="T136" s="175"/>
      <c r="AT136" s="170" t="s">
        <v>145</v>
      </c>
      <c r="AU136" s="170" t="s">
        <v>90</v>
      </c>
      <c r="AV136" s="14" t="s">
        <v>90</v>
      </c>
      <c r="AW136" s="14" t="s">
        <v>33</v>
      </c>
      <c r="AX136" s="14" t="s">
        <v>80</v>
      </c>
      <c r="AY136" s="170" t="s">
        <v>137</v>
      </c>
    </row>
    <row r="137" spans="2:51" s="15" customFormat="1" ht="11.25">
      <c r="B137" s="176"/>
      <c r="D137" s="163" t="s">
        <v>145</v>
      </c>
      <c r="E137" s="177" t="s">
        <v>1</v>
      </c>
      <c r="F137" s="178" t="s">
        <v>149</v>
      </c>
      <c r="H137" s="179">
        <v>19.2</v>
      </c>
      <c r="L137" s="176"/>
      <c r="M137" s="180"/>
      <c r="N137" s="181"/>
      <c r="O137" s="181"/>
      <c r="P137" s="181"/>
      <c r="Q137" s="181"/>
      <c r="R137" s="181"/>
      <c r="S137" s="181"/>
      <c r="T137" s="182"/>
      <c r="AT137" s="177" t="s">
        <v>145</v>
      </c>
      <c r="AU137" s="177" t="s">
        <v>90</v>
      </c>
      <c r="AV137" s="15" t="s">
        <v>143</v>
      </c>
      <c r="AW137" s="15" t="s">
        <v>33</v>
      </c>
      <c r="AX137" s="15" t="s">
        <v>88</v>
      </c>
      <c r="AY137" s="177" t="s">
        <v>137</v>
      </c>
    </row>
    <row r="138" spans="1:65" s="2" customFormat="1" ht="24" customHeight="1">
      <c r="A138" s="33"/>
      <c r="B138" s="149"/>
      <c r="C138" s="150" t="s">
        <v>155</v>
      </c>
      <c r="D138" s="150" t="s">
        <v>139</v>
      </c>
      <c r="E138" s="151" t="s">
        <v>156</v>
      </c>
      <c r="F138" s="152" t="s">
        <v>157</v>
      </c>
      <c r="G138" s="153" t="s">
        <v>152</v>
      </c>
      <c r="H138" s="154">
        <v>135.36</v>
      </c>
      <c r="I138" s="155">
        <v>0</v>
      </c>
      <c r="J138" s="155">
        <v>0</v>
      </c>
      <c r="K138" s="152"/>
      <c r="L138" s="34"/>
      <c r="M138" s="156" t="s">
        <v>1</v>
      </c>
      <c r="N138" s="157" t="s">
        <v>45</v>
      </c>
      <c r="O138" s="158">
        <v>1.43</v>
      </c>
      <c r="P138" s="158">
        <f>O138*H138</f>
        <v>193.56480000000002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0" t="s">
        <v>143</v>
      </c>
      <c r="AT138" s="160" t="s">
        <v>139</v>
      </c>
      <c r="AU138" s="160" t="s">
        <v>90</v>
      </c>
      <c r="AY138" s="18" t="s">
        <v>137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8" t="s">
        <v>88</v>
      </c>
      <c r="BK138" s="161">
        <f>ROUND(I138*H138,2)</f>
        <v>0</v>
      </c>
      <c r="BL138" s="18" t="s">
        <v>143</v>
      </c>
      <c r="BM138" s="160" t="s">
        <v>158</v>
      </c>
    </row>
    <row r="139" spans="2:51" s="14" customFormat="1" ht="11.25">
      <c r="B139" s="169"/>
      <c r="D139" s="163" t="s">
        <v>145</v>
      </c>
      <c r="E139" s="170" t="s">
        <v>1</v>
      </c>
      <c r="F139" s="171" t="s">
        <v>159</v>
      </c>
      <c r="H139" s="172">
        <v>135.36</v>
      </c>
      <c r="L139" s="169"/>
      <c r="M139" s="173"/>
      <c r="N139" s="174"/>
      <c r="O139" s="174"/>
      <c r="P139" s="174"/>
      <c r="Q139" s="174"/>
      <c r="R139" s="174"/>
      <c r="S139" s="174"/>
      <c r="T139" s="175"/>
      <c r="AT139" s="170" t="s">
        <v>145</v>
      </c>
      <c r="AU139" s="170" t="s">
        <v>90</v>
      </c>
      <c r="AV139" s="14" t="s">
        <v>90</v>
      </c>
      <c r="AW139" s="14" t="s">
        <v>33</v>
      </c>
      <c r="AX139" s="14" t="s">
        <v>80</v>
      </c>
      <c r="AY139" s="170" t="s">
        <v>137</v>
      </c>
    </row>
    <row r="140" spans="2:51" s="15" customFormat="1" ht="11.25">
      <c r="B140" s="176"/>
      <c r="D140" s="163" t="s">
        <v>145</v>
      </c>
      <c r="E140" s="177" t="s">
        <v>1</v>
      </c>
      <c r="F140" s="178" t="s">
        <v>149</v>
      </c>
      <c r="H140" s="179">
        <v>135.36</v>
      </c>
      <c r="L140" s="176"/>
      <c r="M140" s="180"/>
      <c r="N140" s="181"/>
      <c r="O140" s="181"/>
      <c r="P140" s="181"/>
      <c r="Q140" s="181"/>
      <c r="R140" s="181"/>
      <c r="S140" s="181"/>
      <c r="T140" s="182"/>
      <c r="AT140" s="177" t="s">
        <v>145</v>
      </c>
      <c r="AU140" s="177" t="s">
        <v>90</v>
      </c>
      <c r="AV140" s="15" t="s">
        <v>143</v>
      </c>
      <c r="AW140" s="15" t="s">
        <v>33</v>
      </c>
      <c r="AX140" s="15" t="s">
        <v>88</v>
      </c>
      <c r="AY140" s="177" t="s">
        <v>137</v>
      </c>
    </row>
    <row r="141" spans="1:65" s="2" customFormat="1" ht="24" customHeight="1">
      <c r="A141" s="33"/>
      <c r="B141" s="149"/>
      <c r="C141" s="150" t="s">
        <v>143</v>
      </c>
      <c r="D141" s="150" t="s">
        <v>139</v>
      </c>
      <c r="E141" s="151" t="s">
        <v>160</v>
      </c>
      <c r="F141" s="152" t="s">
        <v>161</v>
      </c>
      <c r="G141" s="153" t="s">
        <v>152</v>
      </c>
      <c r="H141" s="154">
        <v>135.36</v>
      </c>
      <c r="I141" s="155">
        <v>0</v>
      </c>
      <c r="J141" s="155">
        <f>ROUND(I141*H141,2)</f>
        <v>0</v>
      </c>
      <c r="K141" s="152"/>
      <c r="L141" s="34"/>
      <c r="M141" s="156" t="s">
        <v>1</v>
      </c>
      <c r="N141" s="157" t="s">
        <v>45</v>
      </c>
      <c r="O141" s="158">
        <v>0.1</v>
      </c>
      <c r="P141" s="158">
        <f>O141*H141</f>
        <v>13.536000000000001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0" t="s">
        <v>143</v>
      </c>
      <c r="AT141" s="160" t="s">
        <v>139</v>
      </c>
      <c r="AU141" s="160" t="s">
        <v>90</v>
      </c>
      <c r="AY141" s="18" t="s">
        <v>137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8" t="s">
        <v>88</v>
      </c>
      <c r="BK141" s="161">
        <f>ROUND(I141*H141,2)</f>
        <v>0</v>
      </c>
      <c r="BL141" s="18" t="s">
        <v>143</v>
      </c>
      <c r="BM141" s="160" t="s">
        <v>162</v>
      </c>
    </row>
    <row r="142" spans="1:65" s="2" customFormat="1" ht="24" customHeight="1">
      <c r="A142" s="33"/>
      <c r="B142" s="149"/>
      <c r="C142" s="150" t="s">
        <v>163</v>
      </c>
      <c r="D142" s="150" t="s">
        <v>139</v>
      </c>
      <c r="E142" s="151" t="s">
        <v>164</v>
      </c>
      <c r="F142" s="152" t="s">
        <v>165</v>
      </c>
      <c r="G142" s="153" t="s">
        <v>152</v>
      </c>
      <c r="H142" s="154">
        <v>14.4</v>
      </c>
      <c r="I142" s="155">
        <v>0</v>
      </c>
      <c r="J142" s="155">
        <f>ROUND(I142*H142,2)</f>
        <v>0</v>
      </c>
      <c r="K142" s="152"/>
      <c r="L142" s="34"/>
      <c r="M142" s="156" t="s">
        <v>1</v>
      </c>
      <c r="N142" s="157" t="s">
        <v>45</v>
      </c>
      <c r="O142" s="158">
        <v>3.37</v>
      </c>
      <c r="P142" s="158">
        <f>O142*H142</f>
        <v>48.528000000000006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0" t="s">
        <v>143</v>
      </c>
      <c r="AT142" s="160" t="s">
        <v>139</v>
      </c>
      <c r="AU142" s="160" t="s">
        <v>90</v>
      </c>
      <c r="AY142" s="18" t="s">
        <v>137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8" t="s">
        <v>88</v>
      </c>
      <c r="BK142" s="161">
        <f>ROUND(I142*H142,2)</f>
        <v>0</v>
      </c>
      <c r="BL142" s="18" t="s">
        <v>143</v>
      </c>
      <c r="BM142" s="160" t="s">
        <v>166</v>
      </c>
    </row>
    <row r="143" spans="2:51" s="14" customFormat="1" ht="11.25">
      <c r="B143" s="169"/>
      <c r="D143" s="163" t="s">
        <v>145</v>
      </c>
      <c r="E143" s="170" t="s">
        <v>1</v>
      </c>
      <c r="F143" s="171" t="s">
        <v>167</v>
      </c>
      <c r="H143" s="172">
        <v>14.4</v>
      </c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145</v>
      </c>
      <c r="AU143" s="170" t="s">
        <v>90</v>
      </c>
      <c r="AV143" s="14" t="s">
        <v>90</v>
      </c>
      <c r="AW143" s="14" t="s">
        <v>33</v>
      </c>
      <c r="AX143" s="14" t="s">
        <v>80</v>
      </c>
      <c r="AY143" s="170" t="s">
        <v>137</v>
      </c>
    </row>
    <row r="144" spans="2:51" s="15" customFormat="1" ht="11.25">
      <c r="B144" s="176"/>
      <c r="D144" s="163" t="s">
        <v>145</v>
      </c>
      <c r="E144" s="177" t="s">
        <v>1</v>
      </c>
      <c r="F144" s="178" t="s">
        <v>149</v>
      </c>
      <c r="H144" s="179">
        <v>14.4</v>
      </c>
      <c r="L144" s="176"/>
      <c r="M144" s="180"/>
      <c r="N144" s="181"/>
      <c r="O144" s="181"/>
      <c r="P144" s="181"/>
      <c r="Q144" s="181"/>
      <c r="R144" s="181"/>
      <c r="S144" s="181"/>
      <c r="T144" s="182"/>
      <c r="AT144" s="177" t="s">
        <v>145</v>
      </c>
      <c r="AU144" s="177" t="s">
        <v>90</v>
      </c>
      <c r="AV144" s="15" t="s">
        <v>143</v>
      </c>
      <c r="AW144" s="15" t="s">
        <v>33</v>
      </c>
      <c r="AX144" s="15" t="s">
        <v>88</v>
      </c>
      <c r="AY144" s="177" t="s">
        <v>137</v>
      </c>
    </row>
    <row r="145" spans="1:65" s="2" customFormat="1" ht="24" customHeight="1">
      <c r="A145" s="33"/>
      <c r="B145" s="149"/>
      <c r="C145" s="150" t="s">
        <v>168</v>
      </c>
      <c r="D145" s="150" t="s">
        <v>139</v>
      </c>
      <c r="E145" s="151" t="s">
        <v>169</v>
      </c>
      <c r="F145" s="152" t="s">
        <v>170</v>
      </c>
      <c r="G145" s="153" t="s">
        <v>152</v>
      </c>
      <c r="H145" s="154">
        <v>14.4</v>
      </c>
      <c r="I145" s="155">
        <v>0</v>
      </c>
      <c r="J145" s="155">
        <f>ROUND(I145*H145,2)</f>
        <v>0</v>
      </c>
      <c r="K145" s="152"/>
      <c r="L145" s="34"/>
      <c r="M145" s="156" t="s">
        <v>1</v>
      </c>
      <c r="N145" s="157" t="s">
        <v>45</v>
      </c>
      <c r="O145" s="158">
        <v>0.706</v>
      </c>
      <c r="P145" s="158">
        <f>O145*H145</f>
        <v>10.1664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0" t="s">
        <v>143</v>
      </c>
      <c r="AT145" s="160" t="s">
        <v>139</v>
      </c>
      <c r="AU145" s="160" t="s">
        <v>90</v>
      </c>
      <c r="AY145" s="18" t="s">
        <v>137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8" t="s">
        <v>88</v>
      </c>
      <c r="BK145" s="161">
        <f>ROUND(I145*H145,2)</f>
        <v>0</v>
      </c>
      <c r="BL145" s="18" t="s">
        <v>143</v>
      </c>
      <c r="BM145" s="160" t="s">
        <v>171</v>
      </c>
    </row>
    <row r="146" spans="1:65" s="2" customFormat="1" ht="16.5" customHeight="1">
      <c r="A146" s="33"/>
      <c r="B146" s="149"/>
      <c r="C146" s="150" t="s">
        <v>172</v>
      </c>
      <c r="D146" s="150" t="s">
        <v>139</v>
      </c>
      <c r="E146" s="151" t="s">
        <v>173</v>
      </c>
      <c r="F146" s="152" t="s">
        <v>174</v>
      </c>
      <c r="G146" s="153" t="s">
        <v>152</v>
      </c>
      <c r="H146" s="154">
        <v>44.55</v>
      </c>
      <c r="I146" s="155">
        <v>0</v>
      </c>
      <c r="J146" s="155">
        <f>ROUND(I146*H146,2)</f>
        <v>0</v>
      </c>
      <c r="K146" s="152"/>
      <c r="L146" s="34"/>
      <c r="M146" s="156" t="s">
        <v>1</v>
      </c>
      <c r="N146" s="157" t="s">
        <v>45</v>
      </c>
      <c r="O146" s="158">
        <v>3.14</v>
      </c>
      <c r="P146" s="158">
        <f>O146*H146</f>
        <v>139.887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0" t="s">
        <v>143</v>
      </c>
      <c r="AT146" s="160" t="s">
        <v>139</v>
      </c>
      <c r="AU146" s="160" t="s">
        <v>90</v>
      </c>
      <c r="AY146" s="18" t="s">
        <v>137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8" t="s">
        <v>88</v>
      </c>
      <c r="BK146" s="161">
        <f>ROUND(I146*H146,2)</f>
        <v>0</v>
      </c>
      <c r="BL146" s="18" t="s">
        <v>143</v>
      </c>
      <c r="BM146" s="160" t="s">
        <v>175</v>
      </c>
    </row>
    <row r="147" spans="2:51" s="13" customFormat="1" ht="11.25">
      <c r="B147" s="162"/>
      <c r="D147" s="163" t="s">
        <v>145</v>
      </c>
      <c r="E147" s="164" t="s">
        <v>1</v>
      </c>
      <c r="F147" s="165" t="s">
        <v>176</v>
      </c>
      <c r="H147" s="164" t="s">
        <v>1</v>
      </c>
      <c r="L147" s="162"/>
      <c r="M147" s="166"/>
      <c r="N147" s="167"/>
      <c r="O147" s="167"/>
      <c r="P147" s="167"/>
      <c r="Q147" s="167"/>
      <c r="R147" s="167"/>
      <c r="S147" s="167"/>
      <c r="T147" s="168"/>
      <c r="AT147" s="164" t="s">
        <v>145</v>
      </c>
      <c r="AU147" s="164" t="s">
        <v>90</v>
      </c>
      <c r="AV147" s="13" t="s">
        <v>88</v>
      </c>
      <c r="AW147" s="13" t="s">
        <v>33</v>
      </c>
      <c r="AX147" s="13" t="s">
        <v>80</v>
      </c>
      <c r="AY147" s="164" t="s">
        <v>137</v>
      </c>
    </row>
    <row r="148" spans="2:51" s="14" customFormat="1" ht="11.25">
      <c r="B148" s="169"/>
      <c r="D148" s="163" t="s">
        <v>145</v>
      </c>
      <c r="E148" s="170" t="s">
        <v>1</v>
      </c>
      <c r="F148" s="171" t="s">
        <v>177</v>
      </c>
      <c r="H148" s="172">
        <v>10.8</v>
      </c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145</v>
      </c>
      <c r="AU148" s="170" t="s">
        <v>90</v>
      </c>
      <c r="AV148" s="14" t="s">
        <v>90</v>
      </c>
      <c r="AW148" s="14" t="s">
        <v>33</v>
      </c>
      <c r="AX148" s="14" t="s">
        <v>80</v>
      </c>
      <c r="AY148" s="170" t="s">
        <v>137</v>
      </c>
    </row>
    <row r="149" spans="2:51" s="13" customFormat="1" ht="11.25">
      <c r="B149" s="162"/>
      <c r="D149" s="163" t="s">
        <v>145</v>
      </c>
      <c r="E149" s="164" t="s">
        <v>1</v>
      </c>
      <c r="F149" s="165" t="s">
        <v>178</v>
      </c>
      <c r="H149" s="164" t="s">
        <v>1</v>
      </c>
      <c r="L149" s="162"/>
      <c r="M149" s="166"/>
      <c r="N149" s="167"/>
      <c r="O149" s="167"/>
      <c r="P149" s="167"/>
      <c r="Q149" s="167"/>
      <c r="R149" s="167"/>
      <c r="S149" s="167"/>
      <c r="T149" s="168"/>
      <c r="AT149" s="164" t="s">
        <v>145</v>
      </c>
      <c r="AU149" s="164" t="s">
        <v>90</v>
      </c>
      <c r="AV149" s="13" t="s">
        <v>88</v>
      </c>
      <c r="AW149" s="13" t="s">
        <v>33</v>
      </c>
      <c r="AX149" s="13" t="s">
        <v>80</v>
      </c>
      <c r="AY149" s="164" t="s">
        <v>137</v>
      </c>
    </row>
    <row r="150" spans="2:51" s="14" customFormat="1" ht="11.25">
      <c r="B150" s="169"/>
      <c r="D150" s="163" t="s">
        <v>145</v>
      </c>
      <c r="E150" s="170" t="s">
        <v>1</v>
      </c>
      <c r="F150" s="171" t="s">
        <v>179</v>
      </c>
      <c r="H150" s="172">
        <v>33.75</v>
      </c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145</v>
      </c>
      <c r="AU150" s="170" t="s">
        <v>90</v>
      </c>
      <c r="AV150" s="14" t="s">
        <v>90</v>
      </c>
      <c r="AW150" s="14" t="s">
        <v>33</v>
      </c>
      <c r="AX150" s="14" t="s">
        <v>80</v>
      </c>
      <c r="AY150" s="170" t="s">
        <v>137</v>
      </c>
    </row>
    <row r="151" spans="2:51" s="15" customFormat="1" ht="11.25">
      <c r="B151" s="176"/>
      <c r="D151" s="163" t="s">
        <v>145</v>
      </c>
      <c r="E151" s="177" t="s">
        <v>1</v>
      </c>
      <c r="F151" s="178" t="s">
        <v>149</v>
      </c>
      <c r="H151" s="179">
        <v>44.55</v>
      </c>
      <c r="L151" s="176"/>
      <c r="M151" s="180"/>
      <c r="N151" s="181"/>
      <c r="O151" s="181"/>
      <c r="P151" s="181"/>
      <c r="Q151" s="181"/>
      <c r="R151" s="181"/>
      <c r="S151" s="181"/>
      <c r="T151" s="182"/>
      <c r="AT151" s="177" t="s">
        <v>145</v>
      </c>
      <c r="AU151" s="177" t="s">
        <v>90</v>
      </c>
      <c r="AV151" s="15" t="s">
        <v>143</v>
      </c>
      <c r="AW151" s="15" t="s">
        <v>33</v>
      </c>
      <c r="AX151" s="15" t="s">
        <v>88</v>
      </c>
      <c r="AY151" s="177" t="s">
        <v>137</v>
      </c>
    </row>
    <row r="152" spans="1:65" s="2" customFormat="1" ht="16.5" customHeight="1">
      <c r="A152" s="33"/>
      <c r="B152" s="149"/>
      <c r="C152" s="150" t="s">
        <v>180</v>
      </c>
      <c r="D152" s="150" t="s">
        <v>139</v>
      </c>
      <c r="E152" s="151" t="s">
        <v>181</v>
      </c>
      <c r="F152" s="152" t="s">
        <v>182</v>
      </c>
      <c r="G152" s="153" t="s">
        <v>152</v>
      </c>
      <c r="H152" s="154">
        <v>44.55</v>
      </c>
      <c r="I152" s="155">
        <v>0</v>
      </c>
      <c r="J152" s="155">
        <f>ROUND(I152*H152,2)</f>
        <v>0</v>
      </c>
      <c r="K152" s="152"/>
      <c r="L152" s="34"/>
      <c r="M152" s="156" t="s">
        <v>1</v>
      </c>
      <c r="N152" s="157" t="s">
        <v>45</v>
      </c>
      <c r="O152" s="158">
        <v>0.474</v>
      </c>
      <c r="P152" s="158">
        <f>O152*H152</f>
        <v>21.116699999999998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0" t="s">
        <v>143</v>
      </c>
      <c r="AT152" s="160" t="s">
        <v>139</v>
      </c>
      <c r="AU152" s="160" t="s">
        <v>90</v>
      </c>
      <c r="AY152" s="18" t="s">
        <v>137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8" t="s">
        <v>88</v>
      </c>
      <c r="BK152" s="161">
        <f>ROUND(I152*H152,2)</f>
        <v>0</v>
      </c>
      <c r="BL152" s="18" t="s">
        <v>143</v>
      </c>
      <c r="BM152" s="160" t="s">
        <v>183</v>
      </c>
    </row>
    <row r="153" spans="1:65" s="2" customFormat="1" ht="16.5" customHeight="1">
      <c r="A153" s="33"/>
      <c r="B153" s="149"/>
      <c r="C153" s="150" t="s">
        <v>184</v>
      </c>
      <c r="D153" s="150" t="s">
        <v>139</v>
      </c>
      <c r="E153" s="151" t="s">
        <v>185</v>
      </c>
      <c r="F153" s="152" t="s">
        <v>186</v>
      </c>
      <c r="G153" s="153" t="s">
        <v>142</v>
      </c>
      <c r="H153" s="154">
        <v>374.4</v>
      </c>
      <c r="I153" s="155">
        <v>0</v>
      </c>
      <c r="J153" s="155">
        <f>ROUND(I153*H153,2)</f>
        <v>0</v>
      </c>
      <c r="K153" s="152"/>
      <c r="L153" s="34"/>
      <c r="M153" s="156" t="s">
        <v>1</v>
      </c>
      <c r="N153" s="157" t="s">
        <v>45</v>
      </c>
      <c r="O153" s="158">
        <v>0.088</v>
      </c>
      <c r="P153" s="158">
        <f>O153*H153</f>
        <v>32.947199999999995</v>
      </c>
      <c r="Q153" s="158">
        <v>0.00058</v>
      </c>
      <c r="R153" s="158">
        <f>Q153*H153</f>
        <v>0.21715199999999998</v>
      </c>
      <c r="S153" s="158">
        <v>0</v>
      </c>
      <c r="T153" s="15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0" t="s">
        <v>143</v>
      </c>
      <c r="AT153" s="160" t="s">
        <v>139</v>
      </c>
      <c r="AU153" s="160" t="s">
        <v>90</v>
      </c>
      <c r="AY153" s="18" t="s">
        <v>137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8" t="s">
        <v>88</v>
      </c>
      <c r="BK153" s="161">
        <f>ROUND(I153*H153,2)</f>
        <v>0</v>
      </c>
      <c r="BL153" s="18" t="s">
        <v>143</v>
      </c>
      <c r="BM153" s="160" t="s">
        <v>187</v>
      </c>
    </row>
    <row r="154" spans="2:51" s="14" customFormat="1" ht="11.25">
      <c r="B154" s="169"/>
      <c r="D154" s="163" t="s">
        <v>145</v>
      </c>
      <c r="E154" s="170" t="s">
        <v>1</v>
      </c>
      <c r="F154" s="171" t="s">
        <v>188</v>
      </c>
      <c r="H154" s="172">
        <v>374.4</v>
      </c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145</v>
      </c>
      <c r="AU154" s="170" t="s">
        <v>90</v>
      </c>
      <c r="AV154" s="14" t="s">
        <v>90</v>
      </c>
      <c r="AW154" s="14" t="s">
        <v>33</v>
      </c>
      <c r="AX154" s="14" t="s">
        <v>80</v>
      </c>
      <c r="AY154" s="170" t="s">
        <v>137</v>
      </c>
    </row>
    <row r="155" spans="2:51" s="15" customFormat="1" ht="11.25">
      <c r="B155" s="176"/>
      <c r="D155" s="163" t="s">
        <v>145</v>
      </c>
      <c r="E155" s="177" t="s">
        <v>1</v>
      </c>
      <c r="F155" s="178" t="s">
        <v>149</v>
      </c>
      <c r="H155" s="179">
        <v>374.4</v>
      </c>
      <c r="L155" s="176"/>
      <c r="M155" s="180"/>
      <c r="N155" s="181"/>
      <c r="O155" s="181"/>
      <c r="P155" s="181"/>
      <c r="Q155" s="181"/>
      <c r="R155" s="181"/>
      <c r="S155" s="181"/>
      <c r="T155" s="182"/>
      <c r="AT155" s="177" t="s">
        <v>145</v>
      </c>
      <c r="AU155" s="177" t="s">
        <v>90</v>
      </c>
      <c r="AV155" s="15" t="s">
        <v>143</v>
      </c>
      <c r="AW155" s="15" t="s">
        <v>33</v>
      </c>
      <c r="AX155" s="15" t="s">
        <v>88</v>
      </c>
      <c r="AY155" s="177" t="s">
        <v>137</v>
      </c>
    </row>
    <row r="156" spans="1:65" s="2" customFormat="1" ht="16.5" customHeight="1">
      <c r="A156" s="33"/>
      <c r="B156" s="149"/>
      <c r="C156" s="150" t="s">
        <v>189</v>
      </c>
      <c r="D156" s="150" t="s">
        <v>139</v>
      </c>
      <c r="E156" s="151" t="s">
        <v>190</v>
      </c>
      <c r="F156" s="152" t="s">
        <v>191</v>
      </c>
      <c r="G156" s="153" t="s">
        <v>142</v>
      </c>
      <c r="H156" s="154">
        <v>374.4</v>
      </c>
      <c r="I156" s="155">
        <v>0</v>
      </c>
      <c r="J156" s="155">
        <f>ROUND(I156*H156,2)</f>
        <v>0</v>
      </c>
      <c r="K156" s="152"/>
      <c r="L156" s="34"/>
      <c r="M156" s="156" t="s">
        <v>1</v>
      </c>
      <c r="N156" s="157" t="s">
        <v>45</v>
      </c>
      <c r="O156" s="158">
        <v>0.085</v>
      </c>
      <c r="P156" s="158">
        <f>O156*H156</f>
        <v>31.824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0" t="s">
        <v>143</v>
      </c>
      <c r="AT156" s="160" t="s">
        <v>139</v>
      </c>
      <c r="AU156" s="160" t="s">
        <v>90</v>
      </c>
      <c r="AY156" s="18" t="s">
        <v>137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8" t="s">
        <v>88</v>
      </c>
      <c r="BK156" s="161">
        <f>ROUND(I156*H156,2)</f>
        <v>0</v>
      </c>
      <c r="BL156" s="18" t="s">
        <v>143</v>
      </c>
      <c r="BM156" s="160" t="s">
        <v>192</v>
      </c>
    </row>
    <row r="157" spans="1:65" s="2" customFormat="1" ht="24" customHeight="1">
      <c r="A157" s="33"/>
      <c r="B157" s="149"/>
      <c r="C157" s="150" t="s">
        <v>193</v>
      </c>
      <c r="D157" s="150" t="s">
        <v>139</v>
      </c>
      <c r="E157" s="151" t="s">
        <v>194</v>
      </c>
      <c r="F157" s="152" t="s">
        <v>195</v>
      </c>
      <c r="G157" s="153" t="s">
        <v>152</v>
      </c>
      <c r="H157" s="154">
        <v>10.8</v>
      </c>
      <c r="I157" s="155">
        <v>0</v>
      </c>
      <c r="J157" s="155">
        <f>ROUND(I157*H157,2)</f>
        <v>0</v>
      </c>
      <c r="K157" s="152"/>
      <c r="L157" s="34"/>
      <c r="M157" s="156" t="s">
        <v>1</v>
      </c>
      <c r="N157" s="157" t="s">
        <v>45</v>
      </c>
      <c r="O157" s="158">
        <v>0.345</v>
      </c>
      <c r="P157" s="158">
        <f>O157*H157</f>
        <v>3.726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0" t="s">
        <v>143</v>
      </c>
      <c r="AT157" s="160" t="s">
        <v>139</v>
      </c>
      <c r="AU157" s="160" t="s">
        <v>90</v>
      </c>
      <c r="AY157" s="18" t="s">
        <v>137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8" t="s">
        <v>88</v>
      </c>
      <c r="BK157" s="161">
        <f>ROUND(I157*H157,2)</f>
        <v>0</v>
      </c>
      <c r="BL157" s="18" t="s">
        <v>143</v>
      </c>
      <c r="BM157" s="160" t="s">
        <v>196</v>
      </c>
    </row>
    <row r="158" spans="1:65" s="2" customFormat="1" ht="24" customHeight="1">
      <c r="A158" s="33"/>
      <c r="B158" s="149"/>
      <c r="C158" s="150" t="s">
        <v>197</v>
      </c>
      <c r="D158" s="150" t="s">
        <v>139</v>
      </c>
      <c r="E158" s="151" t="s">
        <v>198</v>
      </c>
      <c r="F158" s="152" t="s">
        <v>199</v>
      </c>
      <c r="G158" s="153" t="s">
        <v>152</v>
      </c>
      <c r="H158" s="154">
        <v>33.75</v>
      </c>
      <c r="I158" s="155">
        <v>0</v>
      </c>
      <c r="J158" s="155">
        <f>ROUND(I158*H158,2)</f>
        <v>0</v>
      </c>
      <c r="K158" s="152"/>
      <c r="L158" s="34"/>
      <c r="M158" s="156" t="s">
        <v>1</v>
      </c>
      <c r="N158" s="157" t="s">
        <v>45</v>
      </c>
      <c r="O158" s="158">
        <v>0.519</v>
      </c>
      <c r="P158" s="158">
        <f>O158*H158</f>
        <v>17.51625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0" t="s">
        <v>143</v>
      </c>
      <c r="AT158" s="160" t="s">
        <v>139</v>
      </c>
      <c r="AU158" s="160" t="s">
        <v>90</v>
      </c>
      <c r="AY158" s="18" t="s">
        <v>137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8" t="s">
        <v>88</v>
      </c>
      <c r="BK158" s="161">
        <f>ROUND(I158*H158,2)</f>
        <v>0</v>
      </c>
      <c r="BL158" s="18" t="s">
        <v>143</v>
      </c>
      <c r="BM158" s="160" t="s">
        <v>200</v>
      </c>
    </row>
    <row r="159" spans="1:65" s="2" customFormat="1" ht="24" customHeight="1">
      <c r="A159" s="33"/>
      <c r="B159" s="149"/>
      <c r="C159" s="150" t="s">
        <v>201</v>
      </c>
      <c r="D159" s="150" t="s">
        <v>139</v>
      </c>
      <c r="E159" s="151" t="s">
        <v>202</v>
      </c>
      <c r="F159" s="152" t="s">
        <v>203</v>
      </c>
      <c r="G159" s="153" t="s">
        <v>152</v>
      </c>
      <c r="H159" s="154">
        <v>349.31</v>
      </c>
      <c r="I159" s="155">
        <v>0</v>
      </c>
      <c r="J159" s="155">
        <f>ROUND(I159*H159,2)</f>
        <v>0</v>
      </c>
      <c r="K159" s="152"/>
      <c r="L159" s="34"/>
      <c r="M159" s="156" t="s">
        <v>1</v>
      </c>
      <c r="N159" s="157" t="s">
        <v>45</v>
      </c>
      <c r="O159" s="158">
        <v>0.044</v>
      </c>
      <c r="P159" s="158">
        <f>O159*H159</f>
        <v>15.369639999999999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0" t="s">
        <v>143</v>
      </c>
      <c r="AT159" s="160" t="s">
        <v>139</v>
      </c>
      <c r="AU159" s="160" t="s">
        <v>90</v>
      </c>
      <c r="AY159" s="18" t="s">
        <v>137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8" t="s">
        <v>88</v>
      </c>
      <c r="BK159" s="161">
        <f>ROUND(I159*H159,2)</f>
        <v>0</v>
      </c>
      <c r="BL159" s="18" t="s">
        <v>143</v>
      </c>
      <c r="BM159" s="160" t="s">
        <v>204</v>
      </c>
    </row>
    <row r="160" spans="2:51" s="13" customFormat="1" ht="11.25">
      <c r="B160" s="162"/>
      <c r="D160" s="163" t="s">
        <v>145</v>
      </c>
      <c r="E160" s="164" t="s">
        <v>1</v>
      </c>
      <c r="F160" s="165" t="s">
        <v>205</v>
      </c>
      <c r="H160" s="164" t="s">
        <v>1</v>
      </c>
      <c r="L160" s="162"/>
      <c r="M160" s="166"/>
      <c r="N160" s="167"/>
      <c r="O160" s="167"/>
      <c r="P160" s="167"/>
      <c r="Q160" s="167"/>
      <c r="R160" s="167"/>
      <c r="S160" s="167"/>
      <c r="T160" s="168"/>
      <c r="AT160" s="164" t="s">
        <v>145</v>
      </c>
      <c r="AU160" s="164" t="s">
        <v>90</v>
      </c>
      <c r="AV160" s="13" t="s">
        <v>88</v>
      </c>
      <c r="AW160" s="13" t="s">
        <v>33</v>
      </c>
      <c r="AX160" s="13" t="s">
        <v>80</v>
      </c>
      <c r="AY160" s="164" t="s">
        <v>137</v>
      </c>
    </row>
    <row r="161" spans="2:51" s="14" customFormat="1" ht="11.25">
      <c r="B161" s="169"/>
      <c r="D161" s="163" t="s">
        <v>145</v>
      </c>
      <c r="E161" s="170" t="s">
        <v>1</v>
      </c>
      <c r="F161" s="171" t="s">
        <v>206</v>
      </c>
      <c r="H161" s="172">
        <v>194.31</v>
      </c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145</v>
      </c>
      <c r="AU161" s="170" t="s">
        <v>90</v>
      </c>
      <c r="AV161" s="14" t="s">
        <v>90</v>
      </c>
      <c r="AW161" s="14" t="s">
        <v>33</v>
      </c>
      <c r="AX161" s="14" t="s">
        <v>80</v>
      </c>
      <c r="AY161" s="170" t="s">
        <v>137</v>
      </c>
    </row>
    <row r="162" spans="2:51" s="16" customFormat="1" ht="11.25">
      <c r="B162" s="183"/>
      <c r="D162" s="163" t="s">
        <v>145</v>
      </c>
      <c r="E162" s="184" t="s">
        <v>1</v>
      </c>
      <c r="F162" s="185" t="s">
        <v>207</v>
      </c>
      <c r="H162" s="186">
        <v>194.31</v>
      </c>
      <c r="L162" s="183"/>
      <c r="M162" s="187"/>
      <c r="N162" s="188"/>
      <c r="O162" s="188"/>
      <c r="P162" s="188"/>
      <c r="Q162" s="188"/>
      <c r="R162" s="188"/>
      <c r="S162" s="188"/>
      <c r="T162" s="189"/>
      <c r="AT162" s="184" t="s">
        <v>145</v>
      </c>
      <c r="AU162" s="184" t="s">
        <v>90</v>
      </c>
      <c r="AV162" s="16" t="s">
        <v>155</v>
      </c>
      <c r="AW162" s="16" t="s">
        <v>33</v>
      </c>
      <c r="AX162" s="16" t="s">
        <v>80</v>
      </c>
      <c r="AY162" s="184" t="s">
        <v>137</v>
      </c>
    </row>
    <row r="163" spans="2:51" s="13" customFormat="1" ht="11.25">
      <c r="B163" s="162"/>
      <c r="D163" s="163" t="s">
        <v>145</v>
      </c>
      <c r="E163" s="164" t="s">
        <v>1</v>
      </c>
      <c r="F163" s="165" t="s">
        <v>208</v>
      </c>
      <c r="H163" s="164" t="s">
        <v>1</v>
      </c>
      <c r="L163" s="162"/>
      <c r="M163" s="166"/>
      <c r="N163" s="167"/>
      <c r="O163" s="167"/>
      <c r="P163" s="167"/>
      <c r="Q163" s="167"/>
      <c r="R163" s="167"/>
      <c r="S163" s="167"/>
      <c r="T163" s="168"/>
      <c r="AT163" s="164" t="s">
        <v>145</v>
      </c>
      <c r="AU163" s="164" t="s">
        <v>90</v>
      </c>
      <c r="AV163" s="13" t="s">
        <v>88</v>
      </c>
      <c r="AW163" s="13" t="s">
        <v>33</v>
      </c>
      <c r="AX163" s="13" t="s">
        <v>80</v>
      </c>
      <c r="AY163" s="164" t="s">
        <v>137</v>
      </c>
    </row>
    <row r="164" spans="2:51" s="14" customFormat="1" ht="11.25">
      <c r="B164" s="169"/>
      <c r="D164" s="163" t="s">
        <v>145</v>
      </c>
      <c r="E164" s="170" t="s">
        <v>1</v>
      </c>
      <c r="F164" s="171" t="s">
        <v>209</v>
      </c>
      <c r="H164" s="172">
        <v>155</v>
      </c>
      <c r="L164" s="169"/>
      <c r="M164" s="173"/>
      <c r="N164" s="174"/>
      <c r="O164" s="174"/>
      <c r="P164" s="174"/>
      <c r="Q164" s="174"/>
      <c r="R164" s="174"/>
      <c r="S164" s="174"/>
      <c r="T164" s="175"/>
      <c r="AT164" s="170" t="s">
        <v>145</v>
      </c>
      <c r="AU164" s="170" t="s">
        <v>90</v>
      </c>
      <c r="AV164" s="14" t="s">
        <v>90</v>
      </c>
      <c r="AW164" s="14" t="s">
        <v>33</v>
      </c>
      <c r="AX164" s="14" t="s">
        <v>80</v>
      </c>
      <c r="AY164" s="170" t="s">
        <v>137</v>
      </c>
    </row>
    <row r="165" spans="2:51" s="16" customFormat="1" ht="11.25">
      <c r="B165" s="183"/>
      <c r="D165" s="163" t="s">
        <v>145</v>
      </c>
      <c r="E165" s="184" t="s">
        <v>1</v>
      </c>
      <c r="F165" s="185" t="s">
        <v>207</v>
      </c>
      <c r="H165" s="186">
        <v>155</v>
      </c>
      <c r="L165" s="183"/>
      <c r="M165" s="187"/>
      <c r="N165" s="188"/>
      <c r="O165" s="188"/>
      <c r="P165" s="188"/>
      <c r="Q165" s="188"/>
      <c r="R165" s="188"/>
      <c r="S165" s="188"/>
      <c r="T165" s="189"/>
      <c r="AT165" s="184" t="s">
        <v>145</v>
      </c>
      <c r="AU165" s="184" t="s">
        <v>90</v>
      </c>
      <c r="AV165" s="16" t="s">
        <v>155</v>
      </c>
      <c r="AW165" s="16" t="s">
        <v>33</v>
      </c>
      <c r="AX165" s="16" t="s">
        <v>80</v>
      </c>
      <c r="AY165" s="184" t="s">
        <v>137</v>
      </c>
    </row>
    <row r="166" spans="2:51" s="15" customFormat="1" ht="11.25">
      <c r="B166" s="176"/>
      <c r="D166" s="163" t="s">
        <v>145</v>
      </c>
      <c r="E166" s="177" t="s">
        <v>1</v>
      </c>
      <c r="F166" s="178" t="s">
        <v>149</v>
      </c>
      <c r="H166" s="179">
        <v>349.31</v>
      </c>
      <c r="L166" s="176"/>
      <c r="M166" s="180"/>
      <c r="N166" s="181"/>
      <c r="O166" s="181"/>
      <c r="P166" s="181"/>
      <c r="Q166" s="181"/>
      <c r="R166" s="181"/>
      <c r="S166" s="181"/>
      <c r="T166" s="182"/>
      <c r="AT166" s="177" t="s">
        <v>145</v>
      </c>
      <c r="AU166" s="177" t="s">
        <v>90</v>
      </c>
      <c r="AV166" s="15" t="s">
        <v>143</v>
      </c>
      <c r="AW166" s="15" t="s">
        <v>33</v>
      </c>
      <c r="AX166" s="15" t="s">
        <v>88</v>
      </c>
      <c r="AY166" s="177" t="s">
        <v>137</v>
      </c>
    </row>
    <row r="167" spans="1:65" s="2" customFormat="1" ht="24" customHeight="1">
      <c r="A167" s="33"/>
      <c r="B167" s="149"/>
      <c r="C167" s="150" t="s">
        <v>210</v>
      </c>
      <c r="D167" s="150" t="s">
        <v>139</v>
      </c>
      <c r="E167" s="151" t="s">
        <v>211</v>
      </c>
      <c r="F167" s="152" t="s">
        <v>212</v>
      </c>
      <c r="G167" s="153" t="s">
        <v>152</v>
      </c>
      <c r="H167" s="154">
        <v>39.31</v>
      </c>
      <c r="I167" s="155">
        <v>0</v>
      </c>
      <c r="J167" s="155">
        <f>ROUND(I167*H167,2)</f>
        <v>0</v>
      </c>
      <c r="K167" s="152"/>
      <c r="L167" s="34"/>
      <c r="M167" s="156" t="s">
        <v>1</v>
      </c>
      <c r="N167" s="157" t="s">
        <v>45</v>
      </c>
      <c r="O167" s="158">
        <v>0.083</v>
      </c>
      <c r="P167" s="158">
        <f>O167*H167</f>
        <v>3.2627300000000004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0" t="s">
        <v>143</v>
      </c>
      <c r="AT167" s="160" t="s">
        <v>139</v>
      </c>
      <c r="AU167" s="160" t="s">
        <v>90</v>
      </c>
      <c r="AY167" s="18" t="s">
        <v>137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8" t="s">
        <v>88</v>
      </c>
      <c r="BK167" s="161">
        <f>ROUND(I167*H167,2)</f>
        <v>0</v>
      </c>
      <c r="BL167" s="18" t="s">
        <v>143</v>
      </c>
      <c r="BM167" s="160" t="s">
        <v>213</v>
      </c>
    </row>
    <row r="168" spans="2:51" s="13" customFormat="1" ht="11.25">
      <c r="B168" s="162"/>
      <c r="D168" s="163" t="s">
        <v>145</v>
      </c>
      <c r="E168" s="164" t="s">
        <v>1</v>
      </c>
      <c r="F168" s="165" t="s">
        <v>214</v>
      </c>
      <c r="H168" s="164" t="s">
        <v>1</v>
      </c>
      <c r="L168" s="162"/>
      <c r="M168" s="166"/>
      <c r="N168" s="167"/>
      <c r="O168" s="167"/>
      <c r="P168" s="167"/>
      <c r="Q168" s="167"/>
      <c r="R168" s="167"/>
      <c r="S168" s="167"/>
      <c r="T168" s="168"/>
      <c r="AT168" s="164" t="s">
        <v>145</v>
      </c>
      <c r="AU168" s="164" t="s">
        <v>90</v>
      </c>
      <c r="AV168" s="13" t="s">
        <v>88</v>
      </c>
      <c r="AW168" s="13" t="s">
        <v>33</v>
      </c>
      <c r="AX168" s="13" t="s">
        <v>80</v>
      </c>
      <c r="AY168" s="164" t="s">
        <v>137</v>
      </c>
    </row>
    <row r="169" spans="2:51" s="14" customFormat="1" ht="11.25">
      <c r="B169" s="169"/>
      <c r="D169" s="163" t="s">
        <v>145</v>
      </c>
      <c r="E169" s="170" t="s">
        <v>1</v>
      </c>
      <c r="F169" s="171" t="s">
        <v>206</v>
      </c>
      <c r="H169" s="172">
        <v>194.31</v>
      </c>
      <c r="L169" s="169"/>
      <c r="M169" s="173"/>
      <c r="N169" s="174"/>
      <c r="O169" s="174"/>
      <c r="P169" s="174"/>
      <c r="Q169" s="174"/>
      <c r="R169" s="174"/>
      <c r="S169" s="174"/>
      <c r="T169" s="175"/>
      <c r="AT169" s="170" t="s">
        <v>145</v>
      </c>
      <c r="AU169" s="170" t="s">
        <v>90</v>
      </c>
      <c r="AV169" s="14" t="s">
        <v>90</v>
      </c>
      <c r="AW169" s="14" t="s">
        <v>33</v>
      </c>
      <c r="AX169" s="14" t="s">
        <v>80</v>
      </c>
      <c r="AY169" s="170" t="s">
        <v>137</v>
      </c>
    </row>
    <row r="170" spans="2:51" s="16" customFormat="1" ht="11.25">
      <c r="B170" s="183"/>
      <c r="D170" s="163" t="s">
        <v>145</v>
      </c>
      <c r="E170" s="184" t="s">
        <v>1</v>
      </c>
      <c r="F170" s="185" t="s">
        <v>207</v>
      </c>
      <c r="H170" s="186">
        <v>194.31</v>
      </c>
      <c r="L170" s="183"/>
      <c r="M170" s="187"/>
      <c r="N170" s="188"/>
      <c r="O170" s="188"/>
      <c r="P170" s="188"/>
      <c r="Q170" s="188"/>
      <c r="R170" s="188"/>
      <c r="S170" s="188"/>
      <c r="T170" s="189"/>
      <c r="AT170" s="184" t="s">
        <v>145</v>
      </c>
      <c r="AU170" s="184" t="s">
        <v>90</v>
      </c>
      <c r="AV170" s="16" t="s">
        <v>155</v>
      </c>
      <c r="AW170" s="16" t="s">
        <v>33</v>
      </c>
      <c r="AX170" s="16" t="s">
        <v>80</v>
      </c>
      <c r="AY170" s="184" t="s">
        <v>137</v>
      </c>
    </row>
    <row r="171" spans="2:51" s="13" customFormat="1" ht="11.25">
      <c r="B171" s="162"/>
      <c r="D171" s="163" t="s">
        <v>145</v>
      </c>
      <c r="E171" s="164" t="s">
        <v>1</v>
      </c>
      <c r="F171" s="165" t="s">
        <v>208</v>
      </c>
      <c r="H171" s="164" t="s">
        <v>1</v>
      </c>
      <c r="L171" s="162"/>
      <c r="M171" s="166"/>
      <c r="N171" s="167"/>
      <c r="O171" s="167"/>
      <c r="P171" s="167"/>
      <c r="Q171" s="167"/>
      <c r="R171" s="167"/>
      <c r="S171" s="167"/>
      <c r="T171" s="168"/>
      <c r="AT171" s="164" t="s">
        <v>145</v>
      </c>
      <c r="AU171" s="164" t="s">
        <v>90</v>
      </c>
      <c r="AV171" s="13" t="s">
        <v>88</v>
      </c>
      <c r="AW171" s="13" t="s">
        <v>33</v>
      </c>
      <c r="AX171" s="13" t="s">
        <v>80</v>
      </c>
      <c r="AY171" s="164" t="s">
        <v>137</v>
      </c>
    </row>
    <row r="172" spans="2:51" s="14" customFormat="1" ht="11.25">
      <c r="B172" s="169"/>
      <c r="D172" s="163" t="s">
        <v>145</v>
      </c>
      <c r="E172" s="170" t="s">
        <v>1</v>
      </c>
      <c r="F172" s="171" t="s">
        <v>215</v>
      </c>
      <c r="H172" s="172">
        <v>-155</v>
      </c>
      <c r="L172" s="169"/>
      <c r="M172" s="173"/>
      <c r="N172" s="174"/>
      <c r="O172" s="174"/>
      <c r="P172" s="174"/>
      <c r="Q172" s="174"/>
      <c r="R172" s="174"/>
      <c r="S172" s="174"/>
      <c r="T172" s="175"/>
      <c r="AT172" s="170" t="s">
        <v>145</v>
      </c>
      <c r="AU172" s="170" t="s">
        <v>90</v>
      </c>
      <c r="AV172" s="14" t="s">
        <v>90</v>
      </c>
      <c r="AW172" s="14" t="s">
        <v>33</v>
      </c>
      <c r="AX172" s="14" t="s">
        <v>80</v>
      </c>
      <c r="AY172" s="170" t="s">
        <v>137</v>
      </c>
    </row>
    <row r="173" spans="2:51" s="16" customFormat="1" ht="11.25">
      <c r="B173" s="183"/>
      <c r="D173" s="163" t="s">
        <v>145</v>
      </c>
      <c r="E173" s="184" t="s">
        <v>1</v>
      </c>
      <c r="F173" s="185" t="s">
        <v>207</v>
      </c>
      <c r="H173" s="186">
        <v>-155</v>
      </c>
      <c r="L173" s="183"/>
      <c r="M173" s="187"/>
      <c r="N173" s="188"/>
      <c r="O173" s="188"/>
      <c r="P173" s="188"/>
      <c r="Q173" s="188"/>
      <c r="R173" s="188"/>
      <c r="S173" s="188"/>
      <c r="T173" s="189"/>
      <c r="AT173" s="184" t="s">
        <v>145</v>
      </c>
      <c r="AU173" s="184" t="s">
        <v>90</v>
      </c>
      <c r="AV173" s="16" t="s">
        <v>155</v>
      </c>
      <c r="AW173" s="16" t="s">
        <v>33</v>
      </c>
      <c r="AX173" s="16" t="s">
        <v>80</v>
      </c>
      <c r="AY173" s="184" t="s">
        <v>137</v>
      </c>
    </row>
    <row r="174" spans="2:51" s="15" customFormat="1" ht="11.25">
      <c r="B174" s="176"/>
      <c r="D174" s="163" t="s">
        <v>145</v>
      </c>
      <c r="E174" s="177" t="s">
        <v>1</v>
      </c>
      <c r="F174" s="178" t="s">
        <v>149</v>
      </c>
      <c r="H174" s="179">
        <v>39.31</v>
      </c>
      <c r="L174" s="176"/>
      <c r="M174" s="180"/>
      <c r="N174" s="181"/>
      <c r="O174" s="181"/>
      <c r="P174" s="181"/>
      <c r="Q174" s="181"/>
      <c r="R174" s="181"/>
      <c r="S174" s="181"/>
      <c r="T174" s="182"/>
      <c r="AT174" s="177" t="s">
        <v>145</v>
      </c>
      <c r="AU174" s="177" t="s">
        <v>90</v>
      </c>
      <c r="AV174" s="15" t="s">
        <v>143</v>
      </c>
      <c r="AW174" s="15" t="s">
        <v>33</v>
      </c>
      <c r="AX174" s="15" t="s">
        <v>88</v>
      </c>
      <c r="AY174" s="177" t="s">
        <v>137</v>
      </c>
    </row>
    <row r="175" spans="1:65" s="2" customFormat="1" ht="24" customHeight="1">
      <c r="A175" s="33"/>
      <c r="B175" s="149"/>
      <c r="C175" s="150" t="s">
        <v>8</v>
      </c>
      <c r="D175" s="150" t="s">
        <v>139</v>
      </c>
      <c r="E175" s="151" t="s">
        <v>216</v>
      </c>
      <c r="F175" s="152" t="s">
        <v>217</v>
      </c>
      <c r="G175" s="153" t="s">
        <v>152</v>
      </c>
      <c r="H175" s="154">
        <v>155</v>
      </c>
      <c r="I175" s="155">
        <v>0</v>
      </c>
      <c r="J175" s="155">
        <f>ROUND(I175*H175,2)</f>
        <v>0</v>
      </c>
      <c r="K175" s="152"/>
      <c r="L175" s="34"/>
      <c r="M175" s="156" t="s">
        <v>1</v>
      </c>
      <c r="N175" s="157" t="s">
        <v>45</v>
      </c>
      <c r="O175" s="158">
        <v>0.043</v>
      </c>
      <c r="P175" s="158">
        <f>O175*H175</f>
        <v>6.664999999999999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0" t="s">
        <v>143</v>
      </c>
      <c r="AT175" s="160" t="s">
        <v>139</v>
      </c>
      <c r="AU175" s="160" t="s">
        <v>90</v>
      </c>
      <c r="AY175" s="18" t="s">
        <v>137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8" t="s">
        <v>88</v>
      </c>
      <c r="BK175" s="161">
        <f>ROUND(I175*H175,2)</f>
        <v>0</v>
      </c>
      <c r="BL175" s="18" t="s">
        <v>143</v>
      </c>
      <c r="BM175" s="160" t="s">
        <v>218</v>
      </c>
    </row>
    <row r="176" spans="1:65" s="2" customFormat="1" ht="24" customHeight="1">
      <c r="A176" s="33"/>
      <c r="B176" s="149"/>
      <c r="C176" s="150" t="s">
        <v>219</v>
      </c>
      <c r="D176" s="150" t="s">
        <v>139</v>
      </c>
      <c r="E176" s="151" t="s">
        <v>220</v>
      </c>
      <c r="F176" s="152" t="s">
        <v>221</v>
      </c>
      <c r="G176" s="153" t="s">
        <v>152</v>
      </c>
      <c r="H176" s="154">
        <v>155</v>
      </c>
      <c r="I176" s="155">
        <v>0</v>
      </c>
      <c r="J176" s="155">
        <f>ROUND(I176*H176,2)</f>
        <v>0</v>
      </c>
      <c r="K176" s="152"/>
      <c r="L176" s="34"/>
      <c r="M176" s="156" t="s">
        <v>1</v>
      </c>
      <c r="N176" s="157" t="s">
        <v>45</v>
      </c>
      <c r="O176" s="158">
        <v>0.299</v>
      </c>
      <c r="P176" s="158">
        <f>O176*H176</f>
        <v>46.345</v>
      </c>
      <c r="Q176" s="158">
        <v>0</v>
      </c>
      <c r="R176" s="158">
        <f>Q176*H176</f>
        <v>0</v>
      </c>
      <c r="S176" s="158">
        <v>0</v>
      </c>
      <c r="T176" s="15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0" t="s">
        <v>143</v>
      </c>
      <c r="AT176" s="160" t="s">
        <v>139</v>
      </c>
      <c r="AU176" s="160" t="s">
        <v>90</v>
      </c>
      <c r="AY176" s="18" t="s">
        <v>137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8" t="s">
        <v>88</v>
      </c>
      <c r="BK176" s="161">
        <f>ROUND(I176*H176,2)</f>
        <v>0</v>
      </c>
      <c r="BL176" s="18" t="s">
        <v>143</v>
      </c>
      <c r="BM176" s="160" t="s">
        <v>222</v>
      </c>
    </row>
    <row r="177" spans="2:51" s="13" customFormat="1" ht="11.25">
      <c r="B177" s="162"/>
      <c r="D177" s="163" t="s">
        <v>145</v>
      </c>
      <c r="E177" s="164" t="s">
        <v>1</v>
      </c>
      <c r="F177" s="165" t="s">
        <v>223</v>
      </c>
      <c r="H177" s="164" t="s">
        <v>1</v>
      </c>
      <c r="L177" s="162"/>
      <c r="M177" s="166"/>
      <c r="N177" s="167"/>
      <c r="O177" s="167"/>
      <c r="P177" s="167"/>
      <c r="Q177" s="167"/>
      <c r="R177" s="167"/>
      <c r="S177" s="167"/>
      <c r="T177" s="168"/>
      <c r="AT177" s="164" t="s">
        <v>145</v>
      </c>
      <c r="AU177" s="164" t="s">
        <v>90</v>
      </c>
      <c r="AV177" s="13" t="s">
        <v>88</v>
      </c>
      <c r="AW177" s="13" t="s">
        <v>33</v>
      </c>
      <c r="AX177" s="13" t="s">
        <v>80</v>
      </c>
      <c r="AY177" s="164" t="s">
        <v>137</v>
      </c>
    </row>
    <row r="178" spans="2:51" s="14" customFormat="1" ht="11.25">
      <c r="B178" s="169"/>
      <c r="D178" s="163" t="s">
        <v>145</v>
      </c>
      <c r="E178" s="170" t="s">
        <v>1</v>
      </c>
      <c r="F178" s="171" t="s">
        <v>224</v>
      </c>
      <c r="H178" s="172">
        <v>13.2</v>
      </c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145</v>
      </c>
      <c r="AU178" s="170" t="s">
        <v>90</v>
      </c>
      <c r="AV178" s="14" t="s">
        <v>90</v>
      </c>
      <c r="AW178" s="14" t="s">
        <v>33</v>
      </c>
      <c r="AX178" s="14" t="s">
        <v>80</v>
      </c>
      <c r="AY178" s="170" t="s">
        <v>137</v>
      </c>
    </row>
    <row r="179" spans="2:51" s="14" customFormat="1" ht="11.25">
      <c r="B179" s="169"/>
      <c r="D179" s="163" t="s">
        <v>145</v>
      </c>
      <c r="E179" s="170" t="s">
        <v>1</v>
      </c>
      <c r="F179" s="171" t="s">
        <v>225</v>
      </c>
      <c r="H179" s="172">
        <v>124.8</v>
      </c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145</v>
      </c>
      <c r="AU179" s="170" t="s">
        <v>90</v>
      </c>
      <c r="AV179" s="14" t="s">
        <v>90</v>
      </c>
      <c r="AW179" s="14" t="s">
        <v>33</v>
      </c>
      <c r="AX179" s="14" t="s">
        <v>80</v>
      </c>
      <c r="AY179" s="170" t="s">
        <v>137</v>
      </c>
    </row>
    <row r="180" spans="2:51" s="13" customFormat="1" ht="11.25">
      <c r="B180" s="162"/>
      <c r="D180" s="163" t="s">
        <v>145</v>
      </c>
      <c r="E180" s="164" t="s">
        <v>1</v>
      </c>
      <c r="F180" s="165" t="s">
        <v>226</v>
      </c>
      <c r="H180" s="164" t="s">
        <v>1</v>
      </c>
      <c r="L180" s="162"/>
      <c r="M180" s="166"/>
      <c r="N180" s="167"/>
      <c r="O180" s="167"/>
      <c r="P180" s="167"/>
      <c r="Q180" s="167"/>
      <c r="R180" s="167"/>
      <c r="S180" s="167"/>
      <c r="T180" s="168"/>
      <c r="AT180" s="164" t="s">
        <v>145</v>
      </c>
      <c r="AU180" s="164" t="s">
        <v>90</v>
      </c>
      <c r="AV180" s="13" t="s">
        <v>88</v>
      </c>
      <c r="AW180" s="13" t="s">
        <v>33</v>
      </c>
      <c r="AX180" s="13" t="s">
        <v>80</v>
      </c>
      <c r="AY180" s="164" t="s">
        <v>137</v>
      </c>
    </row>
    <row r="181" spans="2:51" s="14" customFormat="1" ht="11.25">
      <c r="B181" s="169"/>
      <c r="D181" s="163" t="s">
        <v>145</v>
      </c>
      <c r="E181" s="170" t="s">
        <v>1</v>
      </c>
      <c r="F181" s="171" t="s">
        <v>227</v>
      </c>
      <c r="H181" s="172">
        <v>17</v>
      </c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145</v>
      </c>
      <c r="AU181" s="170" t="s">
        <v>90</v>
      </c>
      <c r="AV181" s="14" t="s">
        <v>90</v>
      </c>
      <c r="AW181" s="14" t="s">
        <v>33</v>
      </c>
      <c r="AX181" s="14" t="s">
        <v>80</v>
      </c>
      <c r="AY181" s="170" t="s">
        <v>137</v>
      </c>
    </row>
    <row r="182" spans="2:51" s="15" customFormat="1" ht="11.25">
      <c r="B182" s="176"/>
      <c r="D182" s="163" t="s">
        <v>145</v>
      </c>
      <c r="E182" s="177" t="s">
        <v>1</v>
      </c>
      <c r="F182" s="178" t="s">
        <v>149</v>
      </c>
      <c r="H182" s="179">
        <v>155</v>
      </c>
      <c r="L182" s="176"/>
      <c r="M182" s="180"/>
      <c r="N182" s="181"/>
      <c r="O182" s="181"/>
      <c r="P182" s="181"/>
      <c r="Q182" s="181"/>
      <c r="R182" s="181"/>
      <c r="S182" s="181"/>
      <c r="T182" s="182"/>
      <c r="AT182" s="177" t="s">
        <v>145</v>
      </c>
      <c r="AU182" s="177" t="s">
        <v>90</v>
      </c>
      <c r="AV182" s="15" t="s">
        <v>143</v>
      </c>
      <c r="AW182" s="15" t="s">
        <v>33</v>
      </c>
      <c r="AX182" s="15" t="s">
        <v>88</v>
      </c>
      <c r="AY182" s="177" t="s">
        <v>137</v>
      </c>
    </row>
    <row r="183" spans="1:65" s="2" customFormat="1" ht="24" customHeight="1">
      <c r="A183" s="33"/>
      <c r="B183" s="149"/>
      <c r="C183" s="150" t="s">
        <v>228</v>
      </c>
      <c r="D183" s="150" t="s">
        <v>139</v>
      </c>
      <c r="E183" s="151" t="s">
        <v>229</v>
      </c>
      <c r="F183" s="152" t="s">
        <v>230</v>
      </c>
      <c r="G183" s="153" t="s">
        <v>152</v>
      </c>
      <c r="H183" s="154">
        <v>1.76</v>
      </c>
      <c r="I183" s="155">
        <v>0</v>
      </c>
      <c r="J183" s="155">
        <f>ROUND(I183*H183,2)</f>
        <v>0</v>
      </c>
      <c r="K183" s="152"/>
      <c r="L183" s="34"/>
      <c r="M183" s="156" t="s">
        <v>1</v>
      </c>
      <c r="N183" s="157" t="s">
        <v>45</v>
      </c>
      <c r="O183" s="158">
        <v>1.5</v>
      </c>
      <c r="P183" s="158">
        <f>O183*H183</f>
        <v>2.64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0" t="s">
        <v>143</v>
      </c>
      <c r="AT183" s="160" t="s">
        <v>139</v>
      </c>
      <c r="AU183" s="160" t="s">
        <v>90</v>
      </c>
      <c r="AY183" s="18" t="s">
        <v>137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8" t="s">
        <v>88</v>
      </c>
      <c r="BK183" s="161">
        <f>ROUND(I183*H183,2)</f>
        <v>0</v>
      </c>
      <c r="BL183" s="18" t="s">
        <v>143</v>
      </c>
      <c r="BM183" s="160" t="s">
        <v>231</v>
      </c>
    </row>
    <row r="184" spans="2:51" s="14" customFormat="1" ht="11.25">
      <c r="B184" s="169"/>
      <c r="D184" s="163" t="s">
        <v>145</v>
      </c>
      <c r="E184" s="170" t="s">
        <v>1</v>
      </c>
      <c r="F184" s="171" t="s">
        <v>232</v>
      </c>
      <c r="H184" s="172">
        <v>1.76</v>
      </c>
      <c r="L184" s="169"/>
      <c r="M184" s="173"/>
      <c r="N184" s="174"/>
      <c r="O184" s="174"/>
      <c r="P184" s="174"/>
      <c r="Q184" s="174"/>
      <c r="R184" s="174"/>
      <c r="S184" s="174"/>
      <c r="T184" s="175"/>
      <c r="AT184" s="170" t="s">
        <v>145</v>
      </c>
      <c r="AU184" s="170" t="s">
        <v>90</v>
      </c>
      <c r="AV184" s="14" t="s">
        <v>90</v>
      </c>
      <c r="AW184" s="14" t="s">
        <v>33</v>
      </c>
      <c r="AX184" s="14" t="s">
        <v>88</v>
      </c>
      <c r="AY184" s="170" t="s">
        <v>137</v>
      </c>
    </row>
    <row r="185" spans="1:65" s="2" customFormat="1" ht="16.5" customHeight="1">
      <c r="A185" s="33"/>
      <c r="B185" s="149"/>
      <c r="C185" s="190" t="s">
        <v>233</v>
      </c>
      <c r="D185" s="190" t="s">
        <v>234</v>
      </c>
      <c r="E185" s="191" t="s">
        <v>235</v>
      </c>
      <c r="F185" s="192" t="s">
        <v>236</v>
      </c>
      <c r="G185" s="193" t="s">
        <v>237</v>
      </c>
      <c r="H185" s="194">
        <v>3.52</v>
      </c>
      <c r="I185" s="195">
        <v>0</v>
      </c>
      <c r="J185" s="195">
        <f>ROUND(I185*H185,2)</f>
        <v>0</v>
      </c>
      <c r="K185" s="192"/>
      <c r="L185" s="196"/>
      <c r="M185" s="197" t="s">
        <v>1</v>
      </c>
      <c r="N185" s="198" t="s">
        <v>45</v>
      </c>
      <c r="O185" s="158">
        <v>0</v>
      </c>
      <c r="P185" s="158">
        <f>O185*H185</f>
        <v>0</v>
      </c>
      <c r="Q185" s="158">
        <v>1</v>
      </c>
      <c r="R185" s="158">
        <f>Q185*H185</f>
        <v>3.52</v>
      </c>
      <c r="S185" s="158">
        <v>0</v>
      </c>
      <c r="T185" s="15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0" t="s">
        <v>180</v>
      </c>
      <c r="AT185" s="160" t="s">
        <v>234</v>
      </c>
      <c r="AU185" s="160" t="s">
        <v>90</v>
      </c>
      <c r="AY185" s="18" t="s">
        <v>137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8" t="s">
        <v>88</v>
      </c>
      <c r="BK185" s="161">
        <f>ROUND(I185*H185,2)</f>
        <v>0</v>
      </c>
      <c r="BL185" s="18" t="s">
        <v>143</v>
      </c>
      <c r="BM185" s="160" t="s">
        <v>238</v>
      </c>
    </row>
    <row r="186" spans="2:51" s="14" customFormat="1" ht="11.25">
      <c r="B186" s="169"/>
      <c r="D186" s="163" t="s">
        <v>145</v>
      </c>
      <c r="F186" s="171" t="s">
        <v>239</v>
      </c>
      <c r="H186" s="172">
        <v>3.52</v>
      </c>
      <c r="L186" s="169"/>
      <c r="M186" s="173"/>
      <c r="N186" s="174"/>
      <c r="O186" s="174"/>
      <c r="P186" s="174"/>
      <c r="Q186" s="174"/>
      <c r="R186" s="174"/>
      <c r="S186" s="174"/>
      <c r="T186" s="175"/>
      <c r="AT186" s="170" t="s">
        <v>145</v>
      </c>
      <c r="AU186" s="170" t="s">
        <v>90</v>
      </c>
      <c r="AV186" s="14" t="s">
        <v>90</v>
      </c>
      <c r="AW186" s="14" t="s">
        <v>3</v>
      </c>
      <c r="AX186" s="14" t="s">
        <v>88</v>
      </c>
      <c r="AY186" s="170" t="s">
        <v>137</v>
      </c>
    </row>
    <row r="187" spans="1:65" s="2" customFormat="1" ht="24" customHeight="1">
      <c r="A187" s="33"/>
      <c r="B187" s="149"/>
      <c r="C187" s="150" t="s">
        <v>240</v>
      </c>
      <c r="D187" s="150" t="s">
        <v>139</v>
      </c>
      <c r="E187" s="151" t="s">
        <v>241</v>
      </c>
      <c r="F187" s="152" t="s">
        <v>242</v>
      </c>
      <c r="G187" s="153" t="s">
        <v>152</v>
      </c>
      <c r="H187" s="154">
        <v>16.64</v>
      </c>
      <c r="I187" s="155">
        <v>0</v>
      </c>
      <c r="J187" s="155">
        <f>ROUND(I187*H187,2)</f>
        <v>0</v>
      </c>
      <c r="K187" s="152"/>
      <c r="L187" s="34"/>
      <c r="M187" s="156" t="s">
        <v>1</v>
      </c>
      <c r="N187" s="157" t="s">
        <v>45</v>
      </c>
      <c r="O187" s="158">
        <v>0.286</v>
      </c>
      <c r="P187" s="158">
        <f>O187*H187</f>
        <v>4.75904</v>
      </c>
      <c r="Q187" s="158">
        <v>0</v>
      </c>
      <c r="R187" s="158">
        <f>Q187*H187</f>
        <v>0</v>
      </c>
      <c r="S187" s="158">
        <v>0</v>
      </c>
      <c r="T187" s="15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0" t="s">
        <v>143</v>
      </c>
      <c r="AT187" s="160" t="s">
        <v>139</v>
      </c>
      <c r="AU187" s="160" t="s">
        <v>90</v>
      </c>
      <c r="AY187" s="18" t="s">
        <v>137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8" t="s">
        <v>88</v>
      </c>
      <c r="BK187" s="161">
        <f>ROUND(I187*H187,2)</f>
        <v>0</v>
      </c>
      <c r="BL187" s="18" t="s">
        <v>143</v>
      </c>
      <c r="BM187" s="160" t="s">
        <v>243</v>
      </c>
    </row>
    <row r="188" spans="2:51" s="14" customFormat="1" ht="11.25">
      <c r="B188" s="169"/>
      <c r="D188" s="163" t="s">
        <v>145</v>
      </c>
      <c r="E188" s="170" t="s">
        <v>1</v>
      </c>
      <c r="F188" s="171" t="s">
        <v>244</v>
      </c>
      <c r="H188" s="172">
        <v>16.64</v>
      </c>
      <c r="L188" s="169"/>
      <c r="M188" s="173"/>
      <c r="N188" s="174"/>
      <c r="O188" s="174"/>
      <c r="P188" s="174"/>
      <c r="Q188" s="174"/>
      <c r="R188" s="174"/>
      <c r="S188" s="174"/>
      <c r="T188" s="175"/>
      <c r="AT188" s="170" t="s">
        <v>145</v>
      </c>
      <c r="AU188" s="170" t="s">
        <v>90</v>
      </c>
      <c r="AV188" s="14" t="s">
        <v>90</v>
      </c>
      <c r="AW188" s="14" t="s">
        <v>33</v>
      </c>
      <c r="AX188" s="14" t="s">
        <v>80</v>
      </c>
      <c r="AY188" s="170" t="s">
        <v>137</v>
      </c>
    </row>
    <row r="189" spans="2:51" s="15" customFormat="1" ht="11.25">
      <c r="B189" s="176"/>
      <c r="D189" s="163" t="s">
        <v>145</v>
      </c>
      <c r="E189" s="177" t="s">
        <v>1</v>
      </c>
      <c r="F189" s="178" t="s">
        <v>149</v>
      </c>
      <c r="H189" s="179">
        <v>16.64</v>
      </c>
      <c r="L189" s="176"/>
      <c r="M189" s="180"/>
      <c r="N189" s="181"/>
      <c r="O189" s="181"/>
      <c r="P189" s="181"/>
      <c r="Q189" s="181"/>
      <c r="R189" s="181"/>
      <c r="S189" s="181"/>
      <c r="T189" s="182"/>
      <c r="AT189" s="177" t="s">
        <v>145</v>
      </c>
      <c r="AU189" s="177" t="s">
        <v>90</v>
      </c>
      <c r="AV189" s="15" t="s">
        <v>143</v>
      </c>
      <c r="AW189" s="15" t="s">
        <v>33</v>
      </c>
      <c r="AX189" s="15" t="s">
        <v>88</v>
      </c>
      <c r="AY189" s="177" t="s">
        <v>137</v>
      </c>
    </row>
    <row r="190" spans="1:65" s="2" customFormat="1" ht="16.5" customHeight="1">
      <c r="A190" s="33"/>
      <c r="B190" s="149"/>
      <c r="C190" s="190" t="s">
        <v>245</v>
      </c>
      <c r="D190" s="190" t="s">
        <v>234</v>
      </c>
      <c r="E190" s="191" t="s">
        <v>235</v>
      </c>
      <c r="F190" s="192" t="s">
        <v>236</v>
      </c>
      <c r="G190" s="193" t="s">
        <v>237</v>
      </c>
      <c r="H190" s="194">
        <v>33.28</v>
      </c>
      <c r="I190" s="195">
        <v>0</v>
      </c>
      <c r="J190" s="195">
        <f>ROUND(I190*H190,2)</f>
        <v>0</v>
      </c>
      <c r="K190" s="192"/>
      <c r="L190" s="196"/>
      <c r="M190" s="197" t="s">
        <v>1</v>
      </c>
      <c r="N190" s="198" t="s">
        <v>45</v>
      </c>
      <c r="O190" s="158">
        <v>0</v>
      </c>
      <c r="P190" s="158">
        <f>O190*H190</f>
        <v>0</v>
      </c>
      <c r="Q190" s="158">
        <v>1</v>
      </c>
      <c r="R190" s="158">
        <f>Q190*H190</f>
        <v>33.28</v>
      </c>
      <c r="S190" s="158">
        <v>0</v>
      </c>
      <c r="T190" s="15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0" t="s">
        <v>180</v>
      </c>
      <c r="AT190" s="160" t="s">
        <v>234</v>
      </c>
      <c r="AU190" s="160" t="s">
        <v>90</v>
      </c>
      <c r="AY190" s="18" t="s">
        <v>137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8" t="s">
        <v>88</v>
      </c>
      <c r="BK190" s="161">
        <f>ROUND(I190*H190,2)</f>
        <v>0</v>
      </c>
      <c r="BL190" s="18" t="s">
        <v>143</v>
      </c>
      <c r="BM190" s="160" t="s">
        <v>246</v>
      </c>
    </row>
    <row r="191" spans="2:51" s="14" customFormat="1" ht="11.25">
      <c r="B191" s="169"/>
      <c r="D191" s="163" t="s">
        <v>145</v>
      </c>
      <c r="F191" s="171" t="s">
        <v>247</v>
      </c>
      <c r="H191" s="172">
        <v>33.28</v>
      </c>
      <c r="L191" s="169"/>
      <c r="M191" s="173"/>
      <c r="N191" s="174"/>
      <c r="O191" s="174"/>
      <c r="P191" s="174"/>
      <c r="Q191" s="174"/>
      <c r="R191" s="174"/>
      <c r="S191" s="174"/>
      <c r="T191" s="175"/>
      <c r="AT191" s="170" t="s">
        <v>145</v>
      </c>
      <c r="AU191" s="170" t="s">
        <v>90</v>
      </c>
      <c r="AV191" s="14" t="s">
        <v>90</v>
      </c>
      <c r="AW191" s="14" t="s">
        <v>3</v>
      </c>
      <c r="AX191" s="14" t="s">
        <v>88</v>
      </c>
      <c r="AY191" s="170" t="s">
        <v>137</v>
      </c>
    </row>
    <row r="192" spans="1:65" s="2" customFormat="1" ht="24" customHeight="1">
      <c r="A192" s="33"/>
      <c r="B192" s="149"/>
      <c r="C192" s="150" t="s">
        <v>7</v>
      </c>
      <c r="D192" s="150" t="s">
        <v>139</v>
      </c>
      <c r="E192" s="151" t="s">
        <v>248</v>
      </c>
      <c r="F192" s="152" t="s">
        <v>249</v>
      </c>
      <c r="G192" s="153" t="s">
        <v>142</v>
      </c>
      <c r="H192" s="154">
        <v>96</v>
      </c>
      <c r="I192" s="155">
        <v>0</v>
      </c>
      <c r="J192" s="155">
        <f>ROUND(I192*H192,2)</f>
        <v>0</v>
      </c>
      <c r="K192" s="152"/>
      <c r="L192" s="34"/>
      <c r="M192" s="156" t="s">
        <v>1</v>
      </c>
      <c r="N192" s="157" t="s">
        <v>45</v>
      </c>
      <c r="O192" s="158">
        <v>0.058</v>
      </c>
      <c r="P192" s="158">
        <f>O192*H192</f>
        <v>5.5680000000000005</v>
      </c>
      <c r="Q192" s="158">
        <v>0</v>
      </c>
      <c r="R192" s="158">
        <f>Q192*H192</f>
        <v>0</v>
      </c>
      <c r="S192" s="158">
        <v>0</v>
      </c>
      <c r="T192" s="15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0" t="s">
        <v>143</v>
      </c>
      <c r="AT192" s="160" t="s">
        <v>139</v>
      </c>
      <c r="AU192" s="160" t="s">
        <v>90</v>
      </c>
      <c r="AY192" s="18" t="s">
        <v>137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8" t="s">
        <v>88</v>
      </c>
      <c r="BK192" s="161">
        <f>ROUND(I192*H192,2)</f>
        <v>0</v>
      </c>
      <c r="BL192" s="18" t="s">
        <v>143</v>
      </c>
      <c r="BM192" s="160" t="s">
        <v>250</v>
      </c>
    </row>
    <row r="193" spans="1:65" s="2" customFormat="1" ht="16.5" customHeight="1">
      <c r="A193" s="33"/>
      <c r="B193" s="149"/>
      <c r="C193" s="190" t="s">
        <v>251</v>
      </c>
      <c r="D193" s="190" t="s">
        <v>234</v>
      </c>
      <c r="E193" s="191" t="s">
        <v>252</v>
      </c>
      <c r="F193" s="192" t="s">
        <v>253</v>
      </c>
      <c r="G193" s="193" t="s">
        <v>254</v>
      </c>
      <c r="H193" s="194">
        <v>1.44</v>
      </c>
      <c r="I193" s="195">
        <v>0</v>
      </c>
      <c r="J193" s="195">
        <f>ROUND(I193*H193,2)</f>
        <v>0</v>
      </c>
      <c r="K193" s="192"/>
      <c r="L193" s="196"/>
      <c r="M193" s="197" t="s">
        <v>1</v>
      </c>
      <c r="N193" s="198" t="s">
        <v>45</v>
      </c>
      <c r="O193" s="158">
        <v>0</v>
      </c>
      <c r="P193" s="158">
        <f>O193*H193</f>
        <v>0</v>
      </c>
      <c r="Q193" s="158">
        <v>0.001</v>
      </c>
      <c r="R193" s="158">
        <f>Q193*H193</f>
        <v>0.0014399999999999999</v>
      </c>
      <c r="S193" s="158">
        <v>0</v>
      </c>
      <c r="T193" s="15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0" t="s">
        <v>180</v>
      </c>
      <c r="AT193" s="160" t="s">
        <v>234</v>
      </c>
      <c r="AU193" s="160" t="s">
        <v>90</v>
      </c>
      <c r="AY193" s="18" t="s">
        <v>137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8" t="s">
        <v>88</v>
      </c>
      <c r="BK193" s="161">
        <f>ROUND(I193*H193,2)</f>
        <v>0</v>
      </c>
      <c r="BL193" s="18" t="s">
        <v>143</v>
      </c>
      <c r="BM193" s="160" t="s">
        <v>255</v>
      </c>
    </row>
    <row r="194" spans="2:51" s="14" customFormat="1" ht="11.25">
      <c r="B194" s="169"/>
      <c r="D194" s="163" t="s">
        <v>145</v>
      </c>
      <c r="F194" s="171" t="s">
        <v>256</v>
      </c>
      <c r="H194" s="172">
        <v>1.44</v>
      </c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145</v>
      </c>
      <c r="AU194" s="170" t="s">
        <v>90</v>
      </c>
      <c r="AV194" s="14" t="s">
        <v>90</v>
      </c>
      <c r="AW194" s="14" t="s">
        <v>3</v>
      </c>
      <c r="AX194" s="14" t="s">
        <v>88</v>
      </c>
      <c r="AY194" s="170" t="s">
        <v>137</v>
      </c>
    </row>
    <row r="195" spans="1:65" s="2" customFormat="1" ht="16.5" customHeight="1">
      <c r="A195" s="33"/>
      <c r="B195" s="149"/>
      <c r="C195" s="150" t="s">
        <v>257</v>
      </c>
      <c r="D195" s="150" t="s">
        <v>139</v>
      </c>
      <c r="E195" s="151" t="s">
        <v>258</v>
      </c>
      <c r="F195" s="152" t="s">
        <v>259</v>
      </c>
      <c r="G195" s="153" t="s">
        <v>142</v>
      </c>
      <c r="H195" s="154">
        <v>96</v>
      </c>
      <c r="I195" s="155">
        <v>0</v>
      </c>
      <c r="J195" s="155">
        <f>ROUND(I195*H195,2)</f>
        <v>0</v>
      </c>
      <c r="K195" s="152"/>
      <c r="L195" s="34"/>
      <c r="M195" s="156" t="s">
        <v>1</v>
      </c>
      <c r="N195" s="157" t="s">
        <v>45</v>
      </c>
      <c r="O195" s="158">
        <v>0.013</v>
      </c>
      <c r="P195" s="158">
        <f>O195*H195</f>
        <v>1.248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0" t="s">
        <v>143</v>
      </c>
      <c r="AT195" s="160" t="s">
        <v>139</v>
      </c>
      <c r="AU195" s="160" t="s">
        <v>90</v>
      </c>
      <c r="AY195" s="18" t="s">
        <v>137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8" t="s">
        <v>88</v>
      </c>
      <c r="BK195" s="161">
        <f>ROUND(I195*H195,2)</f>
        <v>0</v>
      </c>
      <c r="BL195" s="18" t="s">
        <v>143</v>
      </c>
      <c r="BM195" s="160" t="s">
        <v>260</v>
      </c>
    </row>
    <row r="196" spans="2:51" s="14" customFormat="1" ht="11.25">
      <c r="B196" s="169"/>
      <c r="D196" s="163" t="s">
        <v>145</v>
      </c>
      <c r="E196" s="170" t="s">
        <v>1</v>
      </c>
      <c r="F196" s="171" t="s">
        <v>261</v>
      </c>
      <c r="H196" s="172">
        <v>96</v>
      </c>
      <c r="L196" s="169"/>
      <c r="M196" s="173"/>
      <c r="N196" s="174"/>
      <c r="O196" s="174"/>
      <c r="P196" s="174"/>
      <c r="Q196" s="174"/>
      <c r="R196" s="174"/>
      <c r="S196" s="174"/>
      <c r="T196" s="175"/>
      <c r="AT196" s="170" t="s">
        <v>145</v>
      </c>
      <c r="AU196" s="170" t="s">
        <v>90</v>
      </c>
      <c r="AV196" s="14" t="s">
        <v>90</v>
      </c>
      <c r="AW196" s="14" t="s">
        <v>33</v>
      </c>
      <c r="AX196" s="14" t="s">
        <v>80</v>
      </c>
      <c r="AY196" s="170" t="s">
        <v>137</v>
      </c>
    </row>
    <row r="197" spans="2:51" s="15" customFormat="1" ht="11.25">
      <c r="B197" s="176"/>
      <c r="D197" s="163" t="s">
        <v>145</v>
      </c>
      <c r="E197" s="177" t="s">
        <v>1</v>
      </c>
      <c r="F197" s="178" t="s">
        <v>149</v>
      </c>
      <c r="H197" s="179">
        <v>96</v>
      </c>
      <c r="L197" s="176"/>
      <c r="M197" s="180"/>
      <c r="N197" s="181"/>
      <c r="O197" s="181"/>
      <c r="P197" s="181"/>
      <c r="Q197" s="181"/>
      <c r="R197" s="181"/>
      <c r="S197" s="181"/>
      <c r="T197" s="182"/>
      <c r="AT197" s="177" t="s">
        <v>145</v>
      </c>
      <c r="AU197" s="177" t="s">
        <v>90</v>
      </c>
      <c r="AV197" s="15" t="s">
        <v>143</v>
      </c>
      <c r="AW197" s="15" t="s">
        <v>33</v>
      </c>
      <c r="AX197" s="15" t="s">
        <v>88</v>
      </c>
      <c r="AY197" s="177" t="s">
        <v>137</v>
      </c>
    </row>
    <row r="198" spans="1:65" s="2" customFormat="1" ht="16.5" customHeight="1">
      <c r="A198" s="33"/>
      <c r="B198" s="149"/>
      <c r="C198" s="150" t="s">
        <v>262</v>
      </c>
      <c r="D198" s="150" t="s">
        <v>139</v>
      </c>
      <c r="E198" s="151" t="s">
        <v>263</v>
      </c>
      <c r="F198" s="152" t="s">
        <v>264</v>
      </c>
      <c r="G198" s="153" t="s">
        <v>142</v>
      </c>
      <c r="H198" s="154">
        <v>96</v>
      </c>
      <c r="I198" s="155">
        <v>0</v>
      </c>
      <c r="J198" s="155">
        <f>ROUND(I198*H198,2)</f>
        <v>0</v>
      </c>
      <c r="K198" s="152"/>
      <c r="L198" s="34"/>
      <c r="M198" s="156" t="s">
        <v>1</v>
      </c>
      <c r="N198" s="157" t="s">
        <v>45</v>
      </c>
      <c r="O198" s="158">
        <v>0.011</v>
      </c>
      <c r="P198" s="158">
        <f>O198*H198</f>
        <v>1.056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0" t="s">
        <v>143</v>
      </c>
      <c r="AT198" s="160" t="s">
        <v>139</v>
      </c>
      <c r="AU198" s="160" t="s">
        <v>90</v>
      </c>
      <c r="AY198" s="18" t="s">
        <v>137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8" t="s">
        <v>88</v>
      </c>
      <c r="BK198" s="161">
        <f>ROUND(I198*H198,2)</f>
        <v>0</v>
      </c>
      <c r="BL198" s="18" t="s">
        <v>143</v>
      </c>
      <c r="BM198" s="160" t="s">
        <v>265</v>
      </c>
    </row>
    <row r="199" spans="2:63" s="12" customFormat="1" ht="22.9" customHeight="1">
      <c r="B199" s="137"/>
      <c r="D199" s="138" t="s">
        <v>79</v>
      </c>
      <c r="E199" s="147" t="s">
        <v>143</v>
      </c>
      <c r="F199" s="147" t="s">
        <v>266</v>
      </c>
      <c r="J199" s="148">
        <f>BK199</f>
        <v>0</v>
      </c>
      <c r="L199" s="137"/>
      <c r="M199" s="141"/>
      <c r="N199" s="142"/>
      <c r="O199" s="142"/>
      <c r="P199" s="143">
        <f>SUM(P200:P210)</f>
        <v>45.892275000000005</v>
      </c>
      <c r="Q199" s="142"/>
      <c r="R199" s="143">
        <f>SUM(R200:R210)</f>
        <v>86.607186</v>
      </c>
      <c r="S199" s="142"/>
      <c r="T199" s="144">
        <f>SUM(T200:T210)</f>
        <v>0</v>
      </c>
      <c r="AR199" s="138" t="s">
        <v>88</v>
      </c>
      <c r="AT199" s="145" t="s">
        <v>79</v>
      </c>
      <c r="AU199" s="145" t="s">
        <v>88</v>
      </c>
      <c r="AY199" s="138" t="s">
        <v>137</v>
      </c>
      <c r="BK199" s="146">
        <f>SUM(BK200:BK210)</f>
        <v>0</v>
      </c>
    </row>
    <row r="200" spans="1:65" s="2" customFormat="1" ht="24" customHeight="1">
      <c r="A200" s="33"/>
      <c r="B200" s="149"/>
      <c r="C200" s="150" t="s">
        <v>267</v>
      </c>
      <c r="D200" s="150" t="s">
        <v>139</v>
      </c>
      <c r="E200" s="151" t="s">
        <v>268</v>
      </c>
      <c r="F200" s="152" t="s">
        <v>269</v>
      </c>
      <c r="G200" s="153" t="s">
        <v>152</v>
      </c>
      <c r="H200" s="154">
        <v>13.8</v>
      </c>
      <c r="I200" s="155">
        <v>0</v>
      </c>
      <c r="J200" s="155">
        <f>ROUND(I200*H200,2)</f>
        <v>0</v>
      </c>
      <c r="K200" s="152"/>
      <c r="L200" s="34"/>
      <c r="M200" s="156" t="s">
        <v>1</v>
      </c>
      <c r="N200" s="157" t="s">
        <v>45</v>
      </c>
      <c r="O200" s="158">
        <v>1.695</v>
      </c>
      <c r="P200" s="158">
        <f>O200*H200</f>
        <v>23.391000000000002</v>
      </c>
      <c r="Q200" s="158">
        <v>1.89077</v>
      </c>
      <c r="R200" s="158">
        <f>Q200*H200</f>
        <v>26.092626000000003</v>
      </c>
      <c r="S200" s="158">
        <v>0</v>
      </c>
      <c r="T200" s="15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0" t="s">
        <v>143</v>
      </c>
      <c r="AT200" s="160" t="s">
        <v>139</v>
      </c>
      <c r="AU200" s="160" t="s">
        <v>90</v>
      </c>
      <c r="AY200" s="18" t="s">
        <v>137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8" t="s">
        <v>88</v>
      </c>
      <c r="BK200" s="161">
        <f>ROUND(I200*H200,2)</f>
        <v>0</v>
      </c>
      <c r="BL200" s="18" t="s">
        <v>143</v>
      </c>
      <c r="BM200" s="160" t="s">
        <v>270</v>
      </c>
    </row>
    <row r="201" spans="2:51" s="14" customFormat="1" ht="11.25">
      <c r="B201" s="169"/>
      <c r="D201" s="163" t="s">
        <v>145</v>
      </c>
      <c r="E201" s="170" t="s">
        <v>1</v>
      </c>
      <c r="F201" s="171" t="s">
        <v>271</v>
      </c>
      <c r="H201" s="172">
        <v>13.8</v>
      </c>
      <c r="L201" s="169"/>
      <c r="M201" s="173"/>
      <c r="N201" s="174"/>
      <c r="O201" s="174"/>
      <c r="P201" s="174"/>
      <c r="Q201" s="174"/>
      <c r="R201" s="174"/>
      <c r="S201" s="174"/>
      <c r="T201" s="175"/>
      <c r="AT201" s="170" t="s">
        <v>145</v>
      </c>
      <c r="AU201" s="170" t="s">
        <v>90</v>
      </c>
      <c r="AV201" s="14" t="s">
        <v>90</v>
      </c>
      <c r="AW201" s="14" t="s">
        <v>33</v>
      </c>
      <c r="AX201" s="14" t="s">
        <v>80</v>
      </c>
      <c r="AY201" s="170" t="s">
        <v>137</v>
      </c>
    </row>
    <row r="202" spans="2:51" s="15" customFormat="1" ht="11.25">
      <c r="B202" s="176"/>
      <c r="D202" s="163" t="s">
        <v>145</v>
      </c>
      <c r="E202" s="177" t="s">
        <v>1</v>
      </c>
      <c r="F202" s="178" t="s">
        <v>149</v>
      </c>
      <c r="H202" s="179">
        <v>13.8</v>
      </c>
      <c r="L202" s="176"/>
      <c r="M202" s="180"/>
      <c r="N202" s="181"/>
      <c r="O202" s="181"/>
      <c r="P202" s="181"/>
      <c r="Q202" s="181"/>
      <c r="R202" s="181"/>
      <c r="S202" s="181"/>
      <c r="T202" s="182"/>
      <c r="AT202" s="177" t="s">
        <v>145</v>
      </c>
      <c r="AU202" s="177" t="s">
        <v>90</v>
      </c>
      <c r="AV202" s="15" t="s">
        <v>143</v>
      </c>
      <c r="AW202" s="15" t="s">
        <v>33</v>
      </c>
      <c r="AX202" s="15" t="s">
        <v>88</v>
      </c>
      <c r="AY202" s="177" t="s">
        <v>137</v>
      </c>
    </row>
    <row r="203" spans="1:65" s="2" customFormat="1" ht="24" customHeight="1">
      <c r="A203" s="33"/>
      <c r="B203" s="149"/>
      <c r="C203" s="150" t="s">
        <v>272</v>
      </c>
      <c r="D203" s="150" t="s">
        <v>139</v>
      </c>
      <c r="E203" s="151" t="s">
        <v>273</v>
      </c>
      <c r="F203" s="152" t="s">
        <v>274</v>
      </c>
      <c r="G203" s="153" t="s">
        <v>142</v>
      </c>
      <c r="H203" s="154">
        <v>345</v>
      </c>
      <c r="I203" s="155">
        <v>0</v>
      </c>
      <c r="J203" s="155">
        <f>ROUND(I203*H203,2)</f>
        <v>0</v>
      </c>
      <c r="K203" s="152"/>
      <c r="L203" s="34"/>
      <c r="M203" s="156" t="s">
        <v>1</v>
      </c>
      <c r="N203" s="157" t="s">
        <v>45</v>
      </c>
      <c r="O203" s="158">
        <v>0.05</v>
      </c>
      <c r="P203" s="158">
        <f>O203*H203</f>
        <v>17.25</v>
      </c>
      <c r="Q203" s="158">
        <v>0.16192</v>
      </c>
      <c r="R203" s="158">
        <f>Q203*H203</f>
        <v>55.8624</v>
      </c>
      <c r="S203" s="158">
        <v>0</v>
      </c>
      <c r="T203" s="15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0" t="s">
        <v>143</v>
      </c>
      <c r="AT203" s="160" t="s">
        <v>139</v>
      </c>
      <c r="AU203" s="160" t="s">
        <v>90</v>
      </c>
      <c r="AY203" s="18" t="s">
        <v>137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8" t="s">
        <v>88</v>
      </c>
      <c r="BK203" s="161">
        <f>ROUND(I203*H203,2)</f>
        <v>0</v>
      </c>
      <c r="BL203" s="18" t="s">
        <v>143</v>
      </c>
      <c r="BM203" s="160" t="s">
        <v>275</v>
      </c>
    </row>
    <row r="204" spans="1:65" s="2" customFormat="1" ht="24" customHeight="1">
      <c r="A204" s="33"/>
      <c r="B204" s="149"/>
      <c r="C204" s="150" t="s">
        <v>276</v>
      </c>
      <c r="D204" s="150" t="s">
        <v>139</v>
      </c>
      <c r="E204" s="151" t="s">
        <v>277</v>
      </c>
      <c r="F204" s="152" t="s">
        <v>278</v>
      </c>
      <c r="G204" s="153" t="s">
        <v>152</v>
      </c>
      <c r="H204" s="154">
        <v>2.025</v>
      </c>
      <c r="I204" s="155">
        <v>0</v>
      </c>
      <c r="J204" s="155">
        <f>ROUND(I204*H204,2)</f>
        <v>0</v>
      </c>
      <c r="K204" s="152"/>
      <c r="L204" s="34"/>
      <c r="M204" s="156" t="s">
        <v>1</v>
      </c>
      <c r="N204" s="157" t="s">
        <v>45</v>
      </c>
      <c r="O204" s="158">
        <v>1.465</v>
      </c>
      <c r="P204" s="158">
        <f>O204*H204</f>
        <v>2.966625</v>
      </c>
      <c r="Q204" s="158">
        <v>2.234</v>
      </c>
      <c r="R204" s="158">
        <f>Q204*H204</f>
        <v>4.5238499999999995</v>
      </c>
      <c r="S204" s="158">
        <v>0</v>
      </c>
      <c r="T204" s="15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0" t="s">
        <v>143</v>
      </c>
      <c r="AT204" s="160" t="s">
        <v>139</v>
      </c>
      <c r="AU204" s="160" t="s">
        <v>90</v>
      </c>
      <c r="AY204" s="18" t="s">
        <v>137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8" t="s">
        <v>88</v>
      </c>
      <c r="BK204" s="161">
        <f>ROUND(I204*H204,2)</f>
        <v>0</v>
      </c>
      <c r="BL204" s="18" t="s">
        <v>143</v>
      </c>
      <c r="BM204" s="160" t="s">
        <v>279</v>
      </c>
    </row>
    <row r="205" spans="2:51" s="13" customFormat="1" ht="11.25">
      <c r="B205" s="162"/>
      <c r="D205" s="163" t="s">
        <v>145</v>
      </c>
      <c r="E205" s="164" t="s">
        <v>1</v>
      </c>
      <c r="F205" s="165" t="s">
        <v>280</v>
      </c>
      <c r="H205" s="164" t="s">
        <v>1</v>
      </c>
      <c r="L205" s="162"/>
      <c r="M205" s="166"/>
      <c r="N205" s="167"/>
      <c r="O205" s="167"/>
      <c r="P205" s="167"/>
      <c r="Q205" s="167"/>
      <c r="R205" s="167"/>
      <c r="S205" s="167"/>
      <c r="T205" s="168"/>
      <c r="AT205" s="164" t="s">
        <v>145</v>
      </c>
      <c r="AU205" s="164" t="s">
        <v>90</v>
      </c>
      <c r="AV205" s="13" t="s">
        <v>88</v>
      </c>
      <c r="AW205" s="13" t="s">
        <v>33</v>
      </c>
      <c r="AX205" s="13" t="s">
        <v>80</v>
      </c>
      <c r="AY205" s="164" t="s">
        <v>137</v>
      </c>
    </row>
    <row r="206" spans="2:51" s="14" customFormat="1" ht="11.25">
      <c r="B206" s="169"/>
      <c r="D206" s="163" t="s">
        <v>145</v>
      </c>
      <c r="E206" s="170" t="s">
        <v>1</v>
      </c>
      <c r="F206" s="171" t="s">
        <v>281</v>
      </c>
      <c r="H206" s="172">
        <v>0.675</v>
      </c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145</v>
      </c>
      <c r="AU206" s="170" t="s">
        <v>90</v>
      </c>
      <c r="AV206" s="14" t="s">
        <v>90</v>
      </c>
      <c r="AW206" s="14" t="s">
        <v>33</v>
      </c>
      <c r="AX206" s="14" t="s">
        <v>80</v>
      </c>
      <c r="AY206" s="170" t="s">
        <v>137</v>
      </c>
    </row>
    <row r="207" spans="2:51" s="13" customFormat="1" ht="11.25">
      <c r="B207" s="162"/>
      <c r="D207" s="163" t="s">
        <v>145</v>
      </c>
      <c r="E207" s="164" t="s">
        <v>1</v>
      </c>
      <c r="F207" s="165" t="s">
        <v>282</v>
      </c>
      <c r="H207" s="164" t="s">
        <v>1</v>
      </c>
      <c r="L207" s="162"/>
      <c r="M207" s="166"/>
      <c r="N207" s="167"/>
      <c r="O207" s="167"/>
      <c r="P207" s="167"/>
      <c r="Q207" s="167"/>
      <c r="R207" s="167"/>
      <c r="S207" s="167"/>
      <c r="T207" s="168"/>
      <c r="AT207" s="164" t="s">
        <v>145</v>
      </c>
      <c r="AU207" s="164" t="s">
        <v>90</v>
      </c>
      <c r="AV207" s="13" t="s">
        <v>88</v>
      </c>
      <c r="AW207" s="13" t="s">
        <v>33</v>
      </c>
      <c r="AX207" s="13" t="s">
        <v>80</v>
      </c>
      <c r="AY207" s="164" t="s">
        <v>137</v>
      </c>
    </row>
    <row r="208" spans="2:51" s="14" customFormat="1" ht="11.25">
      <c r="B208" s="169"/>
      <c r="D208" s="163" t="s">
        <v>145</v>
      </c>
      <c r="E208" s="170" t="s">
        <v>1</v>
      </c>
      <c r="F208" s="171" t="s">
        <v>283</v>
      </c>
      <c r="H208" s="172">
        <v>1.35</v>
      </c>
      <c r="L208" s="169"/>
      <c r="M208" s="173"/>
      <c r="N208" s="174"/>
      <c r="O208" s="174"/>
      <c r="P208" s="174"/>
      <c r="Q208" s="174"/>
      <c r="R208" s="174"/>
      <c r="S208" s="174"/>
      <c r="T208" s="175"/>
      <c r="AT208" s="170" t="s">
        <v>145</v>
      </c>
      <c r="AU208" s="170" t="s">
        <v>90</v>
      </c>
      <c r="AV208" s="14" t="s">
        <v>90</v>
      </c>
      <c r="AW208" s="14" t="s">
        <v>33</v>
      </c>
      <c r="AX208" s="14" t="s">
        <v>80</v>
      </c>
      <c r="AY208" s="170" t="s">
        <v>137</v>
      </c>
    </row>
    <row r="209" spans="2:51" s="15" customFormat="1" ht="11.25">
      <c r="B209" s="176"/>
      <c r="D209" s="163" t="s">
        <v>145</v>
      </c>
      <c r="E209" s="177" t="s">
        <v>1</v>
      </c>
      <c r="F209" s="178" t="s">
        <v>149</v>
      </c>
      <c r="H209" s="179">
        <v>2.025</v>
      </c>
      <c r="L209" s="176"/>
      <c r="M209" s="180"/>
      <c r="N209" s="181"/>
      <c r="O209" s="181"/>
      <c r="P209" s="181"/>
      <c r="Q209" s="181"/>
      <c r="R209" s="181"/>
      <c r="S209" s="181"/>
      <c r="T209" s="182"/>
      <c r="AT209" s="177" t="s">
        <v>145</v>
      </c>
      <c r="AU209" s="177" t="s">
        <v>90</v>
      </c>
      <c r="AV209" s="15" t="s">
        <v>143</v>
      </c>
      <c r="AW209" s="15" t="s">
        <v>33</v>
      </c>
      <c r="AX209" s="15" t="s">
        <v>88</v>
      </c>
      <c r="AY209" s="177" t="s">
        <v>137</v>
      </c>
    </row>
    <row r="210" spans="1:65" s="2" customFormat="1" ht="24" customHeight="1">
      <c r="A210" s="33"/>
      <c r="B210" s="149"/>
      <c r="C210" s="150" t="s">
        <v>284</v>
      </c>
      <c r="D210" s="150" t="s">
        <v>139</v>
      </c>
      <c r="E210" s="151" t="s">
        <v>285</v>
      </c>
      <c r="F210" s="152" t="s">
        <v>286</v>
      </c>
      <c r="G210" s="153" t="s">
        <v>237</v>
      </c>
      <c r="H210" s="154">
        <v>0.15</v>
      </c>
      <c r="I210" s="155">
        <v>0</v>
      </c>
      <c r="J210" s="155">
        <f>ROUND(I210*H210,2)</f>
        <v>0</v>
      </c>
      <c r="K210" s="152"/>
      <c r="L210" s="34"/>
      <c r="M210" s="156" t="s">
        <v>1</v>
      </c>
      <c r="N210" s="157" t="s">
        <v>45</v>
      </c>
      <c r="O210" s="158">
        <v>15.231</v>
      </c>
      <c r="P210" s="158">
        <f>O210*H210</f>
        <v>2.28465</v>
      </c>
      <c r="Q210" s="158">
        <v>0.8554</v>
      </c>
      <c r="R210" s="158">
        <f>Q210*H210</f>
        <v>0.12831</v>
      </c>
      <c r="S210" s="158">
        <v>0</v>
      </c>
      <c r="T210" s="15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0" t="s">
        <v>143</v>
      </c>
      <c r="AT210" s="160" t="s">
        <v>139</v>
      </c>
      <c r="AU210" s="160" t="s">
        <v>90</v>
      </c>
      <c r="AY210" s="18" t="s">
        <v>137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8" t="s">
        <v>88</v>
      </c>
      <c r="BK210" s="161">
        <f>ROUND(I210*H210,2)</f>
        <v>0</v>
      </c>
      <c r="BL210" s="18" t="s">
        <v>143</v>
      </c>
      <c r="BM210" s="160" t="s">
        <v>287</v>
      </c>
    </row>
    <row r="211" spans="2:63" s="12" customFormat="1" ht="22.9" customHeight="1">
      <c r="B211" s="137"/>
      <c r="D211" s="138" t="s">
        <v>79</v>
      </c>
      <c r="E211" s="147" t="s">
        <v>163</v>
      </c>
      <c r="F211" s="147" t="s">
        <v>288</v>
      </c>
      <c r="J211" s="148">
        <f>BK211</f>
        <v>0</v>
      </c>
      <c r="L211" s="137"/>
      <c r="M211" s="141"/>
      <c r="N211" s="142"/>
      <c r="O211" s="142"/>
      <c r="P211" s="143">
        <f>P212</f>
        <v>172.5</v>
      </c>
      <c r="Q211" s="142"/>
      <c r="R211" s="143">
        <f>R212</f>
        <v>29.06625</v>
      </c>
      <c r="S211" s="142"/>
      <c r="T211" s="144">
        <f>T212</f>
        <v>0</v>
      </c>
      <c r="AR211" s="138" t="s">
        <v>88</v>
      </c>
      <c r="AT211" s="145" t="s">
        <v>79</v>
      </c>
      <c r="AU211" s="145" t="s">
        <v>88</v>
      </c>
      <c r="AY211" s="138" t="s">
        <v>137</v>
      </c>
      <c r="BK211" s="146">
        <f>BK212</f>
        <v>0</v>
      </c>
    </row>
    <row r="212" spans="1:65" s="2" customFormat="1" ht="24" customHeight="1">
      <c r="A212" s="33"/>
      <c r="B212" s="149"/>
      <c r="C212" s="150" t="s">
        <v>289</v>
      </c>
      <c r="D212" s="150" t="s">
        <v>139</v>
      </c>
      <c r="E212" s="151" t="s">
        <v>290</v>
      </c>
      <c r="F212" s="152" t="s">
        <v>291</v>
      </c>
      <c r="G212" s="153" t="s">
        <v>142</v>
      </c>
      <c r="H212" s="154">
        <v>345</v>
      </c>
      <c r="I212" s="155">
        <v>0</v>
      </c>
      <c r="J212" s="155">
        <f>ROUND(I212*H212,2)</f>
        <v>0</v>
      </c>
      <c r="K212" s="152"/>
      <c r="L212" s="34"/>
      <c r="M212" s="156" t="s">
        <v>1</v>
      </c>
      <c r="N212" s="157" t="s">
        <v>45</v>
      </c>
      <c r="O212" s="158">
        <v>0.5</v>
      </c>
      <c r="P212" s="158">
        <f>O212*H212</f>
        <v>172.5</v>
      </c>
      <c r="Q212" s="158">
        <v>0.08425</v>
      </c>
      <c r="R212" s="158">
        <f>Q212*H212</f>
        <v>29.06625</v>
      </c>
      <c r="S212" s="158">
        <v>0</v>
      </c>
      <c r="T212" s="15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0" t="s">
        <v>143</v>
      </c>
      <c r="AT212" s="160" t="s">
        <v>139</v>
      </c>
      <c r="AU212" s="160" t="s">
        <v>90</v>
      </c>
      <c r="AY212" s="18" t="s">
        <v>137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8" t="s">
        <v>88</v>
      </c>
      <c r="BK212" s="161">
        <f>ROUND(I212*H212,2)</f>
        <v>0</v>
      </c>
      <c r="BL212" s="18" t="s">
        <v>143</v>
      </c>
      <c r="BM212" s="160" t="s">
        <v>292</v>
      </c>
    </row>
    <row r="213" spans="2:63" s="12" customFormat="1" ht="22.9" customHeight="1">
      <c r="B213" s="137"/>
      <c r="D213" s="138" t="s">
        <v>79</v>
      </c>
      <c r="E213" s="147" t="s">
        <v>180</v>
      </c>
      <c r="F213" s="147" t="s">
        <v>293</v>
      </c>
      <c r="J213" s="148">
        <f>BK213</f>
        <v>0</v>
      </c>
      <c r="L213" s="137"/>
      <c r="M213" s="141"/>
      <c r="N213" s="142"/>
      <c r="O213" s="142"/>
      <c r="P213" s="143">
        <f>SUM(P214:P234)</f>
        <v>67.218</v>
      </c>
      <c r="Q213" s="142"/>
      <c r="R213" s="143">
        <f>SUM(R214:R234)</f>
        <v>16.147000000000002</v>
      </c>
      <c r="S213" s="142"/>
      <c r="T213" s="144">
        <f>SUM(T214:T234)</f>
        <v>0</v>
      </c>
      <c r="AR213" s="138" t="s">
        <v>88</v>
      </c>
      <c r="AT213" s="145" t="s">
        <v>79</v>
      </c>
      <c r="AU213" s="145" t="s">
        <v>88</v>
      </c>
      <c r="AY213" s="138" t="s">
        <v>137</v>
      </c>
      <c r="BK213" s="146">
        <f>SUM(BK214:BK234)</f>
        <v>0</v>
      </c>
    </row>
    <row r="214" spans="1:65" s="2" customFormat="1" ht="24" customHeight="1">
      <c r="A214" s="33"/>
      <c r="B214" s="149"/>
      <c r="C214" s="150" t="s">
        <v>294</v>
      </c>
      <c r="D214" s="150" t="s">
        <v>139</v>
      </c>
      <c r="E214" s="151" t="s">
        <v>295</v>
      </c>
      <c r="F214" s="152" t="s">
        <v>296</v>
      </c>
      <c r="G214" s="153" t="s">
        <v>297</v>
      </c>
      <c r="H214" s="154">
        <v>104</v>
      </c>
      <c r="I214" s="155">
        <v>0</v>
      </c>
      <c r="J214" s="155">
        <f aca="true" t="shared" si="0" ref="J214:J234">ROUND(I214*H214,2)</f>
        <v>0</v>
      </c>
      <c r="K214" s="152"/>
      <c r="L214" s="34"/>
      <c r="M214" s="156" t="s">
        <v>1</v>
      </c>
      <c r="N214" s="157" t="s">
        <v>45</v>
      </c>
      <c r="O214" s="158">
        <v>0.233</v>
      </c>
      <c r="P214" s="158">
        <f aca="true" t="shared" si="1" ref="P214:P234">O214*H214</f>
        <v>24.232000000000003</v>
      </c>
      <c r="Q214" s="158">
        <v>0</v>
      </c>
      <c r="R214" s="158">
        <f aca="true" t="shared" si="2" ref="R214:R234">Q214*H214</f>
        <v>0</v>
      </c>
      <c r="S214" s="158">
        <v>0</v>
      </c>
      <c r="T214" s="159">
        <f aca="true" t="shared" si="3" ref="T214:T234"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0" t="s">
        <v>143</v>
      </c>
      <c r="AT214" s="160" t="s">
        <v>139</v>
      </c>
      <c r="AU214" s="160" t="s">
        <v>90</v>
      </c>
      <c r="AY214" s="18" t="s">
        <v>137</v>
      </c>
      <c r="BE214" s="161">
        <f aca="true" t="shared" si="4" ref="BE214:BE234">IF(N214="základní",J214,0)</f>
        <v>0</v>
      </c>
      <c r="BF214" s="161">
        <f aca="true" t="shared" si="5" ref="BF214:BF234">IF(N214="snížená",J214,0)</f>
        <v>0</v>
      </c>
      <c r="BG214" s="161">
        <f aca="true" t="shared" si="6" ref="BG214:BG234">IF(N214="zákl. přenesená",J214,0)</f>
        <v>0</v>
      </c>
      <c r="BH214" s="161">
        <f aca="true" t="shared" si="7" ref="BH214:BH234">IF(N214="sníž. přenesená",J214,0)</f>
        <v>0</v>
      </c>
      <c r="BI214" s="161">
        <f aca="true" t="shared" si="8" ref="BI214:BI234">IF(N214="nulová",J214,0)</f>
        <v>0</v>
      </c>
      <c r="BJ214" s="18" t="s">
        <v>88</v>
      </c>
      <c r="BK214" s="161">
        <f aca="true" t="shared" si="9" ref="BK214:BK234">ROUND(I214*H214,2)</f>
        <v>0</v>
      </c>
      <c r="BL214" s="18" t="s">
        <v>143</v>
      </c>
      <c r="BM214" s="160" t="s">
        <v>298</v>
      </c>
    </row>
    <row r="215" spans="1:65" s="2" customFormat="1" ht="24" customHeight="1">
      <c r="A215" s="33"/>
      <c r="B215" s="149"/>
      <c r="C215" s="190" t="s">
        <v>299</v>
      </c>
      <c r="D215" s="190" t="s">
        <v>234</v>
      </c>
      <c r="E215" s="191" t="s">
        <v>300</v>
      </c>
      <c r="F215" s="192" t="s">
        <v>301</v>
      </c>
      <c r="G215" s="193" t="s">
        <v>297</v>
      </c>
      <c r="H215" s="194">
        <v>104</v>
      </c>
      <c r="I215" s="195">
        <v>0</v>
      </c>
      <c r="J215" s="195">
        <f t="shared" si="0"/>
        <v>0</v>
      </c>
      <c r="K215" s="192"/>
      <c r="L215" s="196"/>
      <c r="M215" s="197" t="s">
        <v>1</v>
      </c>
      <c r="N215" s="198" t="s">
        <v>45</v>
      </c>
      <c r="O215" s="158">
        <v>0</v>
      </c>
      <c r="P215" s="158">
        <f t="shared" si="1"/>
        <v>0</v>
      </c>
      <c r="Q215" s="158">
        <v>0.00106</v>
      </c>
      <c r="R215" s="158">
        <f t="shared" si="2"/>
        <v>0.11023999999999999</v>
      </c>
      <c r="S215" s="158">
        <v>0</v>
      </c>
      <c r="T215" s="159">
        <f t="shared" si="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0" t="s">
        <v>180</v>
      </c>
      <c r="AT215" s="160" t="s">
        <v>234</v>
      </c>
      <c r="AU215" s="160" t="s">
        <v>90</v>
      </c>
      <c r="AY215" s="18" t="s">
        <v>137</v>
      </c>
      <c r="BE215" s="161">
        <f t="shared" si="4"/>
        <v>0</v>
      </c>
      <c r="BF215" s="161">
        <f t="shared" si="5"/>
        <v>0</v>
      </c>
      <c r="BG215" s="161">
        <f t="shared" si="6"/>
        <v>0</v>
      </c>
      <c r="BH215" s="161">
        <f t="shared" si="7"/>
        <v>0</v>
      </c>
      <c r="BI215" s="161">
        <f t="shared" si="8"/>
        <v>0</v>
      </c>
      <c r="BJ215" s="18" t="s">
        <v>88</v>
      </c>
      <c r="BK215" s="161">
        <f t="shared" si="9"/>
        <v>0</v>
      </c>
      <c r="BL215" s="18" t="s">
        <v>143</v>
      </c>
      <c r="BM215" s="160" t="s">
        <v>302</v>
      </c>
    </row>
    <row r="216" spans="1:65" s="2" customFormat="1" ht="24" customHeight="1">
      <c r="A216" s="33"/>
      <c r="B216" s="149"/>
      <c r="C216" s="150" t="s">
        <v>303</v>
      </c>
      <c r="D216" s="150" t="s">
        <v>139</v>
      </c>
      <c r="E216" s="151" t="s">
        <v>304</v>
      </c>
      <c r="F216" s="152" t="s">
        <v>305</v>
      </c>
      <c r="G216" s="153" t="s">
        <v>297</v>
      </c>
      <c r="H216" s="154">
        <v>5</v>
      </c>
      <c r="I216" s="155">
        <v>0</v>
      </c>
      <c r="J216" s="155">
        <f t="shared" si="0"/>
        <v>0</v>
      </c>
      <c r="K216" s="152"/>
      <c r="L216" s="34"/>
      <c r="M216" s="156" t="s">
        <v>1</v>
      </c>
      <c r="N216" s="157" t="s">
        <v>45</v>
      </c>
      <c r="O216" s="158">
        <v>0.312</v>
      </c>
      <c r="P216" s="158">
        <f t="shared" si="1"/>
        <v>1.56</v>
      </c>
      <c r="Q216" s="158">
        <v>1E-05</v>
      </c>
      <c r="R216" s="158">
        <f t="shared" si="2"/>
        <v>5E-05</v>
      </c>
      <c r="S216" s="158">
        <v>0</v>
      </c>
      <c r="T216" s="159">
        <f t="shared" si="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0" t="s">
        <v>143</v>
      </c>
      <c r="AT216" s="160" t="s">
        <v>139</v>
      </c>
      <c r="AU216" s="160" t="s">
        <v>90</v>
      </c>
      <c r="AY216" s="18" t="s">
        <v>137</v>
      </c>
      <c r="BE216" s="161">
        <f t="shared" si="4"/>
        <v>0</v>
      </c>
      <c r="BF216" s="161">
        <f t="shared" si="5"/>
        <v>0</v>
      </c>
      <c r="BG216" s="161">
        <f t="shared" si="6"/>
        <v>0</v>
      </c>
      <c r="BH216" s="161">
        <f t="shared" si="7"/>
        <v>0</v>
      </c>
      <c r="BI216" s="161">
        <f t="shared" si="8"/>
        <v>0</v>
      </c>
      <c r="BJ216" s="18" t="s">
        <v>88</v>
      </c>
      <c r="BK216" s="161">
        <f t="shared" si="9"/>
        <v>0</v>
      </c>
      <c r="BL216" s="18" t="s">
        <v>143</v>
      </c>
      <c r="BM216" s="160" t="s">
        <v>306</v>
      </c>
    </row>
    <row r="217" spans="1:65" s="2" customFormat="1" ht="24" customHeight="1">
      <c r="A217" s="33"/>
      <c r="B217" s="149"/>
      <c r="C217" s="190" t="s">
        <v>307</v>
      </c>
      <c r="D217" s="190" t="s">
        <v>234</v>
      </c>
      <c r="E217" s="191" t="s">
        <v>308</v>
      </c>
      <c r="F217" s="192" t="s">
        <v>309</v>
      </c>
      <c r="G217" s="193" t="s">
        <v>297</v>
      </c>
      <c r="H217" s="194">
        <v>5</v>
      </c>
      <c r="I217" s="195">
        <v>0</v>
      </c>
      <c r="J217" s="195">
        <f t="shared" si="0"/>
        <v>0</v>
      </c>
      <c r="K217" s="192"/>
      <c r="L217" s="196"/>
      <c r="M217" s="197" t="s">
        <v>1</v>
      </c>
      <c r="N217" s="198" t="s">
        <v>45</v>
      </c>
      <c r="O217" s="158">
        <v>0</v>
      </c>
      <c r="P217" s="158">
        <f t="shared" si="1"/>
        <v>0</v>
      </c>
      <c r="Q217" s="158">
        <v>0.0046</v>
      </c>
      <c r="R217" s="158">
        <f t="shared" si="2"/>
        <v>0.023</v>
      </c>
      <c r="S217" s="158">
        <v>0</v>
      </c>
      <c r="T217" s="159">
        <f t="shared" si="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0" t="s">
        <v>180</v>
      </c>
      <c r="AT217" s="160" t="s">
        <v>234</v>
      </c>
      <c r="AU217" s="160" t="s">
        <v>90</v>
      </c>
      <c r="AY217" s="18" t="s">
        <v>137</v>
      </c>
      <c r="BE217" s="161">
        <f t="shared" si="4"/>
        <v>0</v>
      </c>
      <c r="BF217" s="161">
        <f t="shared" si="5"/>
        <v>0</v>
      </c>
      <c r="BG217" s="161">
        <f t="shared" si="6"/>
        <v>0</v>
      </c>
      <c r="BH217" s="161">
        <f t="shared" si="7"/>
        <v>0</v>
      </c>
      <c r="BI217" s="161">
        <f t="shared" si="8"/>
        <v>0</v>
      </c>
      <c r="BJ217" s="18" t="s">
        <v>88</v>
      </c>
      <c r="BK217" s="161">
        <f t="shared" si="9"/>
        <v>0</v>
      </c>
      <c r="BL217" s="18" t="s">
        <v>143</v>
      </c>
      <c r="BM217" s="160" t="s">
        <v>310</v>
      </c>
    </row>
    <row r="218" spans="1:65" s="2" customFormat="1" ht="24" customHeight="1">
      <c r="A218" s="33"/>
      <c r="B218" s="149"/>
      <c r="C218" s="150" t="s">
        <v>311</v>
      </c>
      <c r="D218" s="150" t="s">
        <v>139</v>
      </c>
      <c r="E218" s="151" t="s">
        <v>312</v>
      </c>
      <c r="F218" s="152" t="s">
        <v>313</v>
      </c>
      <c r="G218" s="153" t="s">
        <v>297</v>
      </c>
      <c r="H218" s="154">
        <v>6</v>
      </c>
      <c r="I218" s="155">
        <v>0</v>
      </c>
      <c r="J218" s="155">
        <f t="shared" si="0"/>
        <v>0</v>
      </c>
      <c r="K218" s="152"/>
      <c r="L218" s="34"/>
      <c r="M218" s="156" t="s">
        <v>1</v>
      </c>
      <c r="N218" s="157" t="s">
        <v>45</v>
      </c>
      <c r="O218" s="158">
        <v>0.321</v>
      </c>
      <c r="P218" s="158">
        <f t="shared" si="1"/>
        <v>1.9260000000000002</v>
      </c>
      <c r="Q218" s="158">
        <v>2E-05</v>
      </c>
      <c r="R218" s="158">
        <f t="shared" si="2"/>
        <v>0.00012000000000000002</v>
      </c>
      <c r="S218" s="158">
        <v>0</v>
      </c>
      <c r="T218" s="159">
        <f t="shared" si="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0" t="s">
        <v>143</v>
      </c>
      <c r="AT218" s="160" t="s">
        <v>139</v>
      </c>
      <c r="AU218" s="160" t="s">
        <v>90</v>
      </c>
      <c r="AY218" s="18" t="s">
        <v>137</v>
      </c>
      <c r="BE218" s="161">
        <f t="shared" si="4"/>
        <v>0</v>
      </c>
      <c r="BF218" s="161">
        <f t="shared" si="5"/>
        <v>0</v>
      </c>
      <c r="BG218" s="161">
        <f t="shared" si="6"/>
        <v>0</v>
      </c>
      <c r="BH218" s="161">
        <f t="shared" si="7"/>
        <v>0</v>
      </c>
      <c r="BI218" s="161">
        <f t="shared" si="8"/>
        <v>0</v>
      </c>
      <c r="BJ218" s="18" t="s">
        <v>88</v>
      </c>
      <c r="BK218" s="161">
        <f t="shared" si="9"/>
        <v>0</v>
      </c>
      <c r="BL218" s="18" t="s">
        <v>143</v>
      </c>
      <c r="BM218" s="160" t="s">
        <v>314</v>
      </c>
    </row>
    <row r="219" spans="1:65" s="2" customFormat="1" ht="24" customHeight="1">
      <c r="A219" s="33"/>
      <c r="B219" s="149"/>
      <c r="C219" s="190" t="s">
        <v>315</v>
      </c>
      <c r="D219" s="190" t="s">
        <v>234</v>
      </c>
      <c r="E219" s="191" t="s">
        <v>316</v>
      </c>
      <c r="F219" s="192" t="s">
        <v>317</v>
      </c>
      <c r="G219" s="193" t="s">
        <v>297</v>
      </c>
      <c r="H219" s="194">
        <v>6</v>
      </c>
      <c r="I219" s="195">
        <v>0</v>
      </c>
      <c r="J219" s="195">
        <f t="shared" si="0"/>
        <v>0</v>
      </c>
      <c r="K219" s="192"/>
      <c r="L219" s="196"/>
      <c r="M219" s="197" t="s">
        <v>1</v>
      </c>
      <c r="N219" s="198" t="s">
        <v>45</v>
      </c>
      <c r="O219" s="158">
        <v>0</v>
      </c>
      <c r="P219" s="158">
        <f t="shared" si="1"/>
        <v>0</v>
      </c>
      <c r="Q219" s="158">
        <v>0.0073</v>
      </c>
      <c r="R219" s="158">
        <f t="shared" si="2"/>
        <v>0.0438</v>
      </c>
      <c r="S219" s="158">
        <v>0</v>
      </c>
      <c r="T219" s="159">
        <f t="shared" si="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0" t="s">
        <v>180</v>
      </c>
      <c r="AT219" s="160" t="s">
        <v>234</v>
      </c>
      <c r="AU219" s="160" t="s">
        <v>90</v>
      </c>
      <c r="AY219" s="18" t="s">
        <v>137</v>
      </c>
      <c r="BE219" s="161">
        <f t="shared" si="4"/>
        <v>0</v>
      </c>
      <c r="BF219" s="161">
        <f t="shared" si="5"/>
        <v>0</v>
      </c>
      <c r="BG219" s="161">
        <f t="shared" si="6"/>
        <v>0</v>
      </c>
      <c r="BH219" s="161">
        <f t="shared" si="7"/>
        <v>0</v>
      </c>
      <c r="BI219" s="161">
        <f t="shared" si="8"/>
        <v>0</v>
      </c>
      <c r="BJ219" s="18" t="s">
        <v>88</v>
      </c>
      <c r="BK219" s="161">
        <f t="shared" si="9"/>
        <v>0</v>
      </c>
      <c r="BL219" s="18" t="s">
        <v>143</v>
      </c>
      <c r="BM219" s="160" t="s">
        <v>318</v>
      </c>
    </row>
    <row r="220" spans="1:65" s="2" customFormat="1" ht="24" customHeight="1">
      <c r="A220" s="33"/>
      <c r="B220" s="149"/>
      <c r="C220" s="150" t="s">
        <v>319</v>
      </c>
      <c r="D220" s="150" t="s">
        <v>139</v>
      </c>
      <c r="E220" s="151" t="s">
        <v>320</v>
      </c>
      <c r="F220" s="152" t="s">
        <v>321</v>
      </c>
      <c r="G220" s="153" t="s">
        <v>322</v>
      </c>
      <c r="H220" s="154">
        <v>1</v>
      </c>
      <c r="I220" s="155">
        <v>0</v>
      </c>
      <c r="J220" s="155">
        <f t="shared" si="0"/>
        <v>0</v>
      </c>
      <c r="K220" s="152"/>
      <c r="L220" s="34"/>
      <c r="M220" s="156" t="s">
        <v>1</v>
      </c>
      <c r="N220" s="157" t="s">
        <v>45</v>
      </c>
      <c r="O220" s="158">
        <v>0.745</v>
      </c>
      <c r="P220" s="158">
        <f t="shared" si="1"/>
        <v>0.745</v>
      </c>
      <c r="Q220" s="158">
        <v>0</v>
      </c>
      <c r="R220" s="158">
        <f t="shared" si="2"/>
        <v>0</v>
      </c>
      <c r="S220" s="158">
        <v>0</v>
      </c>
      <c r="T220" s="159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0" t="s">
        <v>143</v>
      </c>
      <c r="AT220" s="160" t="s">
        <v>139</v>
      </c>
      <c r="AU220" s="160" t="s">
        <v>90</v>
      </c>
      <c r="AY220" s="18" t="s">
        <v>137</v>
      </c>
      <c r="BE220" s="161">
        <f t="shared" si="4"/>
        <v>0</v>
      </c>
      <c r="BF220" s="161">
        <f t="shared" si="5"/>
        <v>0</v>
      </c>
      <c r="BG220" s="161">
        <f t="shared" si="6"/>
        <v>0</v>
      </c>
      <c r="BH220" s="161">
        <f t="shared" si="7"/>
        <v>0</v>
      </c>
      <c r="BI220" s="161">
        <f t="shared" si="8"/>
        <v>0</v>
      </c>
      <c r="BJ220" s="18" t="s">
        <v>88</v>
      </c>
      <c r="BK220" s="161">
        <f t="shared" si="9"/>
        <v>0</v>
      </c>
      <c r="BL220" s="18" t="s">
        <v>143</v>
      </c>
      <c r="BM220" s="160" t="s">
        <v>323</v>
      </c>
    </row>
    <row r="221" spans="1:65" s="2" customFormat="1" ht="16.5" customHeight="1">
      <c r="A221" s="33"/>
      <c r="B221" s="149"/>
      <c r="C221" s="190" t="s">
        <v>324</v>
      </c>
      <c r="D221" s="190" t="s">
        <v>234</v>
      </c>
      <c r="E221" s="191" t="s">
        <v>325</v>
      </c>
      <c r="F221" s="192" t="s">
        <v>326</v>
      </c>
      <c r="G221" s="193" t="s">
        <v>322</v>
      </c>
      <c r="H221" s="194">
        <v>1</v>
      </c>
      <c r="I221" s="195">
        <v>0</v>
      </c>
      <c r="J221" s="195">
        <f t="shared" si="0"/>
        <v>0</v>
      </c>
      <c r="K221" s="192"/>
      <c r="L221" s="196"/>
      <c r="M221" s="197" t="s">
        <v>1</v>
      </c>
      <c r="N221" s="198" t="s">
        <v>45</v>
      </c>
      <c r="O221" s="158">
        <v>0</v>
      </c>
      <c r="P221" s="158">
        <f t="shared" si="1"/>
        <v>0</v>
      </c>
      <c r="Q221" s="158">
        <v>0.001</v>
      </c>
      <c r="R221" s="158">
        <f t="shared" si="2"/>
        <v>0.001</v>
      </c>
      <c r="S221" s="158">
        <v>0</v>
      </c>
      <c r="T221" s="159">
        <f t="shared" si="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0" t="s">
        <v>180</v>
      </c>
      <c r="AT221" s="160" t="s">
        <v>234</v>
      </c>
      <c r="AU221" s="160" t="s">
        <v>90</v>
      </c>
      <c r="AY221" s="18" t="s">
        <v>137</v>
      </c>
      <c r="BE221" s="161">
        <f t="shared" si="4"/>
        <v>0</v>
      </c>
      <c r="BF221" s="161">
        <f t="shared" si="5"/>
        <v>0</v>
      </c>
      <c r="BG221" s="161">
        <f t="shared" si="6"/>
        <v>0</v>
      </c>
      <c r="BH221" s="161">
        <f t="shared" si="7"/>
        <v>0</v>
      </c>
      <c r="BI221" s="161">
        <f t="shared" si="8"/>
        <v>0</v>
      </c>
      <c r="BJ221" s="18" t="s">
        <v>88</v>
      </c>
      <c r="BK221" s="161">
        <f t="shared" si="9"/>
        <v>0</v>
      </c>
      <c r="BL221" s="18" t="s">
        <v>143</v>
      </c>
      <c r="BM221" s="160" t="s">
        <v>327</v>
      </c>
    </row>
    <row r="222" spans="1:65" s="2" customFormat="1" ht="24" customHeight="1">
      <c r="A222" s="33"/>
      <c r="B222" s="149"/>
      <c r="C222" s="150" t="s">
        <v>328</v>
      </c>
      <c r="D222" s="150" t="s">
        <v>139</v>
      </c>
      <c r="E222" s="151" t="s">
        <v>329</v>
      </c>
      <c r="F222" s="152" t="s">
        <v>330</v>
      </c>
      <c r="G222" s="153" t="s">
        <v>322</v>
      </c>
      <c r="H222" s="154">
        <v>1</v>
      </c>
      <c r="I222" s="155">
        <v>0</v>
      </c>
      <c r="J222" s="155">
        <f t="shared" si="0"/>
        <v>0</v>
      </c>
      <c r="K222" s="152"/>
      <c r="L222" s="34"/>
      <c r="M222" s="156" t="s">
        <v>1</v>
      </c>
      <c r="N222" s="157" t="s">
        <v>45</v>
      </c>
      <c r="O222" s="158">
        <v>0.83</v>
      </c>
      <c r="P222" s="158">
        <f t="shared" si="1"/>
        <v>0.83</v>
      </c>
      <c r="Q222" s="158">
        <v>0</v>
      </c>
      <c r="R222" s="158">
        <f t="shared" si="2"/>
        <v>0</v>
      </c>
      <c r="S222" s="158">
        <v>0</v>
      </c>
      <c r="T222" s="159">
        <f t="shared" si="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0" t="s">
        <v>143</v>
      </c>
      <c r="AT222" s="160" t="s">
        <v>139</v>
      </c>
      <c r="AU222" s="160" t="s">
        <v>90</v>
      </c>
      <c r="AY222" s="18" t="s">
        <v>137</v>
      </c>
      <c r="BE222" s="161">
        <f t="shared" si="4"/>
        <v>0</v>
      </c>
      <c r="BF222" s="161">
        <f t="shared" si="5"/>
        <v>0</v>
      </c>
      <c r="BG222" s="161">
        <f t="shared" si="6"/>
        <v>0</v>
      </c>
      <c r="BH222" s="161">
        <f t="shared" si="7"/>
        <v>0</v>
      </c>
      <c r="BI222" s="161">
        <f t="shared" si="8"/>
        <v>0</v>
      </c>
      <c r="BJ222" s="18" t="s">
        <v>88</v>
      </c>
      <c r="BK222" s="161">
        <f t="shared" si="9"/>
        <v>0</v>
      </c>
      <c r="BL222" s="18" t="s">
        <v>143</v>
      </c>
      <c r="BM222" s="160" t="s">
        <v>331</v>
      </c>
    </row>
    <row r="223" spans="1:65" s="2" customFormat="1" ht="16.5" customHeight="1">
      <c r="A223" s="33"/>
      <c r="B223" s="149"/>
      <c r="C223" s="190" t="s">
        <v>332</v>
      </c>
      <c r="D223" s="190" t="s">
        <v>234</v>
      </c>
      <c r="E223" s="191" t="s">
        <v>333</v>
      </c>
      <c r="F223" s="192" t="s">
        <v>334</v>
      </c>
      <c r="G223" s="193" t="s">
        <v>322</v>
      </c>
      <c r="H223" s="194">
        <v>1</v>
      </c>
      <c r="I223" s="195">
        <v>0</v>
      </c>
      <c r="J223" s="195">
        <f t="shared" si="0"/>
        <v>0</v>
      </c>
      <c r="K223" s="192"/>
      <c r="L223" s="196"/>
      <c r="M223" s="197" t="s">
        <v>1</v>
      </c>
      <c r="N223" s="198" t="s">
        <v>45</v>
      </c>
      <c r="O223" s="158">
        <v>0</v>
      </c>
      <c r="P223" s="158">
        <f t="shared" si="1"/>
        <v>0</v>
      </c>
      <c r="Q223" s="158">
        <v>0.0026</v>
      </c>
      <c r="R223" s="158">
        <f t="shared" si="2"/>
        <v>0.0026</v>
      </c>
      <c r="S223" s="158">
        <v>0</v>
      </c>
      <c r="T223" s="159">
        <f t="shared" si="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0" t="s">
        <v>180</v>
      </c>
      <c r="AT223" s="160" t="s">
        <v>234</v>
      </c>
      <c r="AU223" s="160" t="s">
        <v>90</v>
      </c>
      <c r="AY223" s="18" t="s">
        <v>137</v>
      </c>
      <c r="BE223" s="161">
        <f t="shared" si="4"/>
        <v>0</v>
      </c>
      <c r="BF223" s="161">
        <f t="shared" si="5"/>
        <v>0</v>
      </c>
      <c r="BG223" s="161">
        <f t="shared" si="6"/>
        <v>0</v>
      </c>
      <c r="BH223" s="161">
        <f t="shared" si="7"/>
        <v>0</v>
      </c>
      <c r="BI223" s="161">
        <f t="shared" si="8"/>
        <v>0</v>
      </c>
      <c r="BJ223" s="18" t="s">
        <v>88</v>
      </c>
      <c r="BK223" s="161">
        <f t="shared" si="9"/>
        <v>0</v>
      </c>
      <c r="BL223" s="18" t="s">
        <v>143</v>
      </c>
      <c r="BM223" s="160" t="s">
        <v>335</v>
      </c>
    </row>
    <row r="224" spans="1:65" s="2" customFormat="1" ht="16.5" customHeight="1">
      <c r="A224" s="33"/>
      <c r="B224" s="149"/>
      <c r="C224" s="150" t="s">
        <v>336</v>
      </c>
      <c r="D224" s="150" t="s">
        <v>139</v>
      </c>
      <c r="E224" s="151" t="s">
        <v>337</v>
      </c>
      <c r="F224" s="152" t="s">
        <v>338</v>
      </c>
      <c r="G224" s="153" t="s">
        <v>339</v>
      </c>
      <c r="H224" s="154">
        <v>1</v>
      </c>
      <c r="I224" s="155">
        <v>0</v>
      </c>
      <c r="J224" s="155">
        <f t="shared" si="0"/>
        <v>0</v>
      </c>
      <c r="K224" s="152"/>
      <c r="L224" s="34"/>
      <c r="M224" s="156" t="s">
        <v>1</v>
      </c>
      <c r="N224" s="157" t="s">
        <v>45</v>
      </c>
      <c r="O224" s="158">
        <v>0.655</v>
      </c>
      <c r="P224" s="158">
        <f t="shared" si="1"/>
        <v>0.655</v>
      </c>
      <c r="Q224" s="158">
        <v>0</v>
      </c>
      <c r="R224" s="158">
        <f t="shared" si="2"/>
        <v>0</v>
      </c>
      <c r="S224" s="158">
        <v>0</v>
      </c>
      <c r="T224" s="159">
        <f t="shared" si="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0" t="s">
        <v>143</v>
      </c>
      <c r="AT224" s="160" t="s">
        <v>139</v>
      </c>
      <c r="AU224" s="160" t="s">
        <v>90</v>
      </c>
      <c r="AY224" s="18" t="s">
        <v>137</v>
      </c>
      <c r="BE224" s="161">
        <f t="shared" si="4"/>
        <v>0</v>
      </c>
      <c r="BF224" s="161">
        <f t="shared" si="5"/>
        <v>0</v>
      </c>
      <c r="BG224" s="161">
        <f t="shared" si="6"/>
        <v>0</v>
      </c>
      <c r="BH224" s="161">
        <f t="shared" si="7"/>
        <v>0</v>
      </c>
      <c r="BI224" s="161">
        <f t="shared" si="8"/>
        <v>0</v>
      </c>
      <c r="BJ224" s="18" t="s">
        <v>88</v>
      </c>
      <c r="BK224" s="161">
        <f t="shared" si="9"/>
        <v>0</v>
      </c>
      <c r="BL224" s="18" t="s">
        <v>143</v>
      </c>
      <c r="BM224" s="160" t="s">
        <v>340</v>
      </c>
    </row>
    <row r="225" spans="1:65" s="2" customFormat="1" ht="16.5" customHeight="1">
      <c r="A225" s="33"/>
      <c r="B225" s="149"/>
      <c r="C225" s="150" t="s">
        <v>341</v>
      </c>
      <c r="D225" s="150" t="s">
        <v>139</v>
      </c>
      <c r="E225" s="151" t="s">
        <v>342</v>
      </c>
      <c r="F225" s="152" t="s">
        <v>343</v>
      </c>
      <c r="G225" s="153" t="s">
        <v>297</v>
      </c>
      <c r="H225" s="154">
        <v>104</v>
      </c>
      <c r="I225" s="155">
        <v>0</v>
      </c>
      <c r="J225" s="155">
        <f t="shared" si="0"/>
        <v>0</v>
      </c>
      <c r="K225" s="152"/>
      <c r="L225" s="34"/>
      <c r="M225" s="156" t="s">
        <v>1</v>
      </c>
      <c r="N225" s="157" t="s">
        <v>45</v>
      </c>
      <c r="O225" s="158">
        <v>0.044</v>
      </c>
      <c r="P225" s="158">
        <f t="shared" si="1"/>
        <v>4.576</v>
      </c>
      <c r="Q225" s="158">
        <v>0</v>
      </c>
      <c r="R225" s="158">
        <f t="shared" si="2"/>
        <v>0</v>
      </c>
      <c r="S225" s="158">
        <v>0</v>
      </c>
      <c r="T225" s="159">
        <f t="shared" si="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0" t="s">
        <v>143</v>
      </c>
      <c r="AT225" s="160" t="s">
        <v>139</v>
      </c>
      <c r="AU225" s="160" t="s">
        <v>90</v>
      </c>
      <c r="AY225" s="18" t="s">
        <v>137</v>
      </c>
      <c r="BE225" s="161">
        <f t="shared" si="4"/>
        <v>0</v>
      </c>
      <c r="BF225" s="161">
        <f t="shared" si="5"/>
        <v>0</v>
      </c>
      <c r="BG225" s="161">
        <f t="shared" si="6"/>
        <v>0</v>
      </c>
      <c r="BH225" s="161">
        <f t="shared" si="7"/>
        <v>0</v>
      </c>
      <c r="BI225" s="161">
        <f t="shared" si="8"/>
        <v>0</v>
      </c>
      <c r="BJ225" s="18" t="s">
        <v>88</v>
      </c>
      <c r="BK225" s="161">
        <f t="shared" si="9"/>
        <v>0</v>
      </c>
      <c r="BL225" s="18" t="s">
        <v>143</v>
      </c>
      <c r="BM225" s="160" t="s">
        <v>344</v>
      </c>
    </row>
    <row r="226" spans="1:65" s="2" customFormat="1" ht="24" customHeight="1">
      <c r="A226" s="33"/>
      <c r="B226" s="149"/>
      <c r="C226" s="150" t="s">
        <v>345</v>
      </c>
      <c r="D226" s="150" t="s">
        <v>139</v>
      </c>
      <c r="E226" s="151" t="s">
        <v>346</v>
      </c>
      <c r="F226" s="152" t="s">
        <v>347</v>
      </c>
      <c r="G226" s="153" t="s">
        <v>322</v>
      </c>
      <c r="H226" s="154">
        <v>2</v>
      </c>
      <c r="I226" s="155">
        <v>0</v>
      </c>
      <c r="J226" s="155">
        <f t="shared" si="0"/>
        <v>0</v>
      </c>
      <c r="K226" s="152"/>
      <c r="L226" s="34"/>
      <c r="M226" s="156" t="s">
        <v>1</v>
      </c>
      <c r="N226" s="157" t="s">
        <v>45</v>
      </c>
      <c r="O226" s="158">
        <v>10.3</v>
      </c>
      <c r="P226" s="158">
        <f t="shared" si="1"/>
        <v>20.6</v>
      </c>
      <c r="Q226" s="158">
        <v>0.46009</v>
      </c>
      <c r="R226" s="158">
        <f t="shared" si="2"/>
        <v>0.92018</v>
      </c>
      <c r="S226" s="158">
        <v>0</v>
      </c>
      <c r="T226" s="159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0" t="s">
        <v>143</v>
      </c>
      <c r="AT226" s="160" t="s">
        <v>139</v>
      </c>
      <c r="AU226" s="160" t="s">
        <v>90</v>
      </c>
      <c r="AY226" s="18" t="s">
        <v>137</v>
      </c>
      <c r="BE226" s="161">
        <f t="shared" si="4"/>
        <v>0</v>
      </c>
      <c r="BF226" s="161">
        <f t="shared" si="5"/>
        <v>0</v>
      </c>
      <c r="BG226" s="161">
        <f t="shared" si="6"/>
        <v>0</v>
      </c>
      <c r="BH226" s="161">
        <f t="shared" si="7"/>
        <v>0</v>
      </c>
      <c r="BI226" s="161">
        <f t="shared" si="8"/>
        <v>0</v>
      </c>
      <c r="BJ226" s="18" t="s">
        <v>88</v>
      </c>
      <c r="BK226" s="161">
        <f t="shared" si="9"/>
        <v>0</v>
      </c>
      <c r="BL226" s="18" t="s">
        <v>143</v>
      </c>
      <c r="BM226" s="160" t="s">
        <v>348</v>
      </c>
    </row>
    <row r="227" spans="1:65" s="2" customFormat="1" ht="16.5" customHeight="1">
      <c r="A227" s="33"/>
      <c r="B227" s="149"/>
      <c r="C227" s="150" t="s">
        <v>349</v>
      </c>
      <c r="D227" s="150" t="s">
        <v>139</v>
      </c>
      <c r="E227" s="151" t="s">
        <v>350</v>
      </c>
      <c r="F227" s="152" t="s">
        <v>351</v>
      </c>
      <c r="G227" s="153" t="s">
        <v>339</v>
      </c>
      <c r="H227" s="154">
        <v>1</v>
      </c>
      <c r="I227" s="155">
        <v>0</v>
      </c>
      <c r="J227" s="155">
        <f t="shared" si="0"/>
        <v>0</v>
      </c>
      <c r="K227" s="152"/>
      <c r="L227" s="34"/>
      <c r="M227" s="156" t="s">
        <v>1</v>
      </c>
      <c r="N227" s="157" t="s">
        <v>45</v>
      </c>
      <c r="O227" s="158">
        <v>6.917</v>
      </c>
      <c r="P227" s="158">
        <f t="shared" si="1"/>
        <v>6.917</v>
      </c>
      <c r="Q227" s="158">
        <v>2.2617</v>
      </c>
      <c r="R227" s="158">
        <f t="shared" si="2"/>
        <v>2.2617</v>
      </c>
      <c r="S227" s="158">
        <v>0</v>
      </c>
      <c r="T227" s="159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0" t="s">
        <v>143</v>
      </c>
      <c r="AT227" s="160" t="s">
        <v>139</v>
      </c>
      <c r="AU227" s="160" t="s">
        <v>90</v>
      </c>
      <c r="AY227" s="18" t="s">
        <v>137</v>
      </c>
      <c r="BE227" s="161">
        <f t="shared" si="4"/>
        <v>0</v>
      </c>
      <c r="BF227" s="161">
        <f t="shared" si="5"/>
        <v>0</v>
      </c>
      <c r="BG227" s="161">
        <f t="shared" si="6"/>
        <v>0</v>
      </c>
      <c r="BH227" s="161">
        <f t="shared" si="7"/>
        <v>0</v>
      </c>
      <c r="BI227" s="161">
        <f t="shared" si="8"/>
        <v>0</v>
      </c>
      <c r="BJ227" s="18" t="s">
        <v>88</v>
      </c>
      <c r="BK227" s="161">
        <f t="shared" si="9"/>
        <v>0</v>
      </c>
      <c r="BL227" s="18" t="s">
        <v>143</v>
      </c>
      <c r="BM227" s="160" t="s">
        <v>352</v>
      </c>
    </row>
    <row r="228" spans="1:65" s="2" customFormat="1" ht="24" customHeight="1">
      <c r="A228" s="33"/>
      <c r="B228" s="149"/>
      <c r="C228" s="150" t="s">
        <v>353</v>
      </c>
      <c r="D228" s="150" t="s">
        <v>139</v>
      </c>
      <c r="E228" s="151" t="s">
        <v>354</v>
      </c>
      <c r="F228" s="152" t="s">
        <v>355</v>
      </c>
      <c r="G228" s="153" t="s">
        <v>322</v>
      </c>
      <c r="H228" s="154">
        <v>2</v>
      </c>
      <c r="I228" s="155">
        <v>0</v>
      </c>
      <c r="J228" s="155">
        <f t="shared" si="0"/>
        <v>0</v>
      </c>
      <c r="K228" s="152"/>
      <c r="L228" s="34"/>
      <c r="M228" s="156" t="s">
        <v>1</v>
      </c>
      <c r="N228" s="157" t="s">
        <v>45</v>
      </c>
      <c r="O228" s="158">
        <v>2.08</v>
      </c>
      <c r="P228" s="158">
        <f t="shared" si="1"/>
        <v>4.16</v>
      </c>
      <c r="Q228" s="158">
        <v>1.12</v>
      </c>
      <c r="R228" s="158">
        <f t="shared" si="2"/>
        <v>2.24</v>
      </c>
      <c r="S228" s="158">
        <v>0</v>
      </c>
      <c r="T228" s="159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0" t="s">
        <v>143</v>
      </c>
      <c r="AT228" s="160" t="s">
        <v>139</v>
      </c>
      <c r="AU228" s="160" t="s">
        <v>90</v>
      </c>
      <c r="AY228" s="18" t="s">
        <v>137</v>
      </c>
      <c r="BE228" s="161">
        <f t="shared" si="4"/>
        <v>0</v>
      </c>
      <c r="BF228" s="161">
        <f t="shared" si="5"/>
        <v>0</v>
      </c>
      <c r="BG228" s="161">
        <f t="shared" si="6"/>
        <v>0</v>
      </c>
      <c r="BH228" s="161">
        <f t="shared" si="7"/>
        <v>0</v>
      </c>
      <c r="BI228" s="161">
        <f t="shared" si="8"/>
        <v>0</v>
      </c>
      <c r="BJ228" s="18" t="s">
        <v>88</v>
      </c>
      <c r="BK228" s="161">
        <f t="shared" si="9"/>
        <v>0</v>
      </c>
      <c r="BL228" s="18" t="s">
        <v>143</v>
      </c>
      <c r="BM228" s="160" t="s">
        <v>356</v>
      </c>
    </row>
    <row r="229" spans="1:65" s="2" customFormat="1" ht="16.5" customHeight="1">
      <c r="A229" s="33"/>
      <c r="B229" s="149"/>
      <c r="C229" s="190" t="s">
        <v>357</v>
      </c>
      <c r="D229" s="190" t="s">
        <v>234</v>
      </c>
      <c r="E229" s="191" t="s">
        <v>358</v>
      </c>
      <c r="F229" s="192" t="s">
        <v>359</v>
      </c>
      <c r="G229" s="193" t="s">
        <v>322</v>
      </c>
      <c r="H229" s="194">
        <v>2</v>
      </c>
      <c r="I229" s="195">
        <v>0</v>
      </c>
      <c r="J229" s="195">
        <f t="shared" si="0"/>
        <v>0</v>
      </c>
      <c r="K229" s="192"/>
      <c r="L229" s="196"/>
      <c r="M229" s="197" t="s">
        <v>1</v>
      </c>
      <c r="N229" s="198" t="s">
        <v>45</v>
      </c>
      <c r="O229" s="158">
        <v>0</v>
      </c>
      <c r="P229" s="158">
        <f t="shared" si="1"/>
        <v>0</v>
      </c>
      <c r="Q229" s="158">
        <v>0.00014</v>
      </c>
      <c r="R229" s="158">
        <f t="shared" si="2"/>
        <v>0.00028</v>
      </c>
      <c r="S229" s="158">
        <v>0</v>
      </c>
      <c r="T229" s="159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0" t="s">
        <v>180</v>
      </c>
      <c r="AT229" s="160" t="s">
        <v>234</v>
      </c>
      <c r="AU229" s="160" t="s">
        <v>90</v>
      </c>
      <c r="AY229" s="18" t="s">
        <v>137</v>
      </c>
      <c r="BE229" s="161">
        <f t="shared" si="4"/>
        <v>0</v>
      </c>
      <c r="BF229" s="161">
        <f t="shared" si="5"/>
        <v>0</v>
      </c>
      <c r="BG229" s="161">
        <f t="shared" si="6"/>
        <v>0</v>
      </c>
      <c r="BH229" s="161">
        <f t="shared" si="7"/>
        <v>0</v>
      </c>
      <c r="BI229" s="161">
        <f t="shared" si="8"/>
        <v>0</v>
      </c>
      <c r="BJ229" s="18" t="s">
        <v>88</v>
      </c>
      <c r="BK229" s="161">
        <f t="shared" si="9"/>
        <v>0</v>
      </c>
      <c r="BL229" s="18" t="s">
        <v>143</v>
      </c>
      <c r="BM229" s="160" t="s">
        <v>360</v>
      </c>
    </row>
    <row r="230" spans="1:65" s="2" customFormat="1" ht="24" customHeight="1">
      <c r="A230" s="33"/>
      <c r="B230" s="149"/>
      <c r="C230" s="150" t="s">
        <v>361</v>
      </c>
      <c r="D230" s="150" t="s">
        <v>139</v>
      </c>
      <c r="E230" s="151" t="s">
        <v>362</v>
      </c>
      <c r="F230" s="152" t="s">
        <v>363</v>
      </c>
      <c r="G230" s="153" t="s">
        <v>322</v>
      </c>
      <c r="H230" s="154">
        <v>1</v>
      </c>
      <c r="I230" s="155">
        <v>0</v>
      </c>
      <c r="J230" s="155">
        <f t="shared" si="0"/>
        <v>0</v>
      </c>
      <c r="K230" s="152"/>
      <c r="L230" s="34"/>
      <c r="M230" s="156" t="s">
        <v>1</v>
      </c>
      <c r="N230" s="157" t="s">
        <v>45</v>
      </c>
      <c r="O230" s="158">
        <v>0.817</v>
      </c>
      <c r="P230" s="158">
        <f t="shared" si="1"/>
        <v>0.817</v>
      </c>
      <c r="Q230" s="158">
        <v>0.3927</v>
      </c>
      <c r="R230" s="158">
        <f t="shared" si="2"/>
        <v>0.3927</v>
      </c>
      <c r="S230" s="158">
        <v>0</v>
      </c>
      <c r="T230" s="159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0" t="s">
        <v>143</v>
      </c>
      <c r="AT230" s="160" t="s">
        <v>139</v>
      </c>
      <c r="AU230" s="160" t="s">
        <v>90</v>
      </c>
      <c r="AY230" s="18" t="s">
        <v>137</v>
      </c>
      <c r="BE230" s="161">
        <f t="shared" si="4"/>
        <v>0</v>
      </c>
      <c r="BF230" s="161">
        <f t="shared" si="5"/>
        <v>0</v>
      </c>
      <c r="BG230" s="161">
        <f t="shared" si="6"/>
        <v>0</v>
      </c>
      <c r="BH230" s="161">
        <f t="shared" si="7"/>
        <v>0</v>
      </c>
      <c r="BI230" s="161">
        <f t="shared" si="8"/>
        <v>0</v>
      </c>
      <c r="BJ230" s="18" t="s">
        <v>88</v>
      </c>
      <c r="BK230" s="161">
        <f t="shared" si="9"/>
        <v>0</v>
      </c>
      <c r="BL230" s="18" t="s">
        <v>143</v>
      </c>
      <c r="BM230" s="160" t="s">
        <v>364</v>
      </c>
    </row>
    <row r="231" spans="1:65" s="2" customFormat="1" ht="16.5" customHeight="1">
      <c r="A231" s="33"/>
      <c r="B231" s="149"/>
      <c r="C231" s="190" t="s">
        <v>365</v>
      </c>
      <c r="D231" s="190" t="s">
        <v>234</v>
      </c>
      <c r="E231" s="191" t="s">
        <v>366</v>
      </c>
      <c r="F231" s="192" t="s">
        <v>367</v>
      </c>
      <c r="G231" s="193" t="s">
        <v>322</v>
      </c>
      <c r="H231" s="194">
        <v>1</v>
      </c>
      <c r="I231" s="195">
        <v>0</v>
      </c>
      <c r="J231" s="195">
        <f t="shared" si="0"/>
        <v>0</v>
      </c>
      <c r="K231" s="192"/>
      <c r="L231" s="196"/>
      <c r="M231" s="197" t="s">
        <v>1</v>
      </c>
      <c r="N231" s="198" t="s">
        <v>45</v>
      </c>
      <c r="O231" s="158">
        <v>0</v>
      </c>
      <c r="P231" s="158">
        <f t="shared" si="1"/>
        <v>0</v>
      </c>
      <c r="Q231" s="158">
        <v>8.66</v>
      </c>
      <c r="R231" s="158">
        <f t="shared" si="2"/>
        <v>8.66</v>
      </c>
      <c r="S231" s="158">
        <v>0</v>
      </c>
      <c r="T231" s="159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0" t="s">
        <v>180</v>
      </c>
      <c r="AT231" s="160" t="s">
        <v>234</v>
      </c>
      <c r="AU231" s="160" t="s">
        <v>90</v>
      </c>
      <c r="AY231" s="18" t="s">
        <v>137</v>
      </c>
      <c r="BE231" s="161">
        <f t="shared" si="4"/>
        <v>0</v>
      </c>
      <c r="BF231" s="161">
        <f t="shared" si="5"/>
        <v>0</v>
      </c>
      <c r="BG231" s="161">
        <f t="shared" si="6"/>
        <v>0</v>
      </c>
      <c r="BH231" s="161">
        <f t="shared" si="7"/>
        <v>0</v>
      </c>
      <c r="BI231" s="161">
        <f t="shared" si="8"/>
        <v>0</v>
      </c>
      <c r="BJ231" s="18" t="s">
        <v>88</v>
      </c>
      <c r="BK231" s="161">
        <f t="shared" si="9"/>
        <v>0</v>
      </c>
      <c r="BL231" s="18" t="s">
        <v>143</v>
      </c>
      <c r="BM231" s="160" t="s">
        <v>368</v>
      </c>
    </row>
    <row r="232" spans="1:65" s="2" customFormat="1" ht="16.5" customHeight="1">
      <c r="A232" s="33"/>
      <c r="B232" s="149"/>
      <c r="C232" s="150" t="s">
        <v>369</v>
      </c>
      <c r="D232" s="150" t="s">
        <v>139</v>
      </c>
      <c r="E232" s="151" t="s">
        <v>370</v>
      </c>
      <c r="F232" s="152" t="s">
        <v>371</v>
      </c>
      <c r="G232" s="153" t="s">
        <v>339</v>
      </c>
      <c r="H232" s="154">
        <v>1</v>
      </c>
      <c r="I232" s="155">
        <v>0</v>
      </c>
      <c r="J232" s="155">
        <f t="shared" si="0"/>
        <v>0</v>
      </c>
      <c r="K232" s="152"/>
      <c r="L232" s="34"/>
      <c r="M232" s="156" t="s">
        <v>1</v>
      </c>
      <c r="N232" s="157" t="s">
        <v>45</v>
      </c>
      <c r="O232" s="158">
        <v>0.2</v>
      </c>
      <c r="P232" s="158">
        <f t="shared" si="1"/>
        <v>0.2</v>
      </c>
      <c r="Q232" s="158">
        <v>0.00133</v>
      </c>
      <c r="R232" s="158">
        <f t="shared" si="2"/>
        <v>0.00133</v>
      </c>
      <c r="S232" s="158">
        <v>0</v>
      </c>
      <c r="T232" s="159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0" t="s">
        <v>143</v>
      </c>
      <c r="AT232" s="160" t="s">
        <v>139</v>
      </c>
      <c r="AU232" s="160" t="s">
        <v>90</v>
      </c>
      <c r="AY232" s="18" t="s">
        <v>137</v>
      </c>
      <c r="BE232" s="161">
        <f t="shared" si="4"/>
        <v>0</v>
      </c>
      <c r="BF232" s="161">
        <f t="shared" si="5"/>
        <v>0</v>
      </c>
      <c r="BG232" s="161">
        <f t="shared" si="6"/>
        <v>0</v>
      </c>
      <c r="BH232" s="161">
        <f t="shared" si="7"/>
        <v>0</v>
      </c>
      <c r="BI232" s="161">
        <f t="shared" si="8"/>
        <v>0</v>
      </c>
      <c r="BJ232" s="18" t="s">
        <v>88</v>
      </c>
      <c r="BK232" s="161">
        <f t="shared" si="9"/>
        <v>0</v>
      </c>
      <c r="BL232" s="18" t="s">
        <v>143</v>
      </c>
      <c r="BM232" s="160" t="s">
        <v>372</v>
      </c>
    </row>
    <row r="233" spans="1:65" s="2" customFormat="1" ht="24" customHeight="1">
      <c r="A233" s="33"/>
      <c r="B233" s="149"/>
      <c r="C233" s="190" t="s">
        <v>373</v>
      </c>
      <c r="D233" s="190" t="s">
        <v>234</v>
      </c>
      <c r="E233" s="191" t="s">
        <v>374</v>
      </c>
      <c r="F233" s="192" t="s">
        <v>375</v>
      </c>
      <c r="G233" s="193" t="s">
        <v>339</v>
      </c>
      <c r="H233" s="194">
        <v>1</v>
      </c>
      <c r="I233" s="195">
        <v>0</v>
      </c>
      <c r="J233" s="195">
        <f t="shared" si="0"/>
        <v>0</v>
      </c>
      <c r="K233" s="192"/>
      <c r="L233" s="196"/>
      <c r="M233" s="197" t="s">
        <v>1</v>
      </c>
      <c r="N233" s="198" t="s">
        <v>45</v>
      </c>
      <c r="O233" s="158">
        <v>0</v>
      </c>
      <c r="P233" s="158">
        <f t="shared" si="1"/>
        <v>0</v>
      </c>
      <c r="Q233" s="158">
        <v>1.15</v>
      </c>
      <c r="R233" s="158">
        <f t="shared" si="2"/>
        <v>1.15</v>
      </c>
      <c r="S233" s="158">
        <v>0</v>
      </c>
      <c r="T233" s="159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0" t="s">
        <v>180</v>
      </c>
      <c r="AT233" s="160" t="s">
        <v>234</v>
      </c>
      <c r="AU233" s="160" t="s">
        <v>90</v>
      </c>
      <c r="AY233" s="18" t="s">
        <v>137</v>
      </c>
      <c r="BE233" s="161">
        <f t="shared" si="4"/>
        <v>0</v>
      </c>
      <c r="BF233" s="161">
        <f t="shared" si="5"/>
        <v>0</v>
      </c>
      <c r="BG233" s="161">
        <f t="shared" si="6"/>
        <v>0</v>
      </c>
      <c r="BH233" s="161">
        <f t="shared" si="7"/>
        <v>0</v>
      </c>
      <c r="BI233" s="161">
        <f t="shared" si="8"/>
        <v>0</v>
      </c>
      <c r="BJ233" s="18" t="s">
        <v>88</v>
      </c>
      <c r="BK233" s="161">
        <f t="shared" si="9"/>
        <v>0</v>
      </c>
      <c r="BL233" s="18" t="s">
        <v>143</v>
      </c>
      <c r="BM233" s="160" t="s">
        <v>376</v>
      </c>
    </row>
    <row r="234" spans="1:65" s="2" customFormat="1" ht="16.5" customHeight="1">
      <c r="A234" s="33"/>
      <c r="B234" s="149"/>
      <c r="C234" s="190" t="s">
        <v>377</v>
      </c>
      <c r="D234" s="190" t="s">
        <v>234</v>
      </c>
      <c r="E234" s="191" t="s">
        <v>378</v>
      </c>
      <c r="F234" s="192" t="s">
        <v>379</v>
      </c>
      <c r="G234" s="193" t="s">
        <v>322</v>
      </c>
      <c r="H234" s="194">
        <v>1</v>
      </c>
      <c r="I234" s="195">
        <v>0</v>
      </c>
      <c r="J234" s="195">
        <f t="shared" si="0"/>
        <v>0</v>
      </c>
      <c r="K234" s="192"/>
      <c r="L234" s="196"/>
      <c r="M234" s="197" t="s">
        <v>1</v>
      </c>
      <c r="N234" s="198" t="s">
        <v>45</v>
      </c>
      <c r="O234" s="158">
        <v>0</v>
      </c>
      <c r="P234" s="158">
        <f t="shared" si="1"/>
        <v>0</v>
      </c>
      <c r="Q234" s="158">
        <v>0.34</v>
      </c>
      <c r="R234" s="158">
        <f t="shared" si="2"/>
        <v>0.34</v>
      </c>
      <c r="S234" s="158">
        <v>0</v>
      </c>
      <c r="T234" s="159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0" t="s">
        <v>180</v>
      </c>
      <c r="AT234" s="160" t="s">
        <v>234</v>
      </c>
      <c r="AU234" s="160" t="s">
        <v>90</v>
      </c>
      <c r="AY234" s="18" t="s">
        <v>137</v>
      </c>
      <c r="BE234" s="161">
        <f t="shared" si="4"/>
        <v>0</v>
      </c>
      <c r="BF234" s="161">
        <f t="shared" si="5"/>
        <v>0</v>
      </c>
      <c r="BG234" s="161">
        <f t="shared" si="6"/>
        <v>0</v>
      </c>
      <c r="BH234" s="161">
        <f t="shared" si="7"/>
        <v>0</v>
      </c>
      <c r="BI234" s="161">
        <f t="shared" si="8"/>
        <v>0</v>
      </c>
      <c r="BJ234" s="18" t="s">
        <v>88</v>
      </c>
      <c r="BK234" s="161">
        <f t="shared" si="9"/>
        <v>0</v>
      </c>
      <c r="BL234" s="18" t="s">
        <v>143</v>
      </c>
      <c r="BM234" s="160" t="s">
        <v>380</v>
      </c>
    </row>
    <row r="235" spans="2:63" s="12" customFormat="1" ht="22.9" customHeight="1">
      <c r="B235" s="137"/>
      <c r="D235" s="138" t="s">
        <v>79</v>
      </c>
      <c r="E235" s="147" t="s">
        <v>184</v>
      </c>
      <c r="F235" s="147" t="s">
        <v>381</v>
      </c>
      <c r="J235" s="148">
        <f>BK235</f>
        <v>0</v>
      </c>
      <c r="L235" s="137"/>
      <c r="M235" s="141"/>
      <c r="N235" s="142"/>
      <c r="O235" s="142"/>
      <c r="P235" s="143">
        <f>P236</f>
        <v>24</v>
      </c>
      <c r="Q235" s="142"/>
      <c r="R235" s="143">
        <f>R236</f>
        <v>0.02679</v>
      </c>
      <c r="S235" s="142"/>
      <c r="T235" s="144">
        <f>T236</f>
        <v>2.355</v>
      </c>
      <c r="AR235" s="138" t="s">
        <v>88</v>
      </c>
      <c r="AT235" s="145" t="s">
        <v>79</v>
      </c>
      <c r="AU235" s="145" t="s">
        <v>88</v>
      </c>
      <c r="AY235" s="138" t="s">
        <v>137</v>
      </c>
      <c r="BK235" s="146">
        <f>BK236</f>
        <v>0</v>
      </c>
    </row>
    <row r="236" spans="1:65" s="2" customFormat="1" ht="16.5" customHeight="1">
      <c r="A236" s="33"/>
      <c r="B236" s="149"/>
      <c r="C236" s="150" t="s">
        <v>382</v>
      </c>
      <c r="D236" s="150" t="s">
        <v>139</v>
      </c>
      <c r="E236" s="151" t="s">
        <v>383</v>
      </c>
      <c r="F236" s="152" t="s">
        <v>384</v>
      </c>
      <c r="G236" s="153" t="s">
        <v>322</v>
      </c>
      <c r="H236" s="154">
        <v>3</v>
      </c>
      <c r="I236" s="155">
        <v>0</v>
      </c>
      <c r="J236" s="155">
        <f>ROUND(I236*H236,2)</f>
        <v>0</v>
      </c>
      <c r="K236" s="152"/>
      <c r="L236" s="34"/>
      <c r="M236" s="156" t="s">
        <v>1</v>
      </c>
      <c r="N236" s="157" t="s">
        <v>45</v>
      </c>
      <c r="O236" s="158">
        <v>8</v>
      </c>
      <c r="P236" s="158">
        <f>O236*H236</f>
        <v>24</v>
      </c>
      <c r="Q236" s="158">
        <v>0.00893</v>
      </c>
      <c r="R236" s="158">
        <f>Q236*H236</f>
        <v>0.02679</v>
      </c>
      <c r="S236" s="158">
        <v>0.785</v>
      </c>
      <c r="T236" s="159">
        <f>S236*H236</f>
        <v>2.355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0" t="s">
        <v>143</v>
      </c>
      <c r="AT236" s="160" t="s">
        <v>139</v>
      </c>
      <c r="AU236" s="160" t="s">
        <v>90</v>
      </c>
      <c r="AY236" s="18" t="s">
        <v>137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8" t="s">
        <v>88</v>
      </c>
      <c r="BK236" s="161">
        <f>ROUND(I236*H236,2)</f>
        <v>0</v>
      </c>
      <c r="BL236" s="18" t="s">
        <v>143</v>
      </c>
      <c r="BM236" s="160" t="s">
        <v>385</v>
      </c>
    </row>
    <row r="237" spans="2:63" s="12" customFormat="1" ht="22.9" customHeight="1">
      <c r="B237" s="137"/>
      <c r="D237" s="138" t="s">
        <v>79</v>
      </c>
      <c r="E237" s="147" t="s">
        <v>386</v>
      </c>
      <c r="F237" s="147" t="s">
        <v>387</v>
      </c>
      <c r="J237" s="148">
        <f>BK237</f>
        <v>0</v>
      </c>
      <c r="L237" s="137"/>
      <c r="M237" s="141"/>
      <c r="N237" s="142"/>
      <c r="O237" s="142"/>
      <c r="P237" s="143">
        <f>P238</f>
        <v>249.92168</v>
      </c>
      <c r="Q237" s="142"/>
      <c r="R237" s="143">
        <f>R238</f>
        <v>0</v>
      </c>
      <c r="S237" s="142"/>
      <c r="T237" s="144">
        <f>T238</f>
        <v>0</v>
      </c>
      <c r="AR237" s="138" t="s">
        <v>88</v>
      </c>
      <c r="AT237" s="145" t="s">
        <v>79</v>
      </c>
      <c r="AU237" s="145" t="s">
        <v>88</v>
      </c>
      <c r="AY237" s="138" t="s">
        <v>137</v>
      </c>
      <c r="BK237" s="146">
        <f>BK238</f>
        <v>0</v>
      </c>
    </row>
    <row r="238" spans="1:65" s="2" customFormat="1" ht="24" customHeight="1">
      <c r="A238" s="33"/>
      <c r="B238" s="149"/>
      <c r="C238" s="150" t="s">
        <v>388</v>
      </c>
      <c r="D238" s="150" t="s">
        <v>139</v>
      </c>
      <c r="E238" s="151" t="s">
        <v>389</v>
      </c>
      <c r="F238" s="152" t="s">
        <v>390</v>
      </c>
      <c r="G238" s="153" t="s">
        <v>237</v>
      </c>
      <c r="H238" s="154">
        <v>168.866</v>
      </c>
      <c r="I238" s="155">
        <v>0</v>
      </c>
      <c r="J238" s="155">
        <f>ROUND(I238*H238,2)</f>
        <v>0</v>
      </c>
      <c r="K238" s="152"/>
      <c r="L238" s="34"/>
      <c r="M238" s="199" t="s">
        <v>1</v>
      </c>
      <c r="N238" s="200" t="s">
        <v>45</v>
      </c>
      <c r="O238" s="201">
        <v>1.48</v>
      </c>
      <c r="P238" s="201">
        <f>O238*H238</f>
        <v>249.92168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0" t="s">
        <v>143</v>
      </c>
      <c r="AT238" s="160" t="s">
        <v>139</v>
      </c>
      <c r="AU238" s="160" t="s">
        <v>90</v>
      </c>
      <c r="AY238" s="18" t="s">
        <v>137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8" t="s">
        <v>88</v>
      </c>
      <c r="BK238" s="161">
        <f>ROUND(I238*H238,2)</f>
        <v>0</v>
      </c>
      <c r="BL238" s="18" t="s">
        <v>143</v>
      </c>
      <c r="BM238" s="160" t="s">
        <v>391</v>
      </c>
    </row>
    <row r="239" spans="1:31" s="2" customFormat="1" ht="6.95" customHeight="1">
      <c r="A239" s="33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34"/>
      <c r="M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</sheetData>
  <autoFilter ref="C126:K23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3"/>
  <sheetViews>
    <sheetView showGridLines="0" workbookViewId="0" topLeftCell="A135">
      <selection activeCell="F143" sqref="F1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8"/>
    </row>
    <row r="2" spans="12:46" s="1" customFormat="1" ht="36.95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104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9" t="str">
        <f>'Rekapitulace stavby'!K6</f>
        <v>Přípojka tlakové kanalizace - Domov důchodců Červený Mlýn</v>
      </c>
      <c r="F7" s="240"/>
      <c r="G7" s="240"/>
      <c r="H7" s="240"/>
      <c r="L7" s="21"/>
    </row>
    <row r="8" spans="1:31" s="2" customFormat="1" ht="12" customHeight="1">
      <c r="A8" s="33"/>
      <c r="B8" s="34"/>
      <c r="C8" s="33"/>
      <c r="D8" s="27" t="s">
        <v>105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4" t="s">
        <v>392</v>
      </c>
      <c r="F9" s="241"/>
      <c r="G9" s="241"/>
      <c r="H9" s="24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16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25</v>
      </c>
      <c r="E14" s="33"/>
      <c r="F14" s="33"/>
      <c r="G14" s="33"/>
      <c r="H14" s="33"/>
      <c r="I14" s="27" t="s">
        <v>26</v>
      </c>
      <c r="J14" s="25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5" t="s">
        <v>27</v>
      </c>
      <c r="F15" s="33"/>
      <c r="G15" s="33"/>
      <c r="H15" s="33"/>
      <c r="I15" s="27" t="s">
        <v>28</v>
      </c>
      <c r="J15" s="25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29</v>
      </c>
      <c r="E17" s="33"/>
      <c r="F17" s="33"/>
      <c r="G17" s="33"/>
      <c r="H17" s="33"/>
      <c r="I17" s="27" t="s">
        <v>26</v>
      </c>
      <c r="J17" s="25" t="str">
        <f>'Rekapitulace stavby'!AN13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07" t="str">
        <f>'Rekapitulace stavby'!E14</f>
        <v xml:space="preserve"> </v>
      </c>
      <c r="F18" s="207"/>
      <c r="G18" s="207"/>
      <c r="H18" s="207"/>
      <c r="I18" s="27" t="s">
        <v>28</v>
      </c>
      <c r="J18" s="25" t="str">
        <f>'Rekapitulace stavby'!AN14</f>
        <v/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31</v>
      </c>
      <c r="E20" s="33"/>
      <c r="F20" s="33"/>
      <c r="G20" s="33"/>
      <c r="H20" s="33"/>
      <c r="I20" s="27" t="s">
        <v>26</v>
      </c>
      <c r="J20" s="25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 t="s">
        <v>32</v>
      </c>
      <c r="F21" s="33"/>
      <c r="G21" s="33"/>
      <c r="H21" s="33"/>
      <c r="I21" s="27" t="s">
        <v>28</v>
      </c>
      <c r="J21" s="25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26</v>
      </c>
      <c r="J23" s="25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 t="s">
        <v>35</v>
      </c>
      <c r="F24" s="33"/>
      <c r="G24" s="33"/>
      <c r="H24" s="33"/>
      <c r="I24" s="27" t="s">
        <v>28</v>
      </c>
      <c r="J24" s="25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89.25" customHeight="1">
      <c r="A27" s="100"/>
      <c r="B27" s="101"/>
      <c r="C27" s="100"/>
      <c r="D27" s="100"/>
      <c r="E27" s="213" t="s">
        <v>37</v>
      </c>
      <c r="F27" s="213"/>
      <c r="G27" s="213"/>
      <c r="H27" s="213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5" t="s">
        <v>107</v>
      </c>
      <c r="E30" s="33"/>
      <c r="F30" s="33"/>
      <c r="G30" s="33"/>
      <c r="H30" s="33"/>
      <c r="I30" s="33"/>
      <c r="J30" s="32"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108</v>
      </c>
      <c r="E31" s="33"/>
      <c r="F31" s="33"/>
      <c r="G31" s="33"/>
      <c r="H31" s="33"/>
      <c r="I31" s="33"/>
      <c r="J31" s="32">
        <f>J105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40</v>
      </c>
      <c r="E32" s="33"/>
      <c r="F32" s="33"/>
      <c r="G32" s="33"/>
      <c r="H32" s="33"/>
      <c r="I32" s="33"/>
      <c r="J32" s="72">
        <f>ROUND(J30+J31,2)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42</v>
      </c>
      <c r="G34" s="33"/>
      <c r="H34" s="33"/>
      <c r="I34" s="37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44</v>
      </c>
      <c r="E35" s="27" t="s">
        <v>45</v>
      </c>
      <c r="F35" s="105">
        <v>0</v>
      </c>
      <c r="G35" s="33"/>
      <c r="H35" s="33"/>
      <c r="I35" s="106">
        <v>0.21</v>
      </c>
      <c r="J35" s="105"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7" t="s">
        <v>46</v>
      </c>
      <c r="F36" s="105">
        <f>ROUND((SUM(BF105:BF106)+SUM(BF126:BF182)),2)</f>
        <v>0</v>
      </c>
      <c r="G36" s="33"/>
      <c r="H36" s="33"/>
      <c r="I36" s="106">
        <v>0.15</v>
      </c>
      <c r="J36" s="105">
        <f>ROUND(((SUM(BF105:BF106)+SUM(BF126:BF182))*I36),2)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7" t="s">
        <v>47</v>
      </c>
      <c r="F37" s="105">
        <f>ROUND((SUM(BG105:BG106)+SUM(BG126:BG182)),2)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7" t="s">
        <v>48</v>
      </c>
      <c r="F38" s="105">
        <f>ROUND((SUM(BH105:BH106)+SUM(BH126:BH182)),2)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7" t="s">
        <v>49</v>
      </c>
      <c r="F39" s="105">
        <f>ROUND((SUM(BI105:BI106)+SUM(BI126:BI182)),2)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96"/>
      <c r="D41" s="107" t="s">
        <v>50</v>
      </c>
      <c r="E41" s="61"/>
      <c r="F41" s="61"/>
      <c r="G41" s="108" t="s">
        <v>51</v>
      </c>
      <c r="H41" s="109" t="s">
        <v>52</v>
      </c>
      <c r="I41" s="61"/>
      <c r="J41" s="110">
        <f>SUM(J32:J39)</f>
        <v>0</v>
      </c>
      <c r="K41" s="11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53</v>
      </c>
      <c r="E50" s="45"/>
      <c r="F50" s="45"/>
      <c r="G50" s="44" t="s">
        <v>54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55</v>
      </c>
      <c r="E61" s="36"/>
      <c r="F61" s="112" t="s">
        <v>56</v>
      </c>
      <c r="G61" s="46" t="s">
        <v>55</v>
      </c>
      <c r="H61" s="36"/>
      <c r="I61" s="36"/>
      <c r="J61" s="113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55</v>
      </c>
      <c r="E76" s="36"/>
      <c r="F76" s="112" t="s">
        <v>56</v>
      </c>
      <c r="G76" s="46" t="s">
        <v>55</v>
      </c>
      <c r="H76" s="36"/>
      <c r="I76" s="36"/>
      <c r="J76" s="113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39" t="str">
        <f>E7</f>
        <v>Přípojka tlakové kanalizace - Domov důchodců Červený Mlýn</v>
      </c>
      <c r="F85" s="240"/>
      <c r="G85" s="240"/>
      <c r="H85" s="24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105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4" t="str">
        <f>E9</f>
        <v>SO-02 - Elektroinstalace</v>
      </c>
      <c r="F87" s="241"/>
      <c r="G87" s="241"/>
      <c r="H87" s="24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19</v>
      </c>
      <c r="D89" s="33"/>
      <c r="E89" s="33"/>
      <c r="F89" s="25" t="str">
        <f>F12</f>
        <v>Všestudy 23</v>
      </c>
      <c r="G89" s="33"/>
      <c r="H89" s="33"/>
      <c r="I89" s="27" t="s">
        <v>21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7" t="s">
        <v>25</v>
      </c>
      <c r="D91" s="33"/>
      <c r="E91" s="33"/>
      <c r="F91" s="25" t="str">
        <f>E15</f>
        <v>Červený Mlýn Všestudy, poskytovatel soc.služeb</v>
      </c>
      <c r="G91" s="33"/>
      <c r="H91" s="33"/>
      <c r="I91" s="27" t="s">
        <v>31</v>
      </c>
      <c r="J91" s="29" t="str">
        <f>E21</f>
        <v>Ing. Karel Krňanský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7" t="s">
        <v>29</v>
      </c>
      <c r="D92" s="33"/>
      <c r="E92" s="33"/>
      <c r="F92" s="25" t="str">
        <f>IF(E18="","",E18)</f>
        <v xml:space="preserve"> </v>
      </c>
      <c r="G92" s="33"/>
      <c r="H92" s="33"/>
      <c r="I92" s="27" t="s">
        <v>34</v>
      </c>
      <c r="J92" s="29" t="str">
        <f>E24</f>
        <v>Zdeněk Drda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4" t="s">
        <v>110</v>
      </c>
      <c r="D94" s="96"/>
      <c r="E94" s="96"/>
      <c r="F94" s="96"/>
      <c r="G94" s="96"/>
      <c r="H94" s="96"/>
      <c r="I94" s="96"/>
      <c r="J94" s="115" t="s">
        <v>111</v>
      </c>
      <c r="K94" s="96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6" t="s">
        <v>112</v>
      </c>
      <c r="D96" s="33"/>
      <c r="E96" s="33"/>
      <c r="F96" s="33"/>
      <c r="G96" s="33"/>
      <c r="H96" s="33"/>
      <c r="I96" s="33"/>
      <c r="J96" s="72"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7"/>
      <c r="D97" s="118" t="s">
        <v>393</v>
      </c>
      <c r="E97" s="119"/>
      <c r="F97" s="119"/>
      <c r="G97" s="119"/>
      <c r="H97" s="119"/>
      <c r="I97" s="119"/>
      <c r="J97" s="120">
        <v>0</v>
      </c>
      <c r="L97" s="117"/>
    </row>
    <row r="98" spans="2:12" s="10" customFormat="1" ht="19.9" customHeight="1">
      <c r="B98" s="121"/>
      <c r="D98" s="122" t="s">
        <v>394</v>
      </c>
      <c r="E98" s="123"/>
      <c r="F98" s="123"/>
      <c r="G98" s="123"/>
      <c r="H98" s="123"/>
      <c r="I98" s="123"/>
      <c r="J98" s="124">
        <v>0</v>
      </c>
      <c r="L98" s="121"/>
    </row>
    <row r="99" spans="2:12" s="10" customFormat="1" ht="19.9" customHeight="1">
      <c r="B99" s="121"/>
      <c r="D99" s="122" t="s">
        <v>395</v>
      </c>
      <c r="E99" s="123"/>
      <c r="F99" s="123"/>
      <c r="G99" s="123"/>
      <c r="H99" s="123"/>
      <c r="I99" s="123"/>
      <c r="J99" s="124">
        <v>0</v>
      </c>
      <c r="L99" s="121"/>
    </row>
    <row r="100" spans="2:12" s="10" customFormat="1" ht="19.9" customHeight="1">
      <c r="B100" s="121"/>
      <c r="D100" s="122" t="s">
        <v>396</v>
      </c>
      <c r="E100" s="123"/>
      <c r="F100" s="123"/>
      <c r="G100" s="123"/>
      <c r="H100" s="123"/>
      <c r="I100" s="123"/>
      <c r="J100" s="124">
        <v>0</v>
      </c>
      <c r="L100" s="121"/>
    </row>
    <row r="101" spans="2:12" s="9" customFormat="1" ht="24.95" customHeight="1">
      <c r="B101" s="117"/>
      <c r="D101" s="118" t="s">
        <v>397</v>
      </c>
      <c r="E101" s="119"/>
      <c r="F101" s="119"/>
      <c r="G101" s="119"/>
      <c r="H101" s="119"/>
      <c r="I101" s="119"/>
      <c r="J101" s="120">
        <v>0</v>
      </c>
      <c r="L101" s="117"/>
    </row>
    <row r="102" spans="2:12" s="10" customFormat="1" ht="19.9" customHeight="1">
      <c r="B102" s="121"/>
      <c r="D102" s="122" t="s">
        <v>398</v>
      </c>
      <c r="E102" s="123"/>
      <c r="F102" s="123"/>
      <c r="G102" s="123"/>
      <c r="H102" s="123"/>
      <c r="I102" s="123"/>
      <c r="J102" s="124">
        <v>0</v>
      </c>
      <c r="L102" s="121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9.25" customHeight="1">
      <c r="A105" s="33"/>
      <c r="B105" s="34"/>
      <c r="C105" s="116" t="s">
        <v>121</v>
      </c>
      <c r="D105" s="33"/>
      <c r="E105" s="33"/>
      <c r="F105" s="33"/>
      <c r="G105" s="33"/>
      <c r="H105" s="33"/>
      <c r="I105" s="33"/>
      <c r="J105" s="125">
        <v>0</v>
      </c>
      <c r="K105" s="33"/>
      <c r="L105" s="43"/>
      <c r="N105" s="126" t="s">
        <v>44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8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95" t="s">
        <v>103</v>
      </c>
      <c r="D107" s="96"/>
      <c r="E107" s="96"/>
      <c r="F107" s="96"/>
      <c r="G107" s="96"/>
      <c r="H107" s="96"/>
      <c r="I107" s="96"/>
      <c r="J107" s="97">
        <f>ROUND(J96+J105,2)</f>
        <v>0</v>
      </c>
      <c r="K107" s="96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122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7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39" t="str">
        <f>E7</f>
        <v>Přípojka tlakové kanalizace - Domov důchodců Červený Mlýn</v>
      </c>
      <c r="F116" s="240"/>
      <c r="G116" s="240"/>
      <c r="H116" s="240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7" t="s">
        <v>105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24" t="str">
        <f>E9</f>
        <v>SO-02 - Elektroinstalace</v>
      </c>
      <c r="F118" s="241"/>
      <c r="G118" s="241"/>
      <c r="H118" s="24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7" t="s">
        <v>19</v>
      </c>
      <c r="D120" s="33"/>
      <c r="E120" s="33"/>
      <c r="F120" s="25" t="str">
        <f>F12</f>
        <v>Všestudy 23</v>
      </c>
      <c r="G120" s="33"/>
      <c r="H120" s="33"/>
      <c r="I120" s="27" t="s">
        <v>21</v>
      </c>
      <c r="J120" s="56" t="str">
        <f>IF(J12="","",J12)</f>
        <v/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7" t="s">
        <v>25</v>
      </c>
      <c r="D122" s="33"/>
      <c r="E122" s="33"/>
      <c r="F122" s="25" t="str">
        <f>E15</f>
        <v>Červený Mlýn Všestudy, poskytovatel soc.služeb</v>
      </c>
      <c r="G122" s="33"/>
      <c r="H122" s="33"/>
      <c r="I122" s="27" t="s">
        <v>31</v>
      </c>
      <c r="J122" s="29" t="str">
        <f>E21</f>
        <v>Ing. Karel Krňanský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7" t="s">
        <v>29</v>
      </c>
      <c r="D123" s="33"/>
      <c r="E123" s="33"/>
      <c r="F123" s="25" t="str">
        <f>IF(E18="","",E18)</f>
        <v xml:space="preserve"> </v>
      </c>
      <c r="G123" s="33"/>
      <c r="H123" s="33"/>
      <c r="I123" s="27" t="s">
        <v>34</v>
      </c>
      <c r="J123" s="29" t="str">
        <f>E24</f>
        <v>Zdeněk Drda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7"/>
      <c r="B125" s="128"/>
      <c r="C125" s="129" t="s">
        <v>123</v>
      </c>
      <c r="D125" s="130" t="s">
        <v>65</v>
      </c>
      <c r="E125" s="130" t="s">
        <v>61</v>
      </c>
      <c r="F125" s="130" t="s">
        <v>62</v>
      </c>
      <c r="G125" s="130" t="s">
        <v>124</v>
      </c>
      <c r="H125" s="130" t="s">
        <v>125</v>
      </c>
      <c r="I125" s="130" t="s">
        <v>126</v>
      </c>
      <c r="J125" s="130" t="s">
        <v>111</v>
      </c>
      <c r="K125" s="131" t="s">
        <v>127</v>
      </c>
      <c r="L125" s="132"/>
      <c r="M125" s="63" t="s">
        <v>1</v>
      </c>
      <c r="N125" s="64" t="s">
        <v>44</v>
      </c>
      <c r="O125" s="64" t="s">
        <v>128</v>
      </c>
      <c r="P125" s="64" t="s">
        <v>129</v>
      </c>
      <c r="Q125" s="64" t="s">
        <v>130</v>
      </c>
      <c r="R125" s="64" t="s">
        <v>131</v>
      </c>
      <c r="S125" s="64" t="s">
        <v>132</v>
      </c>
      <c r="T125" s="65" t="s">
        <v>133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134</v>
      </c>
      <c r="D126" s="33"/>
      <c r="E126" s="33"/>
      <c r="F126" s="33"/>
      <c r="G126" s="33"/>
      <c r="H126" s="33"/>
      <c r="I126" s="33"/>
      <c r="J126" s="133">
        <v>0</v>
      </c>
      <c r="K126" s="33"/>
      <c r="L126" s="34"/>
      <c r="M126" s="66"/>
      <c r="N126" s="57"/>
      <c r="O126" s="67"/>
      <c r="P126" s="134">
        <f>P127+P175</f>
        <v>65.17084</v>
      </c>
      <c r="Q126" s="67"/>
      <c r="R126" s="134">
        <f>R127+R175</f>
        <v>5.2427660000000005</v>
      </c>
      <c r="S126" s="67"/>
      <c r="T126" s="135">
        <f>T127+T175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79</v>
      </c>
      <c r="AU126" s="18" t="s">
        <v>113</v>
      </c>
      <c r="BK126" s="136">
        <f>BK127+BK175</f>
        <v>0</v>
      </c>
    </row>
    <row r="127" spans="2:63" s="12" customFormat="1" ht="25.9" customHeight="1">
      <c r="B127" s="137"/>
      <c r="D127" s="138" t="s">
        <v>79</v>
      </c>
      <c r="E127" s="139" t="s">
        <v>399</v>
      </c>
      <c r="F127" s="139" t="s">
        <v>400</v>
      </c>
      <c r="J127" s="140">
        <v>0</v>
      </c>
      <c r="L127" s="137"/>
      <c r="M127" s="141"/>
      <c r="N127" s="142"/>
      <c r="O127" s="142"/>
      <c r="P127" s="143">
        <f>P128+P156+P168</f>
        <v>47.549</v>
      </c>
      <c r="Q127" s="142"/>
      <c r="R127" s="143">
        <f>R128+R156+R168</f>
        <v>0.060520000000000004</v>
      </c>
      <c r="S127" s="142"/>
      <c r="T127" s="144">
        <f>T128+T156+T168</f>
        <v>0</v>
      </c>
      <c r="AR127" s="138" t="s">
        <v>90</v>
      </c>
      <c r="AT127" s="145" t="s">
        <v>79</v>
      </c>
      <c r="AU127" s="145" t="s">
        <v>80</v>
      </c>
      <c r="AY127" s="138" t="s">
        <v>137</v>
      </c>
      <c r="BK127" s="146">
        <f>BK128+BK156+BK168</f>
        <v>0</v>
      </c>
    </row>
    <row r="128" spans="2:63" s="12" customFormat="1" ht="22.9" customHeight="1">
      <c r="B128" s="137"/>
      <c r="D128" s="138" t="s">
        <v>79</v>
      </c>
      <c r="E128" s="147" t="s">
        <v>401</v>
      </c>
      <c r="F128" s="147" t="s">
        <v>402</v>
      </c>
      <c r="J128" s="148">
        <v>0</v>
      </c>
      <c r="L128" s="137"/>
      <c r="M128" s="141"/>
      <c r="N128" s="142"/>
      <c r="O128" s="142"/>
      <c r="P128" s="143">
        <f>SUM(P129:P155)</f>
        <v>29.593</v>
      </c>
      <c r="Q128" s="142"/>
      <c r="R128" s="143">
        <f>SUM(R129:R155)</f>
        <v>0.041010000000000005</v>
      </c>
      <c r="S128" s="142"/>
      <c r="T128" s="144">
        <f>SUM(T129:T155)</f>
        <v>0</v>
      </c>
      <c r="AR128" s="138" t="s">
        <v>90</v>
      </c>
      <c r="AT128" s="145" t="s">
        <v>79</v>
      </c>
      <c r="AU128" s="145" t="s">
        <v>88</v>
      </c>
      <c r="AY128" s="138" t="s">
        <v>137</v>
      </c>
      <c r="BK128" s="146">
        <f>SUM(BK129:BK155)</f>
        <v>0</v>
      </c>
    </row>
    <row r="129" spans="1:65" s="2" customFormat="1" ht="24" customHeight="1">
      <c r="A129" s="33"/>
      <c r="B129" s="149"/>
      <c r="C129" s="150" t="s">
        <v>88</v>
      </c>
      <c r="D129" s="150" t="s">
        <v>139</v>
      </c>
      <c r="E129" s="151" t="s">
        <v>403</v>
      </c>
      <c r="F129" s="152" t="s">
        <v>404</v>
      </c>
      <c r="G129" s="153" t="s">
        <v>297</v>
      </c>
      <c r="H129" s="154">
        <v>24</v>
      </c>
      <c r="I129" s="155">
        <v>0</v>
      </c>
      <c r="J129" s="155">
        <f aca="true" t="shared" si="0" ref="J129:J155">ROUND(I129*H129,2)</f>
        <v>0</v>
      </c>
      <c r="K129" s="152"/>
      <c r="L129" s="34"/>
      <c r="M129" s="156" t="s">
        <v>1</v>
      </c>
      <c r="N129" s="157" t="s">
        <v>45</v>
      </c>
      <c r="O129" s="158">
        <v>0.191</v>
      </c>
      <c r="P129" s="158">
        <f aca="true" t="shared" si="1" ref="P129:P155">O129*H129</f>
        <v>4.584</v>
      </c>
      <c r="Q129" s="158">
        <v>0</v>
      </c>
      <c r="R129" s="158">
        <f aca="true" t="shared" si="2" ref="R129:R155">Q129*H129</f>
        <v>0</v>
      </c>
      <c r="S129" s="158">
        <v>0</v>
      </c>
      <c r="T129" s="159">
        <f aca="true" t="shared" si="3" ref="T129:T155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0" t="s">
        <v>219</v>
      </c>
      <c r="AT129" s="160" t="s">
        <v>139</v>
      </c>
      <c r="AU129" s="160" t="s">
        <v>90</v>
      </c>
      <c r="AY129" s="18" t="s">
        <v>137</v>
      </c>
      <c r="BE129" s="161">
        <f aca="true" t="shared" si="4" ref="BE129:BE155">IF(N129="základní",J129,0)</f>
        <v>0</v>
      </c>
      <c r="BF129" s="161">
        <f aca="true" t="shared" si="5" ref="BF129:BF155">IF(N129="snížená",J129,0)</f>
        <v>0</v>
      </c>
      <c r="BG129" s="161">
        <f aca="true" t="shared" si="6" ref="BG129:BG155">IF(N129="zákl. přenesená",J129,0)</f>
        <v>0</v>
      </c>
      <c r="BH129" s="161">
        <f aca="true" t="shared" si="7" ref="BH129:BH155">IF(N129="sníž. přenesená",J129,0)</f>
        <v>0</v>
      </c>
      <c r="BI129" s="161">
        <f aca="true" t="shared" si="8" ref="BI129:BI155">IF(N129="nulová",J129,0)</f>
        <v>0</v>
      </c>
      <c r="BJ129" s="18" t="s">
        <v>88</v>
      </c>
      <c r="BK129" s="161">
        <f aca="true" t="shared" si="9" ref="BK129:BK155">ROUND(I129*H129,2)</f>
        <v>0</v>
      </c>
      <c r="BL129" s="18" t="s">
        <v>219</v>
      </c>
      <c r="BM129" s="160" t="s">
        <v>405</v>
      </c>
    </row>
    <row r="130" spans="1:65" s="2" customFormat="1" ht="24" customHeight="1">
      <c r="A130" s="33"/>
      <c r="B130" s="149"/>
      <c r="C130" s="190" t="s">
        <v>90</v>
      </c>
      <c r="D130" s="190" t="s">
        <v>234</v>
      </c>
      <c r="E130" s="191" t="s">
        <v>406</v>
      </c>
      <c r="F130" s="192" t="s">
        <v>407</v>
      </c>
      <c r="G130" s="193" t="s">
        <v>297</v>
      </c>
      <c r="H130" s="194">
        <v>24</v>
      </c>
      <c r="I130" s="195">
        <v>0</v>
      </c>
      <c r="J130" s="195">
        <f t="shared" si="0"/>
        <v>0</v>
      </c>
      <c r="K130" s="192"/>
      <c r="L130" s="196"/>
      <c r="M130" s="197" t="s">
        <v>1</v>
      </c>
      <c r="N130" s="198" t="s">
        <v>45</v>
      </c>
      <c r="O130" s="158">
        <v>0</v>
      </c>
      <c r="P130" s="158">
        <f t="shared" si="1"/>
        <v>0</v>
      </c>
      <c r="Q130" s="158">
        <v>0.00023</v>
      </c>
      <c r="R130" s="158">
        <f t="shared" si="2"/>
        <v>0.005520000000000001</v>
      </c>
      <c r="S130" s="158">
        <v>0</v>
      </c>
      <c r="T130" s="159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0" t="s">
        <v>303</v>
      </c>
      <c r="AT130" s="160" t="s">
        <v>234</v>
      </c>
      <c r="AU130" s="160" t="s">
        <v>90</v>
      </c>
      <c r="AY130" s="18" t="s">
        <v>137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8" t="s">
        <v>88</v>
      </c>
      <c r="BK130" s="161">
        <f t="shared" si="9"/>
        <v>0</v>
      </c>
      <c r="BL130" s="18" t="s">
        <v>219</v>
      </c>
      <c r="BM130" s="160" t="s">
        <v>408</v>
      </c>
    </row>
    <row r="131" spans="1:65" s="2" customFormat="1" ht="24" customHeight="1">
      <c r="A131" s="33"/>
      <c r="B131" s="149"/>
      <c r="C131" s="150" t="s">
        <v>155</v>
      </c>
      <c r="D131" s="150" t="s">
        <v>139</v>
      </c>
      <c r="E131" s="151" t="s">
        <v>409</v>
      </c>
      <c r="F131" s="152" t="s">
        <v>410</v>
      </c>
      <c r="G131" s="153" t="s">
        <v>297</v>
      </c>
      <c r="H131" s="154">
        <v>10</v>
      </c>
      <c r="I131" s="155">
        <v>0</v>
      </c>
      <c r="J131" s="155">
        <f t="shared" si="0"/>
        <v>0</v>
      </c>
      <c r="K131" s="152"/>
      <c r="L131" s="34"/>
      <c r="M131" s="156" t="s">
        <v>1</v>
      </c>
      <c r="N131" s="157" t="s">
        <v>45</v>
      </c>
      <c r="O131" s="158">
        <v>0.139</v>
      </c>
      <c r="P131" s="158">
        <f t="shared" si="1"/>
        <v>1.3900000000000001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0" t="s">
        <v>219</v>
      </c>
      <c r="AT131" s="160" t="s">
        <v>139</v>
      </c>
      <c r="AU131" s="160" t="s">
        <v>90</v>
      </c>
      <c r="AY131" s="18" t="s">
        <v>137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8" t="s">
        <v>88</v>
      </c>
      <c r="BK131" s="161">
        <f t="shared" si="9"/>
        <v>0</v>
      </c>
      <c r="BL131" s="18" t="s">
        <v>219</v>
      </c>
      <c r="BM131" s="160" t="s">
        <v>411</v>
      </c>
    </row>
    <row r="132" spans="1:65" s="2" customFormat="1" ht="16.5" customHeight="1">
      <c r="A132" s="33"/>
      <c r="B132" s="149"/>
      <c r="C132" s="190" t="s">
        <v>143</v>
      </c>
      <c r="D132" s="190" t="s">
        <v>234</v>
      </c>
      <c r="E132" s="191" t="s">
        <v>412</v>
      </c>
      <c r="F132" s="192" t="s">
        <v>413</v>
      </c>
      <c r="G132" s="193" t="s">
        <v>297</v>
      </c>
      <c r="H132" s="194">
        <v>10</v>
      </c>
      <c r="I132" s="195">
        <v>0</v>
      </c>
      <c r="J132" s="195">
        <f t="shared" si="0"/>
        <v>0</v>
      </c>
      <c r="K132" s="192"/>
      <c r="L132" s="196"/>
      <c r="M132" s="197" t="s">
        <v>1</v>
      </c>
      <c r="N132" s="198" t="s">
        <v>45</v>
      </c>
      <c r="O132" s="158">
        <v>0</v>
      </c>
      <c r="P132" s="158">
        <f t="shared" si="1"/>
        <v>0</v>
      </c>
      <c r="Q132" s="158">
        <v>7E-05</v>
      </c>
      <c r="R132" s="158">
        <f t="shared" si="2"/>
        <v>0.0006999999999999999</v>
      </c>
      <c r="S132" s="158">
        <v>0</v>
      </c>
      <c r="T132" s="159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0" t="s">
        <v>303</v>
      </c>
      <c r="AT132" s="160" t="s">
        <v>234</v>
      </c>
      <c r="AU132" s="160" t="s">
        <v>90</v>
      </c>
      <c r="AY132" s="18" t="s">
        <v>137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8" t="s">
        <v>88</v>
      </c>
      <c r="BK132" s="161">
        <f t="shared" si="9"/>
        <v>0</v>
      </c>
      <c r="BL132" s="18" t="s">
        <v>219</v>
      </c>
      <c r="BM132" s="160" t="s">
        <v>414</v>
      </c>
    </row>
    <row r="133" spans="1:65" s="2" customFormat="1" ht="24" customHeight="1">
      <c r="A133" s="33"/>
      <c r="B133" s="149"/>
      <c r="C133" s="150" t="s">
        <v>163</v>
      </c>
      <c r="D133" s="150" t="s">
        <v>139</v>
      </c>
      <c r="E133" s="151" t="s">
        <v>415</v>
      </c>
      <c r="F133" s="152" t="s">
        <v>416</v>
      </c>
      <c r="G133" s="153" t="s">
        <v>297</v>
      </c>
      <c r="H133" s="154">
        <v>10</v>
      </c>
      <c r="I133" s="155">
        <v>0</v>
      </c>
      <c r="J133" s="155">
        <f t="shared" si="0"/>
        <v>0</v>
      </c>
      <c r="K133" s="152"/>
      <c r="L133" s="34"/>
      <c r="M133" s="156" t="s">
        <v>1</v>
      </c>
      <c r="N133" s="157" t="s">
        <v>45</v>
      </c>
      <c r="O133" s="158">
        <v>0.155</v>
      </c>
      <c r="P133" s="158">
        <f t="shared" si="1"/>
        <v>1.55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0" t="s">
        <v>219</v>
      </c>
      <c r="AT133" s="160" t="s">
        <v>139</v>
      </c>
      <c r="AU133" s="160" t="s">
        <v>90</v>
      </c>
      <c r="AY133" s="18" t="s">
        <v>137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8" t="s">
        <v>88</v>
      </c>
      <c r="BK133" s="161">
        <f t="shared" si="9"/>
        <v>0</v>
      </c>
      <c r="BL133" s="18" t="s">
        <v>219</v>
      </c>
      <c r="BM133" s="160" t="s">
        <v>417</v>
      </c>
    </row>
    <row r="134" spans="1:65" s="2" customFormat="1" ht="24" customHeight="1">
      <c r="A134" s="33"/>
      <c r="B134" s="149"/>
      <c r="C134" s="190" t="s">
        <v>168</v>
      </c>
      <c r="D134" s="190" t="s">
        <v>234</v>
      </c>
      <c r="E134" s="191" t="s">
        <v>418</v>
      </c>
      <c r="F134" s="192" t="s">
        <v>419</v>
      </c>
      <c r="G134" s="193" t="s">
        <v>297</v>
      </c>
      <c r="H134" s="194">
        <v>10</v>
      </c>
      <c r="I134" s="195">
        <v>0</v>
      </c>
      <c r="J134" s="195">
        <f t="shared" si="0"/>
        <v>0</v>
      </c>
      <c r="K134" s="192"/>
      <c r="L134" s="196"/>
      <c r="M134" s="197" t="s">
        <v>1</v>
      </c>
      <c r="N134" s="198" t="s">
        <v>45</v>
      </c>
      <c r="O134" s="158">
        <v>0</v>
      </c>
      <c r="P134" s="158">
        <f t="shared" si="1"/>
        <v>0</v>
      </c>
      <c r="Q134" s="158">
        <v>0.0002</v>
      </c>
      <c r="R134" s="158">
        <f t="shared" si="2"/>
        <v>0.002</v>
      </c>
      <c r="S134" s="158">
        <v>0</v>
      </c>
      <c r="T134" s="159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0" t="s">
        <v>303</v>
      </c>
      <c r="AT134" s="160" t="s">
        <v>234</v>
      </c>
      <c r="AU134" s="160" t="s">
        <v>90</v>
      </c>
      <c r="AY134" s="18" t="s">
        <v>137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8" t="s">
        <v>88</v>
      </c>
      <c r="BK134" s="161">
        <f t="shared" si="9"/>
        <v>0</v>
      </c>
      <c r="BL134" s="18" t="s">
        <v>219</v>
      </c>
      <c r="BM134" s="160" t="s">
        <v>420</v>
      </c>
    </row>
    <row r="135" spans="1:65" s="2" customFormat="1" ht="24" customHeight="1">
      <c r="A135" s="33"/>
      <c r="B135" s="149"/>
      <c r="C135" s="150" t="s">
        <v>172</v>
      </c>
      <c r="D135" s="150" t="s">
        <v>139</v>
      </c>
      <c r="E135" s="151" t="s">
        <v>421</v>
      </c>
      <c r="F135" s="152" t="s">
        <v>422</v>
      </c>
      <c r="G135" s="153" t="s">
        <v>297</v>
      </c>
      <c r="H135" s="154">
        <v>5</v>
      </c>
      <c r="I135" s="155">
        <v>0</v>
      </c>
      <c r="J135" s="155">
        <f t="shared" si="0"/>
        <v>0</v>
      </c>
      <c r="K135" s="152"/>
      <c r="L135" s="34"/>
      <c r="M135" s="156" t="s">
        <v>1</v>
      </c>
      <c r="N135" s="157" t="s">
        <v>45</v>
      </c>
      <c r="O135" s="158">
        <v>0.046</v>
      </c>
      <c r="P135" s="158">
        <f t="shared" si="1"/>
        <v>0.22999999999999998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0" t="s">
        <v>219</v>
      </c>
      <c r="AT135" s="160" t="s">
        <v>139</v>
      </c>
      <c r="AU135" s="160" t="s">
        <v>90</v>
      </c>
      <c r="AY135" s="18" t="s">
        <v>137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8" t="s">
        <v>88</v>
      </c>
      <c r="BK135" s="161">
        <f t="shared" si="9"/>
        <v>0</v>
      </c>
      <c r="BL135" s="18" t="s">
        <v>219</v>
      </c>
      <c r="BM135" s="160" t="s">
        <v>423</v>
      </c>
    </row>
    <row r="136" spans="1:65" s="2" customFormat="1" ht="16.5" customHeight="1">
      <c r="A136" s="33"/>
      <c r="B136" s="149"/>
      <c r="C136" s="190" t="s">
        <v>180</v>
      </c>
      <c r="D136" s="190" t="s">
        <v>234</v>
      </c>
      <c r="E136" s="191" t="s">
        <v>424</v>
      </c>
      <c r="F136" s="192" t="s">
        <v>425</v>
      </c>
      <c r="G136" s="193" t="s">
        <v>297</v>
      </c>
      <c r="H136" s="194">
        <v>5</v>
      </c>
      <c r="I136" s="195">
        <v>0</v>
      </c>
      <c r="J136" s="195">
        <f t="shared" si="0"/>
        <v>0</v>
      </c>
      <c r="K136" s="192"/>
      <c r="L136" s="196"/>
      <c r="M136" s="197" t="s">
        <v>1</v>
      </c>
      <c r="N136" s="198" t="s">
        <v>45</v>
      </c>
      <c r="O136" s="158">
        <v>0</v>
      </c>
      <c r="P136" s="158">
        <f t="shared" si="1"/>
        <v>0</v>
      </c>
      <c r="Q136" s="158">
        <v>0.00017</v>
      </c>
      <c r="R136" s="158">
        <f t="shared" si="2"/>
        <v>0.0008500000000000001</v>
      </c>
      <c r="S136" s="158">
        <v>0</v>
      </c>
      <c r="T136" s="159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0" t="s">
        <v>303</v>
      </c>
      <c r="AT136" s="160" t="s">
        <v>234</v>
      </c>
      <c r="AU136" s="160" t="s">
        <v>90</v>
      </c>
      <c r="AY136" s="18" t="s">
        <v>137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8" t="s">
        <v>88</v>
      </c>
      <c r="BK136" s="161">
        <f t="shared" si="9"/>
        <v>0</v>
      </c>
      <c r="BL136" s="18" t="s">
        <v>219</v>
      </c>
      <c r="BM136" s="160" t="s">
        <v>426</v>
      </c>
    </row>
    <row r="137" spans="1:65" s="2" customFormat="1" ht="24" customHeight="1">
      <c r="A137" s="33"/>
      <c r="B137" s="149"/>
      <c r="C137" s="150" t="s">
        <v>184</v>
      </c>
      <c r="D137" s="150" t="s">
        <v>139</v>
      </c>
      <c r="E137" s="151" t="s">
        <v>427</v>
      </c>
      <c r="F137" s="152" t="s">
        <v>428</v>
      </c>
      <c r="G137" s="153" t="s">
        <v>297</v>
      </c>
      <c r="H137" s="154">
        <v>5</v>
      </c>
      <c r="I137" s="155">
        <v>0</v>
      </c>
      <c r="J137" s="155">
        <f t="shared" si="0"/>
        <v>0</v>
      </c>
      <c r="K137" s="152"/>
      <c r="L137" s="34"/>
      <c r="M137" s="156" t="s">
        <v>1</v>
      </c>
      <c r="N137" s="157" t="s">
        <v>45</v>
      </c>
      <c r="O137" s="158">
        <v>0.052</v>
      </c>
      <c r="P137" s="158">
        <f t="shared" si="1"/>
        <v>0.26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0" t="s">
        <v>219</v>
      </c>
      <c r="AT137" s="160" t="s">
        <v>139</v>
      </c>
      <c r="AU137" s="160" t="s">
        <v>90</v>
      </c>
      <c r="AY137" s="18" t="s">
        <v>137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8" t="s">
        <v>88</v>
      </c>
      <c r="BK137" s="161">
        <f t="shared" si="9"/>
        <v>0</v>
      </c>
      <c r="BL137" s="18" t="s">
        <v>219</v>
      </c>
      <c r="BM137" s="160" t="s">
        <v>429</v>
      </c>
    </row>
    <row r="138" spans="1:65" s="2" customFormat="1" ht="16.5" customHeight="1">
      <c r="A138" s="33"/>
      <c r="B138" s="149"/>
      <c r="C138" s="190" t="s">
        <v>189</v>
      </c>
      <c r="D138" s="190" t="s">
        <v>234</v>
      </c>
      <c r="E138" s="191" t="s">
        <v>430</v>
      </c>
      <c r="F138" s="192" t="s">
        <v>431</v>
      </c>
      <c r="G138" s="193" t="s">
        <v>297</v>
      </c>
      <c r="H138" s="194">
        <v>5</v>
      </c>
      <c r="I138" s="195">
        <v>0</v>
      </c>
      <c r="J138" s="195">
        <f t="shared" si="0"/>
        <v>0</v>
      </c>
      <c r="K138" s="192"/>
      <c r="L138" s="196"/>
      <c r="M138" s="197" t="s">
        <v>1</v>
      </c>
      <c r="N138" s="198" t="s">
        <v>45</v>
      </c>
      <c r="O138" s="158">
        <v>0</v>
      </c>
      <c r="P138" s="158">
        <f t="shared" si="1"/>
        <v>0</v>
      </c>
      <c r="Q138" s="158">
        <v>0.00029</v>
      </c>
      <c r="R138" s="158">
        <f t="shared" si="2"/>
        <v>0.00145</v>
      </c>
      <c r="S138" s="158">
        <v>0</v>
      </c>
      <c r="T138" s="159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0" t="s">
        <v>303</v>
      </c>
      <c r="AT138" s="160" t="s">
        <v>234</v>
      </c>
      <c r="AU138" s="160" t="s">
        <v>90</v>
      </c>
      <c r="AY138" s="18" t="s">
        <v>137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8" t="s">
        <v>88</v>
      </c>
      <c r="BK138" s="161">
        <f t="shared" si="9"/>
        <v>0</v>
      </c>
      <c r="BL138" s="18" t="s">
        <v>219</v>
      </c>
      <c r="BM138" s="160" t="s">
        <v>432</v>
      </c>
    </row>
    <row r="139" spans="1:65" s="2" customFormat="1" ht="24" customHeight="1">
      <c r="A139" s="33"/>
      <c r="B139" s="149"/>
      <c r="C139" s="150" t="s">
        <v>193</v>
      </c>
      <c r="D139" s="150" t="s">
        <v>139</v>
      </c>
      <c r="E139" s="151" t="s">
        <v>433</v>
      </c>
      <c r="F139" s="152" t="s">
        <v>434</v>
      </c>
      <c r="G139" s="153" t="s">
        <v>297</v>
      </c>
      <c r="H139" s="154">
        <v>5</v>
      </c>
      <c r="I139" s="155">
        <v>0</v>
      </c>
      <c r="J139" s="155">
        <f t="shared" si="0"/>
        <v>0</v>
      </c>
      <c r="K139" s="152"/>
      <c r="L139" s="34"/>
      <c r="M139" s="156" t="s">
        <v>1</v>
      </c>
      <c r="N139" s="157" t="s">
        <v>45</v>
      </c>
      <c r="O139" s="158">
        <v>0.046</v>
      </c>
      <c r="P139" s="158">
        <f t="shared" si="1"/>
        <v>0.22999999999999998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0" t="s">
        <v>219</v>
      </c>
      <c r="AT139" s="160" t="s">
        <v>139</v>
      </c>
      <c r="AU139" s="160" t="s">
        <v>90</v>
      </c>
      <c r="AY139" s="18" t="s">
        <v>137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8" t="s">
        <v>88</v>
      </c>
      <c r="BK139" s="161">
        <f t="shared" si="9"/>
        <v>0</v>
      </c>
      <c r="BL139" s="18" t="s">
        <v>219</v>
      </c>
      <c r="BM139" s="160" t="s">
        <v>435</v>
      </c>
    </row>
    <row r="140" spans="1:65" s="2" customFormat="1" ht="16.5" customHeight="1">
      <c r="A140" s="33"/>
      <c r="B140" s="149"/>
      <c r="C140" s="190" t="s">
        <v>197</v>
      </c>
      <c r="D140" s="190" t="s">
        <v>234</v>
      </c>
      <c r="E140" s="191" t="s">
        <v>436</v>
      </c>
      <c r="F140" s="192" t="s">
        <v>437</v>
      </c>
      <c r="G140" s="193" t="s">
        <v>297</v>
      </c>
      <c r="H140" s="194">
        <v>5</v>
      </c>
      <c r="I140" s="195">
        <v>0</v>
      </c>
      <c r="J140" s="195">
        <f t="shared" si="0"/>
        <v>0</v>
      </c>
      <c r="K140" s="192"/>
      <c r="L140" s="196"/>
      <c r="M140" s="197" t="s">
        <v>1</v>
      </c>
      <c r="N140" s="198" t="s">
        <v>45</v>
      </c>
      <c r="O140" s="158">
        <v>0</v>
      </c>
      <c r="P140" s="158">
        <f t="shared" si="1"/>
        <v>0</v>
      </c>
      <c r="Q140" s="158">
        <v>0.00025</v>
      </c>
      <c r="R140" s="158">
        <f t="shared" si="2"/>
        <v>0.00125</v>
      </c>
      <c r="S140" s="158">
        <v>0</v>
      </c>
      <c r="T140" s="159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0" t="s">
        <v>303</v>
      </c>
      <c r="AT140" s="160" t="s">
        <v>234</v>
      </c>
      <c r="AU140" s="160" t="s">
        <v>90</v>
      </c>
      <c r="AY140" s="18" t="s">
        <v>137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8" t="s">
        <v>88</v>
      </c>
      <c r="BK140" s="161">
        <f t="shared" si="9"/>
        <v>0</v>
      </c>
      <c r="BL140" s="18" t="s">
        <v>219</v>
      </c>
      <c r="BM140" s="160" t="s">
        <v>438</v>
      </c>
    </row>
    <row r="141" spans="1:65" s="2" customFormat="1" ht="24" customHeight="1">
      <c r="A141" s="33"/>
      <c r="B141" s="149"/>
      <c r="C141" s="150" t="s">
        <v>201</v>
      </c>
      <c r="D141" s="150" t="s">
        <v>139</v>
      </c>
      <c r="E141" s="151" t="s">
        <v>439</v>
      </c>
      <c r="F141" s="152" t="s">
        <v>440</v>
      </c>
      <c r="G141" s="153" t="s">
        <v>297</v>
      </c>
      <c r="H141" s="154">
        <v>40</v>
      </c>
      <c r="I141" s="155">
        <v>0</v>
      </c>
      <c r="J141" s="155">
        <f t="shared" si="0"/>
        <v>0</v>
      </c>
      <c r="K141" s="152"/>
      <c r="L141" s="34"/>
      <c r="M141" s="156" t="s">
        <v>1</v>
      </c>
      <c r="N141" s="157" t="s">
        <v>45</v>
      </c>
      <c r="O141" s="158">
        <v>0.052</v>
      </c>
      <c r="P141" s="158">
        <f t="shared" si="1"/>
        <v>2.08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0" t="s">
        <v>219</v>
      </c>
      <c r="AT141" s="160" t="s">
        <v>139</v>
      </c>
      <c r="AU141" s="160" t="s">
        <v>90</v>
      </c>
      <c r="AY141" s="18" t="s">
        <v>137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8" t="s">
        <v>88</v>
      </c>
      <c r="BK141" s="161">
        <f t="shared" si="9"/>
        <v>0</v>
      </c>
      <c r="BL141" s="18" t="s">
        <v>219</v>
      </c>
      <c r="BM141" s="160" t="s">
        <v>441</v>
      </c>
    </row>
    <row r="142" spans="1:65" s="2" customFormat="1" ht="16.5" customHeight="1">
      <c r="A142" s="33"/>
      <c r="B142" s="149"/>
      <c r="C142" s="190" t="s">
        <v>210</v>
      </c>
      <c r="D142" s="190" t="s">
        <v>234</v>
      </c>
      <c r="E142" s="191" t="s">
        <v>442</v>
      </c>
      <c r="F142" s="192" t="s">
        <v>443</v>
      </c>
      <c r="G142" s="193" t="s">
        <v>297</v>
      </c>
      <c r="H142" s="194">
        <v>40</v>
      </c>
      <c r="I142" s="195">
        <v>0</v>
      </c>
      <c r="J142" s="195">
        <f t="shared" si="0"/>
        <v>0</v>
      </c>
      <c r="K142" s="192"/>
      <c r="L142" s="196"/>
      <c r="M142" s="197" t="s">
        <v>1</v>
      </c>
      <c r="N142" s="198" t="s">
        <v>45</v>
      </c>
      <c r="O142" s="158">
        <v>0</v>
      </c>
      <c r="P142" s="158">
        <f t="shared" si="1"/>
        <v>0</v>
      </c>
      <c r="Q142" s="158">
        <v>0.00034</v>
      </c>
      <c r="R142" s="158">
        <f t="shared" si="2"/>
        <v>0.013600000000000001</v>
      </c>
      <c r="S142" s="158">
        <v>0</v>
      </c>
      <c r="T142" s="15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0" t="s">
        <v>303</v>
      </c>
      <c r="AT142" s="160" t="s">
        <v>234</v>
      </c>
      <c r="AU142" s="160" t="s">
        <v>90</v>
      </c>
      <c r="AY142" s="18" t="s">
        <v>137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8" t="s">
        <v>88</v>
      </c>
      <c r="BK142" s="161">
        <f t="shared" si="9"/>
        <v>0</v>
      </c>
      <c r="BL142" s="18" t="s">
        <v>219</v>
      </c>
      <c r="BM142" s="160" t="s">
        <v>444</v>
      </c>
    </row>
    <row r="143" spans="1:65" s="2" customFormat="1" ht="24" customHeight="1">
      <c r="A143" s="33"/>
      <c r="B143" s="149"/>
      <c r="C143" s="150" t="s">
        <v>8</v>
      </c>
      <c r="D143" s="150" t="s">
        <v>139</v>
      </c>
      <c r="E143" s="151" t="s">
        <v>445</v>
      </c>
      <c r="F143" s="152" t="s">
        <v>446</v>
      </c>
      <c r="G143" s="153" t="s">
        <v>322</v>
      </c>
      <c r="H143" s="154">
        <v>4</v>
      </c>
      <c r="I143" s="155">
        <v>0</v>
      </c>
      <c r="J143" s="155">
        <f t="shared" si="0"/>
        <v>0</v>
      </c>
      <c r="K143" s="152"/>
      <c r="L143" s="34"/>
      <c r="M143" s="156" t="s">
        <v>1</v>
      </c>
      <c r="N143" s="157" t="s">
        <v>45</v>
      </c>
      <c r="O143" s="158">
        <v>0.051</v>
      </c>
      <c r="P143" s="158">
        <f t="shared" si="1"/>
        <v>0.204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0" t="s">
        <v>219</v>
      </c>
      <c r="AT143" s="160" t="s">
        <v>139</v>
      </c>
      <c r="AU143" s="160" t="s">
        <v>90</v>
      </c>
      <c r="AY143" s="18" t="s">
        <v>137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8" t="s">
        <v>88</v>
      </c>
      <c r="BK143" s="161">
        <f t="shared" si="9"/>
        <v>0</v>
      </c>
      <c r="BL143" s="18" t="s">
        <v>219</v>
      </c>
      <c r="BM143" s="160" t="s">
        <v>447</v>
      </c>
    </row>
    <row r="144" spans="1:65" s="2" customFormat="1" ht="24" customHeight="1">
      <c r="A144" s="33"/>
      <c r="B144" s="149"/>
      <c r="C144" s="150" t="s">
        <v>219</v>
      </c>
      <c r="D144" s="150" t="s">
        <v>139</v>
      </c>
      <c r="E144" s="151" t="s">
        <v>448</v>
      </c>
      <c r="F144" s="152" t="s">
        <v>449</v>
      </c>
      <c r="G144" s="153" t="s">
        <v>322</v>
      </c>
      <c r="H144" s="154">
        <v>4</v>
      </c>
      <c r="I144" s="155">
        <v>0</v>
      </c>
      <c r="J144" s="155">
        <f t="shared" si="0"/>
        <v>0</v>
      </c>
      <c r="K144" s="152"/>
      <c r="L144" s="34"/>
      <c r="M144" s="156" t="s">
        <v>1</v>
      </c>
      <c r="N144" s="157" t="s">
        <v>45</v>
      </c>
      <c r="O144" s="158">
        <v>0.057</v>
      </c>
      <c r="P144" s="158">
        <f t="shared" si="1"/>
        <v>0.228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0" t="s">
        <v>219</v>
      </c>
      <c r="AT144" s="160" t="s">
        <v>139</v>
      </c>
      <c r="AU144" s="160" t="s">
        <v>90</v>
      </c>
      <c r="AY144" s="18" t="s">
        <v>137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8" t="s">
        <v>88</v>
      </c>
      <c r="BK144" s="161">
        <f t="shared" si="9"/>
        <v>0</v>
      </c>
      <c r="BL144" s="18" t="s">
        <v>219</v>
      </c>
      <c r="BM144" s="160" t="s">
        <v>450</v>
      </c>
    </row>
    <row r="145" spans="1:65" s="2" customFormat="1" ht="24" customHeight="1">
      <c r="A145" s="33"/>
      <c r="B145" s="149"/>
      <c r="C145" s="150" t="s">
        <v>228</v>
      </c>
      <c r="D145" s="150" t="s">
        <v>139</v>
      </c>
      <c r="E145" s="151" t="s">
        <v>451</v>
      </c>
      <c r="F145" s="152" t="s">
        <v>452</v>
      </c>
      <c r="G145" s="153" t="s">
        <v>322</v>
      </c>
      <c r="H145" s="154">
        <v>2</v>
      </c>
      <c r="I145" s="155">
        <v>0</v>
      </c>
      <c r="J145" s="155">
        <f t="shared" si="0"/>
        <v>0</v>
      </c>
      <c r="K145" s="152"/>
      <c r="L145" s="34"/>
      <c r="M145" s="156" t="s">
        <v>1</v>
      </c>
      <c r="N145" s="157" t="s">
        <v>45</v>
      </c>
      <c r="O145" s="158">
        <v>0.068</v>
      </c>
      <c r="P145" s="158">
        <f t="shared" si="1"/>
        <v>0.136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0" t="s">
        <v>219</v>
      </c>
      <c r="AT145" s="160" t="s">
        <v>139</v>
      </c>
      <c r="AU145" s="160" t="s">
        <v>90</v>
      </c>
      <c r="AY145" s="18" t="s">
        <v>137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8" t="s">
        <v>88</v>
      </c>
      <c r="BK145" s="161">
        <f t="shared" si="9"/>
        <v>0</v>
      </c>
      <c r="BL145" s="18" t="s">
        <v>219</v>
      </c>
      <c r="BM145" s="160" t="s">
        <v>453</v>
      </c>
    </row>
    <row r="146" spans="1:65" s="2" customFormat="1" ht="16.5" customHeight="1">
      <c r="A146" s="33"/>
      <c r="B146" s="149"/>
      <c r="C146" s="150" t="s">
        <v>233</v>
      </c>
      <c r="D146" s="150" t="s">
        <v>139</v>
      </c>
      <c r="E146" s="151" t="s">
        <v>454</v>
      </c>
      <c r="F146" s="152" t="s">
        <v>455</v>
      </c>
      <c r="G146" s="153" t="s">
        <v>322</v>
      </c>
      <c r="H146" s="154">
        <v>2</v>
      </c>
      <c r="I146" s="155">
        <v>0</v>
      </c>
      <c r="J146" s="155">
        <f t="shared" si="0"/>
        <v>0</v>
      </c>
      <c r="K146" s="152"/>
      <c r="L146" s="34"/>
      <c r="M146" s="156" t="s">
        <v>1</v>
      </c>
      <c r="N146" s="157" t="s">
        <v>45</v>
      </c>
      <c r="O146" s="158">
        <v>0.274</v>
      </c>
      <c r="P146" s="158">
        <f t="shared" si="1"/>
        <v>0.548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0" t="s">
        <v>219</v>
      </c>
      <c r="AT146" s="160" t="s">
        <v>139</v>
      </c>
      <c r="AU146" s="160" t="s">
        <v>90</v>
      </c>
      <c r="AY146" s="18" t="s">
        <v>137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8" t="s">
        <v>88</v>
      </c>
      <c r="BK146" s="161">
        <f t="shared" si="9"/>
        <v>0</v>
      </c>
      <c r="BL146" s="18" t="s">
        <v>219</v>
      </c>
      <c r="BM146" s="160" t="s">
        <v>456</v>
      </c>
    </row>
    <row r="147" spans="1:65" s="2" customFormat="1" ht="24" customHeight="1">
      <c r="A147" s="33"/>
      <c r="B147" s="149"/>
      <c r="C147" s="150" t="s">
        <v>240</v>
      </c>
      <c r="D147" s="150" t="s">
        <v>139</v>
      </c>
      <c r="E147" s="151" t="s">
        <v>457</v>
      </c>
      <c r="F147" s="152" t="s">
        <v>458</v>
      </c>
      <c r="G147" s="153" t="s">
        <v>322</v>
      </c>
      <c r="H147" s="154">
        <v>1</v>
      </c>
      <c r="I147" s="155">
        <v>0</v>
      </c>
      <c r="J147" s="155">
        <f t="shared" si="0"/>
        <v>0</v>
      </c>
      <c r="K147" s="152"/>
      <c r="L147" s="34"/>
      <c r="M147" s="156" t="s">
        <v>1</v>
      </c>
      <c r="N147" s="157" t="s">
        <v>45</v>
      </c>
      <c r="O147" s="158">
        <v>0.306</v>
      </c>
      <c r="P147" s="158">
        <f t="shared" si="1"/>
        <v>0.306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0" t="s">
        <v>219</v>
      </c>
      <c r="AT147" s="160" t="s">
        <v>139</v>
      </c>
      <c r="AU147" s="160" t="s">
        <v>90</v>
      </c>
      <c r="AY147" s="18" t="s">
        <v>137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8" t="s">
        <v>88</v>
      </c>
      <c r="BK147" s="161">
        <f t="shared" si="9"/>
        <v>0</v>
      </c>
      <c r="BL147" s="18" t="s">
        <v>219</v>
      </c>
      <c r="BM147" s="160" t="s">
        <v>459</v>
      </c>
    </row>
    <row r="148" spans="1:65" s="2" customFormat="1" ht="24" customHeight="1">
      <c r="A148" s="33"/>
      <c r="B148" s="149"/>
      <c r="C148" s="190" t="s">
        <v>245</v>
      </c>
      <c r="D148" s="190" t="s">
        <v>234</v>
      </c>
      <c r="E148" s="191" t="s">
        <v>460</v>
      </c>
      <c r="F148" s="192" t="s">
        <v>461</v>
      </c>
      <c r="G148" s="193" t="s">
        <v>322</v>
      </c>
      <c r="H148" s="194">
        <v>1</v>
      </c>
      <c r="I148" s="195">
        <v>0</v>
      </c>
      <c r="J148" s="195">
        <f t="shared" si="0"/>
        <v>0</v>
      </c>
      <c r="K148" s="192"/>
      <c r="L148" s="196"/>
      <c r="M148" s="197" t="s">
        <v>1</v>
      </c>
      <c r="N148" s="198" t="s">
        <v>45</v>
      </c>
      <c r="O148" s="158">
        <v>0</v>
      </c>
      <c r="P148" s="158">
        <f t="shared" si="1"/>
        <v>0</v>
      </c>
      <c r="Q148" s="158">
        <v>6E-05</v>
      </c>
      <c r="R148" s="158">
        <f t="shared" si="2"/>
        <v>6E-05</v>
      </c>
      <c r="S148" s="158">
        <v>0</v>
      </c>
      <c r="T148" s="15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0" t="s">
        <v>303</v>
      </c>
      <c r="AT148" s="160" t="s">
        <v>234</v>
      </c>
      <c r="AU148" s="160" t="s">
        <v>90</v>
      </c>
      <c r="AY148" s="18" t="s">
        <v>137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8" t="s">
        <v>88</v>
      </c>
      <c r="BK148" s="161">
        <f t="shared" si="9"/>
        <v>0</v>
      </c>
      <c r="BL148" s="18" t="s">
        <v>219</v>
      </c>
      <c r="BM148" s="160" t="s">
        <v>462</v>
      </c>
    </row>
    <row r="149" spans="1:65" s="2" customFormat="1" ht="24" customHeight="1">
      <c r="A149" s="33"/>
      <c r="B149" s="149"/>
      <c r="C149" s="150" t="s">
        <v>7</v>
      </c>
      <c r="D149" s="150" t="s">
        <v>139</v>
      </c>
      <c r="E149" s="151" t="s">
        <v>463</v>
      </c>
      <c r="F149" s="152" t="s">
        <v>464</v>
      </c>
      <c r="G149" s="153" t="s">
        <v>322</v>
      </c>
      <c r="H149" s="154">
        <v>1</v>
      </c>
      <c r="I149" s="155">
        <v>0</v>
      </c>
      <c r="J149" s="155">
        <f t="shared" si="0"/>
        <v>0</v>
      </c>
      <c r="K149" s="152"/>
      <c r="L149" s="34"/>
      <c r="M149" s="156" t="s">
        <v>1</v>
      </c>
      <c r="N149" s="157" t="s">
        <v>45</v>
      </c>
      <c r="O149" s="158">
        <v>0.471</v>
      </c>
      <c r="P149" s="158">
        <f t="shared" si="1"/>
        <v>0.471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0" t="s">
        <v>219</v>
      </c>
      <c r="AT149" s="160" t="s">
        <v>139</v>
      </c>
      <c r="AU149" s="160" t="s">
        <v>90</v>
      </c>
      <c r="AY149" s="18" t="s">
        <v>137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8" t="s">
        <v>88</v>
      </c>
      <c r="BK149" s="161">
        <f t="shared" si="9"/>
        <v>0</v>
      </c>
      <c r="BL149" s="18" t="s">
        <v>219</v>
      </c>
      <c r="BM149" s="160" t="s">
        <v>465</v>
      </c>
    </row>
    <row r="150" spans="1:65" s="2" customFormat="1" ht="16.5" customHeight="1">
      <c r="A150" s="33"/>
      <c r="B150" s="149"/>
      <c r="C150" s="190" t="s">
        <v>251</v>
      </c>
      <c r="D150" s="190" t="s">
        <v>234</v>
      </c>
      <c r="E150" s="191" t="s">
        <v>466</v>
      </c>
      <c r="F150" s="192" t="s">
        <v>467</v>
      </c>
      <c r="G150" s="193" t="s">
        <v>322</v>
      </c>
      <c r="H150" s="194">
        <v>1</v>
      </c>
      <c r="I150" s="195">
        <v>0</v>
      </c>
      <c r="J150" s="195">
        <f t="shared" si="0"/>
        <v>0</v>
      </c>
      <c r="K150" s="192"/>
      <c r="L150" s="196"/>
      <c r="M150" s="197" t="s">
        <v>1</v>
      </c>
      <c r="N150" s="198" t="s">
        <v>45</v>
      </c>
      <c r="O150" s="158">
        <v>0</v>
      </c>
      <c r="P150" s="158">
        <f t="shared" si="1"/>
        <v>0</v>
      </c>
      <c r="Q150" s="158">
        <v>0.00033</v>
      </c>
      <c r="R150" s="158">
        <f t="shared" si="2"/>
        <v>0.00033</v>
      </c>
      <c r="S150" s="158">
        <v>0</v>
      </c>
      <c r="T150" s="15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0" t="s">
        <v>303</v>
      </c>
      <c r="AT150" s="160" t="s">
        <v>234</v>
      </c>
      <c r="AU150" s="160" t="s">
        <v>90</v>
      </c>
      <c r="AY150" s="18" t="s">
        <v>137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8" t="s">
        <v>88</v>
      </c>
      <c r="BK150" s="161">
        <f t="shared" si="9"/>
        <v>0</v>
      </c>
      <c r="BL150" s="18" t="s">
        <v>219</v>
      </c>
      <c r="BM150" s="160" t="s">
        <v>468</v>
      </c>
    </row>
    <row r="151" spans="1:65" s="2" customFormat="1" ht="24" customHeight="1">
      <c r="A151" s="33"/>
      <c r="B151" s="149"/>
      <c r="C151" s="150" t="s">
        <v>257</v>
      </c>
      <c r="D151" s="150" t="s">
        <v>139</v>
      </c>
      <c r="E151" s="151" t="s">
        <v>469</v>
      </c>
      <c r="F151" s="152" t="s">
        <v>470</v>
      </c>
      <c r="G151" s="153" t="s">
        <v>322</v>
      </c>
      <c r="H151" s="154">
        <v>1</v>
      </c>
      <c r="I151" s="155">
        <v>0</v>
      </c>
      <c r="J151" s="155">
        <f t="shared" si="0"/>
        <v>0</v>
      </c>
      <c r="K151" s="152"/>
      <c r="L151" s="34"/>
      <c r="M151" s="156" t="s">
        <v>1</v>
      </c>
      <c r="N151" s="157" t="s">
        <v>45</v>
      </c>
      <c r="O151" s="158">
        <v>0.388</v>
      </c>
      <c r="P151" s="158">
        <f t="shared" si="1"/>
        <v>0.388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0" t="s">
        <v>219</v>
      </c>
      <c r="AT151" s="160" t="s">
        <v>139</v>
      </c>
      <c r="AU151" s="160" t="s">
        <v>90</v>
      </c>
      <c r="AY151" s="18" t="s">
        <v>137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8" t="s">
        <v>88</v>
      </c>
      <c r="BK151" s="161">
        <f t="shared" si="9"/>
        <v>0</v>
      </c>
      <c r="BL151" s="18" t="s">
        <v>219</v>
      </c>
      <c r="BM151" s="160" t="s">
        <v>471</v>
      </c>
    </row>
    <row r="152" spans="1:65" s="2" customFormat="1" ht="16.5" customHeight="1">
      <c r="A152" s="33"/>
      <c r="B152" s="149"/>
      <c r="C152" s="190" t="s">
        <v>262</v>
      </c>
      <c r="D152" s="190" t="s">
        <v>234</v>
      </c>
      <c r="E152" s="191" t="s">
        <v>472</v>
      </c>
      <c r="F152" s="192" t="s">
        <v>473</v>
      </c>
      <c r="G152" s="193" t="s">
        <v>322</v>
      </c>
      <c r="H152" s="194">
        <v>1</v>
      </c>
      <c r="I152" s="195">
        <v>0</v>
      </c>
      <c r="J152" s="195">
        <f t="shared" si="0"/>
        <v>0</v>
      </c>
      <c r="K152" s="192"/>
      <c r="L152" s="196"/>
      <c r="M152" s="197" t="s">
        <v>1</v>
      </c>
      <c r="N152" s="198" t="s">
        <v>45</v>
      </c>
      <c r="O152" s="158">
        <v>0</v>
      </c>
      <c r="P152" s="158">
        <f t="shared" si="1"/>
        <v>0</v>
      </c>
      <c r="Q152" s="158">
        <v>0.00025</v>
      </c>
      <c r="R152" s="158">
        <f t="shared" si="2"/>
        <v>0.00025</v>
      </c>
      <c r="S152" s="158">
        <v>0</v>
      </c>
      <c r="T152" s="159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0" t="s">
        <v>303</v>
      </c>
      <c r="AT152" s="160" t="s">
        <v>234</v>
      </c>
      <c r="AU152" s="160" t="s">
        <v>90</v>
      </c>
      <c r="AY152" s="18" t="s">
        <v>137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8" t="s">
        <v>88</v>
      </c>
      <c r="BK152" s="161">
        <f t="shared" si="9"/>
        <v>0</v>
      </c>
      <c r="BL152" s="18" t="s">
        <v>219</v>
      </c>
      <c r="BM152" s="160" t="s">
        <v>474</v>
      </c>
    </row>
    <row r="153" spans="1:65" s="2" customFormat="1" ht="24" customHeight="1">
      <c r="A153" s="33"/>
      <c r="B153" s="149"/>
      <c r="C153" s="150" t="s">
        <v>267</v>
      </c>
      <c r="D153" s="150" t="s">
        <v>139</v>
      </c>
      <c r="E153" s="151" t="s">
        <v>475</v>
      </c>
      <c r="F153" s="152" t="s">
        <v>476</v>
      </c>
      <c r="G153" s="153" t="s">
        <v>297</v>
      </c>
      <c r="H153" s="154">
        <v>15</v>
      </c>
      <c r="I153" s="155">
        <v>0</v>
      </c>
      <c r="J153" s="155">
        <f t="shared" si="0"/>
        <v>0</v>
      </c>
      <c r="K153" s="152"/>
      <c r="L153" s="34"/>
      <c r="M153" s="156" t="s">
        <v>1</v>
      </c>
      <c r="N153" s="157" t="s">
        <v>45</v>
      </c>
      <c r="O153" s="158">
        <v>0.306</v>
      </c>
      <c r="P153" s="158">
        <f t="shared" si="1"/>
        <v>4.59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0" t="s">
        <v>219</v>
      </c>
      <c r="AT153" s="160" t="s">
        <v>139</v>
      </c>
      <c r="AU153" s="160" t="s">
        <v>90</v>
      </c>
      <c r="AY153" s="18" t="s">
        <v>137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8" t="s">
        <v>88</v>
      </c>
      <c r="BK153" s="161">
        <f t="shared" si="9"/>
        <v>0</v>
      </c>
      <c r="BL153" s="18" t="s">
        <v>219</v>
      </c>
      <c r="BM153" s="160" t="s">
        <v>477</v>
      </c>
    </row>
    <row r="154" spans="1:65" s="2" customFormat="1" ht="16.5" customHeight="1">
      <c r="A154" s="33"/>
      <c r="B154" s="149"/>
      <c r="C154" s="190" t="s">
        <v>272</v>
      </c>
      <c r="D154" s="190" t="s">
        <v>234</v>
      </c>
      <c r="E154" s="191" t="s">
        <v>478</v>
      </c>
      <c r="F154" s="192" t="s">
        <v>479</v>
      </c>
      <c r="G154" s="193" t="s">
        <v>254</v>
      </c>
      <c r="H154" s="194">
        <v>15</v>
      </c>
      <c r="I154" s="195">
        <v>0</v>
      </c>
      <c r="J154" s="195">
        <f t="shared" si="0"/>
        <v>0</v>
      </c>
      <c r="K154" s="192"/>
      <c r="L154" s="196"/>
      <c r="M154" s="197" t="s">
        <v>1</v>
      </c>
      <c r="N154" s="198" t="s">
        <v>45</v>
      </c>
      <c r="O154" s="158">
        <v>0</v>
      </c>
      <c r="P154" s="158">
        <f t="shared" si="1"/>
        <v>0</v>
      </c>
      <c r="Q154" s="158">
        <v>0.001</v>
      </c>
      <c r="R154" s="158">
        <f t="shared" si="2"/>
        <v>0.015</v>
      </c>
      <c r="S154" s="158">
        <v>0</v>
      </c>
      <c r="T154" s="159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0" t="s">
        <v>303</v>
      </c>
      <c r="AT154" s="160" t="s">
        <v>234</v>
      </c>
      <c r="AU154" s="160" t="s">
        <v>90</v>
      </c>
      <c r="AY154" s="18" t="s">
        <v>137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8" t="s">
        <v>88</v>
      </c>
      <c r="BK154" s="161">
        <f t="shared" si="9"/>
        <v>0</v>
      </c>
      <c r="BL154" s="18" t="s">
        <v>219</v>
      </c>
      <c r="BM154" s="160" t="s">
        <v>480</v>
      </c>
    </row>
    <row r="155" spans="1:65" s="2" customFormat="1" ht="16.5" customHeight="1">
      <c r="A155" s="33"/>
      <c r="B155" s="149"/>
      <c r="C155" s="150" t="s">
        <v>276</v>
      </c>
      <c r="D155" s="150" t="s">
        <v>139</v>
      </c>
      <c r="E155" s="151" t="s">
        <v>481</v>
      </c>
      <c r="F155" s="152" t="s">
        <v>482</v>
      </c>
      <c r="G155" s="153" t="s">
        <v>322</v>
      </c>
      <c r="H155" s="154">
        <v>1</v>
      </c>
      <c r="I155" s="155">
        <v>0</v>
      </c>
      <c r="J155" s="155">
        <f t="shared" si="0"/>
        <v>0</v>
      </c>
      <c r="K155" s="152"/>
      <c r="L155" s="34"/>
      <c r="M155" s="156" t="s">
        <v>1</v>
      </c>
      <c r="N155" s="157" t="s">
        <v>45</v>
      </c>
      <c r="O155" s="158">
        <v>12.398</v>
      </c>
      <c r="P155" s="158">
        <f t="shared" si="1"/>
        <v>12.398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0" t="s">
        <v>219</v>
      </c>
      <c r="AT155" s="160" t="s">
        <v>139</v>
      </c>
      <c r="AU155" s="160" t="s">
        <v>90</v>
      </c>
      <c r="AY155" s="18" t="s">
        <v>137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8" t="s">
        <v>88</v>
      </c>
      <c r="BK155" s="161">
        <f t="shared" si="9"/>
        <v>0</v>
      </c>
      <c r="BL155" s="18" t="s">
        <v>219</v>
      </c>
      <c r="BM155" s="160" t="s">
        <v>483</v>
      </c>
    </row>
    <row r="156" spans="2:63" s="12" customFormat="1" ht="22.9" customHeight="1">
      <c r="B156" s="137"/>
      <c r="D156" s="138" t="s">
        <v>79</v>
      </c>
      <c r="E156" s="147" t="s">
        <v>484</v>
      </c>
      <c r="F156" s="147" t="s">
        <v>485</v>
      </c>
      <c r="J156" s="148">
        <f>BK156</f>
        <v>0</v>
      </c>
      <c r="L156" s="137"/>
      <c r="M156" s="141"/>
      <c r="N156" s="142"/>
      <c r="O156" s="142"/>
      <c r="P156" s="143">
        <f>SUM(P157:P167)</f>
        <v>11.639000000000001</v>
      </c>
      <c r="Q156" s="142"/>
      <c r="R156" s="143">
        <f>SUM(R157:R167)</f>
        <v>0.00261</v>
      </c>
      <c r="S156" s="142"/>
      <c r="T156" s="144">
        <f>SUM(T157:T167)</f>
        <v>0</v>
      </c>
      <c r="AR156" s="138" t="s">
        <v>90</v>
      </c>
      <c r="AT156" s="145" t="s">
        <v>79</v>
      </c>
      <c r="AU156" s="145" t="s">
        <v>88</v>
      </c>
      <c r="AY156" s="138" t="s">
        <v>137</v>
      </c>
      <c r="BK156" s="146">
        <f>SUM(BK157:BK167)</f>
        <v>0</v>
      </c>
    </row>
    <row r="157" spans="1:65" s="2" customFormat="1" ht="24" customHeight="1">
      <c r="A157" s="33"/>
      <c r="B157" s="149"/>
      <c r="C157" s="150" t="s">
        <v>284</v>
      </c>
      <c r="D157" s="150" t="s">
        <v>139</v>
      </c>
      <c r="E157" s="151" t="s">
        <v>486</v>
      </c>
      <c r="F157" s="152" t="s">
        <v>487</v>
      </c>
      <c r="G157" s="153" t="s">
        <v>322</v>
      </c>
      <c r="H157" s="154">
        <v>1</v>
      </c>
      <c r="I157" s="155">
        <v>0</v>
      </c>
      <c r="J157" s="155">
        <f aca="true" t="shared" si="10" ref="J157:J167">ROUND(I157*H157,2)</f>
        <v>0</v>
      </c>
      <c r="K157" s="152"/>
      <c r="L157" s="34"/>
      <c r="M157" s="156" t="s">
        <v>1</v>
      </c>
      <c r="N157" s="157" t="s">
        <v>45</v>
      </c>
      <c r="O157" s="158">
        <v>5.064</v>
      </c>
      <c r="P157" s="158">
        <f aca="true" t="shared" si="11" ref="P157:P167">O157*H157</f>
        <v>5.064</v>
      </c>
      <c r="Q157" s="158">
        <v>0</v>
      </c>
      <c r="R157" s="158">
        <f aca="true" t="shared" si="12" ref="R157:R167">Q157*H157</f>
        <v>0</v>
      </c>
      <c r="S157" s="158">
        <v>0</v>
      </c>
      <c r="T157" s="159">
        <f aca="true" t="shared" si="13" ref="T157:T167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0" t="s">
        <v>219</v>
      </c>
      <c r="AT157" s="160" t="s">
        <v>139</v>
      </c>
      <c r="AU157" s="160" t="s">
        <v>90</v>
      </c>
      <c r="AY157" s="18" t="s">
        <v>137</v>
      </c>
      <c r="BE157" s="161">
        <f aca="true" t="shared" si="14" ref="BE157:BE167">IF(N157="základní",J157,0)</f>
        <v>0</v>
      </c>
      <c r="BF157" s="161">
        <f aca="true" t="shared" si="15" ref="BF157:BF167">IF(N157="snížená",J157,0)</f>
        <v>0</v>
      </c>
      <c r="BG157" s="161">
        <f aca="true" t="shared" si="16" ref="BG157:BG167">IF(N157="zákl. přenesená",J157,0)</f>
        <v>0</v>
      </c>
      <c r="BH157" s="161">
        <f aca="true" t="shared" si="17" ref="BH157:BH167">IF(N157="sníž. přenesená",J157,0)</f>
        <v>0</v>
      </c>
      <c r="BI157" s="161">
        <f aca="true" t="shared" si="18" ref="BI157:BI167">IF(N157="nulová",J157,0)</f>
        <v>0</v>
      </c>
      <c r="BJ157" s="18" t="s">
        <v>88</v>
      </c>
      <c r="BK157" s="161">
        <f aca="true" t="shared" si="19" ref="BK157:BK167">ROUND(I157*H157,2)</f>
        <v>0</v>
      </c>
      <c r="BL157" s="18" t="s">
        <v>219</v>
      </c>
      <c r="BM157" s="160" t="s">
        <v>488</v>
      </c>
    </row>
    <row r="158" spans="1:65" s="2" customFormat="1" ht="24" customHeight="1">
      <c r="A158" s="33"/>
      <c r="B158" s="149"/>
      <c r="C158" s="190" t="s">
        <v>289</v>
      </c>
      <c r="D158" s="190" t="s">
        <v>234</v>
      </c>
      <c r="E158" s="191" t="s">
        <v>489</v>
      </c>
      <c r="F158" s="192" t="s">
        <v>490</v>
      </c>
      <c r="G158" s="193" t="s">
        <v>322</v>
      </c>
      <c r="H158" s="194">
        <v>1</v>
      </c>
      <c r="I158" s="195">
        <v>0</v>
      </c>
      <c r="J158" s="195">
        <f t="shared" si="10"/>
        <v>0</v>
      </c>
      <c r="K158" s="192"/>
      <c r="L158" s="196"/>
      <c r="M158" s="197" t="s">
        <v>1</v>
      </c>
      <c r="N158" s="198" t="s">
        <v>45</v>
      </c>
      <c r="O158" s="158">
        <v>0</v>
      </c>
      <c r="P158" s="158">
        <f t="shared" si="11"/>
        <v>0</v>
      </c>
      <c r="Q158" s="158">
        <v>0.00261</v>
      </c>
      <c r="R158" s="158">
        <f t="shared" si="12"/>
        <v>0.00261</v>
      </c>
      <c r="S158" s="158">
        <v>0</v>
      </c>
      <c r="T158" s="159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0" t="s">
        <v>303</v>
      </c>
      <c r="AT158" s="160" t="s">
        <v>234</v>
      </c>
      <c r="AU158" s="160" t="s">
        <v>90</v>
      </c>
      <c r="AY158" s="18" t="s">
        <v>137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8" t="s">
        <v>88</v>
      </c>
      <c r="BK158" s="161">
        <f t="shared" si="19"/>
        <v>0</v>
      </c>
      <c r="BL158" s="18" t="s">
        <v>219</v>
      </c>
      <c r="BM158" s="160" t="s">
        <v>491</v>
      </c>
    </row>
    <row r="159" spans="1:65" s="2" customFormat="1" ht="24" customHeight="1">
      <c r="A159" s="33"/>
      <c r="B159" s="149"/>
      <c r="C159" s="150" t="s">
        <v>294</v>
      </c>
      <c r="D159" s="150" t="s">
        <v>139</v>
      </c>
      <c r="E159" s="151" t="s">
        <v>492</v>
      </c>
      <c r="F159" s="152" t="s">
        <v>493</v>
      </c>
      <c r="G159" s="153" t="s">
        <v>322</v>
      </c>
      <c r="H159" s="154">
        <v>1</v>
      </c>
      <c r="I159" s="155">
        <v>0</v>
      </c>
      <c r="J159" s="155">
        <f t="shared" si="10"/>
        <v>0</v>
      </c>
      <c r="K159" s="152"/>
      <c r="L159" s="34"/>
      <c r="M159" s="156" t="s">
        <v>1</v>
      </c>
      <c r="N159" s="157" t="s">
        <v>45</v>
      </c>
      <c r="O159" s="158">
        <v>0.05</v>
      </c>
      <c r="P159" s="158">
        <f t="shared" si="11"/>
        <v>0.05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0" t="s">
        <v>219</v>
      </c>
      <c r="AT159" s="160" t="s">
        <v>139</v>
      </c>
      <c r="AU159" s="160" t="s">
        <v>90</v>
      </c>
      <c r="AY159" s="18" t="s">
        <v>137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8" t="s">
        <v>88</v>
      </c>
      <c r="BK159" s="161">
        <f t="shared" si="19"/>
        <v>0</v>
      </c>
      <c r="BL159" s="18" t="s">
        <v>219</v>
      </c>
      <c r="BM159" s="160" t="s">
        <v>494</v>
      </c>
    </row>
    <row r="160" spans="1:65" s="2" customFormat="1" ht="24" customHeight="1">
      <c r="A160" s="33"/>
      <c r="B160" s="149"/>
      <c r="C160" s="150" t="s">
        <v>299</v>
      </c>
      <c r="D160" s="150" t="s">
        <v>139</v>
      </c>
      <c r="E160" s="151" t="s">
        <v>495</v>
      </c>
      <c r="F160" s="152" t="s">
        <v>496</v>
      </c>
      <c r="G160" s="153" t="s">
        <v>322</v>
      </c>
      <c r="H160" s="154">
        <v>8</v>
      </c>
      <c r="I160" s="155">
        <v>0</v>
      </c>
      <c r="J160" s="155">
        <f t="shared" si="10"/>
        <v>0</v>
      </c>
      <c r="K160" s="152"/>
      <c r="L160" s="34"/>
      <c r="M160" s="156" t="s">
        <v>1</v>
      </c>
      <c r="N160" s="157" t="s">
        <v>45</v>
      </c>
      <c r="O160" s="158">
        <v>0.05</v>
      </c>
      <c r="P160" s="158">
        <f t="shared" si="11"/>
        <v>0.4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0" t="s">
        <v>219</v>
      </c>
      <c r="AT160" s="160" t="s">
        <v>139</v>
      </c>
      <c r="AU160" s="160" t="s">
        <v>90</v>
      </c>
      <c r="AY160" s="18" t="s">
        <v>137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8" t="s">
        <v>88</v>
      </c>
      <c r="BK160" s="161">
        <f t="shared" si="19"/>
        <v>0</v>
      </c>
      <c r="BL160" s="18" t="s">
        <v>219</v>
      </c>
      <c r="BM160" s="160" t="s">
        <v>497</v>
      </c>
    </row>
    <row r="161" spans="1:65" s="2" customFormat="1" ht="16.5" customHeight="1">
      <c r="A161" s="33"/>
      <c r="B161" s="149"/>
      <c r="C161" s="150" t="s">
        <v>303</v>
      </c>
      <c r="D161" s="150" t="s">
        <v>139</v>
      </c>
      <c r="E161" s="151" t="s">
        <v>498</v>
      </c>
      <c r="F161" s="152" t="s">
        <v>499</v>
      </c>
      <c r="G161" s="153" t="s">
        <v>322</v>
      </c>
      <c r="H161" s="154">
        <v>2</v>
      </c>
      <c r="I161" s="155">
        <v>0</v>
      </c>
      <c r="J161" s="155">
        <f t="shared" si="10"/>
        <v>0</v>
      </c>
      <c r="K161" s="152"/>
      <c r="L161" s="34"/>
      <c r="M161" s="156" t="s">
        <v>1</v>
      </c>
      <c r="N161" s="157" t="s">
        <v>45</v>
      </c>
      <c r="O161" s="158">
        <v>0.634</v>
      </c>
      <c r="P161" s="158">
        <f t="shared" si="11"/>
        <v>1.268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0" t="s">
        <v>219</v>
      </c>
      <c r="AT161" s="160" t="s">
        <v>139</v>
      </c>
      <c r="AU161" s="160" t="s">
        <v>90</v>
      </c>
      <c r="AY161" s="18" t="s">
        <v>137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8" t="s">
        <v>88</v>
      </c>
      <c r="BK161" s="161">
        <f t="shared" si="19"/>
        <v>0</v>
      </c>
      <c r="BL161" s="18" t="s">
        <v>219</v>
      </c>
      <c r="BM161" s="160" t="s">
        <v>500</v>
      </c>
    </row>
    <row r="162" spans="1:65" s="2" customFormat="1" ht="16.5" customHeight="1">
      <c r="A162" s="33"/>
      <c r="B162" s="149"/>
      <c r="C162" s="150" t="s">
        <v>307</v>
      </c>
      <c r="D162" s="150" t="s">
        <v>139</v>
      </c>
      <c r="E162" s="151" t="s">
        <v>501</v>
      </c>
      <c r="F162" s="152" t="s">
        <v>502</v>
      </c>
      <c r="G162" s="153" t="s">
        <v>322</v>
      </c>
      <c r="H162" s="154">
        <v>3</v>
      </c>
      <c r="I162" s="155">
        <v>0</v>
      </c>
      <c r="J162" s="155">
        <f t="shared" si="10"/>
        <v>0</v>
      </c>
      <c r="K162" s="152"/>
      <c r="L162" s="34"/>
      <c r="M162" s="156" t="s">
        <v>1</v>
      </c>
      <c r="N162" s="157" t="s">
        <v>45</v>
      </c>
      <c r="O162" s="158">
        <v>0.611</v>
      </c>
      <c r="P162" s="158">
        <f t="shared" si="11"/>
        <v>1.833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0" t="s">
        <v>219</v>
      </c>
      <c r="AT162" s="160" t="s">
        <v>139</v>
      </c>
      <c r="AU162" s="160" t="s">
        <v>90</v>
      </c>
      <c r="AY162" s="18" t="s">
        <v>137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8" t="s">
        <v>88</v>
      </c>
      <c r="BK162" s="161">
        <f t="shared" si="19"/>
        <v>0</v>
      </c>
      <c r="BL162" s="18" t="s">
        <v>219</v>
      </c>
      <c r="BM162" s="160" t="s">
        <v>503</v>
      </c>
    </row>
    <row r="163" spans="1:65" s="2" customFormat="1" ht="24" customHeight="1">
      <c r="A163" s="33"/>
      <c r="B163" s="149"/>
      <c r="C163" s="150" t="s">
        <v>311</v>
      </c>
      <c r="D163" s="150" t="s">
        <v>139</v>
      </c>
      <c r="E163" s="151" t="s">
        <v>504</v>
      </c>
      <c r="F163" s="152" t="s">
        <v>505</v>
      </c>
      <c r="G163" s="153" t="s">
        <v>322</v>
      </c>
      <c r="H163" s="154">
        <v>1</v>
      </c>
      <c r="I163" s="155">
        <v>0</v>
      </c>
      <c r="J163" s="155">
        <f t="shared" si="10"/>
        <v>0</v>
      </c>
      <c r="K163" s="152"/>
      <c r="L163" s="34"/>
      <c r="M163" s="156" t="s">
        <v>1</v>
      </c>
      <c r="N163" s="157" t="s">
        <v>45</v>
      </c>
      <c r="O163" s="158">
        <v>0.39</v>
      </c>
      <c r="P163" s="158">
        <f t="shared" si="11"/>
        <v>0.39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0" t="s">
        <v>219</v>
      </c>
      <c r="AT163" s="160" t="s">
        <v>139</v>
      </c>
      <c r="AU163" s="160" t="s">
        <v>90</v>
      </c>
      <c r="AY163" s="18" t="s">
        <v>137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8" t="s">
        <v>88</v>
      </c>
      <c r="BK163" s="161">
        <f t="shared" si="19"/>
        <v>0</v>
      </c>
      <c r="BL163" s="18" t="s">
        <v>219</v>
      </c>
      <c r="BM163" s="160" t="s">
        <v>506</v>
      </c>
    </row>
    <row r="164" spans="1:65" s="2" customFormat="1" ht="24" customHeight="1">
      <c r="A164" s="33"/>
      <c r="B164" s="149"/>
      <c r="C164" s="150" t="s">
        <v>315</v>
      </c>
      <c r="D164" s="150" t="s">
        <v>139</v>
      </c>
      <c r="E164" s="151" t="s">
        <v>507</v>
      </c>
      <c r="F164" s="152" t="s">
        <v>508</v>
      </c>
      <c r="G164" s="153" t="s">
        <v>322</v>
      </c>
      <c r="H164" s="154">
        <v>1</v>
      </c>
      <c r="I164" s="155">
        <v>0</v>
      </c>
      <c r="J164" s="155">
        <f t="shared" si="10"/>
        <v>0</v>
      </c>
      <c r="K164" s="152"/>
      <c r="L164" s="34"/>
      <c r="M164" s="156" t="s">
        <v>1</v>
      </c>
      <c r="N164" s="157" t="s">
        <v>45</v>
      </c>
      <c r="O164" s="158">
        <v>0.76</v>
      </c>
      <c r="P164" s="158">
        <f t="shared" si="11"/>
        <v>0.76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0" t="s">
        <v>219</v>
      </c>
      <c r="AT164" s="160" t="s">
        <v>139</v>
      </c>
      <c r="AU164" s="160" t="s">
        <v>90</v>
      </c>
      <c r="AY164" s="18" t="s">
        <v>137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8" t="s">
        <v>88</v>
      </c>
      <c r="BK164" s="161">
        <f t="shared" si="19"/>
        <v>0</v>
      </c>
      <c r="BL164" s="18" t="s">
        <v>219</v>
      </c>
      <c r="BM164" s="160" t="s">
        <v>509</v>
      </c>
    </row>
    <row r="165" spans="1:65" s="2" customFormat="1" ht="24" customHeight="1">
      <c r="A165" s="33"/>
      <c r="B165" s="149"/>
      <c r="C165" s="150" t="s">
        <v>319</v>
      </c>
      <c r="D165" s="150" t="s">
        <v>139</v>
      </c>
      <c r="E165" s="151" t="s">
        <v>510</v>
      </c>
      <c r="F165" s="152" t="s">
        <v>511</v>
      </c>
      <c r="G165" s="153" t="s">
        <v>322</v>
      </c>
      <c r="H165" s="154">
        <v>1</v>
      </c>
      <c r="I165" s="155">
        <v>0</v>
      </c>
      <c r="J165" s="155">
        <f t="shared" si="10"/>
        <v>0</v>
      </c>
      <c r="K165" s="152"/>
      <c r="L165" s="34"/>
      <c r="M165" s="156" t="s">
        <v>1</v>
      </c>
      <c r="N165" s="157" t="s">
        <v>45</v>
      </c>
      <c r="O165" s="158">
        <v>0.705</v>
      </c>
      <c r="P165" s="158">
        <f t="shared" si="11"/>
        <v>0.705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0" t="s">
        <v>219</v>
      </c>
      <c r="AT165" s="160" t="s">
        <v>139</v>
      </c>
      <c r="AU165" s="160" t="s">
        <v>90</v>
      </c>
      <c r="AY165" s="18" t="s">
        <v>137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8" t="s">
        <v>88</v>
      </c>
      <c r="BK165" s="161">
        <f t="shared" si="19"/>
        <v>0</v>
      </c>
      <c r="BL165" s="18" t="s">
        <v>219</v>
      </c>
      <c r="BM165" s="160" t="s">
        <v>512</v>
      </c>
    </row>
    <row r="166" spans="1:65" s="2" customFormat="1" ht="16.5" customHeight="1">
      <c r="A166" s="33"/>
      <c r="B166" s="149"/>
      <c r="C166" s="150" t="s">
        <v>324</v>
      </c>
      <c r="D166" s="150" t="s">
        <v>139</v>
      </c>
      <c r="E166" s="151" t="s">
        <v>513</v>
      </c>
      <c r="F166" s="152" t="s">
        <v>514</v>
      </c>
      <c r="G166" s="153" t="s">
        <v>322</v>
      </c>
      <c r="H166" s="154">
        <v>2</v>
      </c>
      <c r="I166" s="155">
        <v>0</v>
      </c>
      <c r="J166" s="155">
        <f t="shared" si="10"/>
        <v>0</v>
      </c>
      <c r="K166" s="152"/>
      <c r="L166" s="34"/>
      <c r="M166" s="156" t="s">
        <v>1</v>
      </c>
      <c r="N166" s="157" t="s">
        <v>45</v>
      </c>
      <c r="O166" s="158">
        <v>0.232</v>
      </c>
      <c r="P166" s="158">
        <f t="shared" si="11"/>
        <v>0.464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0" t="s">
        <v>219</v>
      </c>
      <c r="AT166" s="160" t="s">
        <v>139</v>
      </c>
      <c r="AU166" s="160" t="s">
        <v>90</v>
      </c>
      <c r="AY166" s="18" t="s">
        <v>137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8" t="s">
        <v>88</v>
      </c>
      <c r="BK166" s="161">
        <f t="shared" si="19"/>
        <v>0</v>
      </c>
      <c r="BL166" s="18" t="s">
        <v>219</v>
      </c>
      <c r="BM166" s="160" t="s">
        <v>515</v>
      </c>
    </row>
    <row r="167" spans="1:65" s="2" customFormat="1" ht="16.5" customHeight="1">
      <c r="A167" s="33"/>
      <c r="B167" s="149"/>
      <c r="C167" s="150" t="s">
        <v>328</v>
      </c>
      <c r="D167" s="150" t="s">
        <v>139</v>
      </c>
      <c r="E167" s="151" t="s">
        <v>516</v>
      </c>
      <c r="F167" s="152" t="s">
        <v>517</v>
      </c>
      <c r="G167" s="153" t="s">
        <v>339</v>
      </c>
      <c r="H167" s="154">
        <v>1</v>
      </c>
      <c r="I167" s="155">
        <v>0</v>
      </c>
      <c r="J167" s="155">
        <f t="shared" si="10"/>
        <v>0</v>
      </c>
      <c r="K167" s="152"/>
      <c r="L167" s="34"/>
      <c r="M167" s="156" t="s">
        <v>1</v>
      </c>
      <c r="N167" s="157" t="s">
        <v>45</v>
      </c>
      <c r="O167" s="158">
        <v>0.705</v>
      </c>
      <c r="P167" s="158">
        <f t="shared" si="11"/>
        <v>0.705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0" t="s">
        <v>219</v>
      </c>
      <c r="AT167" s="160" t="s">
        <v>139</v>
      </c>
      <c r="AU167" s="160" t="s">
        <v>90</v>
      </c>
      <c r="AY167" s="18" t="s">
        <v>137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8" t="s">
        <v>88</v>
      </c>
      <c r="BK167" s="161">
        <f t="shared" si="19"/>
        <v>0</v>
      </c>
      <c r="BL167" s="18" t="s">
        <v>219</v>
      </c>
      <c r="BM167" s="160" t="s">
        <v>518</v>
      </c>
    </row>
    <row r="168" spans="2:63" s="12" customFormat="1" ht="22.9" customHeight="1">
      <c r="B168" s="137"/>
      <c r="D168" s="138" t="s">
        <v>79</v>
      </c>
      <c r="E168" s="147" t="s">
        <v>519</v>
      </c>
      <c r="F168" s="147" t="s">
        <v>520</v>
      </c>
      <c r="J168" s="148">
        <f>BK168</f>
        <v>0</v>
      </c>
      <c r="L168" s="137"/>
      <c r="M168" s="141"/>
      <c r="N168" s="142"/>
      <c r="O168" s="142"/>
      <c r="P168" s="143">
        <f>SUM(P169:P174)</f>
        <v>6.317</v>
      </c>
      <c r="Q168" s="142"/>
      <c r="R168" s="143">
        <f>SUM(R169:R174)</f>
        <v>0.0169</v>
      </c>
      <c r="S168" s="142"/>
      <c r="T168" s="144">
        <f>SUM(T169:T174)</f>
        <v>0</v>
      </c>
      <c r="AR168" s="138" t="s">
        <v>90</v>
      </c>
      <c r="AT168" s="145" t="s">
        <v>79</v>
      </c>
      <c r="AU168" s="145" t="s">
        <v>88</v>
      </c>
      <c r="AY168" s="138" t="s">
        <v>137</v>
      </c>
      <c r="BK168" s="146">
        <f>SUM(BK169:BK174)</f>
        <v>0</v>
      </c>
    </row>
    <row r="169" spans="1:65" s="2" customFormat="1" ht="16.5" customHeight="1">
      <c r="A169" s="33"/>
      <c r="B169" s="149"/>
      <c r="C169" s="150" t="s">
        <v>332</v>
      </c>
      <c r="D169" s="150" t="s">
        <v>139</v>
      </c>
      <c r="E169" s="151" t="s">
        <v>521</v>
      </c>
      <c r="F169" s="152" t="s">
        <v>522</v>
      </c>
      <c r="G169" s="153" t="s">
        <v>322</v>
      </c>
      <c r="H169" s="154">
        <v>1</v>
      </c>
      <c r="I169" s="155">
        <v>0</v>
      </c>
      <c r="J169" s="155">
        <f aca="true" t="shared" si="20" ref="J169:J174">ROUND(I169*H169,2)</f>
        <v>0</v>
      </c>
      <c r="K169" s="152"/>
      <c r="L169" s="34"/>
      <c r="M169" s="156" t="s">
        <v>1</v>
      </c>
      <c r="N169" s="157" t="s">
        <v>45</v>
      </c>
      <c r="O169" s="158">
        <v>2.532</v>
      </c>
      <c r="P169" s="158">
        <f aca="true" t="shared" si="21" ref="P169:P174">O169*H169</f>
        <v>2.532</v>
      </c>
      <c r="Q169" s="158">
        <v>0</v>
      </c>
      <c r="R169" s="158">
        <f aca="true" t="shared" si="22" ref="R169:R174">Q169*H169</f>
        <v>0</v>
      </c>
      <c r="S169" s="158">
        <v>0</v>
      </c>
      <c r="T169" s="159">
        <f aca="true" t="shared" si="23" ref="T169:T174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0" t="s">
        <v>219</v>
      </c>
      <c r="AT169" s="160" t="s">
        <v>139</v>
      </c>
      <c r="AU169" s="160" t="s">
        <v>90</v>
      </c>
      <c r="AY169" s="18" t="s">
        <v>137</v>
      </c>
      <c r="BE169" s="161">
        <f aca="true" t="shared" si="24" ref="BE169:BE174">IF(N169="základní",J169,0)</f>
        <v>0</v>
      </c>
      <c r="BF169" s="161">
        <f aca="true" t="shared" si="25" ref="BF169:BF174">IF(N169="snížená",J169,0)</f>
        <v>0</v>
      </c>
      <c r="BG169" s="161">
        <f aca="true" t="shared" si="26" ref="BG169:BG174">IF(N169="zákl. přenesená",J169,0)</f>
        <v>0</v>
      </c>
      <c r="BH169" s="161">
        <f aca="true" t="shared" si="27" ref="BH169:BH174">IF(N169="sníž. přenesená",J169,0)</f>
        <v>0</v>
      </c>
      <c r="BI169" s="161">
        <f aca="true" t="shared" si="28" ref="BI169:BI174">IF(N169="nulová",J169,0)</f>
        <v>0</v>
      </c>
      <c r="BJ169" s="18" t="s">
        <v>88</v>
      </c>
      <c r="BK169" s="161">
        <f aca="true" t="shared" si="29" ref="BK169:BK174">ROUND(I169*H169,2)</f>
        <v>0</v>
      </c>
      <c r="BL169" s="18" t="s">
        <v>219</v>
      </c>
      <c r="BM169" s="160" t="s">
        <v>523</v>
      </c>
    </row>
    <row r="170" spans="1:65" s="2" customFormat="1" ht="24" customHeight="1">
      <c r="A170" s="33"/>
      <c r="B170" s="149"/>
      <c r="C170" s="190" t="s">
        <v>336</v>
      </c>
      <c r="D170" s="190" t="s">
        <v>234</v>
      </c>
      <c r="E170" s="191" t="s">
        <v>524</v>
      </c>
      <c r="F170" s="192" t="s">
        <v>525</v>
      </c>
      <c r="G170" s="193" t="s">
        <v>322</v>
      </c>
      <c r="H170" s="194">
        <v>1</v>
      </c>
      <c r="I170" s="195">
        <v>0</v>
      </c>
      <c r="J170" s="195">
        <f t="shared" si="20"/>
        <v>0</v>
      </c>
      <c r="K170" s="192"/>
      <c r="L170" s="196"/>
      <c r="M170" s="197" t="s">
        <v>1</v>
      </c>
      <c r="N170" s="198" t="s">
        <v>45</v>
      </c>
      <c r="O170" s="158">
        <v>0</v>
      </c>
      <c r="P170" s="158">
        <f t="shared" si="21"/>
        <v>0</v>
      </c>
      <c r="Q170" s="158">
        <v>0.0169</v>
      </c>
      <c r="R170" s="158">
        <f t="shared" si="22"/>
        <v>0.0169</v>
      </c>
      <c r="S170" s="158">
        <v>0</v>
      </c>
      <c r="T170" s="159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0" t="s">
        <v>303</v>
      </c>
      <c r="AT170" s="160" t="s">
        <v>234</v>
      </c>
      <c r="AU170" s="160" t="s">
        <v>90</v>
      </c>
      <c r="AY170" s="18" t="s">
        <v>137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8" t="s">
        <v>88</v>
      </c>
      <c r="BK170" s="161">
        <f t="shared" si="29"/>
        <v>0</v>
      </c>
      <c r="BL170" s="18" t="s">
        <v>219</v>
      </c>
      <c r="BM170" s="160" t="s">
        <v>526</v>
      </c>
    </row>
    <row r="171" spans="1:65" s="2" customFormat="1" ht="24" customHeight="1">
      <c r="A171" s="33"/>
      <c r="B171" s="149"/>
      <c r="C171" s="150" t="s">
        <v>341</v>
      </c>
      <c r="D171" s="150" t="s">
        <v>139</v>
      </c>
      <c r="E171" s="151" t="s">
        <v>507</v>
      </c>
      <c r="F171" s="152" t="s">
        <v>508</v>
      </c>
      <c r="G171" s="153" t="s">
        <v>322</v>
      </c>
      <c r="H171" s="154">
        <v>1</v>
      </c>
      <c r="I171" s="155">
        <v>0</v>
      </c>
      <c r="J171" s="155">
        <f t="shared" si="20"/>
        <v>0</v>
      </c>
      <c r="K171" s="152"/>
      <c r="L171" s="34"/>
      <c r="M171" s="156" t="s">
        <v>1</v>
      </c>
      <c r="N171" s="157" t="s">
        <v>45</v>
      </c>
      <c r="O171" s="158">
        <v>0.76</v>
      </c>
      <c r="P171" s="158">
        <f t="shared" si="21"/>
        <v>0.76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0" t="s">
        <v>219</v>
      </c>
      <c r="AT171" s="160" t="s">
        <v>139</v>
      </c>
      <c r="AU171" s="160" t="s">
        <v>90</v>
      </c>
      <c r="AY171" s="18" t="s">
        <v>137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8" t="s">
        <v>88</v>
      </c>
      <c r="BK171" s="161">
        <f t="shared" si="29"/>
        <v>0</v>
      </c>
      <c r="BL171" s="18" t="s">
        <v>219</v>
      </c>
      <c r="BM171" s="160" t="s">
        <v>527</v>
      </c>
    </row>
    <row r="172" spans="1:65" s="2" customFormat="1" ht="24" customHeight="1">
      <c r="A172" s="33"/>
      <c r="B172" s="149"/>
      <c r="C172" s="150" t="s">
        <v>345</v>
      </c>
      <c r="D172" s="150" t="s">
        <v>139</v>
      </c>
      <c r="E172" s="151" t="s">
        <v>528</v>
      </c>
      <c r="F172" s="152" t="s">
        <v>529</v>
      </c>
      <c r="G172" s="153" t="s">
        <v>339</v>
      </c>
      <c r="H172" s="154">
        <v>1</v>
      </c>
      <c r="I172" s="155">
        <v>0</v>
      </c>
      <c r="J172" s="155">
        <f t="shared" si="20"/>
        <v>0</v>
      </c>
      <c r="K172" s="152"/>
      <c r="L172" s="34"/>
      <c r="M172" s="156" t="s">
        <v>1</v>
      </c>
      <c r="N172" s="157" t="s">
        <v>45</v>
      </c>
      <c r="O172" s="158">
        <v>0</v>
      </c>
      <c r="P172" s="158">
        <f t="shared" si="21"/>
        <v>0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0" t="s">
        <v>219</v>
      </c>
      <c r="AT172" s="160" t="s">
        <v>139</v>
      </c>
      <c r="AU172" s="160" t="s">
        <v>90</v>
      </c>
      <c r="AY172" s="18" t="s">
        <v>137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8" t="s">
        <v>88</v>
      </c>
      <c r="BK172" s="161">
        <f t="shared" si="29"/>
        <v>0</v>
      </c>
      <c r="BL172" s="18" t="s">
        <v>219</v>
      </c>
      <c r="BM172" s="160" t="s">
        <v>530</v>
      </c>
    </row>
    <row r="173" spans="1:65" s="2" customFormat="1" ht="16.5" customHeight="1">
      <c r="A173" s="33"/>
      <c r="B173" s="149"/>
      <c r="C173" s="150" t="s">
        <v>349</v>
      </c>
      <c r="D173" s="150" t="s">
        <v>139</v>
      </c>
      <c r="E173" s="151" t="s">
        <v>531</v>
      </c>
      <c r="F173" s="152" t="s">
        <v>532</v>
      </c>
      <c r="G173" s="153" t="s">
        <v>322</v>
      </c>
      <c r="H173" s="154">
        <v>10</v>
      </c>
      <c r="I173" s="155">
        <v>0</v>
      </c>
      <c r="J173" s="155">
        <f t="shared" si="20"/>
        <v>0</v>
      </c>
      <c r="K173" s="152"/>
      <c r="L173" s="34"/>
      <c r="M173" s="156" t="s">
        <v>1</v>
      </c>
      <c r="N173" s="157" t="s">
        <v>45</v>
      </c>
      <c r="O173" s="158">
        <v>0.232</v>
      </c>
      <c r="P173" s="158">
        <f t="shared" si="21"/>
        <v>2.3200000000000003</v>
      </c>
      <c r="Q173" s="158">
        <v>0</v>
      </c>
      <c r="R173" s="158">
        <f t="shared" si="22"/>
        <v>0</v>
      </c>
      <c r="S173" s="158">
        <v>0</v>
      </c>
      <c r="T173" s="159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0" t="s">
        <v>219</v>
      </c>
      <c r="AT173" s="160" t="s">
        <v>139</v>
      </c>
      <c r="AU173" s="160" t="s">
        <v>90</v>
      </c>
      <c r="AY173" s="18" t="s">
        <v>137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8" t="s">
        <v>88</v>
      </c>
      <c r="BK173" s="161">
        <f t="shared" si="29"/>
        <v>0</v>
      </c>
      <c r="BL173" s="18" t="s">
        <v>219</v>
      </c>
      <c r="BM173" s="160" t="s">
        <v>533</v>
      </c>
    </row>
    <row r="174" spans="1:65" s="2" customFormat="1" ht="16.5" customHeight="1">
      <c r="A174" s="33"/>
      <c r="B174" s="149"/>
      <c r="C174" s="150" t="s">
        <v>353</v>
      </c>
      <c r="D174" s="150" t="s">
        <v>139</v>
      </c>
      <c r="E174" s="151" t="s">
        <v>516</v>
      </c>
      <c r="F174" s="152" t="s">
        <v>517</v>
      </c>
      <c r="G174" s="153" t="s">
        <v>339</v>
      </c>
      <c r="H174" s="154">
        <v>1</v>
      </c>
      <c r="I174" s="155">
        <v>0</v>
      </c>
      <c r="J174" s="155">
        <f t="shared" si="20"/>
        <v>0</v>
      </c>
      <c r="K174" s="152"/>
      <c r="L174" s="34"/>
      <c r="M174" s="156" t="s">
        <v>1</v>
      </c>
      <c r="N174" s="157" t="s">
        <v>45</v>
      </c>
      <c r="O174" s="158">
        <v>0.705</v>
      </c>
      <c r="P174" s="158">
        <f t="shared" si="21"/>
        <v>0.705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0" t="s">
        <v>219</v>
      </c>
      <c r="AT174" s="160" t="s">
        <v>139</v>
      </c>
      <c r="AU174" s="160" t="s">
        <v>90</v>
      </c>
      <c r="AY174" s="18" t="s">
        <v>137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8" t="s">
        <v>88</v>
      </c>
      <c r="BK174" s="161">
        <f t="shared" si="29"/>
        <v>0</v>
      </c>
      <c r="BL174" s="18" t="s">
        <v>219</v>
      </c>
      <c r="BM174" s="160" t="s">
        <v>534</v>
      </c>
    </row>
    <row r="175" spans="2:63" s="12" customFormat="1" ht="25.9" customHeight="1">
      <c r="B175" s="137"/>
      <c r="D175" s="138" t="s">
        <v>79</v>
      </c>
      <c r="E175" s="139" t="s">
        <v>234</v>
      </c>
      <c r="F175" s="139" t="s">
        <v>535</v>
      </c>
      <c r="J175" s="140">
        <f>BK175</f>
        <v>0</v>
      </c>
      <c r="L175" s="137"/>
      <c r="M175" s="141"/>
      <c r="N175" s="142"/>
      <c r="O175" s="142"/>
      <c r="P175" s="143">
        <f>P176</f>
        <v>17.62184</v>
      </c>
      <c r="Q175" s="142"/>
      <c r="R175" s="143">
        <f>R176</f>
        <v>5.182246</v>
      </c>
      <c r="S175" s="142"/>
      <c r="T175" s="144">
        <f>T176</f>
        <v>0</v>
      </c>
      <c r="AR175" s="138" t="s">
        <v>155</v>
      </c>
      <c r="AT175" s="145" t="s">
        <v>79</v>
      </c>
      <c r="AU175" s="145" t="s">
        <v>80</v>
      </c>
      <c r="AY175" s="138" t="s">
        <v>137</v>
      </c>
      <c r="BK175" s="146">
        <f>BK176</f>
        <v>0</v>
      </c>
    </row>
    <row r="176" spans="2:63" s="12" customFormat="1" ht="22.9" customHeight="1">
      <c r="B176" s="137"/>
      <c r="D176" s="138" t="s">
        <v>79</v>
      </c>
      <c r="E176" s="147" t="s">
        <v>536</v>
      </c>
      <c r="F176" s="147" t="s">
        <v>537</v>
      </c>
      <c r="J176" s="148">
        <f>BK176</f>
        <v>0</v>
      </c>
      <c r="L176" s="137"/>
      <c r="M176" s="141"/>
      <c r="N176" s="142"/>
      <c r="O176" s="142"/>
      <c r="P176" s="143">
        <f>SUM(P177:P182)</f>
        <v>17.62184</v>
      </c>
      <c r="Q176" s="142"/>
      <c r="R176" s="143">
        <f>SUM(R177:R182)</f>
        <v>5.182246</v>
      </c>
      <c r="S176" s="142"/>
      <c r="T176" s="144">
        <f>SUM(T177:T182)</f>
        <v>0</v>
      </c>
      <c r="AR176" s="138" t="s">
        <v>155</v>
      </c>
      <c r="AT176" s="145" t="s">
        <v>79</v>
      </c>
      <c r="AU176" s="145" t="s">
        <v>88</v>
      </c>
      <c r="AY176" s="138" t="s">
        <v>137</v>
      </c>
      <c r="BK176" s="146">
        <f>SUM(BK177:BK182)</f>
        <v>0</v>
      </c>
    </row>
    <row r="177" spans="1:65" s="2" customFormat="1" ht="16.5" customHeight="1">
      <c r="A177" s="33"/>
      <c r="B177" s="149"/>
      <c r="C177" s="150" t="s">
        <v>357</v>
      </c>
      <c r="D177" s="150" t="s">
        <v>139</v>
      </c>
      <c r="E177" s="151" t="s">
        <v>538</v>
      </c>
      <c r="F177" s="152" t="s">
        <v>539</v>
      </c>
      <c r="G177" s="153" t="s">
        <v>540</v>
      </c>
      <c r="H177" s="154">
        <v>0.04</v>
      </c>
      <c r="I177" s="155">
        <v>0</v>
      </c>
      <c r="J177" s="155">
        <f aca="true" t="shared" si="30" ref="J177:J182">ROUND(I177*H177,2)</f>
        <v>0</v>
      </c>
      <c r="K177" s="152"/>
      <c r="L177" s="34"/>
      <c r="M177" s="156" t="s">
        <v>1</v>
      </c>
      <c r="N177" s="157" t="s">
        <v>45</v>
      </c>
      <c r="O177" s="158">
        <v>4.696</v>
      </c>
      <c r="P177" s="158">
        <f aca="true" t="shared" si="31" ref="P177:P182">O177*H177</f>
        <v>0.18784</v>
      </c>
      <c r="Q177" s="158">
        <v>0.0099</v>
      </c>
      <c r="R177" s="158">
        <f aca="true" t="shared" si="32" ref="R177:R182">Q177*H177</f>
        <v>0.00039600000000000003</v>
      </c>
      <c r="S177" s="158">
        <v>0</v>
      </c>
      <c r="T177" s="159">
        <f aca="true" t="shared" si="33" ref="T177:T182"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0" t="s">
        <v>541</v>
      </c>
      <c r="AT177" s="160" t="s">
        <v>139</v>
      </c>
      <c r="AU177" s="160" t="s">
        <v>90</v>
      </c>
      <c r="AY177" s="18" t="s">
        <v>137</v>
      </c>
      <c r="BE177" s="161">
        <f aca="true" t="shared" si="34" ref="BE177:BE182">IF(N177="základní",J177,0)</f>
        <v>0</v>
      </c>
      <c r="BF177" s="161">
        <f aca="true" t="shared" si="35" ref="BF177:BF182">IF(N177="snížená",J177,0)</f>
        <v>0</v>
      </c>
      <c r="BG177" s="161">
        <f aca="true" t="shared" si="36" ref="BG177:BG182">IF(N177="zákl. přenesená",J177,0)</f>
        <v>0</v>
      </c>
      <c r="BH177" s="161">
        <f aca="true" t="shared" si="37" ref="BH177:BH182">IF(N177="sníž. přenesená",J177,0)</f>
        <v>0</v>
      </c>
      <c r="BI177" s="161">
        <f aca="true" t="shared" si="38" ref="BI177:BI182">IF(N177="nulová",J177,0)</f>
        <v>0</v>
      </c>
      <c r="BJ177" s="18" t="s">
        <v>88</v>
      </c>
      <c r="BK177" s="161">
        <f aca="true" t="shared" si="39" ref="BK177:BK182">ROUND(I177*H177,2)</f>
        <v>0</v>
      </c>
      <c r="BL177" s="18" t="s">
        <v>541</v>
      </c>
      <c r="BM177" s="160" t="s">
        <v>542</v>
      </c>
    </row>
    <row r="178" spans="1:65" s="2" customFormat="1" ht="24" customHeight="1">
      <c r="A178" s="33"/>
      <c r="B178" s="149"/>
      <c r="C178" s="150" t="s">
        <v>361</v>
      </c>
      <c r="D178" s="150" t="s">
        <v>139</v>
      </c>
      <c r="E178" s="151" t="s">
        <v>543</v>
      </c>
      <c r="F178" s="152" t="s">
        <v>544</v>
      </c>
      <c r="G178" s="153" t="s">
        <v>297</v>
      </c>
      <c r="H178" s="154">
        <v>14</v>
      </c>
      <c r="I178" s="155">
        <v>0</v>
      </c>
      <c r="J178" s="155">
        <f t="shared" si="30"/>
        <v>0</v>
      </c>
      <c r="K178" s="152"/>
      <c r="L178" s="34"/>
      <c r="M178" s="156" t="s">
        <v>1</v>
      </c>
      <c r="N178" s="157" t="s">
        <v>45</v>
      </c>
      <c r="O178" s="158">
        <v>0.419</v>
      </c>
      <c r="P178" s="158">
        <f t="shared" si="31"/>
        <v>5.866</v>
      </c>
      <c r="Q178" s="158">
        <v>0</v>
      </c>
      <c r="R178" s="158">
        <f t="shared" si="32"/>
        <v>0</v>
      </c>
      <c r="S178" s="158">
        <v>0</v>
      </c>
      <c r="T178" s="159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0" t="s">
        <v>541</v>
      </c>
      <c r="AT178" s="160" t="s">
        <v>139</v>
      </c>
      <c r="AU178" s="160" t="s">
        <v>90</v>
      </c>
      <c r="AY178" s="18" t="s">
        <v>137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8" t="s">
        <v>88</v>
      </c>
      <c r="BK178" s="161">
        <f t="shared" si="39"/>
        <v>0</v>
      </c>
      <c r="BL178" s="18" t="s">
        <v>541</v>
      </c>
      <c r="BM178" s="160" t="s">
        <v>545</v>
      </c>
    </row>
    <row r="179" spans="1:65" s="2" customFormat="1" ht="24" customHeight="1">
      <c r="A179" s="33"/>
      <c r="B179" s="149"/>
      <c r="C179" s="150" t="s">
        <v>365</v>
      </c>
      <c r="D179" s="150" t="s">
        <v>139</v>
      </c>
      <c r="E179" s="151" t="s">
        <v>546</v>
      </c>
      <c r="F179" s="152" t="s">
        <v>547</v>
      </c>
      <c r="G179" s="153" t="s">
        <v>322</v>
      </c>
      <c r="H179" s="154">
        <v>1</v>
      </c>
      <c r="I179" s="155">
        <v>0</v>
      </c>
      <c r="J179" s="155">
        <f t="shared" si="30"/>
        <v>0</v>
      </c>
      <c r="K179" s="152"/>
      <c r="L179" s="34"/>
      <c r="M179" s="156" t="s">
        <v>1</v>
      </c>
      <c r="N179" s="157" t="s">
        <v>45</v>
      </c>
      <c r="O179" s="158">
        <v>7.55</v>
      </c>
      <c r="P179" s="158">
        <f t="shared" si="31"/>
        <v>7.55</v>
      </c>
      <c r="Q179" s="158">
        <v>2.33887</v>
      </c>
      <c r="R179" s="158">
        <f t="shared" si="32"/>
        <v>2.33887</v>
      </c>
      <c r="S179" s="158">
        <v>0</v>
      </c>
      <c r="T179" s="159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0" t="s">
        <v>541</v>
      </c>
      <c r="AT179" s="160" t="s">
        <v>139</v>
      </c>
      <c r="AU179" s="160" t="s">
        <v>90</v>
      </c>
      <c r="AY179" s="18" t="s">
        <v>137</v>
      </c>
      <c r="BE179" s="161">
        <f t="shared" si="34"/>
        <v>0</v>
      </c>
      <c r="BF179" s="161">
        <f t="shared" si="35"/>
        <v>0</v>
      </c>
      <c r="BG179" s="161">
        <f t="shared" si="36"/>
        <v>0</v>
      </c>
      <c r="BH179" s="161">
        <f t="shared" si="37"/>
        <v>0</v>
      </c>
      <c r="BI179" s="161">
        <f t="shared" si="38"/>
        <v>0</v>
      </c>
      <c r="BJ179" s="18" t="s">
        <v>88</v>
      </c>
      <c r="BK179" s="161">
        <f t="shared" si="39"/>
        <v>0</v>
      </c>
      <c r="BL179" s="18" t="s">
        <v>541</v>
      </c>
      <c r="BM179" s="160" t="s">
        <v>548</v>
      </c>
    </row>
    <row r="180" spans="1:65" s="2" customFormat="1" ht="24" customHeight="1">
      <c r="A180" s="33"/>
      <c r="B180" s="149"/>
      <c r="C180" s="150" t="s">
        <v>369</v>
      </c>
      <c r="D180" s="150" t="s">
        <v>139</v>
      </c>
      <c r="E180" s="151" t="s">
        <v>549</v>
      </c>
      <c r="F180" s="152" t="s">
        <v>550</v>
      </c>
      <c r="G180" s="153" t="s">
        <v>297</v>
      </c>
      <c r="H180" s="154">
        <v>14</v>
      </c>
      <c r="I180" s="155">
        <v>0</v>
      </c>
      <c r="J180" s="155">
        <f t="shared" si="30"/>
        <v>0</v>
      </c>
      <c r="K180" s="152"/>
      <c r="L180" s="34"/>
      <c r="M180" s="156" t="s">
        <v>1</v>
      </c>
      <c r="N180" s="157" t="s">
        <v>45</v>
      </c>
      <c r="O180" s="158">
        <v>0.073</v>
      </c>
      <c r="P180" s="158">
        <f t="shared" si="31"/>
        <v>1.022</v>
      </c>
      <c r="Q180" s="158">
        <v>0.203</v>
      </c>
      <c r="R180" s="158">
        <f t="shared" si="32"/>
        <v>2.842</v>
      </c>
      <c r="S180" s="158">
        <v>0</v>
      </c>
      <c r="T180" s="159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0" t="s">
        <v>541</v>
      </c>
      <c r="AT180" s="160" t="s">
        <v>139</v>
      </c>
      <c r="AU180" s="160" t="s">
        <v>90</v>
      </c>
      <c r="AY180" s="18" t="s">
        <v>137</v>
      </c>
      <c r="BE180" s="161">
        <f t="shared" si="34"/>
        <v>0</v>
      </c>
      <c r="BF180" s="161">
        <f t="shared" si="35"/>
        <v>0</v>
      </c>
      <c r="BG180" s="161">
        <f t="shared" si="36"/>
        <v>0</v>
      </c>
      <c r="BH180" s="161">
        <f t="shared" si="37"/>
        <v>0</v>
      </c>
      <c r="BI180" s="161">
        <f t="shared" si="38"/>
        <v>0</v>
      </c>
      <c r="BJ180" s="18" t="s">
        <v>88</v>
      </c>
      <c r="BK180" s="161">
        <f t="shared" si="39"/>
        <v>0</v>
      </c>
      <c r="BL180" s="18" t="s">
        <v>541</v>
      </c>
      <c r="BM180" s="160" t="s">
        <v>551</v>
      </c>
    </row>
    <row r="181" spans="1:65" s="2" customFormat="1" ht="16.5" customHeight="1">
      <c r="A181" s="33"/>
      <c r="B181" s="149"/>
      <c r="C181" s="150" t="s">
        <v>373</v>
      </c>
      <c r="D181" s="150" t="s">
        <v>139</v>
      </c>
      <c r="E181" s="151" t="s">
        <v>552</v>
      </c>
      <c r="F181" s="152" t="s">
        <v>553</v>
      </c>
      <c r="G181" s="153" t="s">
        <v>297</v>
      </c>
      <c r="H181" s="154">
        <v>14</v>
      </c>
      <c r="I181" s="155">
        <v>0</v>
      </c>
      <c r="J181" s="155">
        <f t="shared" si="30"/>
        <v>0</v>
      </c>
      <c r="K181" s="152"/>
      <c r="L181" s="34"/>
      <c r="M181" s="156" t="s">
        <v>1</v>
      </c>
      <c r="N181" s="157" t="s">
        <v>45</v>
      </c>
      <c r="O181" s="158">
        <v>0.023</v>
      </c>
      <c r="P181" s="158">
        <f t="shared" si="31"/>
        <v>0.322</v>
      </c>
      <c r="Q181" s="158">
        <v>7E-05</v>
      </c>
      <c r="R181" s="158">
        <f t="shared" si="32"/>
        <v>0.00098</v>
      </c>
      <c r="S181" s="158">
        <v>0</v>
      </c>
      <c r="T181" s="159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0" t="s">
        <v>541</v>
      </c>
      <c r="AT181" s="160" t="s">
        <v>139</v>
      </c>
      <c r="AU181" s="160" t="s">
        <v>90</v>
      </c>
      <c r="AY181" s="18" t="s">
        <v>137</v>
      </c>
      <c r="BE181" s="161">
        <f t="shared" si="34"/>
        <v>0</v>
      </c>
      <c r="BF181" s="161">
        <f t="shared" si="35"/>
        <v>0</v>
      </c>
      <c r="BG181" s="161">
        <f t="shared" si="36"/>
        <v>0</v>
      </c>
      <c r="BH181" s="161">
        <f t="shared" si="37"/>
        <v>0</v>
      </c>
      <c r="BI181" s="161">
        <f t="shared" si="38"/>
        <v>0</v>
      </c>
      <c r="BJ181" s="18" t="s">
        <v>88</v>
      </c>
      <c r="BK181" s="161">
        <f t="shared" si="39"/>
        <v>0</v>
      </c>
      <c r="BL181" s="18" t="s">
        <v>541</v>
      </c>
      <c r="BM181" s="160" t="s">
        <v>554</v>
      </c>
    </row>
    <row r="182" spans="1:65" s="2" customFormat="1" ht="24" customHeight="1">
      <c r="A182" s="33"/>
      <c r="B182" s="149"/>
      <c r="C182" s="150" t="s">
        <v>377</v>
      </c>
      <c r="D182" s="150" t="s">
        <v>139</v>
      </c>
      <c r="E182" s="151" t="s">
        <v>555</v>
      </c>
      <c r="F182" s="152" t="s">
        <v>556</v>
      </c>
      <c r="G182" s="153" t="s">
        <v>297</v>
      </c>
      <c r="H182" s="154">
        <v>14</v>
      </c>
      <c r="I182" s="155">
        <v>0</v>
      </c>
      <c r="J182" s="155">
        <f t="shared" si="30"/>
        <v>0</v>
      </c>
      <c r="K182" s="152"/>
      <c r="L182" s="34"/>
      <c r="M182" s="199" t="s">
        <v>1</v>
      </c>
      <c r="N182" s="200" t="s">
        <v>45</v>
      </c>
      <c r="O182" s="201">
        <v>0.191</v>
      </c>
      <c r="P182" s="201">
        <f t="shared" si="31"/>
        <v>2.674</v>
      </c>
      <c r="Q182" s="201">
        <v>0</v>
      </c>
      <c r="R182" s="201">
        <f t="shared" si="32"/>
        <v>0</v>
      </c>
      <c r="S182" s="201">
        <v>0</v>
      </c>
      <c r="T182" s="202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0" t="s">
        <v>541</v>
      </c>
      <c r="AT182" s="160" t="s">
        <v>139</v>
      </c>
      <c r="AU182" s="160" t="s">
        <v>90</v>
      </c>
      <c r="AY182" s="18" t="s">
        <v>137</v>
      </c>
      <c r="BE182" s="161">
        <f t="shared" si="34"/>
        <v>0</v>
      </c>
      <c r="BF182" s="161">
        <f t="shared" si="35"/>
        <v>0</v>
      </c>
      <c r="BG182" s="161">
        <f t="shared" si="36"/>
        <v>0</v>
      </c>
      <c r="BH182" s="161">
        <f t="shared" si="37"/>
        <v>0</v>
      </c>
      <c r="BI182" s="161">
        <f t="shared" si="38"/>
        <v>0</v>
      </c>
      <c r="BJ182" s="18" t="s">
        <v>88</v>
      </c>
      <c r="BK182" s="161">
        <f t="shared" si="39"/>
        <v>0</v>
      </c>
      <c r="BL182" s="18" t="s">
        <v>541</v>
      </c>
      <c r="BM182" s="160" t="s">
        <v>557</v>
      </c>
    </row>
    <row r="183" spans="1:31" s="2" customFormat="1" ht="6.95" customHeight="1">
      <c r="A183" s="33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125:K18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46"/>
  <sheetViews>
    <sheetView showGridLines="0" workbookViewId="0" topLeftCell="A74">
      <selection activeCell="K128" sqref="K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8"/>
    </row>
    <row r="2" spans="12:46" s="1" customFormat="1" ht="36.95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104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9" t="str">
        <f>'Rekapitulace stavby'!K6</f>
        <v>Přípojka tlakové kanalizace - Domov důchodců Červený Mlýn</v>
      </c>
      <c r="F7" s="240"/>
      <c r="G7" s="240"/>
      <c r="H7" s="240"/>
      <c r="L7" s="21"/>
    </row>
    <row r="8" spans="1:31" s="2" customFormat="1" ht="12" customHeight="1">
      <c r="A8" s="33"/>
      <c r="B8" s="34"/>
      <c r="C8" s="33"/>
      <c r="D8" s="27" t="s">
        <v>105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4" t="s">
        <v>558</v>
      </c>
      <c r="F9" s="241"/>
      <c r="G9" s="241"/>
      <c r="H9" s="24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16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25</v>
      </c>
      <c r="E14" s="33"/>
      <c r="F14" s="33"/>
      <c r="G14" s="33"/>
      <c r="H14" s="33"/>
      <c r="I14" s="27" t="s">
        <v>26</v>
      </c>
      <c r="J14" s="25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5" t="s">
        <v>27</v>
      </c>
      <c r="F15" s="33"/>
      <c r="G15" s="33"/>
      <c r="H15" s="33"/>
      <c r="I15" s="27" t="s">
        <v>28</v>
      </c>
      <c r="J15" s="25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29</v>
      </c>
      <c r="E17" s="33"/>
      <c r="F17" s="33"/>
      <c r="G17" s="33"/>
      <c r="H17" s="33"/>
      <c r="I17" s="27" t="s">
        <v>26</v>
      </c>
      <c r="J17" s="25" t="str">
        <f>'Rekapitulace stavby'!AN13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07" t="str">
        <f>'Rekapitulace stavby'!E14</f>
        <v xml:space="preserve"> </v>
      </c>
      <c r="F18" s="207"/>
      <c r="G18" s="207"/>
      <c r="H18" s="207"/>
      <c r="I18" s="27" t="s">
        <v>28</v>
      </c>
      <c r="J18" s="25" t="str">
        <f>'Rekapitulace stavby'!AN14</f>
        <v/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31</v>
      </c>
      <c r="E20" s="33"/>
      <c r="F20" s="33"/>
      <c r="G20" s="33"/>
      <c r="H20" s="33"/>
      <c r="I20" s="27" t="s">
        <v>26</v>
      </c>
      <c r="J20" s="25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 t="s">
        <v>32</v>
      </c>
      <c r="F21" s="33"/>
      <c r="G21" s="33"/>
      <c r="H21" s="33"/>
      <c r="I21" s="27" t="s">
        <v>28</v>
      </c>
      <c r="J21" s="25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26</v>
      </c>
      <c r="J23" s="25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 t="s">
        <v>35</v>
      </c>
      <c r="F24" s="33"/>
      <c r="G24" s="33"/>
      <c r="H24" s="33"/>
      <c r="I24" s="27" t="s">
        <v>28</v>
      </c>
      <c r="J24" s="25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89.25" customHeight="1">
      <c r="A27" s="100"/>
      <c r="B27" s="101"/>
      <c r="C27" s="100"/>
      <c r="D27" s="100"/>
      <c r="E27" s="213" t="s">
        <v>37</v>
      </c>
      <c r="F27" s="213"/>
      <c r="G27" s="213"/>
      <c r="H27" s="213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5" t="s">
        <v>107</v>
      </c>
      <c r="E30" s="33"/>
      <c r="F30" s="33"/>
      <c r="G30" s="33"/>
      <c r="H30" s="33"/>
      <c r="I30" s="33"/>
      <c r="J30" s="32"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108</v>
      </c>
      <c r="E31" s="33"/>
      <c r="F31" s="33"/>
      <c r="G31" s="33"/>
      <c r="H31" s="33"/>
      <c r="I31" s="33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40</v>
      </c>
      <c r="E32" s="33"/>
      <c r="F32" s="33"/>
      <c r="G32" s="33"/>
      <c r="H32" s="33"/>
      <c r="I32" s="33"/>
      <c r="J32" s="72">
        <f>ROUND(J30+J31,2)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42</v>
      </c>
      <c r="G34" s="33"/>
      <c r="H34" s="33"/>
      <c r="I34" s="37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44</v>
      </c>
      <c r="E35" s="27" t="s">
        <v>45</v>
      </c>
      <c r="F35" s="105">
        <v>0</v>
      </c>
      <c r="G35" s="33"/>
      <c r="H35" s="33"/>
      <c r="I35" s="106">
        <v>0.21</v>
      </c>
      <c r="J35" s="105"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7" t="s">
        <v>46</v>
      </c>
      <c r="F36" s="105">
        <f>ROUND((SUM(BF104:BF105)+SUM(BF125:BF145)),2)</f>
        <v>0</v>
      </c>
      <c r="G36" s="33"/>
      <c r="H36" s="33"/>
      <c r="I36" s="106">
        <v>0.15</v>
      </c>
      <c r="J36" s="105">
        <f>ROUND(((SUM(BF104:BF105)+SUM(BF125:BF145))*I36),2)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7" t="s">
        <v>47</v>
      </c>
      <c r="F37" s="105">
        <f>ROUND((SUM(BG104:BG105)+SUM(BG125:BG145)),2)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7" t="s">
        <v>48</v>
      </c>
      <c r="F38" s="105">
        <f>ROUND((SUM(BH104:BH105)+SUM(BH125:BH145)),2)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7" t="s">
        <v>49</v>
      </c>
      <c r="F39" s="105">
        <f>ROUND((SUM(BI104:BI105)+SUM(BI125:BI145)),2)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96"/>
      <c r="D41" s="107" t="s">
        <v>50</v>
      </c>
      <c r="E41" s="61"/>
      <c r="F41" s="61"/>
      <c r="G41" s="108" t="s">
        <v>51</v>
      </c>
      <c r="H41" s="109" t="s">
        <v>52</v>
      </c>
      <c r="I41" s="61"/>
      <c r="J41" s="110">
        <f>SUM(J32:J39)</f>
        <v>0</v>
      </c>
      <c r="K41" s="11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53</v>
      </c>
      <c r="E50" s="45"/>
      <c r="F50" s="45"/>
      <c r="G50" s="44" t="s">
        <v>54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55</v>
      </c>
      <c r="E61" s="36"/>
      <c r="F61" s="112" t="s">
        <v>56</v>
      </c>
      <c r="G61" s="46" t="s">
        <v>55</v>
      </c>
      <c r="H61" s="36"/>
      <c r="I61" s="36"/>
      <c r="J61" s="113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55</v>
      </c>
      <c r="E76" s="36"/>
      <c r="F76" s="112" t="s">
        <v>56</v>
      </c>
      <c r="G76" s="46" t="s">
        <v>55</v>
      </c>
      <c r="H76" s="36"/>
      <c r="I76" s="36"/>
      <c r="J76" s="113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39" t="str">
        <f>E7</f>
        <v>Přípojka tlakové kanalizace - Domov důchodců Červený Mlýn</v>
      </c>
      <c r="F85" s="240"/>
      <c r="G85" s="240"/>
      <c r="H85" s="24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105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4" t="str">
        <f>E9</f>
        <v>SO-03 - MaR</v>
      </c>
      <c r="F87" s="241"/>
      <c r="G87" s="241"/>
      <c r="H87" s="24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19</v>
      </c>
      <c r="D89" s="33"/>
      <c r="E89" s="33"/>
      <c r="F89" s="25" t="str">
        <f>F12</f>
        <v>Všestudy 23</v>
      </c>
      <c r="G89" s="33"/>
      <c r="H89" s="33"/>
      <c r="I89" s="27" t="s">
        <v>21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7" t="s">
        <v>25</v>
      </c>
      <c r="D91" s="33"/>
      <c r="E91" s="33"/>
      <c r="F91" s="25" t="str">
        <f>E15</f>
        <v>Červený Mlýn Všestudy, poskytovatel soc.služeb</v>
      </c>
      <c r="G91" s="33"/>
      <c r="H91" s="33"/>
      <c r="I91" s="27" t="s">
        <v>31</v>
      </c>
      <c r="J91" s="29" t="str">
        <f>E21</f>
        <v>Ing. Karel Krňanský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7" t="s">
        <v>29</v>
      </c>
      <c r="D92" s="33"/>
      <c r="E92" s="33"/>
      <c r="F92" s="25" t="str">
        <f>IF(E18="","",E18)</f>
        <v xml:space="preserve"> </v>
      </c>
      <c r="G92" s="33"/>
      <c r="H92" s="33"/>
      <c r="I92" s="27" t="s">
        <v>34</v>
      </c>
      <c r="J92" s="29" t="str">
        <f>E24</f>
        <v>Zdeněk Drda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4" t="s">
        <v>110</v>
      </c>
      <c r="D94" s="96"/>
      <c r="E94" s="96"/>
      <c r="F94" s="96"/>
      <c r="G94" s="96"/>
      <c r="H94" s="96"/>
      <c r="I94" s="96"/>
      <c r="J94" s="115" t="s">
        <v>111</v>
      </c>
      <c r="K94" s="96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6" t="s">
        <v>112</v>
      </c>
      <c r="D96" s="33"/>
      <c r="E96" s="33"/>
      <c r="F96" s="33"/>
      <c r="G96" s="33"/>
      <c r="H96" s="33"/>
      <c r="I96" s="33"/>
      <c r="J96" s="72"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7"/>
      <c r="D97" s="118" t="s">
        <v>393</v>
      </c>
      <c r="E97" s="119"/>
      <c r="F97" s="119"/>
      <c r="G97" s="119"/>
      <c r="H97" s="119"/>
      <c r="I97" s="119"/>
      <c r="J97" s="120">
        <v>0</v>
      </c>
      <c r="L97" s="117"/>
    </row>
    <row r="98" spans="2:12" s="10" customFormat="1" ht="19.9" customHeight="1">
      <c r="B98" s="121"/>
      <c r="D98" s="122" t="s">
        <v>559</v>
      </c>
      <c r="E98" s="123"/>
      <c r="F98" s="123"/>
      <c r="G98" s="123"/>
      <c r="H98" s="123"/>
      <c r="I98" s="123"/>
      <c r="J98" s="124">
        <v>0</v>
      </c>
      <c r="L98" s="121"/>
    </row>
    <row r="99" spans="2:12" s="10" customFormat="1" ht="19.9" customHeight="1">
      <c r="B99" s="121"/>
      <c r="D99" s="122" t="s">
        <v>560</v>
      </c>
      <c r="E99" s="123"/>
      <c r="F99" s="123"/>
      <c r="G99" s="123"/>
      <c r="H99" s="123"/>
      <c r="I99" s="123"/>
      <c r="J99" s="124">
        <v>0</v>
      </c>
      <c r="L99" s="121"/>
    </row>
    <row r="100" spans="2:12" s="10" customFormat="1" ht="19.9" customHeight="1">
      <c r="B100" s="121"/>
      <c r="D100" s="122" t="s">
        <v>561</v>
      </c>
      <c r="E100" s="123"/>
      <c r="F100" s="123"/>
      <c r="G100" s="123"/>
      <c r="H100" s="123"/>
      <c r="I100" s="123"/>
      <c r="J100" s="124">
        <v>0</v>
      </c>
      <c r="L100" s="121"/>
    </row>
    <row r="101" spans="2:12" s="10" customFormat="1" ht="19.9" customHeight="1">
      <c r="B101" s="121"/>
      <c r="D101" s="122" t="s">
        <v>562</v>
      </c>
      <c r="E101" s="123"/>
      <c r="F101" s="123"/>
      <c r="G101" s="123"/>
      <c r="H101" s="123"/>
      <c r="I101" s="123"/>
      <c r="J101" s="124">
        <v>0</v>
      </c>
      <c r="L101" s="121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9.25" customHeight="1">
      <c r="A104" s="33"/>
      <c r="B104" s="34"/>
      <c r="C104" s="116" t="s">
        <v>121</v>
      </c>
      <c r="D104" s="33"/>
      <c r="E104" s="33"/>
      <c r="F104" s="33"/>
      <c r="G104" s="33"/>
      <c r="H104" s="33"/>
      <c r="I104" s="33"/>
      <c r="J104" s="125">
        <v>0</v>
      </c>
      <c r="K104" s="33"/>
      <c r="L104" s="43"/>
      <c r="N104" s="126" t="s">
        <v>44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8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95" t="s">
        <v>103</v>
      </c>
      <c r="D106" s="96"/>
      <c r="E106" s="96"/>
      <c r="F106" s="96"/>
      <c r="G106" s="96"/>
      <c r="H106" s="96"/>
      <c r="I106" s="96"/>
      <c r="J106" s="97">
        <f>ROUND(J96+J104,2)</f>
        <v>0</v>
      </c>
      <c r="K106" s="96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7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39" t="str">
        <f>E7</f>
        <v>Přípojka tlakové kanalizace - Domov důchodců Červený Mlýn</v>
      </c>
      <c r="F115" s="240"/>
      <c r="G115" s="240"/>
      <c r="H115" s="240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7" t="s">
        <v>105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24" t="str">
        <f>E9</f>
        <v>SO-03 - MaR</v>
      </c>
      <c r="F117" s="241"/>
      <c r="G117" s="241"/>
      <c r="H117" s="24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7" t="s">
        <v>19</v>
      </c>
      <c r="D119" s="33"/>
      <c r="E119" s="33"/>
      <c r="F119" s="25" t="str">
        <f>F12</f>
        <v>Všestudy 23</v>
      </c>
      <c r="G119" s="33"/>
      <c r="H119" s="33"/>
      <c r="I119" s="27" t="s">
        <v>21</v>
      </c>
      <c r="J119" s="56" t="str">
        <f>IF(J12="","",J12)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7" t="s">
        <v>25</v>
      </c>
      <c r="D121" s="33"/>
      <c r="E121" s="33"/>
      <c r="F121" s="25" t="str">
        <f>E15</f>
        <v>Červený Mlýn Všestudy, poskytovatel soc.služeb</v>
      </c>
      <c r="G121" s="33"/>
      <c r="H121" s="33"/>
      <c r="I121" s="27" t="s">
        <v>31</v>
      </c>
      <c r="J121" s="29" t="str">
        <f>E21</f>
        <v>Ing. Karel Krňanský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7" t="s">
        <v>29</v>
      </c>
      <c r="D122" s="33"/>
      <c r="E122" s="33"/>
      <c r="F122" s="25" t="str">
        <f>IF(E18="","",E18)</f>
        <v xml:space="preserve"> </v>
      </c>
      <c r="G122" s="33"/>
      <c r="H122" s="33"/>
      <c r="I122" s="27" t="s">
        <v>34</v>
      </c>
      <c r="J122" s="29" t="str">
        <f>E24</f>
        <v>Zdeněk Drda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27"/>
      <c r="B124" s="128"/>
      <c r="C124" s="129" t="s">
        <v>123</v>
      </c>
      <c r="D124" s="130" t="s">
        <v>65</v>
      </c>
      <c r="E124" s="130" t="s">
        <v>61</v>
      </c>
      <c r="F124" s="130" t="s">
        <v>62</v>
      </c>
      <c r="G124" s="130" t="s">
        <v>124</v>
      </c>
      <c r="H124" s="130" t="s">
        <v>125</v>
      </c>
      <c r="I124" s="130" t="s">
        <v>126</v>
      </c>
      <c r="J124" s="130" t="s">
        <v>111</v>
      </c>
      <c r="K124" s="131" t="s">
        <v>127</v>
      </c>
      <c r="L124" s="132"/>
      <c r="M124" s="63" t="s">
        <v>1</v>
      </c>
      <c r="N124" s="64" t="s">
        <v>44</v>
      </c>
      <c r="O124" s="64" t="s">
        <v>128</v>
      </c>
      <c r="P124" s="64" t="s">
        <v>129</v>
      </c>
      <c r="Q124" s="64" t="s">
        <v>130</v>
      </c>
      <c r="R124" s="64" t="s">
        <v>131</v>
      </c>
      <c r="S124" s="64" t="s">
        <v>132</v>
      </c>
      <c r="T124" s="65" t="s">
        <v>133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3" s="2" customFormat="1" ht="22.9" customHeight="1">
      <c r="A125" s="33"/>
      <c r="B125" s="34"/>
      <c r="C125" s="70" t="s">
        <v>134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</f>
        <v>3.237</v>
      </c>
      <c r="Q125" s="67"/>
      <c r="R125" s="134">
        <f>R126</f>
        <v>0.0169</v>
      </c>
      <c r="S125" s="67"/>
      <c r="T125" s="135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79</v>
      </c>
      <c r="AU125" s="18" t="s">
        <v>113</v>
      </c>
      <c r="BK125" s="136">
        <f>BK126</f>
        <v>0</v>
      </c>
    </row>
    <row r="126" spans="2:63" s="12" customFormat="1" ht="25.9" customHeight="1">
      <c r="B126" s="137"/>
      <c r="D126" s="138" t="s">
        <v>79</v>
      </c>
      <c r="E126" s="139" t="s">
        <v>399</v>
      </c>
      <c r="F126" s="139" t="s">
        <v>400</v>
      </c>
      <c r="J126" s="140">
        <f>BK126</f>
        <v>0</v>
      </c>
      <c r="L126" s="137"/>
      <c r="M126" s="141"/>
      <c r="N126" s="142"/>
      <c r="O126" s="142"/>
      <c r="P126" s="143">
        <f>P127+P132+P134+P137</f>
        <v>3.237</v>
      </c>
      <c r="Q126" s="142"/>
      <c r="R126" s="143">
        <f>R127+R132+R134+R137</f>
        <v>0.0169</v>
      </c>
      <c r="S126" s="142"/>
      <c r="T126" s="144">
        <f>T127+T132+T134+T137</f>
        <v>0</v>
      </c>
      <c r="AR126" s="138" t="s">
        <v>90</v>
      </c>
      <c r="AT126" s="145" t="s">
        <v>79</v>
      </c>
      <c r="AU126" s="145" t="s">
        <v>80</v>
      </c>
      <c r="AY126" s="138" t="s">
        <v>137</v>
      </c>
      <c r="BK126" s="146">
        <f>BK127+BK132+BK134+BK137</f>
        <v>0</v>
      </c>
    </row>
    <row r="127" spans="2:63" s="12" customFormat="1" ht="22.9" customHeight="1">
      <c r="B127" s="137"/>
      <c r="D127" s="138" t="s">
        <v>79</v>
      </c>
      <c r="E127" s="147" t="s">
        <v>519</v>
      </c>
      <c r="F127" s="147" t="s">
        <v>563</v>
      </c>
      <c r="J127" s="148">
        <f>BK127</f>
        <v>0</v>
      </c>
      <c r="L127" s="137"/>
      <c r="M127" s="141"/>
      <c r="N127" s="142"/>
      <c r="O127" s="142"/>
      <c r="P127" s="143">
        <f>SUM(P128:P131)</f>
        <v>3.237</v>
      </c>
      <c r="Q127" s="142"/>
      <c r="R127" s="143">
        <f>SUM(R128:R131)</f>
        <v>0.0169</v>
      </c>
      <c r="S127" s="142"/>
      <c r="T127" s="144">
        <f>SUM(T128:T131)</f>
        <v>0</v>
      </c>
      <c r="AR127" s="138" t="s">
        <v>90</v>
      </c>
      <c r="AT127" s="145" t="s">
        <v>79</v>
      </c>
      <c r="AU127" s="145" t="s">
        <v>88</v>
      </c>
      <c r="AY127" s="138" t="s">
        <v>137</v>
      </c>
      <c r="BK127" s="146">
        <f>SUM(BK128:BK131)</f>
        <v>0</v>
      </c>
    </row>
    <row r="128" spans="1:65" s="2" customFormat="1" ht="16.5" customHeight="1">
      <c r="A128" s="33"/>
      <c r="B128" s="149"/>
      <c r="C128" s="150" t="s">
        <v>88</v>
      </c>
      <c r="D128" s="150" t="s">
        <v>139</v>
      </c>
      <c r="E128" s="151" t="s">
        <v>521</v>
      </c>
      <c r="F128" s="152" t="s">
        <v>522</v>
      </c>
      <c r="G128" s="153" t="s">
        <v>322</v>
      </c>
      <c r="H128" s="154">
        <v>1</v>
      </c>
      <c r="I128" s="155">
        <v>0</v>
      </c>
      <c r="J128" s="155">
        <f>ROUND(I128*H128,2)</f>
        <v>0</v>
      </c>
      <c r="K128" s="152"/>
      <c r="L128" s="34"/>
      <c r="M128" s="156" t="s">
        <v>1</v>
      </c>
      <c r="N128" s="157" t="s">
        <v>45</v>
      </c>
      <c r="O128" s="158">
        <v>2.532</v>
      </c>
      <c r="P128" s="158">
        <f>O128*H128</f>
        <v>2.532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0" t="s">
        <v>219</v>
      </c>
      <c r="AT128" s="160" t="s">
        <v>139</v>
      </c>
      <c r="AU128" s="160" t="s">
        <v>90</v>
      </c>
      <c r="AY128" s="18" t="s">
        <v>137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8" t="s">
        <v>88</v>
      </c>
      <c r="BK128" s="161">
        <f>ROUND(I128*H128,2)</f>
        <v>0</v>
      </c>
      <c r="BL128" s="18" t="s">
        <v>219</v>
      </c>
      <c r="BM128" s="160" t="s">
        <v>564</v>
      </c>
    </row>
    <row r="129" spans="1:65" s="2" customFormat="1" ht="24" customHeight="1">
      <c r="A129" s="33"/>
      <c r="B129" s="149"/>
      <c r="C129" s="190" t="s">
        <v>90</v>
      </c>
      <c r="D129" s="190" t="s">
        <v>234</v>
      </c>
      <c r="E129" s="191" t="s">
        <v>524</v>
      </c>
      <c r="F129" s="192" t="s">
        <v>525</v>
      </c>
      <c r="G129" s="193" t="s">
        <v>322</v>
      </c>
      <c r="H129" s="194">
        <v>1</v>
      </c>
      <c r="I129" s="195">
        <v>0</v>
      </c>
      <c r="J129" s="195">
        <f>ROUND(I129*H129,2)</f>
        <v>0</v>
      </c>
      <c r="K129" s="192" t="s">
        <v>1</v>
      </c>
      <c r="L129" s="196"/>
      <c r="M129" s="197" t="s">
        <v>1</v>
      </c>
      <c r="N129" s="198" t="s">
        <v>45</v>
      </c>
      <c r="O129" s="158">
        <v>0</v>
      </c>
      <c r="P129" s="158">
        <f>O129*H129</f>
        <v>0</v>
      </c>
      <c r="Q129" s="158">
        <v>0.0169</v>
      </c>
      <c r="R129" s="158">
        <f>Q129*H129</f>
        <v>0.0169</v>
      </c>
      <c r="S129" s="158">
        <v>0</v>
      </c>
      <c r="T129" s="15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0" t="s">
        <v>303</v>
      </c>
      <c r="AT129" s="160" t="s">
        <v>234</v>
      </c>
      <c r="AU129" s="160" t="s">
        <v>90</v>
      </c>
      <c r="AY129" s="18" t="s">
        <v>137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8" t="s">
        <v>88</v>
      </c>
      <c r="BK129" s="161">
        <f>ROUND(I129*H129,2)</f>
        <v>0</v>
      </c>
      <c r="BL129" s="18" t="s">
        <v>219</v>
      </c>
      <c r="BM129" s="160" t="s">
        <v>565</v>
      </c>
    </row>
    <row r="130" spans="1:65" s="2" customFormat="1" ht="36" customHeight="1">
      <c r="A130" s="33"/>
      <c r="B130" s="149"/>
      <c r="C130" s="150" t="s">
        <v>155</v>
      </c>
      <c r="D130" s="150" t="s">
        <v>139</v>
      </c>
      <c r="E130" s="151" t="s">
        <v>528</v>
      </c>
      <c r="F130" s="152" t="s">
        <v>566</v>
      </c>
      <c r="G130" s="153" t="s">
        <v>339</v>
      </c>
      <c r="H130" s="154">
        <v>1</v>
      </c>
      <c r="I130" s="155">
        <v>0</v>
      </c>
      <c r="J130" s="155">
        <f>ROUND(I130*H130,2)</f>
        <v>0</v>
      </c>
      <c r="K130" s="152" t="s">
        <v>1</v>
      </c>
      <c r="L130" s="34"/>
      <c r="M130" s="156" t="s">
        <v>1</v>
      </c>
      <c r="N130" s="157" t="s">
        <v>45</v>
      </c>
      <c r="O130" s="158">
        <v>0</v>
      </c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0" t="s">
        <v>219</v>
      </c>
      <c r="AT130" s="160" t="s">
        <v>139</v>
      </c>
      <c r="AU130" s="160" t="s">
        <v>90</v>
      </c>
      <c r="AY130" s="18" t="s">
        <v>137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8" t="s">
        <v>88</v>
      </c>
      <c r="BK130" s="161">
        <f>ROUND(I130*H130,2)</f>
        <v>0</v>
      </c>
      <c r="BL130" s="18" t="s">
        <v>219</v>
      </c>
      <c r="BM130" s="160" t="s">
        <v>567</v>
      </c>
    </row>
    <row r="131" spans="1:65" s="2" customFormat="1" ht="16.5" customHeight="1">
      <c r="A131" s="33"/>
      <c r="B131" s="149"/>
      <c r="C131" s="150" t="s">
        <v>143</v>
      </c>
      <c r="D131" s="150" t="s">
        <v>139</v>
      </c>
      <c r="E131" s="151" t="s">
        <v>516</v>
      </c>
      <c r="F131" s="152" t="s">
        <v>517</v>
      </c>
      <c r="G131" s="153" t="s">
        <v>339</v>
      </c>
      <c r="H131" s="154">
        <v>1</v>
      </c>
      <c r="I131" s="155">
        <v>0</v>
      </c>
      <c r="J131" s="155">
        <f>ROUND(I131*H131,2)</f>
        <v>0</v>
      </c>
      <c r="K131" s="152" t="s">
        <v>1</v>
      </c>
      <c r="L131" s="34"/>
      <c r="M131" s="156" t="s">
        <v>1</v>
      </c>
      <c r="N131" s="157" t="s">
        <v>45</v>
      </c>
      <c r="O131" s="158">
        <v>0.705</v>
      </c>
      <c r="P131" s="158">
        <f>O131*H131</f>
        <v>0.705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0" t="s">
        <v>219</v>
      </c>
      <c r="AT131" s="160" t="s">
        <v>139</v>
      </c>
      <c r="AU131" s="160" t="s">
        <v>90</v>
      </c>
      <c r="AY131" s="18" t="s">
        <v>137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8" t="s">
        <v>88</v>
      </c>
      <c r="BK131" s="161">
        <f>ROUND(I131*H131,2)</f>
        <v>0</v>
      </c>
      <c r="BL131" s="18" t="s">
        <v>219</v>
      </c>
      <c r="BM131" s="160" t="s">
        <v>568</v>
      </c>
    </row>
    <row r="132" spans="2:63" s="12" customFormat="1" ht="22.9" customHeight="1">
      <c r="B132" s="137"/>
      <c r="D132" s="138" t="s">
        <v>79</v>
      </c>
      <c r="E132" s="147" t="s">
        <v>569</v>
      </c>
      <c r="F132" s="147" t="s">
        <v>570</v>
      </c>
      <c r="I132" s="12">
        <v>0</v>
      </c>
      <c r="J132" s="148">
        <f>BK132</f>
        <v>0</v>
      </c>
      <c r="L132" s="137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8" t="s">
        <v>90</v>
      </c>
      <c r="AT132" s="145" t="s">
        <v>79</v>
      </c>
      <c r="AU132" s="145" t="s">
        <v>88</v>
      </c>
      <c r="AY132" s="138" t="s">
        <v>137</v>
      </c>
      <c r="BK132" s="146">
        <f>BK133</f>
        <v>0</v>
      </c>
    </row>
    <row r="133" spans="1:65" s="2" customFormat="1" ht="16.5" customHeight="1">
      <c r="A133" s="33"/>
      <c r="B133" s="149"/>
      <c r="C133" s="150" t="s">
        <v>163</v>
      </c>
      <c r="D133" s="150" t="s">
        <v>139</v>
      </c>
      <c r="E133" s="151" t="s">
        <v>571</v>
      </c>
      <c r="F133" s="152" t="s">
        <v>572</v>
      </c>
      <c r="G133" s="153" t="s">
        <v>339</v>
      </c>
      <c r="H133" s="154">
        <v>1</v>
      </c>
      <c r="I133" s="155">
        <v>0</v>
      </c>
      <c r="J133" s="155">
        <f>ROUND(I133*H133,2)</f>
        <v>0</v>
      </c>
      <c r="K133" s="152" t="s">
        <v>1</v>
      </c>
      <c r="L133" s="34"/>
      <c r="M133" s="156" t="s">
        <v>1</v>
      </c>
      <c r="N133" s="157" t="s">
        <v>45</v>
      </c>
      <c r="O133" s="158">
        <v>0</v>
      </c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0" t="s">
        <v>219</v>
      </c>
      <c r="AT133" s="160" t="s">
        <v>139</v>
      </c>
      <c r="AU133" s="160" t="s">
        <v>90</v>
      </c>
      <c r="AY133" s="18" t="s">
        <v>137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8" t="s">
        <v>88</v>
      </c>
      <c r="BK133" s="161">
        <f>ROUND(I133*H133,2)</f>
        <v>0</v>
      </c>
      <c r="BL133" s="18" t="s">
        <v>219</v>
      </c>
      <c r="BM133" s="160" t="s">
        <v>573</v>
      </c>
    </row>
    <row r="134" spans="2:63" s="12" customFormat="1" ht="22.9" customHeight="1">
      <c r="B134" s="137"/>
      <c r="D134" s="138" t="s">
        <v>79</v>
      </c>
      <c r="E134" s="147" t="s">
        <v>574</v>
      </c>
      <c r="F134" s="147" t="s">
        <v>575</v>
      </c>
      <c r="I134" s="12">
        <v>0</v>
      </c>
      <c r="J134" s="148">
        <f>BK134</f>
        <v>0</v>
      </c>
      <c r="L134" s="137"/>
      <c r="M134" s="141"/>
      <c r="N134" s="142"/>
      <c r="O134" s="142"/>
      <c r="P134" s="143">
        <f>SUM(P135:P136)</f>
        <v>0</v>
      </c>
      <c r="Q134" s="142"/>
      <c r="R134" s="143">
        <f>SUM(R135:R136)</f>
        <v>0</v>
      </c>
      <c r="S134" s="142"/>
      <c r="T134" s="144">
        <f>SUM(T135:T136)</f>
        <v>0</v>
      </c>
      <c r="AR134" s="138" t="s">
        <v>90</v>
      </c>
      <c r="AT134" s="145" t="s">
        <v>79</v>
      </c>
      <c r="AU134" s="145" t="s">
        <v>88</v>
      </c>
      <c r="AY134" s="138" t="s">
        <v>137</v>
      </c>
      <c r="BK134" s="146">
        <f>SUM(BK135:BK136)</f>
        <v>0</v>
      </c>
    </row>
    <row r="135" spans="1:65" s="2" customFormat="1" ht="16.5" customHeight="1">
      <c r="A135" s="33"/>
      <c r="B135" s="149"/>
      <c r="C135" s="150" t="s">
        <v>168</v>
      </c>
      <c r="D135" s="150" t="s">
        <v>139</v>
      </c>
      <c r="E135" s="151" t="s">
        <v>576</v>
      </c>
      <c r="F135" s="152" t="s">
        <v>577</v>
      </c>
      <c r="G135" s="153" t="s">
        <v>322</v>
      </c>
      <c r="H135" s="154">
        <v>1</v>
      </c>
      <c r="I135" s="155">
        <v>0</v>
      </c>
      <c r="J135" s="155">
        <f>ROUND(I135*H135,2)</f>
        <v>0</v>
      </c>
      <c r="K135" s="152" t="s">
        <v>1</v>
      </c>
      <c r="L135" s="34"/>
      <c r="M135" s="156" t="s">
        <v>1</v>
      </c>
      <c r="N135" s="157" t="s">
        <v>45</v>
      </c>
      <c r="O135" s="158">
        <v>0</v>
      </c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0" t="s">
        <v>219</v>
      </c>
      <c r="AT135" s="160" t="s">
        <v>139</v>
      </c>
      <c r="AU135" s="160" t="s">
        <v>90</v>
      </c>
      <c r="AY135" s="18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8" t="s">
        <v>88</v>
      </c>
      <c r="BK135" s="161">
        <f>ROUND(I135*H135,2)</f>
        <v>0</v>
      </c>
      <c r="BL135" s="18" t="s">
        <v>219</v>
      </c>
      <c r="BM135" s="160" t="s">
        <v>578</v>
      </c>
    </row>
    <row r="136" spans="1:65" s="2" customFormat="1" ht="24" customHeight="1">
      <c r="A136" s="33"/>
      <c r="B136" s="149"/>
      <c r="C136" s="150" t="s">
        <v>172</v>
      </c>
      <c r="D136" s="150" t="s">
        <v>139</v>
      </c>
      <c r="E136" s="151" t="s">
        <v>579</v>
      </c>
      <c r="F136" s="152" t="s">
        <v>580</v>
      </c>
      <c r="G136" s="153" t="s">
        <v>322</v>
      </c>
      <c r="H136" s="154">
        <v>1</v>
      </c>
      <c r="I136" s="155">
        <v>0</v>
      </c>
      <c r="J136" s="155">
        <f>ROUND(I136*H136,2)</f>
        <v>0</v>
      </c>
      <c r="K136" s="152" t="s">
        <v>1</v>
      </c>
      <c r="L136" s="34"/>
      <c r="M136" s="156" t="s">
        <v>1</v>
      </c>
      <c r="N136" s="157" t="s">
        <v>45</v>
      </c>
      <c r="O136" s="158">
        <v>0</v>
      </c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0" t="s">
        <v>219</v>
      </c>
      <c r="AT136" s="160" t="s">
        <v>139</v>
      </c>
      <c r="AU136" s="160" t="s">
        <v>90</v>
      </c>
      <c r="AY136" s="18" t="s">
        <v>137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8" t="s">
        <v>88</v>
      </c>
      <c r="BK136" s="161">
        <f>ROUND(I136*H136,2)</f>
        <v>0</v>
      </c>
      <c r="BL136" s="18" t="s">
        <v>219</v>
      </c>
      <c r="BM136" s="160" t="s">
        <v>581</v>
      </c>
    </row>
    <row r="137" spans="2:63" s="12" customFormat="1" ht="22.9" customHeight="1">
      <c r="B137" s="137"/>
      <c r="D137" s="138" t="s">
        <v>79</v>
      </c>
      <c r="E137" s="147" t="s">
        <v>582</v>
      </c>
      <c r="F137" s="147" t="s">
        <v>583</v>
      </c>
      <c r="I137" s="12">
        <v>0</v>
      </c>
      <c r="J137" s="148">
        <f>BK137</f>
        <v>0</v>
      </c>
      <c r="L137" s="137"/>
      <c r="M137" s="141"/>
      <c r="N137" s="142"/>
      <c r="O137" s="142"/>
      <c r="P137" s="143">
        <f>SUM(P138:P145)</f>
        <v>0</v>
      </c>
      <c r="Q137" s="142"/>
      <c r="R137" s="143">
        <f>SUM(R138:R145)</f>
        <v>0</v>
      </c>
      <c r="S137" s="142"/>
      <c r="T137" s="144">
        <f>SUM(T138:T145)</f>
        <v>0</v>
      </c>
      <c r="AR137" s="138" t="s">
        <v>90</v>
      </c>
      <c r="AT137" s="145" t="s">
        <v>79</v>
      </c>
      <c r="AU137" s="145" t="s">
        <v>88</v>
      </c>
      <c r="AY137" s="138" t="s">
        <v>137</v>
      </c>
      <c r="BK137" s="146">
        <f>SUM(BK138:BK145)</f>
        <v>0</v>
      </c>
    </row>
    <row r="138" spans="1:65" s="2" customFormat="1" ht="16.5" customHeight="1">
      <c r="A138" s="33"/>
      <c r="B138" s="149"/>
      <c r="C138" s="150" t="s">
        <v>180</v>
      </c>
      <c r="D138" s="150" t="s">
        <v>139</v>
      </c>
      <c r="E138" s="151" t="s">
        <v>584</v>
      </c>
      <c r="F138" s="152" t="s">
        <v>585</v>
      </c>
      <c r="G138" s="153" t="s">
        <v>339</v>
      </c>
      <c r="H138" s="154">
        <v>1</v>
      </c>
      <c r="I138" s="155">
        <v>0</v>
      </c>
      <c r="J138" s="155">
        <f aca="true" t="shared" si="0" ref="J138:J145">ROUND(I138*H138,2)</f>
        <v>0</v>
      </c>
      <c r="K138" s="152" t="s">
        <v>1</v>
      </c>
      <c r="L138" s="34"/>
      <c r="M138" s="156" t="s">
        <v>1</v>
      </c>
      <c r="N138" s="157" t="s">
        <v>45</v>
      </c>
      <c r="O138" s="158">
        <v>0</v>
      </c>
      <c r="P138" s="158">
        <f aca="true" t="shared" si="1" ref="P138:P145">O138*H138</f>
        <v>0</v>
      </c>
      <c r="Q138" s="158">
        <v>0</v>
      </c>
      <c r="R138" s="158">
        <f aca="true" t="shared" si="2" ref="R138:R145">Q138*H138</f>
        <v>0</v>
      </c>
      <c r="S138" s="158">
        <v>0</v>
      </c>
      <c r="T138" s="159">
        <f aca="true" t="shared" si="3" ref="T138:T145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0" t="s">
        <v>219</v>
      </c>
      <c r="AT138" s="160" t="s">
        <v>139</v>
      </c>
      <c r="AU138" s="160" t="s">
        <v>90</v>
      </c>
      <c r="AY138" s="18" t="s">
        <v>137</v>
      </c>
      <c r="BE138" s="161">
        <f aca="true" t="shared" si="4" ref="BE138:BE145">IF(N138="základní",J138,0)</f>
        <v>0</v>
      </c>
      <c r="BF138" s="161">
        <f aca="true" t="shared" si="5" ref="BF138:BF145">IF(N138="snížená",J138,0)</f>
        <v>0</v>
      </c>
      <c r="BG138" s="161">
        <f aca="true" t="shared" si="6" ref="BG138:BG145">IF(N138="zákl. přenesená",J138,0)</f>
        <v>0</v>
      </c>
      <c r="BH138" s="161">
        <f aca="true" t="shared" si="7" ref="BH138:BH145">IF(N138="sníž. přenesená",J138,0)</f>
        <v>0</v>
      </c>
      <c r="BI138" s="161">
        <f aca="true" t="shared" si="8" ref="BI138:BI145">IF(N138="nulová",J138,0)</f>
        <v>0</v>
      </c>
      <c r="BJ138" s="18" t="s">
        <v>88</v>
      </c>
      <c r="BK138" s="161">
        <f aca="true" t="shared" si="9" ref="BK138:BK145">ROUND(I138*H138,2)</f>
        <v>0</v>
      </c>
      <c r="BL138" s="18" t="s">
        <v>219</v>
      </c>
      <c r="BM138" s="160" t="s">
        <v>586</v>
      </c>
    </row>
    <row r="139" spans="1:65" s="2" customFormat="1" ht="16.5" customHeight="1">
      <c r="A139" s="33"/>
      <c r="B139" s="149"/>
      <c r="C139" s="150" t="s">
        <v>184</v>
      </c>
      <c r="D139" s="150" t="s">
        <v>139</v>
      </c>
      <c r="E139" s="151" t="s">
        <v>587</v>
      </c>
      <c r="F139" s="152" t="s">
        <v>588</v>
      </c>
      <c r="G139" s="153" t="s">
        <v>589</v>
      </c>
      <c r="H139" s="154">
        <v>32</v>
      </c>
      <c r="I139" s="155">
        <v>0</v>
      </c>
      <c r="J139" s="155">
        <f t="shared" si="0"/>
        <v>0</v>
      </c>
      <c r="K139" s="152" t="s">
        <v>1</v>
      </c>
      <c r="L139" s="34"/>
      <c r="M139" s="156" t="s">
        <v>1</v>
      </c>
      <c r="N139" s="157" t="s">
        <v>45</v>
      </c>
      <c r="O139" s="158">
        <v>0</v>
      </c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0" t="s">
        <v>219</v>
      </c>
      <c r="AT139" s="160" t="s">
        <v>139</v>
      </c>
      <c r="AU139" s="160" t="s">
        <v>90</v>
      </c>
      <c r="AY139" s="18" t="s">
        <v>137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8" t="s">
        <v>88</v>
      </c>
      <c r="BK139" s="161">
        <f t="shared" si="9"/>
        <v>0</v>
      </c>
      <c r="BL139" s="18" t="s">
        <v>219</v>
      </c>
      <c r="BM139" s="160" t="s">
        <v>590</v>
      </c>
    </row>
    <row r="140" spans="1:65" s="2" customFormat="1" ht="16.5" customHeight="1">
      <c r="A140" s="33"/>
      <c r="B140" s="149"/>
      <c r="C140" s="150" t="s">
        <v>189</v>
      </c>
      <c r="D140" s="150" t="s">
        <v>139</v>
      </c>
      <c r="E140" s="151" t="s">
        <v>591</v>
      </c>
      <c r="F140" s="152" t="s">
        <v>592</v>
      </c>
      <c r="G140" s="153" t="s">
        <v>589</v>
      </c>
      <c r="H140" s="154">
        <v>16</v>
      </c>
      <c r="I140" s="155">
        <v>0</v>
      </c>
      <c r="J140" s="155">
        <f t="shared" si="0"/>
        <v>0</v>
      </c>
      <c r="K140" s="152" t="s">
        <v>1</v>
      </c>
      <c r="L140" s="34"/>
      <c r="M140" s="156" t="s">
        <v>1</v>
      </c>
      <c r="N140" s="157" t="s">
        <v>45</v>
      </c>
      <c r="O140" s="158">
        <v>0</v>
      </c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0" t="s">
        <v>219</v>
      </c>
      <c r="AT140" s="160" t="s">
        <v>139</v>
      </c>
      <c r="AU140" s="160" t="s">
        <v>90</v>
      </c>
      <c r="AY140" s="18" t="s">
        <v>137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8" t="s">
        <v>88</v>
      </c>
      <c r="BK140" s="161">
        <f t="shared" si="9"/>
        <v>0</v>
      </c>
      <c r="BL140" s="18" t="s">
        <v>219</v>
      </c>
      <c r="BM140" s="160" t="s">
        <v>593</v>
      </c>
    </row>
    <row r="141" spans="1:65" s="2" customFormat="1" ht="16.5" customHeight="1">
      <c r="A141" s="33"/>
      <c r="B141" s="149"/>
      <c r="C141" s="150" t="s">
        <v>193</v>
      </c>
      <c r="D141" s="150" t="s">
        <v>139</v>
      </c>
      <c r="E141" s="151" t="s">
        <v>594</v>
      </c>
      <c r="F141" s="152" t="s">
        <v>595</v>
      </c>
      <c r="G141" s="153" t="s">
        <v>589</v>
      </c>
      <c r="H141" s="154">
        <v>32</v>
      </c>
      <c r="I141" s="155">
        <v>0</v>
      </c>
      <c r="J141" s="155">
        <f t="shared" si="0"/>
        <v>0</v>
      </c>
      <c r="K141" s="152" t="s">
        <v>1</v>
      </c>
      <c r="L141" s="34"/>
      <c r="M141" s="156" t="s">
        <v>1</v>
      </c>
      <c r="N141" s="157" t="s">
        <v>45</v>
      </c>
      <c r="O141" s="158">
        <v>0</v>
      </c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0" t="s">
        <v>219</v>
      </c>
      <c r="AT141" s="160" t="s">
        <v>139</v>
      </c>
      <c r="AU141" s="160" t="s">
        <v>90</v>
      </c>
      <c r="AY141" s="18" t="s">
        <v>137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8" t="s">
        <v>88</v>
      </c>
      <c r="BK141" s="161">
        <f t="shared" si="9"/>
        <v>0</v>
      </c>
      <c r="BL141" s="18" t="s">
        <v>219</v>
      </c>
      <c r="BM141" s="160" t="s">
        <v>596</v>
      </c>
    </row>
    <row r="142" spans="1:65" s="2" customFormat="1" ht="16.5" customHeight="1">
      <c r="A142" s="33"/>
      <c r="B142" s="149"/>
      <c r="C142" s="150" t="s">
        <v>197</v>
      </c>
      <c r="D142" s="150" t="s">
        <v>139</v>
      </c>
      <c r="E142" s="151" t="s">
        <v>597</v>
      </c>
      <c r="F142" s="152" t="s">
        <v>598</v>
      </c>
      <c r="G142" s="153" t="s">
        <v>589</v>
      </c>
      <c r="H142" s="154">
        <v>72</v>
      </c>
      <c r="I142" s="155">
        <v>0</v>
      </c>
      <c r="J142" s="155">
        <f t="shared" si="0"/>
        <v>0</v>
      </c>
      <c r="K142" s="152" t="s">
        <v>1</v>
      </c>
      <c r="L142" s="34"/>
      <c r="M142" s="156" t="s">
        <v>1</v>
      </c>
      <c r="N142" s="157" t="s">
        <v>45</v>
      </c>
      <c r="O142" s="158">
        <v>0</v>
      </c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0" t="s">
        <v>219</v>
      </c>
      <c r="AT142" s="160" t="s">
        <v>139</v>
      </c>
      <c r="AU142" s="160" t="s">
        <v>90</v>
      </c>
      <c r="AY142" s="18" t="s">
        <v>137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8" t="s">
        <v>88</v>
      </c>
      <c r="BK142" s="161">
        <f t="shared" si="9"/>
        <v>0</v>
      </c>
      <c r="BL142" s="18" t="s">
        <v>219</v>
      </c>
      <c r="BM142" s="160" t="s">
        <v>599</v>
      </c>
    </row>
    <row r="143" spans="1:65" s="2" customFormat="1" ht="16.5" customHeight="1">
      <c r="A143" s="33"/>
      <c r="B143" s="149"/>
      <c r="C143" s="150" t="s">
        <v>201</v>
      </c>
      <c r="D143" s="150" t="s">
        <v>139</v>
      </c>
      <c r="E143" s="151" t="s">
        <v>600</v>
      </c>
      <c r="F143" s="152" t="s">
        <v>601</v>
      </c>
      <c r="G143" s="153" t="s">
        <v>589</v>
      </c>
      <c r="H143" s="154">
        <v>4</v>
      </c>
      <c r="I143" s="155">
        <v>0</v>
      </c>
      <c r="J143" s="155">
        <f t="shared" si="0"/>
        <v>0</v>
      </c>
      <c r="K143" s="152" t="s">
        <v>1</v>
      </c>
      <c r="L143" s="34"/>
      <c r="M143" s="156" t="s">
        <v>1</v>
      </c>
      <c r="N143" s="157" t="s">
        <v>45</v>
      </c>
      <c r="O143" s="158">
        <v>0</v>
      </c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0" t="s">
        <v>219</v>
      </c>
      <c r="AT143" s="160" t="s">
        <v>139</v>
      </c>
      <c r="AU143" s="160" t="s">
        <v>90</v>
      </c>
      <c r="AY143" s="18" t="s">
        <v>137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8" t="s">
        <v>88</v>
      </c>
      <c r="BK143" s="161">
        <f t="shared" si="9"/>
        <v>0</v>
      </c>
      <c r="BL143" s="18" t="s">
        <v>219</v>
      </c>
      <c r="BM143" s="160" t="s">
        <v>602</v>
      </c>
    </row>
    <row r="144" spans="1:65" s="2" customFormat="1" ht="16.5" customHeight="1">
      <c r="A144" s="33"/>
      <c r="B144" s="149"/>
      <c r="C144" s="150" t="s">
        <v>210</v>
      </c>
      <c r="D144" s="150" t="s">
        <v>139</v>
      </c>
      <c r="E144" s="151" t="s">
        <v>603</v>
      </c>
      <c r="F144" s="152" t="s">
        <v>604</v>
      </c>
      <c r="G144" s="153" t="s">
        <v>589</v>
      </c>
      <c r="H144" s="154">
        <v>8</v>
      </c>
      <c r="I144" s="155">
        <v>0</v>
      </c>
      <c r="J144" s="155">
        <f t="shared" si="0"/>
        <v>0</v>
      </c>
      <c r="K144" s="152" t="s">
        <v>1</v>
      </c>
      <c r="L144" s="34"/>
      <c r="M144" s="156" t="s">
        <v>1</v>
      </c>
      <c r="N144" s="157" t="s">
        <v>45</v>
      </c>
      <c r="O144" s="158">
        <v>0</v>
      </c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0" t="s">
        <v>219</v>
      </c>
      <c r="AT144" s="160" t="s">
        <v>139</v>
      </c>
      <c r="AU144" s="160" t="s">
        <v>90</v>
      </c>
      <c r="AY144" s="18" t="s">
        <v>137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8" t="s">
        <v>88</v>
      </c>
      <c r="BK144" s="161">
        <f t="shared" si="9"/>
        <v>0</v>
      </c>
      <c r="BL144" s="18" t="s">
        <v>219</v>
      </c>
      <c r="BM144" s="160" t="s">
        <v>605</v>
      </c>
    </row>
    <row r="145" spans="1:65" s="2" customFormat="1" ht="16.5" customHeight="1">
      <c r="A145" s="33"/>
      <c r="B145" s="149"/>
      <c r="C145" s="150" t="s">
        <v>8</v>
      </c>
      <c r="D145" s="150" t="s">
        <v>139</v>
      </c>
      <c r="E145" s="151" t="s">
        <v>606</v>
      </c>
      <c r="F145" s="152" t="s">
        <v>607</v>
      </c>
      <c r="G145" s="153" t="s">
        <v>589</v>
      </c>
      <c r="H145" s="154">
        <v>8</v>
      </c>
      <c r="I145" s="155">
        <v>0</v>
      </c>
      <c r="J145" s="155">
        <f t="shared" si="0"/>
        <v>0</v>
      </c>
      <c r="K145" s="152" t="s">
        <v>1</v>
      </c>
      <c r="L145" s="34"/>
      <c r="M145" s="199" t="s">
        <v>1</v>
      </c>
      <c r="N145" s="200" t="s">
        <v>45</v>
      </c>
      <c r="O145" s="201">
        <v>0</v>
      </c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0" t="s">
        <v>219</v>
      </c>
      <c r="AT145" s="160" t="s">
        <v>139</v>
      </c>
      <c r="AU145" s="160" t="s">
        <v>90</v>
      </c>
      <c r="AY145" s="18" t="s">
        <v>137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8" t="s">
        <v>88</v>
      </c>
      <c r="BK145" s="161">
        <f t="shared" si="9"/>
        <v>0</v>
      </c>
      <c r="BL145" s="18" t="s">
        <v>219</v>
      </c>
      <c r="BM145" s="160" t="s">
        <v>608</v>
      </c>
    </row>
    <row r="146" spans="1:31" s="2" customFormat="1" ht="6.95" customHeight="1">
      <c r="A146" s="33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34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</sheetData>
  <autoFilter ref="C124:K14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45"/>
  <sheetViews>
    <sheetView showGridLines="0" tabSelected="1" workbookViewId="0" topLeftCell="A1">
      <selection activeCell="K129" sqref="K129:K1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8"/>
    </row>
    <row r="2" spans="12:46" s="1" customFormat="1" ht="36.95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90</v>
      </c>
    </row>
    <row r="4" spans="2:46" s="1" customFormat="1" ht="24.95" customHeight="1">
      <c r="B4" s="21"/>
      <c r="D4" s="22" t="s">
        <v>104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9" t="str">
        <f>'Rekapitulace stavby'!K6</f>
        <v>Přípojka tlakové kanalizace - Domov důchodců Červený Mlýn</v>
      </c>
      <c r="F7" s="240"/>
      <c r="G7" s="240"/>
      <c r="H7" s="240"/>
      <c r="L7" s="21"/>
    </row>
    <row r="8" spans="1:31" s="2" customFormat="1" ht="12" customHeight="1">
      <c r="A8" s="33"/>
      <c r="B8" s="34"/>
      <c r="C8" s="33"/>
      <c r="D8" s="27" t="s">
        <v>105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4" t="s">
        <v>609</v>
      </c>
      <c r="F9" s="241"/>
      <c r="G9" s="241"/>
      <c r="H9" s="24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7" t="s">
        <v>16</v>
      </c>
      <c r="E11" s="33"/>
      <c r="F11" s="25" t="s">
        <v>1</v>
      </c>
      <c r="G11" s="33"/>
      <c r="H11" s="33"/>
      <c r="I11" s="27" t="s">
        <v>18</v>
      </c>
      <c r="J11" s="25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7" t="s">
        <v>19</v>
      </c>
      <c r="E12" s="33"/>
      <c r="F12" s="25" t="s">
        <v>20</v>
      </c>
      <c r="G12" s="33"/>
      <c r="H12" s="33"/>
      <c r="I12" s="27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7" t="s">
        <v>25</v>
      </c>
      <c r="E14" s="33"/>
      <c r="F14" s="33"/>
      <c r="G14" s="33"/>
      <c r="H14" s="33"/>
      <c r="I14" s="27" t="s">
        <v>26</v>
      </c>
      <c r="J14" s="25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5" t="s">
        <v>27</v>
      </c>
      <c r="F15" s="33"/>
      <c r="G15" s="33"/>
      <c r="H15" s="33"/>
      <c r="I15" s="27" t="s">
        <v>28</v>
      </c>
      <c r="J15" s="25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7" t="s">
        <v>29</v>
      </c>
      <c r="E17" s="33"/>
      <c r="F17" s="33"/>
      <c r="G17" s="33"/>
      <c r="H17" s="33"/>
      <c r="I17" s="27" t="s">
        <v>26</v>
      </c>
      <c r="J17" s="25" t="str">
        <f>'Rekapitulace stavby'!AN13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07" t="str">
        <f>'Rekapitulace stavby'!E14</f>
        <v xml:space="preserve"> </v>
      </c>
      <c r="F18" s="207"/>
      <c r="G18" s="207"/>
      <c r="H18" s="207"/>
      <c r="I18" s="27" t="s">
        <v>28</v>
      </c>
      <c r="J18" s="25" t="str">
        <f>'Rekapitulace stavby'!AN14</f>
        <v/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7" t="s">
        <v>31</v>
      </c>
      <c r="E20" s="33"/>
      <c r="F20" s="33"/>
      <c r="G20" s="33"/>
      <c r="H20" s="33"/>
      <c r="I20" s="27" t="s">
        <v>26</v>
      </c>
      <c r="J20" s="25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5" t="s">
        <v>32</v>
      </c>
      <c r="F21" s="33"/>
      <c r="G21" s="33"/>
      <c r="H21" s="33"/>
      <c r="I21" s="27" t="s">
        <v>28</v>
      </c>
      <c r="J21" s="25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26</v>
      </c>
      <c r="J23" s="25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5" t="s">
        <v>35</v>
      </c>
      <c r="F24" s="33"/>
      <c r="G24" s="33"/>
      <c r="H24" s="33"/>
      <c r="I24" s="27" t="s">
        <v>28</v>
      </c>
      <c r="J24" s="25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7" t="s">
        <v>36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89.25" customHeight="1">
      <c r="A27" s="100"/>
      <c r="B27" s="101"/>
      <c r="C27" s="100"/>
      <c r="D27" s="100"/>
      <c r="E27" s="213" t="s">
        <v>37</v>
      </c>
      <c r="F27" s="213"/>
      <c r="G27" s="213"/>
      <c r="H27" s="213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5" t="s">
        <v>107</v>
      </c>
      <c r="E30" s="33"/>
      <c r="F30" s="33"/>
      <c r="G30" s="33"/>
      <c r="H30" s="33"/>
      <c r="I30" s="33"/>
      <c r="J30" s="32"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108</v>
      </c>
      <c r="E31" s="33"/>
      <c r="F31" s="33"/>
      <c r="G31" s="33"/>
      <c r="H31" s="33"/>
      <c r="I31" s="33"/>
      <c r="J31" s="32">
        <f>J105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40</v>
      </c>
      <c r="E32" s="33"/>
      <c r="F32" s="33"/>
      <c r="G32" s="33"/>
      <c r="H32" s="33"/>
      <c r="I32" s="33"/>
      <c r="J32" s="72">
        <f>ROUND(J30+J31,2)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42</v>
      </c>
      <c r="G34" s="33"/>
      <c r="H34" s="33"/>
      <c r="I34" s="37" t="s">
        <v>41</v>
      </c>
      <c r="J34" s="37" t="s">
        <v>43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44</v>
      </c>
      <c r="E35" s="27" t="s">
        <v>45</v>
      </c>
      <c r="F35" s="105">
        <v>0</v>
      </c>
      <c r="G35" s="33"/>
      <c r="H35" s="33"/>
      <c r="I35" s="106">
        <v>0.21</v>
      </c>
      <c r="J35" s="105"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7" t="s">
        <v>46</v>
      </c>
      <c r="F36" s="105">
        <f>ROUND((SUM(BF105:BF106)+SUM(BF126:BF144)),2)</f>
        <v>0</v>
      </c>
      <c r="G36" s="33"/>
      <c r="H36" s="33"/>
      <c r="I36" s="106">
        <v>0.15</v>
      </c>
      <c r="J36" s="105">
        <f>ROUND(((SUM(BF105:BF106)+SUM(BF126:BF144))*I36),2)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7" t="s">
        <v>47</v>
      </c>
      <c r="F37" s="105">
        <f>ROUND((SUM(BG105:BG106)+SUM(BG126:BG144)),2)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7" t="s">
        <v>48</v>
      </c>
      <c r="F38" s="105">
        <f>ROUND((SUM(BH105:BH106)+SUM(BH126:BH144)),2)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7" t="s">
        <v>49</v>
      </c>
      <c r="F39" s="105">
        <f>ROUND((SUM(BI105:BI106)+SUM(BI126:BI144)),2)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96"/>
      <c r="D41" s="107" t="s">
        <v>50</v>
      </c>
      <c r="E41" s="61"/>
      <c r="F41" s="61"/>
      <c r="G41" s="108" t="s">
        <v>51</v>
      </c>
      <c r="H41" s="109" t="s">
        <v>52</v>
      </c>
      <c r="I41" s="61"/>
      <c r="J41" s="110">
        <f>SUM(J32:J39)</f>
        <v>0</v>
      </c>
      <c r="K41" s="11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53</v>
      </c>
      <c r="E50" s="45"/>
      <c r="F50" s="45"/>
      <c r="G50" s="44" t="s">
        <v>54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55</v>
      </c>
      <c r="E61" s="36"/>
      <c r="F61" s="112" t="s">
        <v>56</v>
      </c>
      <c r="G61" s="46" t="s">
        <v>55</v>
      </c>
      <c r="H61" s="36"/>
      <c r="I61" s="36"/>
      <c r="J61" s="113" t="s">
        <v>56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57</v>
      </c>
      <c r="E65" s="47"/>
      <c r="F65" s="47"/>
      <c r="G65" s="44" t="s">
        <v>58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55</v>
      </c>
      <c r="E76" s="36"/>
      <c r="F76" s="112" t="s">
        <v>56</v>
      </c>
      <c r="G76" s="46" t="s">
        <v>55</v>
      </c>
      <c r="H76" s="36"/>
      <c r="I76" s="36"/>
      <c r="J76" s="113" t="s">
        <v>56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39" t="str">
        <f>E7</f>
        <v>Přípojka tlakové kanalizace - Domov důchodců Červený Mlýn</v>
      </c>
      <c r="F85" s="240"/>
      <c r="G85" s="240"/>
      <c r="H85" s="24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7" t="s">
        <v>105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4" t="str">
        <f>E9</f>
        <v>SO-04 - Vedlejší rozpočtové náklady</v>
      </c>
      <c r="F87" s="241"/>
      <c r="G87" s="241"/>
      <c r="H87" s="24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7" t="s">
        <v>19</v>
      </c>
      <c r="D89" s="33"/>
      <c r="E89" s="33"/>
      <c r="F89" s="25" t="str">
        <f>F12</f>
        <v>Všestudy 23</v>
      </c>
      <c r="G89" s="33"/>
      <c r="H89" s="33"/>
      <c r="I89" s="27" t="s">
        <v>21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7" t="s">
        <v>25</v>
      </c>
      <c r="D91" s="33"/>
      <c r="E91" s="33"/>
      <c r="F91" s="25" t="str">
        <f>E15</f>
        <v>Červený Mlýn Všestudy, poskytovatel soc.služeb</v>
      </c>
      <c r="G91" s="33"/>
      <c r="H91" s="33"/>
      <c r="I91" s="27" t="s">
        <v>31</v>
      </c>
      <c r="J91" s="29" t="str">
        <f>E21</f>
        <v>Ing. Karel Krňanský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7" t="s">
        <v>29</v>
      </c>
      <c r="D92" s="33"/>
      <c r="E92" s="33"/>
      <c r="F92" s="25" t="str">
        <f>IF(E18="","",E18)</f>
        <v xml:space="preserve"> </v>
      </c>
      <c r="G92" s="33"/>
      <c r="H92" s="33"/>
      <c r="I92" s="27" t="s">
        <v>34</v>
      </c>
      <c r="J92" s="29" t="str">
        <f>E24</f>
        <v>Zdeněk Drda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4" t="s">
        <v>110</v>
      </c>
      <c r="D94" s="96"/>
      <c r="E94" s="96"/>
      <c r="F94" s="96"/>
      <c r="G94" s="96"/>
      <c r="H94" s="96"/>
      <c r="I94" s="96"/>
      <c r="J94" s="115" t="s">
        <v>111</v>
      </c>
      <c r="K94" s="96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6" t="s">
        <v>112</v>
      </c>
      <c r="D96" s="33"/>
      <c r="E96" s="33"/>
      <c r="F96" s="33"/>
      <c r="G96" s="33"/>
      <c r="H96" s="33"/>
      <c r="I96" s="33"/>
      <c r="J96" s="72"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7"/>
      <c r="D97" s="118" t="s">
        <v>610</v>
      </c>
      <c r="E97" s="119"/>
      <c r="F97" s="119"/>
      <c r="G97" s="119"/>
      <c r="H97" s="119"/>
      <c r="I97" s="119"/>
      <c r="J97" s="120">
        <v>0</v>
      </c>
      <c r="L97" s="117"/>
    </row>
    <row r="98" spans="2:12" s="10" customFormat="1" ht="19.9" customHeight="1">
      <c r="B98" s="121"/>
      <c r="D98" s="122" t="s">
        <v>611</v>
      </c>
      <c r="E98" s="123"/>
      <c r="F98" s="123"/>
      <c r="G98" s="123"/>
      <c r="H98" s="123"/>
      <c r="I98" s="123"/>
      <c r="J98" s="124">
        <v>0</v>
      </c>
      <c r="L98" s="121"/>
    </row>
    <row r="99" spans="2:12" s="10" customFormat="1" ht="19.9" customHeight="1">
      <c r="B99" s="121"/>
      <c r="D99" s="122" t="s">
        <v>612</v>
      </c>
      <c r="E99" s="123"/>
      <c r="F99" s="123"/>
      <c r="G99" s="123"/>
      <c r="H99" s="123"/>
      <c r="I99" s="123"/>
      <c r="J99" s="124">
        <v>0</v>
      </c>
      <c r="L99" s="121"/>
    </row>
    <row r="100" spans="2:12" s="10" customFormat="1" ht="19.9" customHeight="1">
      <c r="B100" s="121"/>
      <c r="D100" s="122" t="s">
        <v>613</v>
      </c>
      <c r="E100" s="123"/>
      <c r="F100" s="123"/>
      <c r="G100" s="123"/>
      <c r="H100" s="123"/>
      <c r="I100" s="123"/>
      <c r="J100" s="124">
        <v>0</v>
      </c>
      <c r="L100" s="121"/>
    </row>
    <row r="101" spans="2:12" s="10" customFormat="1" ht="19.9" customHeight="1">
      <c r="B101" s="121"/>
      <c r="D101" s="122" t="s">
        <v>614</v>
      </c>
      <c r="E101" s="123"/>
      <c r="F101" s="123"/>
      <c r="G101" s="123"/>
      <c r="H101" s="123"/>
      <c r="I101" s="123"/>
      <c r="J101" s="124">
        <v>0</v>
      </c>
      <c r="L101" s="121"/>
    </row>
    <row r="102" spans="2:12" s="10" customFormat="1" ht="19.9" customHeight="1">
      <c r="B102" s="121"/>
      <c r="D102" s="122" t="s">
        <v>615</v>
      </c>
      <c r="E102" s="123"/>
      <c r="F102" s="123"/>
      <c r="G102" s="123"/>
      <c r="H102" s="123"/>
      <c r="I102" s="123"/>
      <c r="J102" s="124">
        <v>0</v>
      </c>
      <c r="L102" s="121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9.25" customHeight="1">
      <c r="A105" s="33"/>
      <c r="B105" s="34"/>
      <c r="C105" s="116" t="s">
        <v>121</v>
      </c>
      <c r="D105" s="33"/>
      <c r="E105" s="33"/>
      <c r="F105" s="33"/>
      <c r="G105" s="33"/>
      <c r="H105" s="33"/>
      <c r="I105" s="33"/>
      <c r="J105" s="125">
        <v>0</v>
      </c>
      <c r="K105" s="33"/>
      <c r="L105" s="43"/>
      <c r="N105" s="126" t="s">
        <v>44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8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95" t="s">
        <v>103</v>
      </c>
      <c r="D107" s="96"/>
      <c r="E107" s="96"/>
      <c r="F107" s="96"/>
      <c r="G107" s="96"/>
      <c r="H107" s="96"/>
      <c r="I107" s="96"/>
      <c r="J107" s="97">
        <f>ROUND(J96+J105,2)</f>
        <v>0</v>
      </c>
      <c r="K107" s="96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122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7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39" t="str">
        <f>E7</f>
        <v>Přípojka tlakové kanalizace - Domov důchodců Červený Mlýn</v>
      </c>
      <c r="F116" s="240"/>
      <c r="G116" s="240"/>
      <c r="H116" s="240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7" t="s">
        <v>105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24" t="str">
        <f>E9</f>
        <v>SO-04 - Vedlejší rozpočtové náklady</v>
      </c>
      <c r="F118" s="241"/>
      <c r="G118" s="241"/>
      <c r="H118" s="24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7" t="s">
        <v>19</v>
      </c>
      <c r="D120" s="33"/>
      <c r="E120" s="33"/>
      <c r="F120" s="25" t="str">
        <f>F12</f>
        <v>Všestudy 23</v>
      </c>
      <c r="G120" s="33"/>
      <c r="H120" s="33"/>
      <c r="I120" s="27" t="s">
        <v>21</v>
      </c>
      <c r="J120" s="56" t="str">
        <f>IF(J12="","",J12)</f>
        <v/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7" t="s">
        <v>25</v>
      </c>
      <c r="D122" s="33"/>
      <c r="E122" s="33"/>
      <c r="F122" s="25" t="str">
        <f>E15</f>
        <v>Červený Mlýn Všestudy, poskytovatel soc.služeb</v>
      </c>
      <c r="G122" s="33"/>
      <c r="H122" s="33"/>
      <c r="I122" s="27" t="s">
        <v>31</v>
      </c>
      <c r="J122" s="29" t="str">
        <f>E21</f>
        <v>Ing. Karel Krňanský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7" t="s">
        <v>29</v>
      </c>
      <c r="D123" s="33"/>
      <c r="E123" s="33"/>
      <c r="F123" s="25" t="str">
        <f>IF(E18="","",E18)</f>
        <v xml:space="preserve"> </v>
      </c>
      <c r="G123" s="33"/>
      <c r="H123" s="33"/>
      <c r="I123" s="27" t="s">
        <v>34</v>
      </c>
      <c r="J123" s="29" t="str">
        <f>E24</f>
        <v>Zdeněk Drda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7"/>
      <c r="B125" s="128"/>
      <c r="C125" s="129" t="s">
        <v>123</v>
      </c>
      <c r="D125" s="130" t="s">
        <v>65</v>
      </c>
      <c r="E125" s="130" t="s">
        <v>61</v>
      </c>
      <c r="F125" s="130" t="s">
        <v>62</v>
      </c>
      <c r="G125" s="130" t="s">
        <v>124</v>
      </c>
      <c r="H125" s="130" t="s">
        <v>125</v>
      </c>
      <c r="I125" s="130" t="s">
        <v>126</v>
      </c>
      <c r="J125" s="130" t="s">
        <v>111</v>
      </c>
      <c r="K125" s="131" t="s">
        <v>127</v>
      </c>
      <c r="L125" s="132"/>
      <c r="M125" s="63" t="s">
        <v>1</v>
      </c>
      <c r="N125" s="64" t="s">
        <v>44</v>
      </c>
      <c r="O125" s="64" t="s">
        <v>128</v>
      </c>
      <c r="P125" s="64" t="s">
        <v>129</v>
      </c>
      <c r="Q125" s="64" t="s">
        <v>130</v>
      </c>
      <c r="R125" s="64" t="s">
        <v>131</v>
      </c>
      <c r="S125" s="64" t="s">
        <v>132</v>
      </c>
      <c r="T125" s="65" t="s">
        <v>133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134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</f>
        <v>0</v>
      </c>
      <c r="Q126" s="67"/>
      <c r="R126" s="134">
        <f>R127</f>
        <v>0</v>
      </c>
      <c r="S126" s="67"/>
      <c r="T126" s="135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79</v>
      </c>
      <c r="AU126" s="18" t="s">
        <v>113</v>
      </c>
      <c r="BK126" s="136">
        <f>BK127</f>
        <v>0</v>
      </c>
    </row>
    <row r="127" spans="2:63" s="12" customFormat="1" ht="25.9" customHeight="1">
      <c r="B127" s="137"/>
      <c r="D127" s="138" t="s">
        <v>79</v>
      </c>
      <c r="E127" s="139" t="s">
        <v>616</v>
      </c>
      <c r="F127" s="139" t="s">
        <v>98</v>
      </c>
      <c r="J127" s="140">
        <f>BK127</f>
        <v>0</v>
      </c>
      <c r="L127" s="137"/>
      <c r="M127" s="141"/>
      <c r="N127" s="142"/>
      <c r="O127" s="142"/>
      <c r="P127" s="143">
        <f>P128+P133+P136+P141+P143</f>
        <v>0</v>
      </c>
      <c r="Q127" s="142"/>
      <c r="R127" s="143">
        <f>R128+R133+R136+R141+R143</f>
        <v>0</v>
      </c>
      <c r="S127" s="142"/>
      <c r="T127" s="144">
        <f>T128+T133+T136+T141+T143</f>
        <v>0</v>
      </c>
      <c r="AR127" s="138" t="s">
        <v>163</v>
      </c>
      <c r="AT127" s="145" t="s">
        <v>79</v>
      </c>
      <c r="AU127" s="145" t="s">
        <v>80</v>
      </c>
      <c r="AY127" s="138" t="s">
        <v>137</v>
      </c>
      <c r="BK127" s="146">
        <f>BK128+BK133+BK136+BK141+BK143</f>
        <v>0</v>
      </c>
    </row>
    <row r="128" spans="2:63" s="12" customFormat="1" ht="22.9" customHeight="1">
      <c r="B128" s="137"/>
      <c r="D128" s="138" t="s">
        <v>79</v>
      </c>
      <c r="E128" s="147" t="s">
        <v>617</v>
      </c>
      <c r="F128" s="147" t="s">
        <v>618</v>
      </c>
      <c r="J128" s="148">
        <f>BK128</f>
        <v>0</v>
      </c>
      <c r="L128" s="137"/>
      <c r="M128" s="141"/>
      <c r="N128" s="142"/>
      <c r="O128" s="142"/>
      <c r="P128" s="143">
        <f>SUM(P129:P132)</f>
        <v>0</v>
      </c>
      <c r="Q128" s="142"/>
      <c r="R128" s="143">
        <f>SUM(R129:R132)</f>
        <v>0</v>
      </c>
      <c r="S128" s="142"/>
      <c r="T128" s="144">
        <f>SUM(T129:T132)</f>
        <v>0</v>
      </c>
      <c r="AR128" s="138" t="s">
        <v>163</v>
      </c>
      <c r="AT128" s="145" t="s">
        <v>79</v>
      </c>
      <c r="AU128" s="145" t="s">
        <v>88</v>
      </c>
      <c r="AY128" s="138" t="s">
        <v>137</v>
      </c>
      <c r="BK128" s="146">
        <f>SUM(BK129:BK132)</f>
        <v>0</v>
      </c>
    </row>
    <row r="129" spans="1:65" s="2" customFormat="1" ht="16.5" customHeight="1">
      <c r="A129" s="33"/>
      <c r="B129" s="149"/>
      <c r="C129" s="150" t="s">
        <v>88</v>
      </c>
      <c r="D129" s="150" t="s">
        <v>139</v>
      </c>
      <c r="E129" s="151" t="s">
        <v>619</v>
      </c>
      <c r="F129" s="152" t="s">
        <v>620</v>
      </c>
      <c r="G129" s="153" t="s">
        <v>339</v>
      </c>
      <c r="H129" s="154">
        <v>1</v>
      </c>
      <c r="I129" s="155">
        <v>0</v>
      </c>
      <c r="J129" s="155">
        <f>ROUND(I129*H129,2)</f>
        <v>0</v>
      </c>
      <c r="K129" s="152"/>
      <c r="L129" s="34"/>
      <c r="M129" s="156" t="s">
        <v>1</v>
      </c>
      <c r="N129" s="157" t="s">
        <v>45</v>
      </c>
      <c r="O129" s="158">
        <v>0</v>
      </c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0" t="s">
        <v>621</v>
      </c>
      <c r="AT129" s="160" t="s">
        <v>139</v>
      </c>
      <c r="AU129" s="160" t="s">
        <v>90</v>
      </c>
      <c r="AY129" s="18" t="s">
        <v>137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8" t="s">
        <v>88</v>
      </c>
      <c r="BK129" s="161">
        <f>ROUND(I129*H129,2)</f>
        <v>0</v>
      </c>
      <c r="BL129" s="18" t="s">
        <v>621</v>
      </c>
      <c r="BM129" s="160" t="s">
        <v>622</v>
      </c>
    </row>
    <row r="130" spans="1:65" s="2" customFormat="1" ht="16.5" customHeight="1">
      <c r="A130" s="33"/>
      <c r="B130" s="149"/>
      <c r="C130" s="150" t="s">
        <v>90</v>
      </c>
      <c r="D130" s="150" t="s">
        <v>139</v>
      </c>
      <c r="E130" s="151" t="s">
        <v>623</v>
      </c>
      <c r="F130" s="152" t="s">
        <v>624</v>
      </c>
      <c r="G130" s="153" t="s">
        <v>339</v>
      </c>
      <c r="H130" s="154">
        <v>1</v>
      </c>
      <c r="I130" s="155">
        <v>0</v>
      </c>
      <c r="J130" s="155">
        <f>ROUND(I130*H130,2)</f>
        <v>0</v>
      </c>
      <c r="K130" s="152"/>
      <c r="L130" s="34"/>
      <c r="M130" s="156" t="s">
        <v>1</v>
      </c>
      <c r="N130" s="157" t="s">
        <v>45</v>
      </c>
      <c r="O130" s="158">
        <v>0</v>
      </c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0" t="s">
        <v>621</v>
      </c>
      <c r="AT130" s="160" t="s">
        <v>139</v>
      </c>
      <c r="AU130" s="160" t="s">
        <v>90</v>
      </c>
      <c r="AY130" s="18" t="s">
        <v>137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8" t="s">
        <v>88</v>
      </c>
      <c r="BK130" s="161">
        <f>ROUND(I130*H130,2)</f>
        <v>0</v>
      </c>
      <c r="BL130" s="18" t="s">
        <v>621</v>
      </c>
      <c r="BM130" s="160" t="s">
        <v>625</v>
      </c>
    </row>
    <row r="131" spans="1:65" s="2" customFormat="1" ht="16.5" customHeight="1">
      <c r="A131" s="33"/>
      <c r="B131" s="149"/>
      <c r="C131" s="150" t="s">
        <v>155</v>
      </c>
      <c r="D131" s="150" t="s">
        <v>139</v>
      </c>
      <c r="E131" s="151" t="s">
        <v>626</v>
      </c>
      <c r="F131" s="152" t="s">
        <v>627</v>
      </c>
      <c r="G131" s="153" t="s">
        <v>339</v>
      </c>
      <c r="H131" s="154">
        <v>1</v>
      </c>
      <c r="I131" s="155">
        <v>0</v>
      </c>
      <c r="J131" s="155">
        <f>ROUND(I131*H131,2)</f>
        <v>0</v>
      </c>
      <c r="K131" s="152"/>
      <c r="L131" s="34"/>
      <c r="M131" s="156" t="s">
        <v>1</v>
      </c>
      <c r="N131" s="157" t="s">
        <v>45</v>
      </c>
      <c r="O131" s="158">
        <v>0</v>
      </c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0" t="s">
        <v>621</v>
      </c>
      <c r="AT131" s="160" t="s">
        <v>139</v>
      </c>
      <c r="AU131" s="160" t="s">
        <v>90</v>
      </c>
      <c r="AY131" s="18" t="s">
        <v>137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8" t="s">
        <v>88</v>
      </c>
      <c r="BK131" s="161">
        <f>ROUND(I131*H131,2)</f>
        <v>0</v>
      </c>
      <c r="BL131" s="18" t="s">
        <v>621</v>
      </c>
      <c r="BM131" s="160" t="s">
        <v>628</v>
      </c>
    </row>
    <row r="132" spans="1:65" s="2" customFormat="1" ht="16.5" customHeight="1">
      <c r="A132" s="33"/>
      <c r="B132" s="149"/>
      <c r="C132" s="150" t="s">
        <v>143</v>
      </c>
      <c r="D132" s="150" t="s">
        <v>139</v>
      </c>
      <c r="E132" s="151" t="s">
        <v>629</v>
      </c>
      <c r="F132" s="152" t="s">
        <v>630</v>
      </c>
      <c r="G132" s="153" t="s">
        <v>339</v>
      </c>
      <c r="H132" s="154">
        <v>1</v>
      </c>
      <c r="I132" s="155">
        <v>0</v>
      </c>
      <c r="J132" s="155">
        <f>ROUND(I132*H132,2)</f>
        <v>0</v>
      </c>
      <c r="K132" s="152"/>
      <c r="L132" s="34"/>
      <c r="M132" s="156" t="s">
        <v>1</v>
      </c>
      <c r="N132" s="157" t="s">
        <v>45</v>
      </c>
      <c r="O132" s="158">
        <v>0</v>
      </c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0" t="s">
        <v>621</v>
      </c>
      <c r="AT132" s="160" t="s">
        <v>139</v>
      </c>
      <c r="AU132" s="160" t="s">
        <v>90</v>
      </c>
      <c r="AY132" s="18" t="s">
        <v>137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8" t="s">
        <v>88</v>
      </c>
      <c r="BK132" s="161">
        <f>ROUND(I132*H132,2)</f>
        <v>0</v>
      </c>
      <c r="BL132" s="18" t="s">
        <v>621</v>
      </c>
      <c r="BM132" s="160" t="s">
        <v>631</v>
      </c>
    </row>
    <row r="133" spans="2:63" s="12" customFormat="1" ht="22.9" customHeight="1">
      <c r="B133" s="137"/>
      <c r="D133" s="138" t="s">
        <v>79</v>
      </c>
      <c r="E133" s="147" t="s">
        <v>632</v>
      </c>
      <c r="F133" s="147" t="s">
        <v>633</v>
      </c>
      <c r="I133" s="12">
        <v>0</v>
      </c>
      <c r="J133" s="148">
        <f>BK133</f>
        <v>0</v>
      </c>
      <c r="L133" s="137"/>
      <c r="M133" s="141"/>
      <c r="N133" s="142"/>
      <c r="O133" s="142"/>
      <c r="P133" s="143">
        <f>SUM(P134:P135)</f>
        <v>0</v>
      </c>
      <c r="Q133" s="142"/>
      <c r="R133" s="143">
        <f>SUM(R134:R135)</f>
        <v>0</v>
      </c>
      <c r="S133" s="142"/>
      <c r="T133" s="144">
        <f>SUM(T134:T135)</f>
        <v>0</v>
      </c>
      <c r="AR133" s="138" t="s">
        <v>163</v>
      </c>
      <c r="AT133" s="145" t="s">
        <v>79</v>
      </c>
      <c r="AU133" s="145" t="s">
        <v>88</v>
      </c>
      <c r="AY133" s="138" t="s">
        <v>137</v>
      </c>
      <c r="BK133" s="146">
        <f>SUM(BK134:BK135)</f>
        <v>0</v>
      </c>
    </row>
    <row r="134" spans="1:65" s="2" customFormat="1" ht="16.5" customHeight="1">
      <c r="A134" s="33"/>
      <c r="B134" s="149"/>
      <c r="C134" s="150" t="s">
        <v>163</v>
      </c>
      <c r="D134" s="150" t="s">
        <v>139</v>
      </c>
      <c r="E134" s="151" t="s">
        <v>634</v>
      </c>
      <c r="F134" s="152" t="s">
        <v>635</v>
      </c>
      <c r="G134" s="153" t="s">
        <v>339</v>
      </c>
      <c r="H134" s="154">
        <v>1</v>
      </c>
      <c r="I134" s="155">
        <v>0</v>
      </c>
      <c r="J134" s="155">
        <f>ROUND(I134*H134,2)</f>
        <v>0</v>
      </c>
      <c r="K134" s="152"/>
      <c r="L134" s="34"/>
      <c r="M134" s="156" t="s">
        <v>1</v>
      </c>
      <c r="N134" s="157" t="s">
        <v>45</v>
      </c>
      <c r="O134" s="158">
        <v>0</v>
      </c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0" t="s">
        <v>621</v>
      </c>
      <c r="AT134" s="160" t="s">
        <v>139</v>
      </c>
      <c r="AU134" s="160" t="s">
        <v>90</v>
      </c>
      <c r="AY134" s="18" t="s">
        <v>137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8" t="s">
        <v>88</v>
      </c>
      <c r="BK134" s="161">
        <f>ROUND(I134*H134,2)</f>
        <v>0</v>
      </c>
      <c r="BL134" s="18" t="s">
        <v>621</v>
      </c>
      <c r="BM134" s="160" t="s">
        <v>636</v>
      </c>
    </row>
    <row r="135" spans="1:65" s="2" customFormat="1" ht="16.5" customHeight="1">
      <c r="A135" s="33"/>
      <c r="B135" s="149"/>
      <c r="C135" s="150" t="s">
        <v>168</v>
      </c>
      <c r="D135" s="150" t="s">
        <v>139</v>
      </c>
      <c r="E135" s="151" t="s">
        <v>637</v>
      </c>
      <c r="F135" s="152" t="s">
        <v>638</v>
      </c>
      <c r="G135" s="153" t="s">
        <v>339</v>
      </c>
      <c r="H135" s="154">
        <v>1</v>
      </c>
      <c r="I135" s="155">
        <v>0</v>
      </c>
      <c r="J135" s="155">
        <f>ROUND(I135*H135,2)</f>
        <v>0</v>
      </c>
      <c r="K135" s="152"/>
      <c r="L135" s="34"/>
      <c r="M135" s="156" t="s">
        <v>1</v>
      </c>
      <c r="N135" s="157" t="s">
        <v>45</v>
      </c>
      <c r="O135" s="158">
        <v>0</v>
      </c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0" t="s">
        <v>621</v>
      </c>
      <c r="AT135" s="160" t="s">
        <v>139</v>
      </c>
      <c r="AU135" s="160" t="s">
        <v>90</v>
      </c>
      <c r="AY135" s="18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8" t="s">
        <v>88</v>
      </c>
      <c r="BK135" s="161">
        <f>ROUND(I135*H135,2)</f>
        <v>0</v>
      </c>
      <c r="BL135" s="18" t="s">
        <v>621</v>
      </c>
      <c r="BM135" s="160" t="s">
        <v>639</v>
      </c>
    </row>
    <row r="136" spans="2:63" s="12" customFormat="1" ht="22.9" customHeight="1">
      <c r="B136" s="137"/>
      <c r="D136" s="138" t="s">
        <v>79</v>
      </c>
      <c r="E136" s="147" t="s">
        <v>640</v>
      </c>
      <c r="F136" s="147" t="s">
        <v>641</v>
      </c>
      <c r="I136" s="12">
        <v>0</v>
      </c>
      <c r="J136" s="148">
        <f>BK136</f>
        <v>0</v>
      </c>
      <c r="L136" s="137"/>
      <c r="M136" s="141"/>
      <c r="N136" s="142"/>
      <c r="O136" s="142"/>
      <c r="P136" s="143">
        <f>SUM(P137:P140)</f>
        <v>0</v>
      </c>
      <c r="Q136" s="142"/>
      <c r="R136" s="143">
        <f>SUM(R137:R140)</f>
        <v>0</v>
      </c>
      <c r="S136" s="142"/>
      <c r="T136" s="144">
        <f>SUM(T137:T140)</f>
        <v>0</v>
      </c>
      <c r="AR136" s="138" t="s">
        <v>163</v>
      </c>
      <c r="AT136" s="145" t="s">
        <v>79</v>
      </c>
      <c r="AU136" s="145" t="s">
        <v>88</v>
      </c>
      <c r="AY136" s="138" t="s">
        <v>137</v>
      </c>
      <c r="BK136" s="146">
        <f>SUM(BK137:BK140)</f>
        <v>0</v>
      </c>
    </row>
    <row r="137" spans="1:65" s="2" customFormat="1" ht="16.5" customHeight="1">
      <c r="A137" s="33"/>
      <c r="B137" s="149"/>
      <c r="C137" s="150" t="s">
        <v>172</v>
      </c>
      <c r="D137" s="150" t="s">
        <v>139</v>
      </c>
      <c r="E137" s="151" t="s">
        <v>642</v>
      </c>
      <c r="F137" s="152" t="s">
        <v>643</v>
      </c>
      <c r="G137" s="153" t="s">
        <v>339</v>
      </c>
      <c r="H137" s="154">
        <v>1</v>
      </c>
      <c r="I137" s="155">
        <v>0</v>
      </c>
      <c r="J137" s="155">
        <f>ROUND(I137*H137,2)</f>
        <v>0</v>
      </c>
      <c r="K137" s="152"/>
      <c r="L137" s="34"/>
      <c r="M137" s="156" t="s">
        <v>1</v>
      </c>
      <c r="N137" s="157" t="s">
        <v>45</v>
      </c>
      <c r="O137" s="158">
        <v>0</v>
      </c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0" t="s">
        <v>621</v>
      </c>
      <c r="AT137" s="160" t="s">
        <v>139</v>
      </c>
      <c r="AU137" s="160" t="s">
        <v>90</v>
      </c>
      <c r="AY137" s="18" t="s">
        <v>137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8" t="s">
        <v>88</v>
      </c>
      <c r="BK137" s="161">
        <f>ROUND(I137*H137,2)</f>
        <v>0</v>
      </c>
      <c r="BL137" s="18" t="s">
        <v>621</v>
      </c>
      <c r="BM137" s="160" t="s">
        <v>644</v>
      </c>
    </row>
    <row r="138" spans="1:65" s="2" customFormat="1" ht="16.5" customHeight="1">
      <c r="A138" s="33"/>
      <c r="B138" s="149"/>
      <c r="C138" s="150" t="s">
        <v>180</v>
      </c>
      <c r="D138" s="150" t="s">
        <v>139</v>
      </c>
      <c r="E138" s="151" t="s">
        <v>645</v>
      </c>
      <c r="F138" s="152" t="s">
        <v>646</v>
      </c>
      <c r="G138" s="153" t="s">
        <v>339</v>
      </c>
      <c r="H138" s="154">
        <v>1</v>
      </c>
      <c r="I138" s="155">
        <v>0</v>
      </c>
      <c r="J138" s="155">
        <f>ROUND(I138*H138,2)</f>
        <v>0</v>
      </c>
      <c r="K138" s="152"/>
      <c r="L138" s="34"/>
      <c r="M138" s="156" t="s">
        <v>1</v>
      </c>
      <c r="N138" s="157" t="s">
        <v>45</v>
      </c>
      <c r="O138" s="158">
        <v>0</v>
      </c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0" t="s">
        <v>621</v>
      </c>
      <c r="AT138" s="160" t="s">
        <v>139</v>
      </c>
      <c r="AU138" s="160" t="s">
        <v>90</v>
      </c>
      <c r="AY138" s="18" t="s">
        <v>137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8" t="s">
        <v>88</v>
      </c>
      <c r="BK138" s="161">
        <f>ROUND(I138*H138,2)</f>
        <v>0</v>
      </c>
      <c r="BL138" s="18" t="s">
        <v>621</v>
      </c>
      <c r="BM138" s="160" t="s">
        <v>647</v>
      </c>
    </row>
    <row r="139" spans="1:65" s="2" customFormat="1" ht="16.5" customHeight="1">
      <c r="A139" s="33"/>
      <c r="B139" s="149"/>
      <c r="C139" s="150" t="s">
        <v>184</v>
      </c>
      <c r="D139" s="150" t="s">
        <v>139</v>
      </c>
      <c r="E139" s="151" t="s">
        <v>648</v>
      </c>
      <c r="F139" s="152" t="s">
        <v>649</v>
      </c>
      <c r="G139" s="153" t="s">
        <v>339</v>
      </c>
      <c r="H139" s="154">
        <v>1</v>
      </c>
      <c r="I139" s="155">
        <v>0</v>
      </c>
      <c r="J139" s="155">
        <f>ROUND(I139*H139,2)</f>
        <v>0</v>
      </c>
      <c r="K139" s="152"/>
      <c r="L139" s="34"/>
      <c r="M139" s="156" t="s">
        <v>1</v>
      </c>
      <c r="N139" s="157" t="s">
        <v>45</v>
      </c>
      <c r="O139" s="158">
        <v>0</v>
      </c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0" t="s">
        <v>621</v>
      </c>
      <c r="AT139" s="160" t="s">
        <v>139</v>
      </c>
      <c r="AU139" s="160" t="s">
        <v>90</v>
      </c>
      <c r="AY139" s="18" t="s">
        <v>137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8" t="s">
        <v>88</v>
      </c>
      <c r="BK139" s="161">
        <f>ROUND(I139*H139,2)</f>
        <v>0</v>
      </c>
      <c r="BL139" s="18" t="s">
        <v>621</v>
      </c>
      <c r="BM139" s="160" t="s">
        <v>650</v>
      </c>
    </row>
    <row r="140" spans="1:65" s="2" customFormat="1" ht="16.5" customHeight="1">
      <c r="A140" s="33"/>
      <c r="B140" s="149"/>
      <c r="C140" s="150" t="s">
        <v>189</v>
      </c>
      <c r="D140" s="150" t="s">
        <v>139</v>
      </c>
      <c r="E140" s="151" t="s">
        <v>651</v>
      </c>
      <c r="F140" s="152" t="s">
        <v>652</v>
      </c>
      <c r="G140" s="153" t="s">
        <v>339</v>
      </c>
      <c r="H140" s="154">
        <v>1</v>
      </c>
      <c r="I140" s="155">
        <v>0</v>
      </c>
      <c r="J140" s="155">
        <f>ROUND(I140*H140,2)</f>
        <v>0</v>
      </c>
      <c r="K140" s="152"/>
      <c r="L140" s="34"/>
      <c r="M140" s="156" t="s">
        <v>1</v>
      </c>
      <c r="N140" s="157" t="s">
        <v>45</v>
      </c>
      <c r="O140" s="158">
        <v>0</v>
      </c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0" t="s">
        <v>621</v>
      </c>
      <c r="AT140" s="160" t="s">
        <v>139</v>
      </c>
      <c r="AU140" s="160" t="s">
        <v>90</v>
      </c>
      <c r="AY140" s="18" t="s">
        <v>137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8" t="s">
        <v>88</v>
      </c>
      <c r="BK140" s="161">
        <f>ROUND(I140*H140,2)</f>
        <v>0</v>
      </c>
      <c r="BL140" s="18" t="s">
        <v>621</v>
      </c>
      <c r="BM140" s="160" t="s">
        <v>653</v>
      </c>
    </row>
    <row r="141" spans="2:63" s="12" customFormat="1" ht="22.9" customHeight="1">
      <c r="B141" s="137"/>
      <c r="D141" s="138" t="s">
        <v>79</v>
      </c>
      <c r="E141" s="147" t="s">
        <v>654</v>
      </c>
      <c r="F141" s="147" t="s">
        <v>655</v>
      </c>
      <c r="I141" s="12">
        <v>0</v>
      </c>
      <c r="J141" s="148">
        <f>BK141</f>
        <v>0</v>
      </c>
      <c r="L141" s="137"/>
      <c r="M141" s="141"/>
      <c r="N141" s="142"/>
      <c r="O141" s="142"/>
      <c r="P141" s="143">
        <f>P142</f>
        <v>0</v>
      </c>
      <c r="Q141" s="142"/>
      <c r="R141" s="143">
        <f>R142</f>
        <v>0</v>
      </c>
      <c r="S141" s="142"/>
      <c r="T141" s="144">
        <f>T142</f>
        <v>0</v>
      </c>
      <c r="AR141" s="138" t="s">
        <v>163</v>
      </c>
      <c r="AT141" s="145" t="s">
        <v>79</v>
      </c>
      <c r="AU141" s="145" t="s">
        <v>88</v>
      </c>
      <c r="AY141" s="138" t="s">
        <v>137</v>
      </c>
      <c r="BK141" s="146">
        <f>BK142</f>
        <v>0</v>
      </c>
    </row>
    <row r="142" spans="1:65" s="2" customFormat="1" ht="16.5" customHeight="1">
      <c r="A142" s="33"/>
      <c r="B142" s="149"/>
      <c r="C142" s="150" t="s">
        <v>193</v>
      </c>
      <c r="D142" s="150" t="s">
        <v>139</v>
      </c>
      <c r="E142" s="151" t="s">
        <v>656</v>
      </c>
      <c r="F142" s="152" t="s">
        <v>657</v>
      </c>
      <c r="G142" s="153" t="s">
        <v>339</v>
      </c>
      <c r="H142" s="154">
        <v>1</v>
      </c>
      <c r="I142" s="155">
        <v>0</v>
      </c>
      <c r="J142" s="155">
        <f>ROUND(I142*H142,2)</f>
        <v>0</v>
      </c>
      <c r="K142" s="152"/>
      <c r="L142" s="34"/>
      <c r="M142" s="156" t="s">
        <v>1</v>
      </c>
      <c r="N142" s="157" t="s">
        <v>45</v>
      </c>
      <c r="O142" s="158">
        <v>0</v>
      </c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0" t="s">
        <v>621</v>
      </c>
      <c r="AT142" s="160" t="s">
        <v>139</v>
      </c>
      <c r="AU142" s="160" t="s">
        <v>90</v>
      </c>
      <c r="AY142" s="18" t="s">
        <v>137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8" t="s">
        <v>88</v>
      </c>
      <c r="BK142" s="161">
        <f>ROUND(I142*H142,2)</f>
        <v>0</v>
      </c>
      <c r="BL142" s="18" t="s">
        <v>621</v>
      </c>
      <c r="BM142" s="160" t="s">
        <v>658</v>
      </c>
    </row>
    <row r="143" spans="2:63" s="12" customFormat="1" ht="22.9" customHeight="1">
      <c r="B143" s="137"/>
      <c r="D143" s="138" t="s">
        <v>79</v>
      </c>
      <c r="E143" s="147" t="s">
        <v>659</v>
      </c>
      <c r="F143" s="147" t="s">
        <v>108</v>
      </c>
      <c r="J143" s="148">
        <f>BK143</f>
        <v>0</v>
      </c>
      <c r="L143" s="137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8" t="s">
        <v>163</v>
      </c>
      <c r="AT143" s="145" t="s">
        <v>79</v>
      </c>
      <c r="AU143" s="145" t="s">
        <v>88</v>
      </c>
      <c r="AY143" s="138" t="s">
        <v>137</v>
      </c>
      <c r="BK143" s="146">
        <f>BK144</f>
        <v>0</v>
      </c>
    </row>
    <row r="144" spans="1:65" s="2" customFormat="1" ht="16.5" customHeight="1">
      <c r="A144" s="33"/>
      <c r="B144" s="149"/>
      <c r="C144" s="150" t="s">
        <v>197</v>
      </c>
      <c r="D144" s="150" t="s">
        <v>139</v>
      </c>
      <c r="E144" s="151" t="s">
        <v>660</v>
      </c>
      <c r="F144" s="152" t="s">
        <v>661</v>
      </c>
      <c r="G144" s="153" t="s">
        <v>339</v>
      </c>
      <c r="H144" s="154">
        <v>1</v>
      </c>
      <c r="I144" s="155">
        <v>0</v>
      </c>
      <c r="J144" s="155">
        <f>ROUND(I144*H144,2)</f>
        <v>0</v>
      </c>
      <c r="K144" s="152"/>
      <c r="L144" s="34"/>
      <c r="M144" s="199" t="s">
        <v>1</v>
      </c>
      <c r="N144" s="200" t="s">
        <v>45</v>
      </c>
      <c r="O144" s="201">
        <v>0</v>
      </c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0" t="s">
        <v>621</v>
      </c>
      <c r="AT144" s="160" t="s">
        <v>139</v>
      </c>
      <c r="AU144" s="160" t="s">
        <v>90</v>
      </c>
      <c r="AY144" s="18" t="s">
        <v>137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8" t="s">
        <v>88</v>
      </c>
      <c r="BK144" s="161">
        <f>ROUND(I144*H144,2)</f>
        <v>0</v>
      </c>
      <c r="BL144" s="18" t="s">
        <v>621</v>
      </c>
      <c r="BM144" s="160" t="s">
        <v>662</v>
      </c>
    </row>
    <row r="145" spans="1:31" s="2" customFormat="1" ht="6.95" customHeight="1">
      <c r="A145" s="33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5:K14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Zdenda56-PC\Zdenda56</dc:creator>
  <cp:keywords/>
  <dc:description/>
  <cp:lastModifiedBy>Ondřej Šimon</cp:lastModifiedBy>
  <dcterms:created xsi:type="dcterms:W3CDTF">2019-12-16T18:45:05Z</dcterms:created>
  <dcterms:modified xsi:type="dcterms:W3CDTF">2020-08-07T16:30:01Z</dcterms:modified>
  <cp:category/>
  <cp:version/>
  <cp:contentType/>
  <cp:contentStatus/>
</cp:coreProperties>
</file>