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/>
  <bookViews>
    <workbookView xWindow="0" yWindow="0" windowWidth="23040" windowHeight="9060" activeTab="0"/>
  </bookViews>
  <sheets>
    <sheet name="Rekapitulace stavby" sheetId="1" r:id="rId1"/>
    <sheet name="SO 01 - Oprava podlah díl..." sheetId="2" r:id="rId2"/>
    <sheet name="SO 02 - Oprava podlah díl..." sheetId="3" r:id="rId3"/>
  </sheets>
  <definedNames>
    <definedName name="_xlnm._FilterDatabase" localSheetId="1" hidden="1">'SO 01 - Oprava podlah díl...'!$C$127:$K$222</definedName>
    <definedName name="_xlnm._FilterDatabase" localSheetId="2" hidden="1">'SO 02 - Oprava podlah díl...'!$C$126:$K$173</definedName>
    <definedName name="_xlnm.Print_Area" localSheetId="0">'Rekapitulace stavby'!$D$4:$AO$76,'Rekapitulace stavby'!$C$82:$AQ$97</definedName>
    <definedName name="_xlnm.Print_Area" localSheetId="1">'SO 01 - Oprava podlah díl...'!$C$4:$J$76,'SO 01 - Oprava podlah díl...'!$C$82:$J$109,'SO 01 - Oprava podlah díl...'!$C$115:$K$222</definedName>
    <definedName name="_xlnm.Print_Area" localSheetId="2">'SO 02 - Oprava podlah díl...'!$C$4:$J$76,'SO 02 - Oprava podlah díl...'!$C$82:$J$108,'SO 02 - Oprava podlah díl...'!$C$114:$K$173</definedName>
    <definedName name="_xlnm.Print_Titles" localSheetId="0">'Rekapitulace stavby'!$92:$92</definedName>
    <definedName name="_xlnm.Print_Titles" localSheetId="1">'SO 01 - Oprava podlah díl...'!$127:$127</definedName>
    <definedName name="_xlnm.Print_Titles" localSheetId="2">'SO 02 - Oprava podlah díl...'!$126:$126</definedName>
  </definedNames>
  <calcPr calcId="191029"/>
</workbook>
</file>

<file path=xl/sharedStrings.xml><?xml version="1.0" encoding="utf-8"?>
<sst xmlns="http://schemas.openxmlformats.org/spreadsheetml/2006/main" count="1849" uniqueCount="338">
  <si>
    <t>Export Komplet</t>
  </si>
  <si>
    <t/>
  </si>
  <si>
    <t>2.0</t>
  </si>
  <si>
    <t>False</t>
  </si>
  <si>
    <t>{620323ea-b181-41b3-86c9-d6c22a37eb04}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</si>
  <si>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</si>
  <si>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</si>
  <si>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</si>
  <si>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</si>
  <si>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</si>
  <si>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</si>
  <si>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</si>
  <si>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</si>
  <si>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</si>
  <si>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2020-050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</si>
  <si>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</si>
  <si>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</si>
  <si>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</si>
  <si>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</si>
  <si>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</si>
  <si>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ISŠT Mělník</t>
  </si>
  <si>
    <t>Datum:</t>
  </si>
  <si>
    <t>Zadavatel:</t>
  </si>
  <si>
    <t>IČ:</t>
  </si>
  <si>
    <t>00640930</t>
  </si>
  <si>
    <t>DIČ:</t>
  </si>
  <si>
    <t>CZ00640930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</si>
  <si>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</si>
  <si>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</si>
  <si>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</si>
  <si>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</si>
  <si>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</si>
  <si>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</si>
  <si>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</si>
  <si>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</si>
  <si>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</si>
  <si>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</si>
  <si>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</si>
  <si>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</si>
  <si>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</si>
  <si>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</si>
  <si>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</si>
  <si>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</si>
  <si>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</si>
  <si>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</si>
  <si>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</si>
  <si>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</si>
  <si>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</si>
  <si>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</si>
  <si>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</si>
  <si>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</si>
  <si>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</si>
  <si>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</si>
  <si>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</si>
  <si>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</si>
  <si>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</si>
  <si>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</si>
  <si>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</si>
  <si>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</si>
  <si>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</si>
  <si>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</si>
  <si>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</si>
  <si>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</si>
  <si>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</si>
  <si>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</si>
  <si>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</si>
  <si>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</si>
  <si>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</si>
  <si>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</si>
  <si>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</si>
  <si>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</si>
  <si>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</si>
  <si>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</si>
  <si>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</si>
  <si>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</si>
  <si>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</si>
  <si>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</si>
  <si>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</si>
  <si>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</si>
  <si>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</si>
  <si>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podlah dílny - učebny 1.np</t>
  </si>
  <si>
    <t>STA</t>
  </si>
  <si>
    <t>1</t>
  </si>
  <si>
    <t>{61c0f0d6-799c-4cb7-967e-155255da3865}</t>
  </si>
  <si>
    <t>2</t>
  </si>
  <si>
    <t>SO 02</t>
  </si>
  <si>
    <t>Oprava podlah dílny - učebny elektra 2.np</t>
  </si>
  <si>
    <t>{748b9880-961a-4e72-aec6-b7a9fca515fe}</t>
  </si>
  <si>
    <t>KRYCÍ LIST SOUPISU PRACÍ</t>
  </si>
  <si>
    <t>Objekt:</t>
  </si>
  <si>
    <t>SO 01 - Oprava podlah dílny - učebny 1.np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</si>
  <si>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</si>
  <si>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</si>
  <si>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</si>
  <si>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</si>
  <si>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</si>
  <si>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</si>
  <si>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61 - Úprava povrchů vnitřních</t>
  </si>
  <si>
    <t xml:space="preserve">    63 - Podlahy a podlahové konstrukce</t>
  </si>
  <si>
    <t xml:space="preserve">    9 - Ostatní konstrukce a práce, bourání</t>
  </si>
  <si>
    <t xml:space="preserve">    96 - Bourání konstrukcí</t>
  </si>
  <si>
    <t xml:space="preserve">    997 - Přesun sutě</t>
  </si>
  <si>
    <t xml:space="preserve">    998 - Přesun hmot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</si>
  <si>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</si>
  <si>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</si>
  <si>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</si>
  <si>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VRN6 - Územní vlivy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</si>
  <si>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</si>
  <si>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</si>
  <si>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</si>
  <si>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</si>
  <si>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</si>
  <si>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</si>
  <si>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</si>
  <si>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</si>
  <si>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</si>
  <si>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</si>
  <si>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</si>
  <si>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</si>
  <si>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</si>
  <si>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</si>
  <si>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</si>
  <si>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</si>
  <si>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</si>
  <si>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</si>
  <si>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</si>
  <si>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</si>
  <si>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619995001</t>
  </si>
  <si>
    <t>Začištění omítek kolem oken, dveří, podlah nebo obkladů</t>
  </si>
  <si>
    <t>m</t>
  </si>
  <si>
    <t>4</t>
  </si>
  <si>
    <t>1887813989</t>
  </si>
  <si>
    <t>VV</t>
  </si>
  <si>
    <t>vstupní dveře</t>
  </si>
  <si>
    <t>2*(2,35*2+2,0)</t>
  </si>
  <si>
    <t>Součet</t>
  </si>
  <si>
    <t>63</t>
  </si>
  <si>
    <t>Podlahy a podlahové konstrukce</t>
  </si>
  <si>
    <t>631311224</t>
  </si>
  <si>
    <t>Mazanina tl do 120 mm z betonu prostého se zvýšenými nároky na prostředí tř. C 25/30</t>
  </si>
  <si>
    <t>m3</t>
  </si>
  <si>
    <t>943821653</t>
  </si>
  <si>
    <t>dílna - předpoklad tl. 120 mm</t>
  </si>
  <si>
    <t>13,6*12,3*0,12</t>
  </si>
  <si>
    <t>3</t>
  </si>
  <si>
    <t>631319012</t>
  </si>
  <si>
    <t>Příplatek k mazanině tl do 120 mm za přehlazení povrchu</t>
  </si>
  <si>
    <t>1866361256</t>
  </si>
  <si>
    <t>631319202</t>
  </si>
  <si>
    <t>Příplatek k mazaninám za přidání ocelových vláken (drátkobeton) pro objemové vyztužení 20 kg/m3</t>
  </si>
  <si>
    <t>1283885158</t>
  </si>
  <si>
    <t>5</t>
  </si>
  <si>
    <t>631362021</t>
  </si>
  <si>
    <t>Výztuž mazanin svařovanými sítěmi Kari</t>
  </si>
  <si>
    <t>t</t>
  </si>
  <si>
    <t>-1247923182</t>
  </si>
  <si>
    <t>přídavná výztuž KARI 6/150*150 mm</t>
  </si>
  <si>
    <t>13,6*12,3*3,033*1,25*1/1000</t>
  </si>
  <si>
    <t>6</t>
  </si>
  <si>
    <t>633121112</t>
  </si>
  <si>
    <t>Povrchová úprava průmyslových podlah pro střední provoz vsypovou směsí s příměsí korundu tl 3 mm</t>
  </si>
  <si>
    <t>m2</t>
  </si>
  <si>
    <t>1223850907</t>
  </si>
  <si>
    <t>dílna</t>
  </si>
  <si>
    <t>13,6*12,3</t>
  </si>
  <si>
    <t>7</t>
  </si>
  <si>
    <t>633991111</t>
  </si>
  <si>
    <t>Nástřik betonových povrchů proti odpařování vody</t>
  </si>
  <si>
    <t>-1237667211</t>
  </si>
  <si>
    <t>8</t>
  </si>
  <si>
    <t>634112128</t>
  </si>
  <si>
    <t>Obvodová dilatace podlahovým páskem z pěnového PE s fólií mezi stěnou a mazaninou nebo potěrem v do 150 mm</t>
  </si>
  <si>
    <t>42931439</t>
  </si>
  <si>
    <t>obvod</t>
  </si>
  <si>
    <t>13,6*2+12,3*2</t>
  </si>
  <si>
    <t>0,6*2*6</t>
  </si>
  <si>
    <t>Mezisoučet</t>
  </si>
  <si>
    <t>sloupy</t>
  </si>
  <si>
    <t>0,8*7</t>
  </si>
  <si>
    <t>9</t>
  </si>
  <si>
    <t>63100x</t>
  </si>
  <si>
    <t>Dod+mont ocel L profil 50*50 povrch pozink</t>
  </si>
  <si>
    <t>233745222</t>
  </si>
  <si>
    <t>2,0</t>
  </si>
  <si>
    <t>10</t>
  </si>
  <si>
    <t>634911113</t>
  </si>
  <si>
    <t>Řezání dilatačních spár š 5 mm hl do 50 mm v čerstvé betonové mazanině</t>
  </si>
  <si>
    <t>699385032</t>
  </si>
  <si>
    <t>13,6*3</t>
  </si>
  <si>
    <t>12,3*3</t>
  </si>
  <si>
    <t>0,6*4*7</t>
  </si>
  <si>
    <t>11</t>
  </si>
  <si>
    <t>634662111</t>
  </si>
  <si>
    <t>Výplň dilatačních spar šířky do 10 mm v mazaninách akrylátovým tmelem</t>
  </si>
  <si>
    <t>1619883092</t>
  </si>
  <si>
    <t>Ostatní konstrukce a práce, bourání</t>
  </si>
  <si>
    <t>12</t>
  </si>
  <si>
    <t>952901221</t>
  </si>
  <si>
    <t>Vyčištění budov průmyslových objektů při jakékoliv výšce podlaží</t>
  </si>
  <si>
    <t>-1416890194</t>
  </si>
  <si>
    <t>96</t>
  </si>
  <si>
    <t>Bourání konstrukcí</t>
  </si>
  <si>
    <t>13</t>
  </si>
  <si>
    <t>113106171</t>
  </si>
  <si>
    <t>Rozebrání dlažeb vozovek ze zámkové dlažby s ložem z kameniva ručně</t>
  </si>
  <si>
    <t>-528732015</t>
  </si>
  <si>
    <t>14</t>
  </si>
  <si>
    <t>979054451</t>
  </si>
  <si>
    <t>Očištění vybouraných zámkových dlaždic s původním spárováním z kameniva těženého</t>
  </si>
  <si>
    <t>1143878348</t>
  </si>
  <si>
    <t>113107111</t>
  </si>
  <si>
    <t>Odstranění podkladu z kameniva těženého tl 100 mm ručně</t>
  </si>
  <si>
    <t>-4293469</t>
  </si>
  <si>
    <t>lože pod zámkovou dlažbou</t>
  </si>
  <si>
    <t>16</t>
  </si>
  <si>
    <t>96100x</t>
  </si>
  <si>
    <t>Demontáž ostatního vybavení</t>
  </si>
  <si>
    <t>sada</t>
  </si>
  <si>
    <t>-1653618390</t>
  </si>
  <si>
    <t>17</t>
  </si>
  <si>
    <t>96101x</t>
  </si>
  <si>
    <t>Přemístění obráběcích strojů do vedlejší dílny a zpět</t>
  </si>
  <si>
    <t>1391353653</t>
  </si>
  <si>
    <t>18</t>
  </si>
  <si>
    <t>777111101</t>
  </si>
  <si>
    <t>Zametení podkladu před provedením lité podlahy</t>
  </si>
  <si>
    <t>240904197</t>
  </si>
  <si>
    <t>19</t>
  </si>
  <si>
    <t>777111111</t>
  </si>
  <si>
    <t>Vysátí podkladu před provedením lité podlahy</t>
  </si>
  <si>
    <t>-1683836619</t>
  </si>
  <si>
    <t>997</t>
  </si>
  <si>
    <t>Přesun sutě</t>
  </si>
  <si>
    <t>20</t>
  </si>
  <si>
    <t>997013111</t>
  </si>
  <si>
    <t>Vnitrostaveništní doprava suti a vybouraných hmot pro budovy v do 6 m s použitím mechanizace</t>
  </si>
  <si>
    <t>-1803884899</t>
  </si>
  <si>
    <t>997002611</t>
  </si>
  <si>
    <t>Nakládání suti a vybouraných hmot</t>
  </si>
  <si>
    <t>729361455</t>
  </si>
  <si>
    <t>naložení pouze původního lože (ZD bude ponechána v areálu objednatele)</t>
  </si>
  <si>
    <t>30,11*1/2</t>
  </si>
  <si>
    <t>22</t>
  </si>
  <si>
    <t>997013501</t>
  </si>
  <si>
    <t>Odvoz suti a vybouraných hmot na skládku nebo meziskládku do 1 km se složením</t>
  </si>
  <si>
    <t>-1845945831</t>
  </si>
  <si>
    <t>odvoz pouze původního lože (ZD bude ponechána v areálu objednatele)</t>
  </si>
  <si>
    <t>23</t>
  </si>
  <si>
    <t>997013509</t>
  </si>
  <si>
    <t>Příplatek k odvozu suti a vybouraných hmot na skládku ZKD 1 km přes 1 km</t>
  </si>
  <si>
    <t>-870829050</t>
  </si>
  <si>
    <t>9*15,055</t>
  </si>
  <si>
    <t>24</t>
  </si>
  <si>
    <t>997013655</t>
  </si>
  <si>
    <t>Poplatek za uložení na skládce (skládkovné) zeminy a kamení kód odpadu 17 05 04</t>
  </si>
  <si>
    <t>242505540</t>
  </si>
  <si>
    <t>998</t>
  </si>
  <si>
    <t>Přesun hmot</t>
  </si>
  <si>
    <t>25</t>
  </si>
  <si>
    <t>998011001</t>
  </si>
  <si>
    <t>Přesun hmot pro budovy zděné v do 6 m</t>
  </si>
  <si>
    <t>537439696</t>
  </si>
  <si>
    <t>26</t>
  </si>
  <si>
    <t>998011014</t>
  </si>
  <si>
    <t>Příplatek k přesunu hmot pro budovy zděné za zvětšený přesun do 500 m</t>
  </si>
  <si>
    <t>1774394308</t>
  </si>
  <si>
    <t>VRN</t>
  </si>
  <si>
    <t>Vedlejší rozpočtové náklady</t>
  </si>
  <si>
    <t>VRN2</t>
  </si>
  <si>
    <t>Příprava staveniště</t>
  </si>
  <si>
    <t>27</t>
  </si>
  <si>
    <t>020001000</t>
  </si>
  <si>
    <t>soubor</t>
  </si>
  <si>
    <t>1024</t>
  </si>
  <si>
    <t>554534249</t>
  </si>
  <si>
    <t>VRN3</t>
  </si>
  <si>
    <t>Zařízení staveniště</t>
  </si>
  <si>
    <t>28</t>
  </si>
  <si>
    <t>030001000</t>
  </si>
  <si>
    <t>1874223184</t>
  </si>
  <si>
    <t>VRN6</t>
  </si>
  <si>
    <t>Územní vlivy</t>
  </si>
  <si>
    <t>29</t>
  </si>
  <si>
    <t>065002000</t>
  </si>
  <si>
    <t>Mimostaveništní doprava materiálů</t>
  </si>
  <si>
    <t>-1395311067</t>
  </si>
  <si>
    <t>VP</t>
  </si>
  <si>
    <t xml:space="preserve">  Vícepráce</t>
  </si>
  <si>
    <t>PN</t>
  </si>
  <si>
    <t>SO 02 - Oprava podlah dílny - učebny elektra 2.np</t>
  </si>
  <si>
    <t>PSV - Práce a dodávky PSV</t>
  </si>
  <si>
    <t xml:space="preserve">    777 - Podlahy lité</t>
  </si>
  <si>
    <t>1102538944</t>
  </si>
  <si>
    <t>učebna</t>
  </si>
  <si>
    <t>113,44</t>
  </si>
  <si>
    <t>776111117</t>
  </si>
  <si>
    <t>Broušení stávajícího podkladu podlah diamantovým kotoučem</t>
  </si>
  <si>
    <t>-250963620</t>
  </si>
  <si>
    <t>-792562164</t>
  </si>
  <si>
    <t>997013211</t>
  </si>
  <si>
    <t>Vnitrostaveništní doprava suti a vybouraných hmot pro budovy v do 6 m ručně</t>
  </si>
  <si>
    <t>-631089077</t>
  </si>
  <si>
    <t>113,44*0,005*2,8</t>
  </si>
  <si>
    <t>753885246</t>
  </si>
  <si>
    <t>218277071</t>
  </si>
  <si>
    <t>-2045683318</t>
  </si>
  <si>
    <t>9*1,588</t>
  </si>
  <si>
    <t>997013631</t>
  </si>
  <si>
    <t>Poplatek za uložení na skládce (skládkovné) stavebního odpadu směsného kód odpadu 17 09 04</t>
  </si>
  <si>
    <t>-1575595461</t>
  </si>
  <si>
    <t>PSV</t>
  </si>
  <si>
    <t>Práce a dodávky PSV</t>
  </si>
  <si>
    <t>777</t>
  </si>
  <si>
    <t>Podlahy lité</t>
  </si>
  <si>
    <t>777131111</t>
  </si>
  <si>
    <t>Penetrační epoxidový nátěr podlahy plněný pískem</t>
  </si>
  <si>
    <t>-483518487</t>
  </si>
  <si>
    <t>777121105</t>
  </si>
  <si>
    <t>Vyrovnání podkladu podlah epoxidovou stěrkou plněnou pískem plochy přes 1,0 m2 tl do 3 mm</t>
  </si>
  <si>
    <t>-1745714036</t>
  </si>
  <si>
    <t>777511121</t>
  </si>
  <si>
    <t>Krycí epoxidová stěrka tloušťky do 1 mm průmyslové lité podlahy</t>
  </si>
  <si>
    <t>2116779232</t>
  </si>
  <si>
    <t>777911111</t>
  </si>
  <si>
    <t>Tuhé napojení lité podlahy na stěnu nebo sokl</t>
  </si>
  <si>
    <t>-433186266</t>
  </si>
  <si>
    <t>998777101</t>
  </si>
  <si>
    <t>Přesun hmot tonážní pro podlahy lité v objektech v do 6 m</t>
  </si>
  <si>
    <t>1504560004</t>
  </si>
  <si>
    <t>998777181</t>
  </si>
  <si>
    <t>Příplatek k přesunu hmot tonážní 777 prováděný bez použití mechanizace</t>
  </si>
  <si>
    <t>-1632421336</t>
  </si>
  <si>
    <t>-1091888243</t>
  </si>
  <si>
    <t>1899193091</t>
  </si>
  <si>
    <t>1674252545</t>
  </si>
  <si>
    <t>„ISŠT Mělník: Učebny pohonů - dokončení stavebních prací“</t>
  </si>
  <si>
    <t>K Učilišti 2566, 276 01 Mělník</t>
  </si>
  <si>
    <t>Integrovaná střední škola technická Mělník,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</si>
</sst>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2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8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 applyProtection="1">
      <alignment vertical="center"/>
      <protection locked="0"/>
    </xf>
    <xf numFmtId="4" fontId="5" fillId="3" borderId="10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right"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3" borderId="0" xfId="0" applyFont="1" applyFill="1" applyAlignment="1">
      <alignment horizontal="left" vertical="center"/>
    </xf>
    <xf numFmtId="0" fontId="0" fillId="3" borderId="0" xfId="0" applyFont="1" applyFill="1" applyAlignment="1" applyProtection="1">
      <alignment vertical="center"/>
      <protection locked="0"/>
    </xf>
    <xf numFmtId="0" fontId="24" fillId="3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 locked="0"/>
    </xf>
    <xf numFmtId="4" fontId="7" fillId="0" borderId="17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  <protection locked="0"/>
    </xf>
    <xf numFmtId="4" fontId="8" fillId="0" borderId="17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 applyProtection="1">
      <alignment horizontal="center" vertical="center" wrapText="1"/>
      <protection locked="0"/>
    </xf>
    <xf numFmtId="0" fontId="24" fillId="3" borderId="13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4" fillId="0" borderId="8" xfId="0" applyNumberFormat="1" applyFont="1" applyBorder="1" applyAlignment="1">
      <alignment/>
    </xf>
    <xf numFmtId="166" fontId="34" fillId="0" borderId="18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9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4" fontId="24" fillId="2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49" fontId="0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167" fontId="0" fillId="2" borderId="20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24" fillId="3" borderId="0" xfId="0" applyFont="1" applyFill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" fontId="22" fillId="0" borderId="19" xfId="0" applyNumberFormat="1" applyFont="1" applyBorder="1" applyAlignment="1" applyProtection="1">
      <alignment vertical="center"/>
      <protection locked="0"/>
    </xf>
    <xf numFmtId="4" fontId="22" fillId="0" borderId="0" xfId="0" applyNumberFormat="1" applyFont="1" applyBorder="1" applyAlignment="1" applyProtection="1">
      <alignment vertical="center"/>
      <protection locked="0"/>
    </xf>
    <xf numFmtId="166" fontId="22" fillId="0" borderId="0" xfId="0" applyNumberFormat="1" applyFont="1" applyBorder="1" applyAlignment="1" applyProtection="1">
      <alignment vertical="center"/>
      <protection locked="0"/>
    </xf>
    <xf numFmtId="4" fontId="22" fillId="0" borderId="9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0" borderId="0" xfId="2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31" fillId="0" borderId="19" xfId="0" applyNumberFormat="1" applyFont="1" applyBorder="1" applyAlignment="1" applyProtection="1">
      <alignment vertical="center"/>
      <protection locked="0"/>
    </xf>
    <xf numFmtId="4" fontId="31" fillId="0" borderId="0" xfId="0" applyNumberFormat="1" applyFont="1" applyBorder="1" applyAlignment="1" applyProtection="1">
      <alignment vertical="center"/>
      <protection locked="0"/>
    </xf>
    <xf numFmtId="166" fontId="31" fillId="0" borderId="0" xfId="0" applyNumberFormat="1" applyFont="1" applyBorder="1" applyAlignment="1" applyProtection="1">
      <alignment vertical="center"/>
      <protection locked="0"/>
    </xf>
    <xf numFmtId="4" fontId="31" fillId="0" borderId="9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4" fontId="19" fillId="0" borderId="4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15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5" fillId="5" borderId="10" xfId="0" applyFont="1" applyFill="1" applyBorder="1" applyAlignment="1" applyProtection="1">
      <alignment horizontal="center" vertical="center"/>
      <protection/>
    </xf>
    <xf numFmtId="0" fontId="5" fillId="5" borderId="1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4" fontId="5" fillId="5" borderId="10" xfId="0" applyNumberFormat="1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3" borderId="15" xfId="0" applyFont="1" applyFill="1" applyBorder="1" applyAlignment="1" applyProtection="1">
      <alignment horizontal="center" vertical="center"/>
      <protection/>
    </xf>
    <xf numFmtId="0" fontId="24" fillId="3" borderId="10" xfId="0" applyFont="1" applyFill="1" applyBorder="1" applyAlignment="1" applyProtection="1">
      <alignment horizontal="left"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24" fillId="3" borderId="10" xfId="0" applyFont="1" applyFill="1" applyBorder="1" applyAlignment="1" applyProtection="1">
      <alignment horizontal="center" vertical="center"/>
      <protection/>
    </xf>
    <xf numFmtId="0" fontId="24" fillId="3" borderId="10" xfId="0" applyFont="1" applyFill="1" applyBorder="1" applyAlignment="1" applyProtection="1">
      <alignment horizontal="right" vertical="center"/>
      <protection/>
    </xf>
    <xf numFmtId="0" fontId="24" fillId="3" borderId="16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49" fontId="24" fillId="0" borderId="20" xfId="0" applyNumberFormat="1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167" fontId="24" fillId="0" borderId="20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4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0" fillId="0" borderId="2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114300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85">
      <selection activeCell="AN14" sqref="AN14"/>
    </sheetView>
  </sheetViews>
  <sheetFormatPr defaultColWidth="9.140625" defaultRowHeight="12"/>
  <cols>
    <col min="1" max="1" width="7.140625" style="46" customWidth="1"/>
    <col min="2" max="2" width="1.421875" style="46" customWidth="1"/>
    <col min="3" max="3" width="3.421875" style="46" customWidth="1"/>
    <col min="4" max="11" width="2.28125" style="46" customWidth="1"/>
    <col min="12" max="12" width="4.00390625" style="46" customWidth="1"/>
    <col min="13" max="33" width="2.28125" style="46" customWidth="1"/>
    <col min="34" max="34" width="2.8515625" style="46" customWidth="1"/>
    <col min="35" max="35" width="27.140625" style="46" customWidth="1"/>
    <col min="36" max="37" width="2.140625" style="46" customWidth="1"/>
    <col min="38" max="38" width="7.140625" style="46" customWidth="1"/>
    <col min="39" max="39" width="2.8515625" style="46" customWidth="1"/>
    <col min="40" max="40" width="14.28125" style="46" customWidth="1"/>
    <col min="41" max="41" width="6.421875" style="46" customWidth="1"/>
    <col min="42" max="42" width="3.421875" style="46" customWidth="1"/>
    <col min="43" max="43" width="13.421875" style="46" hidden="1" customWidth="1"/>
    <col min="44" max="44" width="11.7109375" style="46" customWidth="1"/>
    <col min="45" max="47" width="22.140625" style="46" hidden="1" customWidth="1"/>
    <col min="48" max="49" width="18.421875" style="46" hidden="1" customWidth="1"/>
    <col min="50" max="51" width="21.421875" style="46" hidden="1" customWidth="1"/>
    <col min="52" max="52" width="18.421875" style="46" hidden="1" customWidth="1"/>
    <col min="53" max="53" width="16.421875" style="46" hidden="1" customWidth="1"/>
    <col min="54" max="54" width="21.421875" style="46" hidden="1" customWidth="1"/>
    <col min="55" max="55" width="18.421875" style="46" hidden="1" customWidth="1"/>
    <col min="56" max="56" width="16.421875" style="46" hidden="1" customWidth="1"/>
    <col min="57" max="57" width="57.00390625" style="46" customWidth="1"/>
    <col min="58" max="70" width="9.140625" style="46" customWidth="1"/>
    <col min="71" max="91" width="9.140625" style="46" hidden="1" customWidth="1"/>
    <col min="92" max="16384" width="9.140625" style="46" customWidth="1"/>
  </cols>
  <sheetData>
    <row r="1" spans="1:74" ht="12">
      <c r="A1" s="181" t="s">
        <v>0</v>
      </c>
      <c r="AZ1" s="181" t="s">
        <v>1</v>
      </c>
      <c r="BA1" s="181" t="s">
        <v>2</v>
      </c>
      <c r="BB1" s="181" t="s">
        <v>1</v>
      </c>
      <c r="BT1" s="181" t="s">
        <v>3</v>
      </c>
      <c r="BU1" s="181" t="s">
        <v>3</v>
      </c>
      <c r="BV1" s="181" t="s">
        <v>4</v>
      </c>
    </row>
    <row r="2" spans="44:72" ht="36.9" customHeight="1">
      <c r="AR2" s="182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84" t="s">
        <v>6</v>
      </c>
      <c r="BT2" s="184" t="s">
        <v>7</v>
      </c>
    </row>
    <row r="3" spans="2:72" ht="6.9" customHeight="1">
      <c r="B3" s="18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186"/>
      <c r="BS3" s="184" t="s">
        <v>6</v>
      </c>
      <c r="BT3" s="184" t="s">
        <v>8</v>
      </c>
    </row>
    <row r="4" spans="2:71" ht="24.9" customHeight="1">
      <c r="B4" s="186"/>
      <c r="C4" s="236"/>
      <c r="D4" s="237" t="s">
        <v>9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R4" s="186"/>
      <c r="AS4" s="187" t="s">
        <v>10</v>
      </c>
      <c r="BE4" s="188" t="s">
        <v>11</v>
      </c>
      <c r="BS4" s="184" t="s">
        <v>12</v>
      </c>
    </row>
    <row r="5" spans="2:71" ht="12" customHeight="1">
      <c r="B5" s="186"/>
      <c r="C5" s="236"/>
      <c r="D5" s="238" t="s">
        <v>13</v>
      </c>
      <c r="E5" s="236"/>
      <c r="F5" s="236"/>
      <c r="G5" s="236"/>
      <c r="H5" s="236"/>
      <c r="I5" s="236"/>
      <c r="J5" s="236"/>
      <c r="K5" s="239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R5" s="186"/>
      <c r="BE5" s="189" t="s">
        <v>15</v>
      </c>
      <c r="BS5" s="184" t="s">
        <v>6</v>
      </c>
    </row>
    <row r="6" spans="2:71" ht="36.9" customHeight="1">
      <c r="B6" s="186"/>
      <c r="C6" s="236"/>
      <c r="D6" s="241" t="s">
        <v>16</v>
      </c>
      <c r="E6" s="236"/>
      <c r="F6" s="236"/>
      <c r="G6" s="236"/>
      <c r="H6" s="236"/>
      <c r="I6" s="236"/>
      <c r="J6" s="236"/>
      <c r="K6" s="242" t="s">
        <v>335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R6" s="186"/>
      <c r="BE6" s="190"/>
      <c r="BS6" s="184" t="s">
        <v>6</v>
      </c>
    </row>
    <row r="7" spans="2:71" ht="12" customHeight="1">
      <c r="B7" s="186"/>
      <c r="C7" s="236"/>
      <c r="D7" s="243" t="s">
        <v>17</v>
      </c>
      <c r="E7" s="236"/>
      <c r="F7" s="236"/>
      <c r="G7" s="236"/>
      <c r="H7" s="236"/>
      <c r="I7" s="236"/>
      <c r="J7" s="236"/>
      <c r="K7" s="244" t="s">
        <v>1</v>
      </c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43" t="s">
        <v>18</v>
      </c>
      <c r="AL7" s="236"/>
      <c r="AM7" s="236"/>
      <c r="AN7" s="244" t="s">
        <v>1</v>
      </c>
      <c r="AO7" s="236"/>
      <c r="AR7" s="186"/>
      <c r="BE7" s="190"/>
      <c r="BS7" s="184" t="s">
        <v>6</v>
      </c>
    </row>
    <row r="8" spans="2:71" ht="12" customHeight="1">
      <c r="B8" s="186"/>
      <c r="D8" s="243" t="s">
        <v>19</v>
      </c>
      <c r="E8" s="236"/>
      <c r="F8" s="236"/>
      <c r="G8" s="236"/>
      <c r="H8" s="236"/>
      <c r="I8" s="236"/>
      <c r="J8" s="236"/>
      <c r="K8" s="244" t="s">
        <v>336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43" t="s">
        <v>21</v>
      </c>
      <c r="AL8" s="236"/>
      <c r="AN8" s="166">
        <v>44016</v>
      </c>
      <c r="AR8" s="186"/>
      <c r="BE8" s="190"/>
      <c r="BS8" s="184" t="s">
        <v>6</v>
      </c>
    </row>
    <row r="9" spans="2:71" ht="14.4" customHeight="1">
      <c r="B9" s="18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R9" s="186"/>
      <c r="BE9" s="190"/>
      <c r="BS9" s="184" t="s">
        <v>6</v>
      </c>
    </row>
    <row r="10" spans="2:71" ht="12" customHeight="1">
      <c r="B10" s="186"/>
      <c r="D10" s="243" t="s">
        <v>22</v>
      </c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43" t="s">
        <v>23</v>
      </c>
      <c r="AL10" s="236"/>
      <c r="AM10" s="236"/>
      <c r="AN10" s="244" t="s">
        <v>24</v>
      </c>
      <c r="AO10" s="236"/>
      <c r="AR10" s="186"/>
      <c r="BE10" s="190"/>
      <c r="BS10" s="184" t="s">
        <v>6</v>
      </c>
    </row>
    <row r="11" spans="2:71" ht="18.6" customHeight="1">
      <c r="B11" s="186"/>
      <c r="D11" s="236"/>
      <c r="E11" s="244" t="s">
        <v>337</v>
      </c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43" t="s">
        <v>25</v>
      </c>
      <c r="AL11" s="236"/>
      <c r="AM11" s="236"/>
      <c r="AN11" s="244" t="s">
        <v>26</v>
      </c>
      <c r="AO11" s="236"/>
      <c r="AR11" s="186"/>
      <c r="BE11" s="190"/>
      <c r="BS11" s="184" t="s">
        <v>6</v>
      </c>
    </row>
    <row r="12" spans="2:71" ht="6.9" customHeight="1">
      <c r="B12" s="186"/>
      <c r="AR12" s="186"/>
      <c r="BE12" s="190"/>
      <c r="BS12" s="184" t="s">
        <v>6</v>
      </c>
    </row>
    <row r="13" spans="2:71" ht="12" customHeight="1">
      <c r="B13" s="186"/>
      <c r="C13" s="236"/>
      <c r="D13" s="243" t="s">
        <v>27</v>
      </c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43" t="s">
        <v>23</v>
      </c>
      <c r="AL13" s="236"/>
      <c r="AN13" s="168" t="s">
        <v>28</v>
      </c>
      <c r="AR13" s="186"/>
      <c r="BE13" s="190"/>
      <c r="BS13" s="184" t="s">
        <v>6</v>
      </c>
    </row>
    <row r="14" spans="2:71" ht="13.2">
      <c r="B14" s="186"/>
      <c r="E14" s="175" t="s">
        <v>28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50" t="s">
        <v>25</v>
      </c>
      <c r="AN14" s="168" t="s">
        <v>28</v>
      </c>
      <c r="AR14" s="186"/>
      <c r="BE14" s="190"/>
      <c r="BS14" s="184" t="s">
        <v>6</v>
      </c>
    </row>
    <row r="15" spans="2:71" ht="6.9" customHeight="1">
      <c r="B15" s="186"/>
      <c r="AR15" s="186"/>
      <c r="BE15" s="190"/>
      <c r="BS15" s="184" t="s">
        <v>3</v>
      </c>
    </row>
    <row r="16" spans="2:71" ht="12" customHeight="1">
      <c r="B16" s="186"/>
      <c r="C16" s="236"/>
      <c r="D16" s="243" t="s">
        <v>29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43" t="s">
        <v>23</v>
      </c>
      <c r="AL16" s="236"/>
      <c r="AM16" s="236"/>
      <c r="AN16" s="244" t="s">
        <v>1</v>
      </c>
      <c r="AO16" s="236"/>
      <c r="AP16" s="236"/>
      <c r="AR16" s="186"/>
      <c r="BE16" s="190"/>
      <c r="BS16" s="184" t="s">
        <v>3</v>
      </c>
    </row>
    <row r="17" spans="2:71" ht="18.6" customHeight="1">
      <c r="B17" s="186"/>
      <c r="C17" s="236"/>
      <c r="D17" s="236"/>
      <c r="E17" s="244" t="s">
        <v>30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43" t="s">
        <v>25</v>
      </c>
      <c r="AL17" s="236"/>
      <c r="AM17" s="236"/>
      <c r="AN17" s="244" t="s">
        <v>1</v>
      </c>
      <c r="AO17" s="236"/>
      <c r="AP17" s="236"/>
      <c r="AR17" s="186"/>
      <c r="BE17" s="190"/>
      <c r="BS17" s="184" t="s">
        <v>31</v>
      </c>
    </row>
    <row r="18" spans="2:71" ht="6.9" customHeight="1">
      <c r="B18" s="18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R18" s="186"/>
      <c r="BE18" s="190"/>
      <c r="BS18" s="184" t="s">
        <v>6</v>
      </c>
    </row>
    <row r="19" spans="2:71" ht="12" customHeight="1">
      <c r="B19" s="186"/>
      <c r="C19" s="236"/>
      <c r="D19" s="243" t="s">
        <v>32</v>
      </c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43" t="s">
        <v>23</v>
      </c>
      <c r="AL19" s="236"/>
      <c r="AM19" s="236"/>
      <c r="AN19" s="244" t="s">
        <v>1</v>
      </c>
      <c r="AO19" s="236"/>
      <c r="AP19" s="236"/>
      <c r="AR19" s="186"/>
      <c r="BE19" s="190"/>
      <c r="BS19" s="184" t="s">
        <v>6</v>
      </c>
    </row>
    <row r="20" spans="2:71" ht="18.6" customHeight="1">
      <c r="B20" s="186"/>
      <c r="C20" s="236"/>
      <c r="D20" s="236"/>
      <c r="E20" s="244" t="s">
        <v>30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43" t="s">
        <v>25</v>
      </c>
      <c r="AL20" s="236"/>
      <c r="AM20" s="236"/>
      <c r="AN20" s="244" t="s">
        <v>1</v>
      </c>
      <c r="AO20" s="236"/>
      <c r="AP20" s="236"/>
      <c r="AR20" s="186"/>
      <c r="BE20" s="190"/>
      <c r="BS20" s="184" t="s">
        <v>31</v>
      </c>
    </row>
    <row r="21" spans="2:57" ht="6.9" customHeight="1">
      <c r="B21" s="18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R21" s="186"/>
      <c r="BE21" s="190"/>
    </row>
    <row r="22" spans="2:57" ht="12" customHeight="1">
      <c r="B22" s="186"/>
      <c r="C22" s="236"/>
      <c r="D22" s="243" t="s">
        <v>33</v>
      </c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R22" s="186"/>
      <c r="BE22" s="190"/>
    </row>
    <row r="23" spans="2:57" ht="15" customHeight="1">
      <c r="B23" s="186"/>
      <c r="C23" s="236"/>
      <c r="D23" s="236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36"/>
      <c r="AP23" s="236"/>
      <c r="AR23" s="186"/>
      <c r="BE23" s="190"/>
    </row>
    <row r="24" spans="2:57" ht="6.9" customHeight="1">
      <c r="B24" s="18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R24" s="186"/>
      <c r="BE24" s="190"/>
    </row>
    <row r="25" spans="2:57" ht="6.9" customHeight="1">
      <c r="B25" s="186"/>
      <c r="C25" s="23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36"/>
      <c r="AR25" s="186"/>
      <c r="BE25" s="190"/>
    </row>
    <row r="26" spans="1:57" s="192" customFormat="1" ht="25.95" customHeight="1">
      <c r="A26" s="49"/>
      <c r="B26" s="114"/>
      <c r="C26" s="247"/>
      <c r="D26" s="248" t="s">
        <v>34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50">
        <f>ROUND(AG94,2)</f>
        <v>0</v>
      </c>
      <c r="AL26" s="251"/>
      <c r="AM26" s="251"/>
      <c r="AN26" s="251"/>
      <c r="AO26" s="251"/>
      <c r="AP26" s="247"/>
      <c r="AQ26" s="49"/>
      <c r="AR26" s="114"/>
      <c r="BE26" s="190"/>
    </row>
    <row r="27" spans="1:57" s="192" customFormat="1" ht="6.9" customHeight="1">
      <c r="A27" s="49"/>
      <c r="B27" s="114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49"/>
      <c r="AR27" s="114"/>
      <c r="BE27" s="190"/>
    </row>
    <row r="28" spans="1:57" s="192" customFormat="1" ht="13.2">
      <c r="A28" s="49"/>
      <c r="B28" s="114"/>
      <c r="C28" s="247"/>
      <c r="D28" s="247"/>
      <c r="E28" s="247"/>
      <c r="F28" s="247"/>
      <c r="G28" s="247"/>
      <c r="H28" s="247"/>
      <c r="I28" s="247"/>
      <c r="J28" s="247"/>
      <c r="K28" s="247"/>
      <c r="L28" s="252" t="s">
        <v>35</v>
      </c>
      <c r="M28" s="252"/>
      <c r="N28" s="252"/>
      <c r="O28" s="252"/>
      <c r="P28" s="252"/>
      <c r="Q28" s="247"/>
      <c r="R28" s="247"/>
      <c r="S28" s="247"/>
      <c r="T28" s="247"/>
      <c r="U28" s="247"/>
      <c r="V28" s="247"/>
      <c r="W28" s="252" t="s">
        <v>36</v>
      </c>
      <c r="X28" s="252"/>
      <c r="Y28" s="252"/>
      <c r="Z28" s="252"/>
      <c r="AA28" s="252"/>
      <c r="AB28" s="252"/>
      <c r="AC28" s="252"/>
      <c r="AD28" s="252"/>
      <c r="AE28" s="252"/>
      <c r="AF28" s="247"/>
      <c r="AG28" s="247"/>
      <c r="AH28" s="247"/>
      <c r="AI28" s="247"/>
      <c r="AJ28" s="247"/>
      <c r="AK28" s="252" t="s">
        <v>37</v>
      </c>
      <c r="AL28" s="252"/>
      <c r="AM28" s="252"/>
      <c r="AN28" s="252"/>
      <c r="AO28" s="252"/>
      <c r="AP28" s="247"/>
      <c r="AQ28" s="49"/>
      <c r="AR28" s="114"/>
      <c r="BE28" s="190"/>
    </row>
    <row r="29" spans="2:57" s="193" customFormat="1" ht="14.4" customHeight="1">
      <c r="B29" s="194"/>
      <c r="C29" s="253"/>
      <c r="D29" s="243" t="s">
        <v>38</v>
      </c>
      <c r="E29" s="253"/>
      <c r="F29" s="243" t="s">
        <v>39</v>
      </c>
      <c r="G29" s="253"/>
      <c r="H29" s="253"/>
      <c r="I29" s="253"/>
      <c r="J29" s="253"/>
      <c r="K29" s="253"/>
      <c r="L29" s="254">
        <v>0.21</v>
      </c>
      <c r="M29" s="255"/>
      <c r="N29" s="255"/>
      <c r="O29" s="255"/>
      <c r="P29" s="255"/>
      <c r="Q29" s="253"/>
      <c r="R29" s="253"/>
      <c r="S29" s="253"/>
      <c r="T29" s="253"/>
      <c r="U29" s="253"/>
      <c r="V29" s="253"/>
      <c r="W29" s="256">
        <f>ROUND(AZ94,2)</f>
        <v>0</v>
      </c>
      <c r="X29" s="255"/>
      <c r="Y29" s="255"/>
      <c r="Z29" s="255"/>
      <c r="AA29" s="255"/>
      <c r="AB29" s="255"/>
      <c r="AC29" s="255"/>
      <c r="AD29" s="255"/>
      <c r="AE29" s="255"/>
      <c r="AF29" s="253"/>
      <c r="AG29" s="253"/>
      <c r="AH29" s="253"/>
      <c r="AI29" s="253"/>
      <c r="AJ29" s="253"/>
      <c r="AK29" s="256">
        <f>ROUND(AV94,2)</f>
        <v>0</v>
      </c>
      <c r="AL29" s="255"/>
      <c r="AM29" s="255"/>
      <c r="AN29" s="255"/>
      <c r="AO29" s="255"/>
      <c r="AP29" s="253"/>
      <c r="AR29" s="194"/>
      <c r="BE29" s="195"/>
    </row>
    <row r="30" spans="2:57" s="193" customFormat="1" ht="14.4" customHeight="1">
      <c r="B30" s="194"/>
      <c r="C30" s="253"/>
      <c r="D30" s="253"/>
      <c r="E30" s="253"/>
      <c r="F30" s="243" t="s">
        <v>40</v>
      </c>
      <c r="G30" s="253"/>
      <c r="H30" s="253"/>
      <c r="I30" s="253"/>
      <c r="J30" s="253"/>
      <c r="K30" s="253"/>
      <c r="L30" s="254">
        <v>0.15</v>
      </c>
      <c r="M30" s="255"/>
      <c r="N30" s="255"/>
      <c r="O30" s="255"/>
      <c r="P30" s="255"/>
      <c r="Q30" s="253"/>
      <c r="R30" s="253"/>
      <c r="S30" s="253"/>
      <c r="T30" s="253"/>
      <c r="U30" s="253"/>
      <c r="V30" s="253"/>
      <c r="W30" s="256">
        <f>ROUND(BA94,2)</f>
        <v>0</v>
      </c>
      <c r="X30" s="255"/>
      <c r="Y30" s="255"/>
      <c r="Z30" s="255"/>
      <c r="AA30" s="255"/>
      <c r="AB30" s="255"/>
      <c r="AC30" s="255"/>
      <c r="AD30" s="255"/>
      <c r="AE30" s="255"/>
      <c r="AF30" s="253"/>
      <c r="AG30" s="253"/>
      <c r="AH30" s="253"/>
      <c r="AI30" s="253"/>
      <c r="AJ30" s="253"/>
      <c r="AK30" s="256">
        <f>ROUND(AW94,2)</f>
        <v>0</v>
      </c>
      <c r="AL30" s="255"/>
      <c r="AM30" s="255"/>
      <c r="AN30" s="255"/>
      <c r="AO30" s="255"/>
      <c r="AP30" s="253"/>
      <c r="AR30" s="194"/>
      <c r="BE30" s="195"/>
    </row>
    <row r="31" spans="2:57" s="193" customFormat="1" ht="14.4" customHeight="1" hidden="1">
      <c r="B31" s="194"/>
      <c r="C31" s="253"/>
      <c r="D31" s="253"/>
      <c r="E31" s="253"/>
      <c r="F31" s="243" t="s">
        <v>41</v>
      </c>
      <c r="G31" s="253"/>
      <c r="H31" s="253"/>
      <c r="I31" s="253"/>
      <c r="J31" s="253"/>
      <c r="K31" s="253"/>
      <c r="L31" s="254">
        <v>0.21</v>
      </c>
      <c r="M31" s="255"/>
      <c r="N31" s="255"/>
      <c r="O31" s="255"/>
      <c r="P31" s="255"/>
      <c r="Q31" s="253"/>
      <c r="R31" s="253"/>
      <c r="S31" s="253"/>
      <c r="T31" s="253"/>
      <c r="U31" s="253"/>
      <c r="V31" s="253"/>
      <c r="W31" s="256">
        <f>ROUND(BB94,2)</f>
        <v>0</v>
      </c>
      <c r="X31" s="255"/>
      <c r="Y31" s="255"/>
      <c r="Z31" s="255"/>
      <c r="AA31" s="255"/>
      <c r="AB31" s="255"/>
      <c r="AC31" s="255"/>
      <c r="AD31" s="255"/>
      <c r="AE31" s="255"/>
      <c r="AF31" s="253"/>
      <c r="AG31" s="253"/>
      <c r="AH31" s="253"/>
      <c r="AI31" s="253"/>
      <c r="AJ31" s="253"/>
      <c r="AK31" s="256">
        <v>0</v>
      </c>
      <c r="AL31" s="255"/>
      <c r="AM31" s="255"/>
      <c r="AN31" s="255"/>
      <c r="AO31" s="255"/>
      <c r="AP31" s="253"/>
      <c r="AR31" s="194"/>
      <c r="BE31" s="195"/>
    </row>
    <row r="32" spans="2:57" s="193" customFormat="1" ht="14.4" customHeight="1" hidden="1">
      <c r="B32" s="194"/>
      <c r="C32" s="253"/>
      <c r="D32" s="253"/>
      <c r="E32" s="253"/>
      <c r="F32" s="243" t="s">
        <v>42</v>
      </c>
      <c r="G32" s="253"/>
      <c r="H32" s="253"/>
      <c r="I32" s="253"/>
      <c r="J32" s="253"/>
      <c r="K32" s="253"/>
      <c r="L32" s="254">
        <v>0.15</v>
      </c>
      <c r="M32" s="255"/>
      <c r="N32" s="255"/>
      <c r="O32" s="255"/>
      <c r="P32" s="255"/>
      <c r="Q32" s="253"/>
      <c r="R32" s="253"/>
      <c r="S32" s="253"/>
      <c r="T32" s="253"/>
      <c r="U32" s="253"/>
      <c r="V32" s="253"/>
      <c r="W32" s="256">
        <f>ROUND(BC94,2)</f>
        <v>0</v>
      </c>
      <c r="X32" s="255"/>
      <c r="Y32" s="255"/>
      <c r="Z32" s="255"/>
      <c r="AA32" s="255"/>
      <c r="AB32" s="255"/>
      <c r="AC32" s="255"/>
      <c r="AD32" s="255"/>
      <c r="AE32" s="255"/>
      <c r="AF32" s="253"/>
      <c r="AG32" s="253"/>
      <c r="AH32" s="253"/>
      <c r="AI32" s="253"/>
      <c r="AJ32" s="253"/>
      <c r="AK32" s="256">
        <v>0</v>
      </c>
      <c r="AL32" s="255"/>
      <c r="AM32" s="255"/>
      <c r="AN32" s="255"/>
      <c r="AO32" s="255"/>
      <c r="AP32" s="253"/>
      <c r="AR32" s="194"/>
      <c r="BE32" s="195"/>
    </row>
    <row r="33" spans="2:57" s="193" customFormat="1" ht="14.4" customHeight="1" hidden="1">
      <c r="B33" s="194"/>
      <c r="C33" s="253"/>
      <c r="D33" s="253"/>
      <c r="E33" s="253"/>
      <c r="F33" s="243" t="s">
        <v>43</v>
      </c>
      <c r="G33" s="253"/>
      <c r="H33" s="253"/>
      <c r="I33" s="253"/>
      <c r="J33" s="253"/>
      <c r="K33" s="253"/>
      <c r="L33" s="254">
        <v>0</v>
      </c>
      <c r="M33" s="255"/>
      <c r="N33" s="255"/>
      <c r="O33" s="255"/>
      <c r="P33" s="255"/>
      <c r="Q33" s="253"/>
      <c r="R33" s="253"/>
      <c r="S33" s="253"/>
      <c r="T33" s="253"/>
      <c r="U33" s="253"/>
      <c r="V33" s="253"/>
      <c r="W33" s="256">
        <f>ROUND(BD94,2)</f>
        <v>0</v>
      </c>
      <c r="X33" s="255"/>
      <c r="Y33" s="255"/>
      <c r="Z33" s="255"/>
      <c r="AA33" s="255"/>
      <c r="AB33" s="255"/>
      <c r="AC33" s="255"/>
      <c r="AD33" s="255"/>
      <c r="AE33" s="255"/>
      <c r="AF33" s="253"/>
      <c r="AG33" s="253"/>
      <c r="AH33" s="253"/>
      <c r="AI33" s="253"/>
      <c r="AJ33" s="253"/>
      <c r="AK33" s="256">
        <v>0</v>
      </c>
      <c r="AL33" s="255"/>
      <c r="AM33" s="255"/>
      <c r="AN33" s="255"/>
      <c r="AO33" s="255"/>
      <c r="AP33" s="253"/>
      <c r="AR33" s="194"/>
      <c r="BE33" s="195"/>
    </row>
    <row r="34" spans="1:57" s="192" customFormat="1" ht="6.9" customHeight="1">
      <c r="A34" s="49"/>
      <c r="B34" s="114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49"/>
      <c r="AR34" s="114"/>
      <c r="BE34" s="190"/>
    </row>
    <row r="35" spans="1:57" s="192" customFormat="1" ht="25.95" customHeight="1">
      <c r="A35" s="49"/>
      <c r="B35" s="114"/>
      <c r="C35" s="257"/>
      <c r="D35" s="258" t="s">
        <v>44</v>
      </c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60" t="s">
        <v>45</v>
      </c>
      <c r="U35" s="259"/>
      <c r="V35" s="259"/>
      <c r="W35" s="259"/>
      <c r="X35" s="261" t="s">
        <v>46</v>
      </c>
      <c r="Y35" s="262"/>
      <c r="Z35" s="262"/>
      <c r="AA35" s="262"/>
      <c r="AB35" s="262"/>
      <c r="AC35" s="259"/>
      <c r="AD35" s="259"/>
      <c r="AE35" s="259"/>
      <c r="AF35" s="259"/>
      <c r="AG35" s="259"/>
      <c r="AH35" s="259"/>
      <c r="AI35" s="259"/>
      <c r="AJ35" s="259"/>
      <c r="AK35" s="263">
        <f>SUM(AK26:AK33)</f>
        <v>0</v>
      </c>
      <c r="AL35" s="262"/>
      <c r="AM35" s="262"/>
      <c r="AN35" s="262"/>
      <c r="AO35" s="264"/>
      <c r="AP35" s="257"/>
      <c r="AQ35" s="196"/>
      <c r="AR35" s="114"/>
      <c r="BE35" s="49"/>
    </row>
    <row r="36" spans="1:57" s="192" customFormat="1" ht="6.9" customHeight="1">
      <c r="A36" s="49"/>
      <c r="B36" s="114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49"/>
      <c r="AR36" s="114"/>
      <c r="BE36" s="49"/>
    </row>
    <row r="37" spans="1:57" s="192" customFormat="1" ht="14.4" customHeight="1">
      <c r="A37" s="49"/>
      <c r="B37" s="114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49"/>
      <c r="AR37" s="114"/>
      <c r="BE37" s="49"/>
    </row>
    <row r="38" spans="2:44" ht="14.4" customHeight="1">
      <c r="B38" s="18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R38" s="186"/>
    </row>
    <row r="39" spans="2:44" ht="14.4" customHeight="1">
      <c r="B39" s="18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R39" s="186"/>
    </row>
    <row r="40" spans="2:44" ht="14.4" customHeight="1">
      <c r="B40" s="18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R40" s="186"/>
    </row>
    <row r="41" spans="2:44" ht="14.4" customHeight="1">
      <c r="B41" s="18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R41" s="186"/>
    </row>
    <row r="42" spans="2:44" ht="14.4" customHeight="1">
      <c r="B42" s="18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R42" s="186"/>
    </row>
    <row r="43" spans="2:44" ht="14.4" customHeight="1">
      <c r="B43" s="18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R43" s="186"/>
    </row>
    <row r="44" spans="2:44" ht="14.4" customHeight="1">
      <c r="B44" s="18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R44" s="186"/>
    </row>
    <row r="45" spans="2:44" ht="14.4" customHeight="1">
      <c r="B45" s="18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R45" s="186"/>
    </row>
    <row r="46" spans="2:44" ht="14.4" customHeight="1">
      <c r="B46" s="18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R46" s="186"/>
    </row>
    <row r="47" spans="2:44" ht="14.4" customHeight="1">
      <c r="B47" s="18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R47" s="186"/>
    </row>
    <row r="48" spans="2:44" ht="14.4" customHeight="1">
      <c r="B48" s="18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R48" s="186"/>
    </row>
    <row r="49" spans="2:44" s="192" customFormat="1" ht="14.4" customHeight="1">
      <c r="B49" s="197"/>
      <c r="C49" s="265"/>
      <c r="D49" s="266" t="s">
        <v>47</v>
      </c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6" t="s">
        <v>48</v>
      </c>
      <c r="AI49" s="267"/>
      <c r="AJ49" s="267"/>
      <c r="AK49" s="267"/>
      <c r="AL49" s="267"/>
      <c r="AM49" s="267"/>
      <c r="AN49" s="267"/>
      <c r="AO49" s="267"/>
      <c r="AP49" s="265"/>
      <c r="AR49" s="197"/>
    </row>
    <row r="50" spans="2:44" ht="12">
      <c r="B50" s="18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R50" s="186"/>
    </row>
    <row r="51" spans="2:44" ht="12">
      <c r="B51" s="18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R51" s="186"/>
    </row>
    <row r="52" spans="2:44" ht="12">
      <c r="B52" s="18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R52" s="186"/>
    </row>
    <row r="53" spans="2:44" ht="12">
      <c r="B53" s="18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R53" s="186"/>
    </row>
    <row r="54" spans="2:44" ht="12">
      <c r="B54" s="18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R54" s="186"/>
    </row>
    <row r="55" spans="2:44" ht="12">
      <c r="B55" s="18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R55" s="186"/>
    </row>
    <row r="56" spans="2:44" ht="12">
      <c r="B56" s="18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R56" s="186"/>
    </row>
    <row r="57" spans="2:44" ht="12">
      <c r="B57" s="18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R57" s="186"/>
    </row>
    <row r="58" spans="2:44" ht="12">
      <c r="B58" s="18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R58" s="186"/>
    </row>
    <row r="59" spans="2:44" ht="12">
      <c r="B59" s="18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R59" s="186"/>
    </row>
    <row r="60" spans="1:57" s="192" customFormat="1" ht="13.2">
      <c r="A60" s="49"/>
      <c r="B60" s="114"/>
      <c r="C60" s="247"/>
      <c r="D60" s="268" t="s">
        <v>49</v>
      </c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68" t="s">
        <v>50</v>
      </c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68" t="s">
        <v>49</v>
      </c>
      <c r="AI60" s="249"/>
      <c r="AJ60" s="249"/>
      <c r="AK60" s="249"/>
      <c r="AL60" s="249"/>
      <c r="AM60" s="268" t="s">
        <v>50</v>
      </c>
      <c r="AN60" s="249"/>
      <c r="AO60" s="249"/>
      <c r="AP60" s="247"/>
      <c r="AQ60" s="49"/>
      <c r="AR60" s="114"/>
      <c r="BE60" s="49"/>
    </row>
    <row r="61" spans="2:44" ht="12">
      <c r="B61" s="18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R61" s="186"/>
    </row>
    <row r="62" spans="2:44" ht="12">
      <c r="B62" s="18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R62" s="186"/>
    </row>
    <row r="63" spans="2:44" ht="12">
      <c r="B63" s="18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R63" s="186"/>
    </row>
    <row r="64" spans="1:57" s="192" customFormat="1" ht="13.2">
      <c r="A64" s="49"/>
      <c r="B64" s="114"/>
      <c r="C64" s="247"/>
      <c r="D64" s="266" t="s">
        <v>51</v>
      </c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6" t="s">
        <v>52</v>
      </c>
      <c r="AI64" s="269"/>
      <c r="AJ64" s="269"/>
      <c r="AK64" s="269"/>
      <c r="AL64" s="269"/>
      <c r="AM64" s="269"/>
      <c r="AN64" s="269"/>
      <c r="AO64" s="269"/>
      <c r="AP64" s="247"/>
      <c r="AQ64" s="49"/>
      <c r="AR64" s="114"/>
      <c r="BE64" s="49"/>
    </row>
    <row r="65" spans="2:44" ht="12">
      <c r="B65" s="18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R65" s="186"/>
    </row>
    <row r="66" spans="2:44" ht="12">
      <c r="B66" s="18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R66" s="186"/>
    </row>
    <row r="67" spans="2:44" ht="12">
      <c r="B67" s="18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R67" s="186"/>
    </row>
    <row r="68" spans="2:44" ht="12">
      <c r="B68" s="18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R68" s="186"/>
    </row>
    <row r="69" spans="2:44" ht="12">
      <c r="B69" s="18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R69" s="186"/>
    </row>
    <row r="70" spans="2:44" ht="12">
      <c r="B70" s="18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R70" s="186"/>
    </row>
    <row r="71" spans="2:44" ht="12">
      <c r="B71" s="18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R71" s="186"/>
    </row>
    <row r="72" spans="2:44" ht="12">
      <c r="B72" s="18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R72" s="186"/>
    </row>
    <row r="73" spans="2:44" ht="12">
      <c r="B73" s="18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R73" s="186"/>
    </row>
    <row r="74" spans="2:44" ht="12">
      <c r="B74" s="18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R74" s="186"/>
    </row>
    <row r="75" spans="1:57" s="192" customFormat="1" ht="13.2">
      <c r="A75" s="49"/>
      <c r="B75" s="114"/>
      <c r="C75" s="247"/>
      <c r="D75" s="268" t="s">
        <v>49</v>
      </c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68" t="s">
        <v>50</v>
      </c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68" t="s">
        <v>49</v>
      </c>
      <c r="AI75" s="249"/>
      <c r="AJ75" s="249"/>
      <c r="AK75" s="249"/>
      <c r="AL75" s="249"/>
      <c r="AM75" s="268" t="s">
        <v>50</v>
      </c>
      <c r="AN75" s="249"/>
      <c r="AO75" s="249"/>
      <c r="AP75" s="247"/>
      <c r="AQ75" s="49"/>
      <c r="AR75" s="114"/>
      <c r="BE75" s="49"/>
    </row>
    <row r="76" spans="1:57" s="192" customFormat="1" ht="12">
      <c r="A76" s="49"/>
      <c r="B76" s="114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49"/>
      <c r="AR76" s="114"/>
      <c r="BE76" s="49"/>
    </row>
    <row r="77" spans="1:57" s="192" customFormat="1" ht="6.9" customHeight="1">
      <c r="A77" s="49"/>
      <c r="B77" s="198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73"/>
      <c r="AR77" s="114"/>
      <c r="BE77" s="49"/>
    </row>
    <row r="78" spans="3:42" ht="12"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</row>
    <row r="79" spans="3:42" ht="12"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</row>
    <row r="80" spans="3:42" ht="12"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</row>
    <row r="81" spans="1:57" s="192" customFormat="1" ht="6.9" customHeight="1">
      <c r="A81" s="49"/>
      <c r="B81" s="199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74"/>
      <c r="AR81" s="114"/>
      <c r="BE81" s="49"/>
    </row>
    <row r="82" spans="1:57" s="192" customFormat="1" ht="24.9" customHeight="1">
      <c r="A82" s="49"/>
      <c r="B82" s="114"/>
      <c r="C82" s="237" t="s">
        <v>53</v>
      </c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49"/>
      <c r="AR82" s="114"/>
      <c r="BE82" s="49"/>
    </row>
    <row r="83" spans="1:57" s="192" customFormat="1" ht="6.9" customHeight="1">
      <c r="A83" s="49"/>
      <c r="B83" s="114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49"/>
      <c r="AR83" s="114"/>
      <c r="BE83" s="49"/>
    </row>
    <row r="84" spans="2:44" s="200" customFormat="1" ht="12" customHeight="1">
      <c r="B84" s="201"/>
      <c r="C84" s="243" t="s">
        <v>13</v>
      </c>
      <c r="D84" s="272"/>
      <c r="E84" s="272"/>
      <c r="F84" s="272"/>
      <c r="G84" s="272"/>
      <c r="H84" s="272"/>
      <c r="I84" s="272"/>
      <c r="J84" s="272"/>
      <c r="K84" s="272"/>
      <c r="L84" s="272" t="str">
        <f>K5</f>
        <v>2020-050</v>
      </c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R84" s="201"/>
    </row>
    <row r="85" spans="2:44" s="202" customFormat="1" ht="36.9" customHeight="1">
      <c r="B85" s="203"/>
      <c r="C85" s="273" t="s">
        <v>16</v>
      </c>
      <c r="D85" s="274"/>
      <c r="E85" s="274"/>
      <c r="F85" s="274"/>
      <c r="G85" s="274"/>
      <c r="H85" s="274"/>
      <c r="I85" s="274"/>
      <c r="J85" s="274"/>
      <c r="K85" s="274"/>
      <c r="L85" s="275" t="str">
        <f>K6</f>
        <v>„ISŠT Mělník: Učebny pohonů - dokončení stavebních prací“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4"/>
      <c r="AR85" s="203"/>
    </row>
    <row r="86" spans="1:57" s="192" customFormat="1" ht="6.9" customHeight="1">
      <c r="A86" s="49"/>
      <c r="B86" s="114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49"/>
      <c r="AR86" s="114"/>
      <c r="BE86" s="49"/>
    </row>
    <row r="87" spans="1:57" s="192" customFormat="1" ht="12" customHeight="1">
      <c r="A87" s="49"/>
      <c r="B87" s="114"/>
      <c r="C87" s="243" t="s">
        <v>19</v>
      </c>
      <c r="D87" s="247"/>
      <c r="E87" s="247"/>
      <c r="F87" s="247"/>
      <c r="G87" s="247"/>
      <c r="H87" s="247"/>
      <c r="I87" s="247"/>
      <c r="J87" s="247"/>
      <c r="K87" s="247"/>
      <c r="L87" s="277" t="str">
        <f>IF(K8="","",K8)</f>
        <v>K Učilišti 2566, 276 01 Mělník</v>
      </c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3" t="s">
        <v>21</v>
      </c>
      <c r="AJ87" s="247"/>
      <c r="AK87" s="247"/>
      <c r="AL87" s="247"/>
      <c r="AM87" s="278">
        <f>IF(AN8="","",AN8)</f>
        <v>44016</v>
      </c>
      <c r="AN87" s="278"/>
      <c r="AO87" s="247"/>
      <c r="AP87" s="247"/>
      <c r="AQ87" s="49"/>
      <c r="AR87" s="114"/>
      <c r="BE87" s="49"/>
    </row>
    <row r="88" spans="1:57" s="192" customFormat="1" ht="6.9" customHeight="1">
      <c r="A88" s="49"/>
      <c r="B88" s="114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49"/>
      <c r="AR88" s="114"/>
      <c r="BE88" s="49"/>
    </row>
    <row r="89" spans="1:57" s="192" customFormat="1" ht="14.85" customHeight="1">
      <c r="A89" s="49"/>
      <c r="B89" s="114"/>
      <c r="C89" s="243" t="s">
        <v>22</v>
      </c>
      <c r="D89" s="247"/>
      <c r="E89" s="247"/>
      <c r="F89" s="247"/>
      <c r="G89" s="247"/>
      <c r="H89" s="247"/>
      <c r="I89" s="247"/>
      <c r="J89" s="247"/>
      <c r="K89" s="247"/>
      <c r="L89" s="272" t="str">
        <f>IF(E11="","",E11)</f>
        <v>Integrovaná střední škola technická Mělník, příspěvková organizace</v>
      </c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3" t="s">
        <v>29</v>
      </c>
      <c r="AJ89" s="247"/>
      <c r="AK89" s="247"/>
      <c r="AL89" s="247"/>
      <c r="AM89" s="279" t="str">
        <f>IF(E17="","",E17)</f>
        <v xml:space="preserve"> </v>
      </c>
      <c r="AN89" s="280"/>
      <c r="AO89" s="280"/>
      <c r="AP89" s="280"/>
      <c r="AQ89" s="49"/>
      <c r="AR89" s="114"/>
      <c r="AS89" s="204" t="s">
        <v>54</v>
      </c>
      <c r="AT89" s="205"/>
      <c r="AU89" s="206"/>
      <c r="AV89" s="206"/>
      <c r="AW89" s="206"/>
      <c r="AX89" s="206"/>
      <c r="AY89" s="206"/>
      <c r="AZ89" s="206"/>
      <c r="BA89" s="206"/>
      <c r="BB89" s="206"/>
      <c r="BC89" s="206"/>
      <c r="BD89" s="207"/>
      <c r="BE89" s="49"/>
    </row>
    <row r="90" spans="1:57" s="192" customFormat="1" ht="14.85" customHeight="1">
      <c r="A90" s="49"/>
      <c r="B90" s="114"/>
      <c r="C90" s="243" t="s">
        <v>27</v>
      </c>
      <c r="D90" s="247"/>
      <c r="E90" s="247"/>
      <c r="F90" s="247"/>
      <c r="G90" s="247"/>
      <c r="H90" s="247"/>
      <c r="I90" s="247"/>
      <c r="J90" s="247"/>
      <c r="K90" s="247"/>
      <c r="L90" s="272" t="str">
        <f>IF(E14="Vyplň údaj","",E14)</f>
        <v/>
      </c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3" t="s">
        <v>32</v>
      </c>
      <c r="AJ90" s="247"/>
      <c r="AK90" s="247"/>
      <c r="AL90" s="247"/>
      <c r="AM90" s="279" t="str">
        <f>IF(E20="","",E20)</f>
        <v xml:space="preserve"> </v>
      </c>
      <c r="AN90" s="280"/>
      <c r="AO90" s="280"/>
      <c r="AP90" s="280"/>
      <c r="AQ90" s="49"/>
      <c r="AR90" s="114"/>
      <c r="AS90" s="208"/>
      <c r="AT90" s="209"/>
      <c r="AU90" s="210"/>
      <c r="AV90" s="210"/>
      <c r="AW90" s="210"/>
      <c r="AX90" s="210"/>
      <c r="AY90" s="210"/>
      <c r="AZ90" s="210"/>
      <c r="BA90" s="210"/>
      <c r="BB90" s="210"/>
      <c r="BC90" s="210"/>
      <c r="BD90" s="211"/>
      <c r="BE90" s="49"/>
    </row>
    <row r="91" spans="1:57" s="192" customFormat="1" ht="10.95" customHeight="1">
      <c r="A91" s="49"/>
      <c r="B91" s="114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49"/>
      <c r="AR91" s="114"/>
      <c r="AS91" s="208"/>
      <c r="AT91" s="209"/>
      <c r="AU91" s="210"/>
      <c r="AV91" s="210"/>
      <c r="AW91" s="210"/>
      <c r="AX91" s="210"/>
      <c r="AY91" s="210"/>
      <c r="AZ91" s="210"/>
      <c r="BA91" s="210"/>
      <c r="BB91" s="210"/>
      <c r="BC91" s="210"/>
      <c r="BD91" s="211"/>
      <c r="BE91" s="49"/>
    </row>
    <row r="92" spans="1:57" s="192" customFormat="1" ht="29.25" customHeight="1">
      <c r="A92" s="49"/>
      <c r="B92" s="114"/>
      <c r="C92" s="281" t="s">
        <v>55</v>
      </c>
      <c r="D92" s="282"/>
      <c r="E92" s="282"/>
      <c r="F92" s="282"/>
      <c r="G92" s="282"/>
      <c r="H92" s="283"/>
      <c r="I92" s="284" t="s">
        <v>56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5" t="s">
        <v>57</v>
      </c>
      <c r="AH92" s="282"/>
      <c r="AI92" s="282"/>
      <c r="AJ92" s="282"/>
      <c r="AK92" s="282"/>
      <c r="AL92" s="282"/>
      <c r="AM92" s="282"/>
      <c r="AN92" s="284" t="s">
        <v>58</v>
      </c>
      <c r="AO92" s="282"/>
      <c r="AP92" s="286"/>
      <c r="AQ92" s="212" t="s">
        <v>59</v>
      </c>
      <c r="AR92" s="114"/>
      <c r="AS92" s="213" t="s">
        <v>60</v>
      </c>
      <c r="AT92" s="214" t="s">
        <v>61</v>
      </c>
      <c r="AU92" s="214" t="s">
        <v>62</v>
      </c>
      <c r="AV92" s="214" t="s">
        <v>63</v>
      </c>
      <c r="AW92" s="214" t="s">
        <v>64</v>
      </c>
      <c r="AX92" s="214" t="s">
        <v>65</v>
      </c>
      <c r="AY92" s="214" t="s">
        <v>66</v>
      </c>
      <c r="AZ92" s="214" t="s">
        <v>67</v>
      </c>
      <c r="BA92" s="214" t="s">
        <v>68</v>
      </c>
      <c r="BB92" s="214" t="s">
        <v>69</v>
      </c>
      <c r="BC92" s="214" t="s">
        <v>70</v>
      </c>
      <c r="BD92" s="215" t="s">
        <v>71</v>
      </c>
      <c r="BE92" s="49"/>
    </row>
    <row r="93" spans="1:57" s="192" customFormat="1" ht="10.95" customHeight="1">
      <c r="A93" s="49"/>
      <c r="B93" s="114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49"/>
      <c r="AR93" s="114"/>
      <c r="AS93" s="216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217"/>
      <c r="BE93" s="49"/>
    </row>
    <row r="94" spans="2:90" s="218" customFormat="1" ht="32.4" customHeight="1">
      <c r="B94" s="219"/>
      <c r="C94" s="287" t="s">
        <v>72</v>
      </c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9">
        <f>ROUND(SUM(AG95:AG96),2)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220" t="s">
        <v>1</v>
      </c>
      <c r="AR94" s="219"/>
      <c r="AS94" s="221">
        <f>ROUND(SUM(AS95:AS96),2)</f>
        <v>0</v>
      </c>
      <c r="AT94" s="222">
        <f>ROUND(SUM(AV94:AW94),2)</f>
        <v>0</v>
      </c>
      <c r="AU94" s="223">
        <f>ROUND(SUM(AU95:AU96),5)</f>
        <v>0</v>
      </c>
      <c r="AV94" s="222">
        <f>ROUND(AZ94*L29,2)</f>
        <v>0</v>
      </c>
      <c r="AW94" s="222">
        <f>ROUND(BA94*L30,2)</f>
        <v>0</v>
      </c>
      <c r="AX94" s="222">
        <f>ROUND(BB94*L29,2)</f>
        <v>0</v>
      </c>
      <c r="AY94" s="222">
        <f>ROUND(BC94*L30,2)</f>
        <v>0</v>
      </c>
      <c r="AZ94" s="222">
        <f>ROUND(SUM(AZ95:AZ96),2)</f>
        <v>0</v>
      </c>
      <c r="BA94" s="222">
        <f>ROUND(SUM(BA95:BA96),2)</f>
        <v>0</v>
      </c>
      <c r="BB94" s="222">
        <f>ROUND(SUM(BB95:BB96),2)</f>
        <v>0</v>
      </c>
      <c r="BC94" s="222">
        <f>ROUND(SUM(BC95:BC96),2)</f>
        <v>0</v>
      </c>
      <c r="BD94" s="224">
        <f>ROUND(SUM(BD95:BD96),2)</f>
        <v>0</v>
      </c>
      <c r="BS94" s="225" t="s">
        <v>73</v>
      </c>
      <c r="BT94" s="225" t="s">
        <v>74</v>
      </c>
      <c r="BU94" s="226" t="s">
        <v>75</v>
      </c>
      <c r="BV94" s="225" t="s">
        <v>76</v>
      </c>
      <c r="BW94" s="225" t="s">
        <v>4</v>
      </c>
      <c r="BX94" s="225" t="s">
        <v>77</v>
      </c>
      <c r="CL94" s="225" t="s">
        <v>1</v>
      </c>
    </row>
    <row r="95" spans="1:91" s="234" customFormat="1" ht="25.65" customHeight="1">
      <c r="A95" s="227" t="s">
        <v>78</v>
      </c>
      <c r="B95" s="228"/>
      <c r="C95" s="291"/>
      <c r="D95" s="292" t="s">
        <v>79</v>
      </c>
      <c r="E95" s="292"/>
      <c r="F95" s="292"/>
      <c r="G95" s="292"/>
      <c r="H95" s="292"/>
      <c r="I95" s="293"/>
      <c r="J95" s="292" t="s">
        <v>80</v>
      </c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4">
        <f>'SO 01 - Oprava podlah díl...'!J30</f>
        <v>0</v>
      </c>
      <c r="AH95" s="295"/>
      <c r="AI95" s="295"/>
      <c r="AJ95" s="295"/>
      <c r="AK95" s="295"/>
      <c r="AL95" s="295"/>
      <c r="AM95" s="295"/>
      <c r="AN95" s="294">
        <f>SUM(AG95,AT95)</f>
        <v>0</v>
      </c>
      <c r="AO95" s="295"/>
      <c r="AP95" s="295"/>
      <c r="AQ95" s="229" t="s">
        <v>81</v>
      </c>
      <c r="AR95" s="228"/>
      <c r="AS95" s="230">
        <v>0</v>
      </c>
      <c r="AT95" s="231">
        <f>ROUND(SUM(AV95:AW95),2)</f>
        <v>0</v>
      </c>
      <c r="AU95" s="232">
        <f>'SO 01 - Oprava podlah díl...'!P128</f>
        <v>0</v>
      </c>
      <c r="AV95" s="231">
        <f>'SO 01 - Oprava podlah díl...'!J33</f>
        <v>0</v>
      </c>
      <c r="AW95" s="231">
        <f>'SO 01 - Oprava podlah díl...'!J34</f>
        <v>0</v>
      </c>
      <c r="AX95" s="231">
        <f>'SO 01 - Oprava podlah díl...'!J35</f>
        <v>0</v>
      </c>
      <c r="AY95" s="231">
        <f>'SO 01 - Oprava podlah díl...'!J36</f>
        <v>0</v>
      </c>
      <c r="AZ95" s="231">
        <f>'SO 01 - Oprava podlah díl...'!F33</f>
        <v>0</v>
      </c>
      <c r="BA95" s="231">
        <f>'SO 01 - Oprava podlah díl...'!F34</f>
        <v>0</v>
      </c>
      <c r="BB95" s="231">
        <f>'SO 01 - Oprava podlah díl...'!F35</f>
        <v>0</v>
      </c>
      <c r="BC95" s="231">
        <f>'SO 01 - Oprava podlah díl...'!F36</f>
        <v>0</v>
      </c>
      <c r="BD95" s="233">
        <f>'SO 01 - Oprava podlah díl...'!F37</f>
        <v>0</v>
      </c>
      <c r="BT95" s="235" t="s">
        <v>82</v>
      </c>
      <c r="BV95" s="235" t="s">
        <v>76</v>
      </c>
      <c r="BW95" s="235" t="s">
        <v>83</v>
      </c>
      <c r="BX95" s="235" t="s">
        <v>4</v>
      </c>
      <c r="CL95" s="235" t="s">
        <v>1</v>
      </c>
      <c r="CM95" s="235" t="s">
        <v>84</v>
      </c>
    </row>
    <row r="96" spans="1:91" s="234" customFormat="1" ht="25.65" customHeight="1">
      <c r="A96" s="227" t="s">
        <v>78</v>
      </c>
      <c r="B96" s="228"/>
      <c r="C96" s="291"/>
      <c r="D96" s="292" t="s">
        <v>85</v>
      </c>
      <c r="E96" s="292"/>
      <c r="F96" s="292"/>
      <c r="G96" s="292"/>
      <c r="H96" s="292"/>
      <c r="I96" s="293"/>
      <c r="J96" s="292" t="s">
        <v>86</v>
      </c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4">
        <f>'SO 02 - Oprava podlah díl...'!J30</f>
        <v>0</v>
      </c>
      <c r="AH96" s="295"/>
      <c r="AI96" s="295"/>
      <c r="AJ96" s="295"/>
      <c r="AK96" s="295"/>
      <c r="AL96" s="295"/>
      <c r="AM96" s="295"/>
      <c r="AN96" s="294">
        <f>SUM(AG96,AT96)</f>
        <v>0</v>
      </c>
      <c r="AO96" s="295"/>
      <c r="AP96" s="295"/>
      <c r="AQ96" s="229" t="s">
        <v>81</v>
      </c>
      <c r="AR96" s="228"/>
      <c r="AS96" s="230">
        <v>0</v>
      </c>
      <c r="AT96" s="231">
        <f>ROUND(SUM(AV96:AW96),2)</f>
        <v>0</v>
      </c>
      <c r="AU96" s="232">
        <f>'SO 02 - Oprava podlah díl...'!P127</f>
        <v>0</v>
      </c>
      <c r="AV96" s="231">
        <f>'SO 02 - Oprava podlah díl...'!J33</f>
        <v>0</v>
      </c>
      <c r="AW96" s="231">
        <f>'SO 02 - Oprava podlah díl...'!J34</f>
        <v>0</v>
      </c>
      <c r="AX96" s="231">
        <f>'SO 02 - Oprava podlah díl...'!J35</f>
        <v>0</v>
      </c>
      <c r="AY96" s="231">
        <f>'SO 02 - Oprava podlah díl...'!J36</f>
        <v>0</v>
      </c>
      <c r="AZ96" s="231">
        <f>'SO 02 - Oprava podlah díl...'!F33</f>
        <v>0</v>
      </c>
      <c r="BA96" s="231">
        <f>'SO 02 - Oprava podlah díl...'!F34</f>
        <v>0</v>
      </c>
      <c r="BB96" s="231">
        <f>'SO 02 - Oprava podlah díl...'!F35</f>
        <v>0</v>
      </c>
      <c r="BC96" s="231">
        <f>'SO 02 - Oprava podlah díl...'!F36</f>
        <v>0</v>
      </c>
      <c r="BD96" s="233">
        <f>'SO 02 - Oprava podlah díl...'!F37</f>
        <v>0</v>
      </c>
      <c r="BT96" s="235" t="s">
        <v>82</v>
      </c>
      <c r="BV96" s="235" t="s">
        <v>76</v>
      </c>
      <c r="BW96" s="235" t="s">
        <v>87</v>
      </c>
      <c r="BX96" s="235" t="s">
        <v>4</v>
      </c>
      <c r="CL96" s="235" t="s">
        <v>1</v>
      </c>
      <c r="CM96" s="235" t="s">
        <v>84</v>
      </c>
    </row>
    <row r="97" spans="1:57" s="192" customFormat="1" ht="30" customHeight="1">
      <c r="A97" s="49"/>
      <c r="B97" s="114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49"/>
      <c r="AR97" s="114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s="192" customFormat="1" ht="6.9" customHeight="1">
      <c r="A98" s="49"/>
      <c r="B98" s="198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0"/>
      <c r="AH98" s="270"/>
      <c r="AI98" s="270"/>
      <c r="AJ98" s="270"/>
      <c r="AK98" s="270"/>
      <c r="AL98" s="270"/>
      <c r="AM98" s="270"/>
      <c r="AN98" s="270"/>
      <c r="AO98" s="270"/>
      <c r="AP98" s="270"/>
      <c r="AQ98" s="73"/>
      <c r="AR98" s="114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</sheetData>
  <sheetProtection algorithmName="SHA-512" hashValue="X68I8hkqC7BlodbWLAMusvLcOfsT3Ie3vRKZGrA5k4BRsWfoPJrXjECvZKo7l3tPfe+HvPF4+QRQFvNudaiLIg==" saltValue="GC7hU2l8SGAehMSyTllosA==" spinCount="100000" sheet="1" objects="1" scenarios="1" selectLockedCells="1"/>
  <protectedRanges>
    <protectedRange sqref="E14:AJ14" name="Oblast3"/>
    <protectedRange sqref="AN8" name="Oblast1"/>
    <protectedRange sqref="AN13:AN14" name="Oblast2"/>
  </protectedRanges>
  <mergeCells count="46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1 - Oprava podlah díl...'!C2" display="/"/>
    <hyperlink ref="A96" location="'SO 02 - Oprava podlah díl...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8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3"/>
  <sheetViews>
    <sheetView showGridLines="0" workbookViewId="0" topLeftCell="A205">
      <selection activeCell="I223" sqref="I223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8.28125" style="1" customWidth="1"/>
    <col min="8" max="8" width="12.00390625" style="1" customWidth="1"/>
    <col min="9" max="9" width="17.28125" style="46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46"/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2" t="s">
        <v>83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47"/>
      <c r="J3" s="14"/>
      <c r="K3" s="14"/>
      <c r="L3" s="15"/>
      <c r="AT3" s="12" t="s">
        <v>84</v>
      </c>
    </row>
    <row r="4" spans="2:46" s="1" customFormat="1" ht="24.9" customHeight="1">
      <c r="B4" s="15"/>
      <c r="D4" s="16" t="s">
        <v>88</v>
      </c>
      <c r="I4" s="46"/>
      <c r="L4" s="15"/>
      <c r="M4" s="48" t="s">
        <v>10</v>
      </c>
      <c r="AT4" s="12" t="s">
        <v>3</v>
      </c>
    </row>
    <row r="5" spans="2:12" s="1" customFormat="1" ht="6.9" customHeight="1">
      <c r="B5" s="15"/>
      <c r="I5" s="46"/>
      <c r="L5" s="15"/>
    </row>
    <row r="6" spans="2:12" s="1" customFormat="1" ht="12" customHeight="1">
      <c r="B6" s="15"/>
      <c r="D6" s="18" t="s">
        <v>16</v>
      </c>
      <c r="I6" s="46"/>
      <c r="L6" s="15"/>
    </row>
    <row r="7" spans="2:12" s="1" customFormat="1" ht="15" customHeight="1">
      <c r="B7" s="15"/>
      <c r="E7" s="178" t="str">
        <f>'Rekapitulace stavby'!K6</f>
        <v>„ISŠT Mělník: Učebny pohonů - dokončení stavebních prací“</v>
      </c>
      <c r="F7" s="179"/>
      <c r="G7" s="179"/>
      <c r="H7" s="179"/>
      <c r="I7" s="46"/>
      <c r="L7" s="15"/>
    </row>
    <row r="8" spans="1:31" s="2" customFormat="1" ht="12" customHeight="1">
      <c r="A8" s="21"/>
      <c r="B8" s="22"/>
      <c r="C8" s="21"/>
      <c r="D8" s="18" t="s">
        <v>89</v>
      </c>
      <c r="E8" s="21"/>
      <c r="F8" s="21"/>
      <c r="G8" s="21"/>
      <c r="H8" s="21"/>
      <c r="I8" s="49"/>
      <c r="J8" s="21"/>
      <c r="K8" s="21"/>
      <c r="L8" s="2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" customFormat="1" ht="15" customHeight="1">
      <c r="A9" s="21"/>
      <c r="B9" s="22"/>
      <c r="C9" s="21"/>
      <c r="D9" s="21"/>
      <c r="E9" s="173" t="s">
        <v>90</v>
      </c>
      <c r="F9" s="177"/>
      <c r="G9" s="177"/>
      <c r="H9" s="177"/>
      <c r="I9" s="49"/>
      <c r="J9" s="21"/>
      <c r="K9" s="21"/>
      <c r="L9" s="2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" customFormat="1" ht="12">
      <c r="A10" s="21"/>
      <c r="B10" s="22"/>
      <c r="C10" s="21"/>
      <c r="D10" s="21"/>
      <c r="E10" s="21"/>
      <c r="F10" s="21"/>
      <c r="G10" s="21"/>
      <c r="H10" s="21"/>
      <c r="I10" s="49"/>
      <c r="J10" s="21"/>
      <c r="K10" s="21"/>
      <c r="L10" s="2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" customFormat="1" ht="12" customHeight="1">
      <c r="A11" s="21"/>
      <c r="B11" s="22"/>
      <c r="C11" s="21"/>
      <c r="D11" s="18" t="s">
        <v>17</v>
      </c>
      <c r="E11" s="21"/>
      <c r="F11" s="17" t="s">
        <v>1</v>
      </c>
      <c r="G11" s="21"/>
      <c r="H11" s="21"/>
      <c r="I11" s="50" t="s">
        <v>18</v>
      </c>
      <c r="J11" s="17" t="s">
        <v>1</v>
      </c>
      <c r="K11" s="21"/>
      <c r="L11" s="2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" customFormat="1" ht="12" customHeight="1">
      <c r="A12" s="21"/>
      <c r="B12" s="22"/>
      <c r="C12" s="21"/>
      <c r="D12" s="18" t="s">
        <v>19</v>
      </c>
      <c r="E12" s="21"/>
      <c r="F12" s="17" t="s">
        <v>20</v>
      </c>
      <c r="G12" s="21"/>
      <c r="H12" s="21"/>
      <c r="I12" s="50" t="s">
        <v>21</v>
      </c>
      <c r="J12" s="34">
        <f>'Rekapitulace stavby'!AN8</f>
        <v>44016</v>
      </c>
      <c r="K12" s="21"/>
      <c r="L12" s="2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2" customFormat="1" ht="10.95" customHeight="1">
      <c r="A13" s="21"/>
      <c r="B13" s="22"/>
      <c r="C13" s="21"/>
      <c r="D13" s="21"/>
      <c r="E13" s="21"/>
      <c r="F13" s="21"/>
      <c r="G13" s="21"/>
      <c r="H13" s="21"/>
      <c r="I13" s="49"/>
      <c r="J13" s="21"/>
      <c r="K13" s="21"/>
      <c r="L13" s="2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2" customHeight="1">
      <c r="A14" s="21"/>
      <c r="B14" s="22"/>
      <c r="C14" s="21"/>
      <c r="D14" s="18" t="s">
        <v>22</v>
      </c>
      <c r="E14" s="21"/>
      <c r="F14" s="21"/>
      <c r="G14" s="21"/>
      <c r="H14" s="21"/>
      <c r="I14" s="50" t="s">
        <v>23</v>
      </c>
      <c r="J14" s="17" t="s">
        <v>24</v>
      </c>
      <c r="K14" s="21"/>
      <c r="L14" s="2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8" customHeight="1">
      <c r="A15" s="21"/>
      <c r="B15" s="22"/>
      <c r="C15" s="21"/>
      <c r="D15" s="21"/>
      <c r="E15" s="17" t="s">
        <v>20</v>
      </c>
      <c r="F15" s="169"/>
      <c r="G15" s="21"/>
      <c r="H15" s="21"/>
      <c r="I15" s="50" t="s">
        <v>25</v>
      </c>
      <c r="J15" s="167" t="s">
        <v>26</v>
      </c>
      <c r="K15" s="21"/>
      <c r="L15" s="2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" customFormat="1" ht="6.9" customHeight="1">
      <c r="A16" s="21"/>
      <c r="B16" s="22"/>
      <c r="C16" s="21"/>
      <c r="D16" s="21"/>
      <c r="E16" s="21"/>
      <c r="F16" s="21"/>
      <c r="G16" s="21"/>
      <c r="H16" s="21"/>
      <c r="I16" s="49"/>
      <c r="J16" s="21"/>
      <c r="K16" s="21"/>
      <c r="L16" s="2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2" customHeight="1">
      <c r="A17" s="21"/>
      <c r="B17" s="22"/>
      <c r="C17" s="21"/>
      <c r="D17" s="18" t="s">
        <v>27</v>
      </c>
      <c r="E17" s="21"/>
      <c r="F17" s="21"/>
      <c r="G17" s="21"/>
      <c r="H17" s="21"/>
      <c r="I17" s="50" t="s">
        <v>23</v>
      </c>
      <c r="J17" s="170" t="str">
        <f>'Rekapitulace stavby'!AN13</f>
        <v>Vyplň údaj</v>
      </c>
      <c r="K17" s="21"/>
      <c r="L17" s="2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18" customHeight="1">
      <c r="A18" s="21"/>
      <c r="B18" s="22"/>
      <c r="C18" s="21"/>
      <c r="D18" s="21"/>
      <c r="E18" s="180" t="str">
        <f>'Rekapitulace stavby'!E14</f>
        <v>Vyplň údaj</v>
      </c>
      <c r="F18" s="174"/>
      <c r="G18" s="174"/>
      <c r="H18" s="174"/>
      <c r="I18" s="50" t="s">
        <v>25</v>
      </c>
      <c r="J18" s="170" t="str">
        <f>'Rekapitulace stavby'!AN14</f>
        <v>Vyplň údaj</v>
      </c>
      <c r="K18" s="21"/>
      <c r="L18" s="2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6.9" customHeight="1">
      <c r="A19" s="21"/>
      <c r="B19" s="22"/>
      <c r="C19" s="21"/>
      <c r="D19" s="21"/>
      <c r="E19" s="21"/>
      <c r="F19" s="21"/>
      <c r="G19" s="21"/>
      <c r="H19" s="21"/>
      <c r="I19" s="49"/>
      <c r="J19" s="21"/>
      <c r="K19" s="21"/>
      <c r="L19" s="2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2" customHeight="1">
      <c r="A20" s="21"/>
      <c r="B20" s="22"/>
      <c r="C20" s="21"/>
      <c r="D20" s="18" t="s">
        <v>29</v>
      </c>
      <c r="E20" s="21"/>
      <c r="F20" s="21"/>
      <c r="G20" s="21"/>
      <c r="H20" s="21"/>
      <c r="I20" s="50" t="s">
        <v>23</v>
      </c>
      <c r="J20" s="17" t="str">
        <f>IF('Rekapitulace stavby'!AN16="","",'Rekapitulace stavby'!AN16)</f>
        <v/>
      </c>
      <c r="K20" s="21"/>
      <c r="L20" s="2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18" customHeight="1">
      <c r="A21" s="21"/>
      <c r="B21" s="22"/>
      <c r="C21" s="21"/>
      <c r="D21" s="21"/>
      <c r="E21" s="17" t="str">
        <f>IF('Rekapitulace stavby'!E17="","",'Rekapitulace stavby'!E17)</f>
        <v xml:space="preserve"> </v>
      </c>
      <c r="F21" s="21"/>
      <c r="G21" s="21"/>
      <c r="H21" s="21"/>
      <c r="I21" s="50" t="s">
        <v>25</v>
      </c>
      <c r="J21" s="17" t="str">
        <f>IF('Rekapitulace stavby'!AN17="","",'Rekapitulace stavby'!AN17)</f>
        <v/>
      </c>
      <c r="K21" s="21"/>
      <c r="L21" s="2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6.9" customHeight="1">
      <c r="A22" s="21"/>
      <c r="B22" s="22"/>
      <c r="C22" s="21"/>
      <c r="D22" s="21"/>
      <c r="E22" s="21"/>
      <c r="F22" s="21"/>
      <c r="G22" s="21"/>
      <c r="H22" s="21"/>
      <c r="I22" s="49"/>
      <c r="J22" s="21"/>
      <c r="K22" s="21"/>
      <c r="L22" s="2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2" customHeight="1">
      <c r="A23" s="21"/>
      <c r="B23" s="22"/>
      <c r="C23" s="21"/>
      <c r="D23" s="18" t="s">
        <v>32</v>
      </c>
      <c r="E23" s="21"/>
      <c r="F23" s="21"/>
      <c r="G23" s="21"/>
      <c r="H23" s="21"/>
      <c r="I23" s="50" t="s">
        <v>23</v>
      </c>
      <c r="J23" s="17" t="str">
        <f>IF('Rekapitulace stavby'!AN19="","",'Rekapitulace stavby'!AN19)</f>
        <v/>
      </c>
      <c r="K23" s="21"/>
      <c r="L23" s="2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8" customHeight="1">
      <c r="A24" s="21"/>
      <c r="B24" s="22"/>
      <c r="C24" s="21"/>
      <c r="D24" s="21"/>
      <c r="E24" s="17" t="str">
        <f>IF('Rekapitulace stavby'!E20="","",'Rekapitulace stavby'!E20)</f>
        <v xml:space="preserve"> </v>
      </c>
      <c r="F24" s="21"/>
      <c r="G24" s="21"/>
      <c r="H24" s="21"/>
      <c r="I24" s="50" t="s">
        <v>25</v>
      </c>
      <c r="J24" s="17" t="str">
        <f>IF('Rekapitulace stavby'!AN20="","",'Rekapitulace stavby'!AN20)</f>
        <v/>
      </c>
      <c r="K24" s="21"/>
      <c r="L24" s="2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6.9" customHeight="1">
      <c r="A25" s="21"/>
      <c r="B25" s="22"/>
      <c r="C25" s="21"/>
      <c r="D25" s="21"/>
      <c r="E25" s="21"/>
      <c r="F25" s="21"/>
      <c r="G25" s="21"/>
      <c r="H25" s="21"/>
      <c r="I25" s="49"/>
      <c r="J25" s="21"/>
      <c r="K25" s="21"/>
      <c r="L25" s="2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2" customHeight="1">
      <c r="A26" s="21"/>
      <c r="B26" s="22"/>
      <c r="C26" s="21"/>
      <c r="D26" s="18" t="s">
        <v>33</v>
      </c>
      <c r="E26" s="21"/>
      <c r="F26" s="21"/>
      <c r="G26" s="21"/>
      <c r="H26" s="21"/>
      <c r="I26" s="49"/>
      <c r="J26" s="21"/>
      <c r="K26" s="21"/>
      <c r="L26" s="2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3" customFormat="1" ht="15" customHeight="1">
      <c r="A27" s="51"/>
      <c r="B27" s="52"/>
      <c r="C27" s="51"/>
      <c r="D27" s="51"/>
      <c r="E27" s="176" t="s">
        <v>1</v>
      </c>
      <c r="F27" s="176"/>
      <c r="G27" s="176"/>
      <c r="H27" s="176"/>
      <c r="I27" s="53"/>
      <c r="J27" s="51"/>
      <c r="K27" s="51"/>
      <c r="L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2" customFormat="1" ht="6.9" customHeight="1">
      <c r="A28" s="21"/>
      <c r="B28" s="22"/>
      <c r="C28" s="21"/>
      <c r="D28" s="21"/>
      <c r="E28" s="21"/>
      <c r="F28" s="21"/>
      <c r="G28" s="21"/>
      <c r="H28" s="21"/>
      <c r="I28" s="49"/>
      <c r="J28" s="21"/>
      <c r="K28" s="21"/>
      <c r="L28" s="2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6.9" customHeight="1">
      <c r="A29" s="21"/>
      <c r="B29" s="22"/>
      <c r="C29" s="21"/>
      <c r="D29" s="43"/>
      <c r="E29" s="43"/>
      <c r="F29" s="43"/>
      <c r="G29" s="43"/>
      <c r="H29" s="43"/>
      <c r="I29" s="55"/>
      <c r="J29" s="43"/>
      <c r="K29" s="43"/>
      <c r="L29" s="2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2" customFormat="1" ht="25.35" customHeight="1">
      <c r="A30" s="21"/>
      <c r="B30" s="22"/>
      <c r="C30" s="21"/>
      <c r="D30" s="56" t="s">
        <v>34</v>
      </c>
      <c r="E30" s="21"/>
      <c r="F30" s="21"/>
      <c r="G30" s="21"/>
      <c r="H30" s="21"/>
      <c r="I30" s="49"/>
      <c r="J30" s="45">
        <f>ROUND(J128,2)</f>
        <v>0</v>
      </c>
      <c r="K30" s="21"/>
      <c r="L30" s="2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" customHeight="1">
      <c r="A31" s="21"/>
      <c r="B31" s="22"/>
      <c r="C31" s="21"/>
      <c r="D31" s="43"/>
      <c r="E31" s="43"/>
      <c r="F31" s="43"/>
      <c r="G31" s="43"/>
      <c r="H31" s="43"/>
      <c r="I31" s="55"/>
      <c r="J31" s="43"/>
      <c r="K31" s="43"/>
      <c r="L31" s="2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14.4" customHeight="1">
      <c r="A32" s="21"/>
      <c r="B32" s="22"/>
      <c r="C32" s="21"/>
      <c r="D32" s="21"/>
      <c r="E32" s="21"/>
      <c r="F32" s="24" t="s">
        <v>36</v>
      </c>
      <c r="G32" s="21"/>
      <c r="H32" s="21"/>
      <c r="I32" s="57" t="s">
        <v>35</v>
      </c>
      <c r="J32" s="24" t="s">
        <v>37</v>
      </c>
      <c r="K32" s="21"/>
      <c r="L32" s="2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14.4" customHeight="1">
      <c r="A33" s="21"/>
      <c r="B33" s="22"/>
      <c r="C33" s="21"/>
      <c r="D33" s="58" t="s">
        <v>38</v>
      </c>
      <c r="E33" s="18" t="s">
        <v>39</v>
      </c>
      <c r="F33" s="59">
        <f>ROUND((ROUND((SUM(BE128:BE216)),2)+SUM(BE218:BE222)),2)</f>
        <v>0</v>
      </c>
      <c r="G33" s="21"/>
      <c r="H33" s="21"/>
      <c r="I33" s="60">
        <v>0.21</v>
      </c>
      <c r="J33" s="59">
        <f>ROUND((ROUND(((SUM(BE128:BE216))*I33),2)+(SUM(BE218:BE222)*I33)),2)</f>
        <v>0</v>
      </c>
      <c r="K33" s="21"/>
      <c r="L33" s="2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" customHeight="1">
      <c r="A34" s="21"/>
      <c r="B34" s="22"/>
      <c r="C34" s="21"/>
      <c r="D34" s="21"/>
      <c r="E34" s="18" t="s">
        <v>40</v>
      </c>
      <c r="F34" s="59">
        <f>ROUND((ROUND((SUM(BF128:BF216)),2)+SUM(BF218:BF222)),2)</f>
        <v>0</v>
      </c>
      <c r="G34" s="21"/>
      <c r="H34" s="21"/>
      <c r="I34" s="60">
        <v>0.15</v>
      </c>
      <c r="J34" s="59">
        <f>ROUND((ROUND(((SUM(BF128:BF216))*I34),2)+(SUM(BF218:BF222)*I34)),2)</f>
        <v>0</v>
      </c>
      <c r="K34" s="21"/>
      <c r="L34" s="2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" customHeight="1" hidden="1">
      <c r="A35" s="21"/>
      <c r="B35" s="22"/>
      <c r="C35" s="21"/>
      <c r="D35" s="21"/>
      <c r="E35" s="18" t="s">
        <v>41</v>
      </c>
      <c r="F35" s="59">
        <f>ROUND((ROUND((SUM(BG128:BG216)),2)+SUM(BG218:BG222)),2)</f>
        <v>0</v>
      </c>
      <c r="G35" s="21"/>
      <c r="H35" s="21"/>
      <c r="I35" s="60">
        <v>0.21</v>
      </c>
      <c r="J35" s="59">
        <f>0</f>
        <v>0</v>
      </c>
      <c r="K35" s="21"/>
      <c r="L35" s="2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" customHeight="1" hidden="1">
      <c r="A36" s="21"/>
      <c r="B36" s="22"/>
      <c r="C36" s="21"/>
      <c r="D36" s="21"/>
      <c r="E36" s="18" t="s">
        <v>42</v>
      </c>
      <c r="F36" s="59">
        <f>ROUND((ROUND((SUM(BH128:BH216)),2)+SUM(BH218:BH222)),2)</f>
        <v>0</v>
      </c>
      <c r="G36" s="21"/>
      <c r="H36" s="21"/>
      <c r="I36" s="60">
        <v>0.15</v>
      </c>
      <c r="J36" s="59">
        <f>0</f>
        <v>0</v>
      </c>
      <c r="K36" s="21"/>
      <c r="L36" s="2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" customHeight="1" hidden="1">
      <c r="A37" s="21"/>
      <c r="B37" s="22"/>
      <c r="C37" s="21"/>
      <c r="D37" s="21"/>
      <c r="E37" s="18" t="s">
        <v>43</v>
      </c>
      <c r="F37" s="59">
        <f>ROUND((ROUND((SUM(BI128:BI216)),2)+SUM(BI218:BI222)),2)</f>
        <v>0</v>
      </c>
      <c r="G37" s="21"/>
      <c r="H37" s="21"/>
      <c r="I37" s="60">
        <v>0</v>
      </c>
      <c r="J37" s="59">
        <f>0</f>
        <v>0</v>
      </c>
      <c r="K37" s="21"/>
      <c r="L37" s="2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6.9" customHeight="1">
      <c r="A38" s="21"/>
      <c r="B38" s="22"/>
      <c r="C38" s="21"/>
      <c r="D38" s="21"/>
      <c r="E38" s="21"/>
      <c r="F38" s="21"/>
      <c r="G38" s="21"/>
      <c r="H38" s="21"/>
      <c r="I38" s="49"/>
      <c r="J38" s="21"/>
      <c r="K38" s="21"/>
      <c r="L38" s="2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25.35" customHeight="1">
      <c r="A39" s="21"/>
      <c r="B39" s="22"/>
      <c r="C39" s="61"/>
      <c r="D39" s="62" t="s">
        <v>44</v>
      </c>
      <c r="E39" s="38"/>
      <c r="F39" s="38"/>
      <c r="G39" s="63" t="s">
        <v>45</v>
      </c>
      <c r="H39" s="64" t="s">
        <v>46</v>
      </c>
      <c r="I39" s="65"/>
      <c r="J39" s="66">
        <f>SUM(J30:J37)</f>
        <v>0</v>
      </c>
      <c r="K39" s="67"/>
      <c r="L39" s="2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14.4" customHeight="1">
      <c r="A40" s="21"/>
      <c r="B40" s="22"/>
      <c r="C40" s="21"/>
      <c r="D40" s="21"/>
      <c r="E40" s="21"/>
      <c r="F40" s="21"/>
      <c r="G40" s="21"/>
      <c r="H40" s="21"/>
      <c r="I40" s="49"/>
      <c r="J40" s="21"/>
      <c r="K40" s="21"/>
      <c r="L40" s="2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2:12" s="1" customFormat="1" ht="14.4" customHeight="1" hidden="1">
      <c r="B41" s="15"/>
      <c r="I41" s="46"/>
      <c r="L41" s="15"/>
    </row>
    <row r="42" spans="2:12" s="1" customFormat="1" ht="14.4" customHeight="1" hidden="1">
      <c r="B42" s="15"/>
      <c r="I42" s="46"/>
      <c r="L42" s="15"/>
    </row>
    <row r="43" spans="2:12" s="1" customFormat="1" ht="14.4" customHeight="1" hidden="1">
      <c r="B43" s="15"/>
      <c r="I43" s="46"/>
      <c r="L43" s="15"/>
    </row>
    <row r="44" spans="2:12" s="1" customFormat="1" ht="14.4" customHeight="1" hidden="1">
      <c r="B44" s="15"/>
      <c r="I44" s="46"/>
      <c r="L44" s="15"/>
    </row>
    <row r="45" spans="2:12" s="1" customFormat="1" ht="14.4" customHeight="1" hidden="1">
      <c r="B45" s="15"/>
      <c r="I45" s="46"/>
      <c r="L45" s="15"/>
    </row>
    <row r="46" spans="2:12" s="1" customFormat="1" ht="14.4" customHeight="1" hidden="1">
      <c r="B46" s="15"/>
      <c r="I46" s="46"/>
      <c r="L46" s="15"/>
    </row>
    <row r="47" spans="2:12" s="1" customFormat="1" ht="14.4" customHeight="1">
      <c r="B47" s="15"/>
      <c r="I47" s="46"/>
      <c r="L47" s="15"/>
    </row>
    <row r="48" spans="2:12" s="1" customFormat="1" ht="14.4" customHeight="1">
      <c r="B48" s="15"/>
      <c r="I48" s="46"/>
      <c r="L48" s="15"/>
    </row>
    <row r="49" spans="2:12" s="1" customFormat="1" ht="14.4" customHeight="1">
      <c r="B49" s="15"/>
      <c r="I49" s="46"/>
      <c r="L49" s="15"/>
    </row>
    <row r="50" spans="2:12" s="2" customFormat="1" ht="14.4" customHeight="1">
      <c r="B50" s="25"/>
      <c r="D50" s="26" t="s">
        <v>47</v>
      </c>
      <c r="E50" s="27"/>
      <c r="F50" s="27"/>
      <c r="G50" s="26" t="s">
        <v>48</v>
      </c>
      <c r="H50" s="27"/>
      <c r="I50" s="68"/>
      <c r="J50" s="27"/>
      <c r="K50" s="27"/>
      <c r="L50" s="25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1:31" s="2" customFormat="1" ht="13.2">
      <c r="A61" s="21"/>
      <c r="B61" s="22"/>
      <c r="C61" s="21"/>
      <c r="D61" s="28" t="s">
        <v>49</v>
      </c>
      <c r="E61" s="23"/>
      <c r="F61" s="69" t="s">
        <v>50</v>
      </c>
      <c r="G61" s="28" t="s">
        <v>49</v>
      </c>
      <c r="H61" s="23"/>
      <c r="I61" s="70"/>
      <c r="J61" s="71" t="s">
        <v>50</v>
      </c>
      <c r="K61" s="23"/>
      <c r="L61" s="25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1:31" s="2" customFormat="1" ht="13.2">
      <c r="A65" s="21"/>
      <c r="B65" s="22"/>
      <c r="C65" s="21"/>
      <c r="D65" s="26" t="s">
        <v>51</v>
      </c>
      <c r="E65" s="29"/>
      <c r="F65" s="29"/>
      <c r="G65" s="26" t="s">
        <v>52</v>
      </c>
      <c r="H65" s="29"/>
      <c r="I65" s="72"/>
      <c r="J65" s="29"/>
      <c r="K65" s="29"/>
      <c r="L65" s="25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1:31" s="2" customFormat="1" ht="13.2">
      <c r="A76" s="21"/>
      <c r="B76" s="22"/>
      <c r="C76" s="21"/>
      <c r="D76" s="28" t="s">
        <v>49</v>
      </c>
      <c r="E76" s="23"/>
      <c r="F76" s="69" t="s">
        <v>50</v>
      </c>
      <c r="G76" s="28" t="s">
        <v>49</v>
      </c>
      <c r="H76" s="23"/>
      <c r="I76" s="70"/>
      <c r="J76" s="71" t="s">
        <v>50</v>
      </c>
      <c r="K76" s="23"/>
      <c r="L76" s="2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2" customFormat="1" ht="14.4" customHeight="1">
      <c r="A77" s="21"/>
      <c r="B77" s="30"/>
      <c r="C77" s="31"/>
      <c r="D77" s="31"/>
      <c r="E77" s="31"/>
      <c r="F77" s="31"/>
      <c r="G77" s="31"/>
      <c r="H77" s="31"/>
      <c r="I77" s="73"/>
      <c r="J77" s="31"/>
      <c r="K77" s="31"/>
      <c r="L77" s="2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81" spans="1:31" s="2" customFormat="1" ht="6.9" customHeight="1">
      <c r="A81" s="21"/>
      <c r="B81" s="32"/>
      <c r="C81" s="33"/>
      <c r="D81" s="33"/>
      <c r="E81" s="33"/>
      <c r="F81" s="33"/>
      <c r="G81" s="33"/>
      <c r="H81" s="33"/>
      <c r="I81" s="74"/>
      <c r="J81" s="33"/>
      <c r="K81" s="33"/>
      <c r="L81" s="2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2" customFormat="1" ht="24.9" customHeight="1">
      <c r="A82" s="21"/>
      <c r="B82" s="22"/>
      <c r="C82" s="16" t="s">
        <v>91</v>
      </c>
      <c r="D82" s="21"/>
      <c r="E82" s="21"/>
      <c r="F82" s="21"/>
      <c r="G82" s="21"/>
      <c r="H82" s="21"/>
      <c r="I82" s="49"/>
      <c r="J82" s="21"/>
      <c r="K82" s="21"/>
      <c r="L82" s="2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2" customFormat="1" ht="6.9" customHeight="1">
      <c r="A83" s="21"/>
      <c r="B83" s="22"/>
      <c r="C83" s="21"/>
      <c r="D83" s="21"/>
      <c r="E83" s="21"/>
      <c r="F83" s="21"/>
      <c r="G83" s="21"/>
      <c r="H83" s="21"/>
      <c r="I83" s="49"/>
      <c r="J83" s="21"/>
      <c r="K83" s="21"/>
      <c r="L83" s="2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2" customFormat="1" ht="12" customHeight="1">
      <c r="A84" s="21"/>
      <c r="B84" s="22"/>
      <c r="C84" s="18" t="s">
        <v>16</v>
      </c>
      <c r="D84" s="21"/>
      <c r="E84" s="21"/>
      <c r="F84" s="21"/>
      <c r="G84" s="21"/>
      <c r="H84" s="21"/>
      <c r="I84" s="49"/>
      <c r="J84" s="21"/>
      <c r="K84" s="21"/>
      <c r="L84" s="25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2" customFormat="1" ht="15" customHeight="1">
      <c r="A85" s="21"/>
      <c r="B85" s="22"/>
      <c r="C85" s="21"/>
      <c r="D85" s="21"/>
      <c r="E85" s="178" t="str">
        <f>E7</f>
        <v>„ISŠT Mělník: Učebny pohonů - dokončení stavebních prací“</v>
      </c>
      <c r="F85" s="179"/>
      <c r="G85" s="179"/>
      <c r="H85" s="179"/>
      <c r="I85" s="49"/>
      <c r="J85" s="21"/>
      <c r="K85" s="21"/>
      <c r="L85" s="25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2" customFormat="1" ht="12" customHeight="1">
      <c r="A86" s="21"/>
      <c r="B86" s="22"/>
      <c r="C86" s="18" t="s">
        <v>89</v>
      </c>
      <c r="D86" s="21"/>
      <c r="E86" s="21"/>
      <c r="F86" s="21"/>
      <c r="G86" s="21"/>
      <c r="H86" s="21"/>
      <c r="I86" s="49"/>
      <c r="J86" s="21"/>
      <c r="K86" s="21"/>
      <c r="L86" s="25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2" customFormat="1" ht="15" customHeight="1">
      <c r="A87" s="21"/>
      <c r="B87" s="22"/>
      <c r="C87" s="21"/>
      <c r="D87" s="21"/>
      <c r="E87" s="173" t="str">
        <f>E9</f>
        <v>SO 01 - Oprava podlah dílny - učebny 1.np</v>
      </c>
      <c r="F87" s="177"/>
      <c r="G87" s="177"/>
      <c r="H87" s="177"/>
      <c r="I87" s="49"/>
      <c r="J87" s="21"/>
      <c r="K87" s="21"/>
      <c r="L87" s="25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2" customFormat="1" ht="6.9" customHeight="1">
      <c r="A88" s="21"/>
      <c r="B88" s="22"/>
      <c r="C88" s="21"/>
      <c r="D88" s="21"/>
      <c r="E88" s="21"/>
      <c r="F88" s="21"/>
      <c r="G88" s="21"/>
      <c r="H88" s="21"/>
      <c r="I88" s="49"/>
      <c r="J88" s="21"/>
      <c r="K88" s="21"/>
      <c r="L88" s="25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s="2" customFormat="1" ht="12" customHeight="1">
      <c r="A89" s="21"/>
      <c r="B89" s="22"/>
      <c r="C89" s="18" t="s">
        <v>19</v>
      </c>
      <c r="D89" s="21"/>
      <c r="E89" s="21"/>
      <c r="F89" s="17" t="str">
        <f>F12</f>
        <v>ISŠT Mělník</v>
      </c>
      <c r="G89" s="21"/>
      <c r="H89" s="21"/>
      <c r="I89" s="50" t="s">
        <v>21</v>
      </c>
      <c r="J89" s="34">
        <f>IF(J12="","",J12)</f>
        <v>44016</v>
      </c>
      <c r="K89" s="21"/>
      <c r="L89" s="25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s="2" customFormat="1" ht="6.9" customHeight="1">
      <c r="A90" s="21"/>
      <c r="B90" s="22"/>
      <c r="C90" s="21"/>
      <c r="D90" s="21"/>
      <c r="E90" s="21"/>
      <c r="F90" s="21"/>
      <c r="G90" s="21"/>
      <c r="H90" s="21"/>
      <c r="I90" s="49"/>
      <c r="J90" s="21"/>
      <c r="K90" s="21"/>
      <c r="L90" s="25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2" customFormat="1" ht="14.85" customHeight="1">
      <c r="A91" s="21"/>
      <c r="B91" s="22"/>
      <c r="C91" s="18" t="s">
        <v>22</v>
      </c>
      <c r="D91" s="21"/>
      <c r="E91" s="21"/>
      <c r="F91" s="17" t="str">
        <f>E15</f>
        <v>ISŠT Mělník</v>
      </c>
      <c r="G91" s="21"/>
      <c r="H91" s="21"/>
      <c r="I91" s="50" t="s">
        <v>29</v>
      </c>
      <c r="J91" s="20" t="str">
        <f>E21</f>
        <v xml:space="preserve"> </v>
      </c>
      <c r="K91" s="21"/>
      <c r="L91" s="25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s="2" customFormat="1" ht="14.85" customHeight="1">
      <c r="A92" s="21"/>
      <c r="B92" s="22"/>
      <c r="C92" s="18" t="s">
        <v>27</v>
      </c>
      <c r="D92" s="21"/>
      <c r="E92" s="21"/>
      <c r="F92" s="17" t="str">
        <f>IF(E18="","",E18)</f>
        <v>Vyplň údaj</v>
      </c>
      <c r="G92" s="21"/>
      <c r="H92" s="21"/>
      <c r="I92" s="50" t="s">
        <v>32</v>
      </c>
      <c r="J92" s="20" t="str">
        <f>E24</f>
        <v xml:space="preserve"> </v>
      </c>
      <c r="K92" s="21"/>
      <c r="L92" s="25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s="2" customFormat="1" ht="10.35" customHeight="1">
      <c r="A93" s="21"/>
      <c r="B93" s="22"/>
      <c r="C93" s="21"/>
      <c r="D93" s="21"/>
      <c r="E93" s="21"/>
      <c r="F93" s="21"/>
      <c r="G93" s="21"/>
      <c r="H93" s="21"/>
      <c r="I93" s="49"/>
      <c r="J93" s="21"/>
      <c r="K93" s="21"/>
      <c r="L93" s="25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s="2" customFormat="1" ht="29.25" customHeight="1">
      <c r="A94" s="21"/>
      <c r="B94" s="22"/>
      <c r="C94" s="75" t="s">
        <v>92</v>
      </c>
      <c r="D94" s="61"/>
      <c r="E94" s="61"/>
      <c r="F94" s="61"/>
      <c r="G94" s="61"/>
      <c r="H94" s="61"/>
      <c r="I94" s="76"/>
      <c r="J94" s="77" t="s">
        <v>93</v>
      </c>
      <c r="K94" s="61"/>
      <c r="L94" s="25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s="2" customFormat="1" ht="10.35" customHeight="1">
      <c r="A95" s="21"/>
      <c r="B95" s="22"/>
      <c r="C95" s="21"/>
      <c r="D95" s="21"/>
      <c r="E95" s="21"/>
      <c r="F95" s="21"/>
      <c r="G95" s="21"/>
      <c r="H95" s="21"/>
      <c r="I95" s="49"/>
      <c r="J95" s="21"/>
      <c r="K95" s="21"/>
      <c r="L95" s="25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47" s="2" customFormat="1" ht="22.95" customHeight="1">
      <c r="A96" s="21"/>
      <c r="B96" s="22"/>
      <c r="C96" s="78" t="s">
        <v>94</v>
      </c>
      <c r="D96" s="21"/>
      <c r="E96" s="21"/>
      <c r="F96" s="21"/>
      <c r="G96" s="21"/>
      <c r="H96" s="21"/>
      <c r="I96" s="49"/>
      <c r="J96" s="45">
        <f>J128</f>
        <v>0</v>
      </c>
      <c r="K96" s="21"/>
      <c r="L96" s="25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U96" s="12" t="s">
        <v>95</v>
      </c>
    </row>
    <row r="97" spans="2:12" s="4" customFormat="1" ht="24.9" customHeight="1">
      <c r="B97" s="79"/>
      <c r="D97" s="80" t="s">
        <v>96</v>
      </c>
      <c r="E97" s="81"/>
      <c r="F97" s="81"/>
      <c r="G97" s="81"/>
      <c r="H97" s="81"/>
      <c r="I97" s="82"/>
      <c r="J97" s="83">
        <f>J129</f>
        <v>0</v>
      </c>
      <c r="L97" s="79"/>
    </row>
    <row r="98" spans="2:12" s="5" customFormat="1" ht="19.95" customHeight="1">
      <c r="B98" s="84"/>
      <c r="D98" s="85" t="s">
        <v>97</v>
      </c>
      <c r="E98" s="86"/>
      <c r="F98" s="86"/>
      <c r="G98" s="86"/>
      <c r="H98" s="86"/>
      <c r="I98" s="87"/>
      <c r="J98" s="88">
        <f>J130</f>
        <v>0</v>
      </c>
      <c r="L98" s="84"/>
    </row>
    <row r="99" spans="2:12" s="5" customFormat="1" ht="19.95" customHeight="1">
      <c r="B99" s="84"/>
      <c r="D99" s="85" t="s">
        <v>98</v>
      </c>
      <c r="E99" s="86"/>
      <c r="F99" s="86"/>
      <c r="G99" s="86"/>
      <c r="H99" s="86"/>
      <c r="I99" s="87"/>
      <c r="J99" s="88">
        <f>J135</f>
        <v>0</v>
      </c>
      <c r="L99" s="84"/>
    </row>
    <row r="100" spans="2:12" s="5" customFormat="1" ht="19.95" customHeight="1">
      <c r="B100" s="84"/>
      <c r="D100" s="85" t="s">
        <v>99</v>
      </c>
      <c r="E100" s="86"/>
      <c r="F100" s="86"/>
      <c r="G100" s="86"/>
      <c r="H100" s="86"/>
      <c r="I100" s="87"/>
      <c r="J100" s="88">
        <f>J169</f>
        <v>0</v>
      </c>
      <c r="L100" s="84"/>
    </row>
    <row r="101" spans="2:12" s="5" customFormat="1" ht="19.95" customHeight="1">
      <c r="B101" s="84"/>
      <c r="D101" s="85" t="s">
        <v>100</v>
      </c>
      <c r="E101" s="86"/>
      <c r="F101" s="86"/>
      <c r="G101" s="86"/>
      <c r="H101" s="86"/>
      <c r="I101" s="87"/>
      <c r="J101" s="88">
        <f>J174</f>
        <v>0</v>
      </c>
      <c r="L101" s="84"/>
    </row>
    <row r="102" spans="2:12" s="5" customFormat="1" ht="19.95" customHeight="1">
      <c r="B102" s="84"/>
      <c r="D102" s="85" t="s">
        <v>101</v>
      </c>
      <c r="E102" s="86"/>
      <c r="F102" s="86"/>
      <c r="G102" s="86"/>
      <c r="H102" s="86"/>
      <c r="I102" s="87"/>
      <c r="J102" s="88">
        <f>J191</f>
        <v>0</v>
      </c>
      <c r="L102" s="84"/>
    </row>
    <row r="103" spans="2:12" s="5" customFormat="1" ht="19.95" customHeight="1">
      <c r="B103" s="84"/>
      <c r="D103" s="85" t="s">
        <v>102</v>
      </c>
      <c r="E103" s="86"/>
      <c r="F103" s="86"/>
      <c r="G103" s="86"/>
      <c r="H103" s="86"/>
      <c r="I103" s="87"/>
      <c r="J103" s="88">
        <f>J207</f>
        <v>0</v>
      </c>
      <c r="L103" s="84"/>
    </row>
    <row r="104" spans="2:12" s="4" customFormat="1" ht="24.9" customHeight="1">
      <c r="B104" s="79"/>
      <c r="D104" s="80" t="s">
        <v>103</v>
      </c>
      <c r="E104" s="81"/>
      <c r="F104" s="81"/>
      <c r="G104" s="81"/>
      <c r="H104" s="81"/>
      <c r="I104" s="82"/>
      <c r="J104" s="83">
        <f>J210</f>
        <v>0</v>
      </c>
      <c r="L104" s="79"/>
    </row>
    <row r="105" spans="2:12" s="5" customFormat="1" ht="19.95" customHeight="1">
      <c r="B105" s="84"/>
      <c r="D105" s="85" t="s">
        <v>104</v>
      </c>
      <c r="E105" s="86"/>
      <c r="F105" s="86"/>
      <c r="G105" s="86"/>
      <c r="H105" s="86"/>
      <c r="I105" s="87"/>
      <c r="J105" s="88">
        <f>J211</f>
        <v>0</v>
      </c>
      <c r="L105" s="84"/>
    </row>
    <row r="106" spans="2:12" s="5" customFormat="1" ht="19.95" customHeight="1">
      <c r="B106" s="84"/>
      <c r="D106" s="85" t="s">
        <v>105</v>
      </c>
      <c r="E106" s="86"/>
      <c r="F106" s="86"/>
      <c r="G106" s="86"/>
      <c r="H106" s="86"/>
      <c r="I106" s="87"/>
      <c r="J106" s="88">
        <f>J213</f>
        <v>0</v>
      </c>
      <c r="L106" s="84"/>
    </row>
    <row r="107" spans="2:12" s="5" customFormat="1" ht="19.95" customHeight="1">
      <c r="B107" s="84"/>
      <c r="D107" s="85" t="s">
        <v>106</v>
      </c>
      <c r="E107" s="86"/>
      <c r="F107" s="86"/>
      <c r="G107" s="86"/>
      <c r="H107" s="86"/>
      <c r="I107" s="87"/>
      <c r="J107" s="88">
        <f>J215</f>
        <v>0</v>
      </c>
      <c r="L107" s="84"/>
    </row>
    <row r="108" spans="2:12" s="4" customFormat="1" ht="21.75" customHeight="1">
      <c r="B108" s="79"/>
      <c r="D108" s="89" t="s">
        <v>107</v>
      </c>
      <c r="I108" s="90"/>
      <c r="J108" s="91">
        <f>J217</f>
        <v>0</v>
      </c>
      <c r="L108" s="79"/>
    </row>
    <row r="109" spans="1:31" s="2" customFormat="1" ht="21.75" customHeight="1">
      <c r="A109" s="21"/>
      <c r="B109" s="22"/>
      <c r="C109" s="21"/>
      <c r="D109" s="21"/>
      <c r="E109" s="21"/>
      <c r="F109" s="21"/>
      <c r="G109" s="21"/>
      <c r="H109" s="21"/>
      <c r="I109" s="49"/>
      <c r="J109" s="21"/>
      <c r="K109" s="21"/>
      <c r="L109" s="25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1:31" s="2" customFormat="1" ht="6.9" customHeight="1">
      <c r="A110" s="21"/>
      <c r="B110" s="30"/>
      <c r="C110" s="31"/>
      <c r="D110" s="31"/>
      <c r="E110" s="31"/>
      <c r="F110" s="31"/>
      <c r="G110" s="31"/>
      <c r="H110" s="31"/>
      <c r="I110" s="73"/>
      <c r="J110" s="31"/>
      <c r="K110" s="31"/>
      <c r="L110" s="25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4" spans="1:31" s="2" customFormat="1" ht="6.9" customHeight="1">
      <c r="A114" s="21"/>
      <c r="B114" s="32"/>
      <c r="C114" s="33"/>
      <c r="D114" s="33"/>
      <c r="E114" s="33"/>
      <c r="F114" s="33"/>
      <c r="G114" s="33"/>
      <c r="H114" s="33"/>
      <c r="I114" s="74"/>
      <c r="J114" s="33"/>
      <c r="K114" s="33"/>
      <c r="L114" s="25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s="2" customFormat="1" ht="24.9" customHeight="1">
      <c r="A115" s="21"/>
      <c r="B115" s="22"/>
      <c r="C115" s="16" t="s">
        <v>108</v>
      </c>
      <c r="D115" s="21"/>
      <c r="E115" s="21"/>
      <c r="F115" s="21"/>
      <c r="G115" s="21"/>
      <c r="H115" s="21"/>
      <c r="I115" s="49"/>
      <c r="J115" s="21"/>
      <c r="K115" s="21"/>
      <c r="L115" s="25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s="2" customFormat="1" ht="6.9" customHeight="1">
      <c r="A116" s="21"/>
      <c r="B116" s="22"/>
      <c r="C116" s="21"/>
      <c r="D116" s="21"/>
      <c r="E116" s="21"/>
      <c r="F116" s="21"/>
      <c r="G116" s="21"/>
      <c r="H116" s="21"/>
      <c r="I116" s="49"/>
      <c r="J116" s="21"/>
      <c r="K116" s="21"/>
      <c r="L116" s="25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s="2" customFormat="1" ht="12" customHeight="1">
      <c r="A117" s="21"/>
      <c r="B117" s="22"/>
      <c r="C117" s="18" t="s">
        <v>16</v>
      </c>
      <c r="D117" s="21"/>
      <c r="E117" s="21"/>
      <c r="F117" s="21"/>
      <c r="G117" s="21"/>
      <c r="H117" s="21"/>
      <c r="I117" s="49"/>
      <c r="J117" s="21"/>
      <c r="K117" s="21"/>
      <c r="L117" s="25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s="2" customFormat="1" ht="15" customHeight="1">
      <c r="A118" s="21"/>
      <c r="B118" s="22"/>
      <c r="C118" s="21"/>
      <c r="D118" s="21"/>
      <c r="E118" s="178" t="str">
        <f>E7</f>
        <v>„ISŠT Mělník: Učebny pohonů - dokončení stavebních prací“</v>
      </c>
      <c r="F118" s="179"/>
      <c r="G118" s="179"/>
      <c r="H118" s="179"/>
      <c r="I118" s="49"/>
      <c r="J118" s="21"/>
      <c r="K118" s="21"/>
      <c r="L118" s="25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s="2" customFormat="1" ht="12" customHeight="1">
      <c r="A119" s="21"/>
      <c r="B119" s="22"/>
      <c r="C119" s="18" t="s">
        <v>89</v>
      </c>
      <c r="D119" s="21"/>
      <c r="E119" s="21"/>
      <c r="F119" s="21"/>
      <c r="G119" s="21"/>
      <c r="H119" s="21"/>
      <c r="I119" s="49"/>
      <c r="J119" s="21"/>
      <c r="K119" s="21"/>
      <c r="L119" s="25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s="2" customFormat="1" ht="15" customHeight="1">
      <c r="A120" s="21"/>
      <c r="B120" s="22"/>
      <c r="C120" s="21"/>
      <c r="D120" s="21"/>
      <c r="E120" s="173" t="str">
        <f>E9</f>
        <v>SO 01 - Oprava podlah dílny - učebny 1.np</v>
      </c>
      <c r="F120" s="177"/>
      <c r="G120" s="177"/>
      <c r="H120" s="177"/>
      <c r="I120" s="49"/>
      <c r="J120" s="21"/>
      <c r="K120" s="21"/>
      <c r="L120" s="25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s="2" customFormat="1" ht="6.9" customHeight="1">
      <c r="A121" s="21"/>
      <c r="B121" s="22"/>
      <c r="C121" s="21"/>
      <c r="D121" s="21"/>
      <c r="E121" s="21"/>
      <c r="F121" s="21"/>
      <c r="G121" s="21"/>
      <c r="H121" s="21"/>
      <c r="I121" s="49"/>
      <c r="J121" s="21"/>
      <c r="K121" s="21"/>
      <c r="L121" s="25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s="2" customFormat="1" ht="12" customHeight="1">
      <c r="A122" s="21"/>
      <c r="B122" s="22"/>
      <c r="C122" s="18" t="s">
        <v>19</v>
      </c>
      <c r="D122" s="21"/>
      <c r="E122" s="21"/>
      <c r="F122" s="17" t="str">
        <f>F12</f>
        <v>ISŠT Mělník</v>
      </c>
      <c r="G122" s="21"/>
      <c r="H122" s="21"/>
      <c r="I122" s="50" t="s">
        <v>21</v>
      </c>
      <c r="J122" s="34">
        <f>IF(J12="","",J12)</f>
        <v>44016</v>
      </c>
      <c r="K122" s="21"/>
      <c r="L122" s="25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s="2" customFormat="1" ht="6.9" customHeight="1">
      <c r="A123" s="21"/>
      <c r="B123" s="22"/>
      <c r="C123" s="21"/>
      <c r="D123" s="21"/>
      <c r="E123" s="21"/>
      <c r="F123" s="21"/>
      <c r="G123" s="21"/>
      <c r="H123" s="21"/>
      <c r="I123" s="49"/>
      <c r="J123" s="21"/>
      <c r="K123" s="21"/>
      <c r="L123" s="25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s="2" customFormat="1" ht="14.85" customHeight="1">
      <c r="A124" s="21"/>
      <c r="B124" s="22"/>
      <c r="C124" s="18" t="s">
        <v>22</v>
      </c>
      <c r="D124" s="21"/>
      <c r="E124" s="21"/>
      <c r="F124" s="17" t="str">
        <f>E15</f>
        <v>ISŠT Mělník</v>
      </c>
      <c r="G124" s="21"/>
      <c r="H124" s="21"/>
      <c r="I124" s="50" t="s">
        <v>29</v>
      </c>
      <c r="J124" s="20" t="str">
        <f>E21</f>
        <v xml:space="preserve"> </v>
      </c>
      <c r="K124" s="21"/>
      <c r="L124" s="25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s="2" customFormat="1" ht="14.85" customHeight="1">
      <c r="A125" s="21"/>
      <c r="B125" s="22"/>
      <c r="C125" s="18" t="s">
        <v>27</v>
      </c>
      <c r="D125" s="21"/>
      <c r="E125" s="21"/>
      <c r="F125" s="17" t="str">
        <f>IF(E18="","",E18)</f>
        <v>Vyplň údaj</v>
      </c>
      <c r="G125" s="21"/>
      <c r="H125" s="21"/>
      <c r="I125" s="50" t="s">
        <v>32</v>
      </c>
      <c r="J125" s="20" t="str">
        <f>E24</f>
        <v xml:space="preserve"> </v>
      </c>
      <c r="K125" s="21"/>
      <c r="L125" s="25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s="2" customFormat="1" ht="10.35" customHeight="1">
      <c r="A126" s="21"/>
      <c r="B126" s="22"/>
      <c r="C126" s="21"/>
      <c r="D126" s="21"/>
      <c r="E126" s="21"/>
      <c r="F126" s="21"/>
      <c r="G126" s="21"/>
      <c r="H126" s="21"/>
      <c r="I126" s="49"/>
      <c r="J126" s="21"/>
      <c r="K126" s="21"/>
      <c r="L126" s="25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s="6" customFormat="1" ht="29.25" customHeight="1">
      <c r="A127" s="92"/>
      <c r="B127" s="93"/>
      <c r="C127" s="94" t="s">
        <v>109</v>
      </c>
      <c r="D127" s="95" t="s">
        <v>59</v>
      </c>
      <c r="E127" s="95" t="s">
        <v>55</v>
      </c>
      <c r="F127" s="95" t="s">
        <v>56</v>
      </c>
      <c r="G127" s="95" t="s">
        <v>110</v>
      </c>
      <c r="H127" s="95" t="s">
        <v>111</v>
      </c>
      <c r="I127" s="96" t="s">
        <v>112</v>
      </c>
      <c r="J127" s="97" t="s">
        <v>93</v>
      </c>
      <c r="K127" s="98" t="s">
        <v>113</v>
      </c>
      <c r="L127" s="99"/>
      <c r="M127" s="39" t="s">
        <v>1</v>
      </c>
      <c r="N127" s="40" t="s">
        <v>38</v>
      </c>
      <c r="O127" s="40" t="s">
        <v>114</v>
      </c>
      <c r="P127" s="40" t="s">
        <v>115</v>
      </c>
      <c r="Q127" s="40" t="s">
        <v>116</v>
      </c>
      <c r="R127" s="40" t="s">
        <v>117</v>
      </c>
      <c r="S127" s="40" t="s">
        <v>118</v>
      </c>
      <c r="T127" s="41" t="s">
        <v>119</v>
      </c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</row>
    <row r="128" spans="1:63" s="2" customFormat="1" ht="22.95" customHeight="1">
      <c r="A128" s="21"/>
      <c r="B128" s="22"/>
      <c r="C128" s="287" t="s">
        <v>120</v>
      </c>
      <c r="D128" s="247"/>
      <c r="E128" s="247"/>
      <c r="F128" s="247"/>
      <c r="G128" s="247"/>
      <c r="H128" s="247"/>
      <c r="I128" s="49"/>
      <c r="J128" s="319">
        <f>BK128</f>
        <v>0</v>
      </c>
      <c r="K128" s="21"/>
      <c r="L128" s="22"/>
      <c r="M128" s="42"/>
      <c r="N128" s="35"/>
      <c r="O128" s="43"/>
      <c r="P128" s="100">
        <f>P129+P210+P217</f>
        <v>0</v>
      </c>
      <c r="Q128" s="43"/>
      <c r="R128" s="100">
        <f>R129+R210+R217</f>
        <v>51.28885643999999</v>
      </c>
      <c r="S128" s="43"/>
      <c r="T128" s="101">
        <f>T129+T210+T217</f>
        <v>79.458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T128" s="12" t="s">
        <v>73</v>
      </c>
      <c r="AU128" s="12" t="s">
        <v>95</v>
      </c>
      <c r="BK128" s="102">
        <f>BK129+BK210+BK217</f>
        <v>0</v>
      </c>
    </row>
    <row r="129" spans="2:63" s="7" customFormat="1" ht="25.95" customHeight="1">
      <c r="B129" s="103"/>
      <c r="C129" s="303"/>
      <c r="D129" s="304" t="s">
        <v>73</v>
      </c>
      <c r="E129" s="315" t="s">
        <v>121</v>
      </c>
      <c r="F129" s="315" t="s">
        <v>122</v>
      </c>
      <c r="G129" s="303"/>
      <c r="H129" s="303"/>
      <c r="I129" s="106"/>
      <c r="J129" s="320">
        <f>BK129</f>
        <v>0</v>
      </c>
      <c r="L129" s="103"/>
      <c r="M129" s="107"/>
      <c r="N129" s="108"/>
      <c r="O129" s="108"/>
      <c r="P129" s="109">
        <f>P130+P135+P169+P174+P191+P207</f>
        <v>0</v>
      </c>
      <c r="Q129" s="108"/>
      <c r="R129" s="109">
        <f>R130+R135+R169+R174+R191+R207</f>
        <v>51.28885643999999</v>
      </c>
      <c r="S129" s="108"/>
      <c r="T129" s="110">
        <f>T130+T135+T169+T174+T191+T207</f>
        <v>79.458</v>
      </c>
      <c r="AR129" s="104" t="s">
        <v>82</v>
      </c>
      <c r="AT129" s="111" t="s">
        <v>73</v>
      </c>
      <c r="AU129" s="111" t="s">
        <v>74</v>
      </c>
      <c r="AY129" s="104" t="s">
        <v>123</v>
      </c>
      <c r="BK129" s="112">
        <f>BK130+BK135+BK169+BK174+BK191+BK207</f>
        <v>0</v>
      </c>
    </row>
    <row r="130" spans="2:63" s="7" customFormat="1" ht="22.95" customHeight="1">
      <c r="B130" s="103"/>
      <c r="C130" s="303"/>
      <c r="D130" s="304" t="s">
        <v>73</v>
      </c>
      <c r="E130" s="305" t="s">
        <v>124</v>
      </c>
      <c r="F130" s="305" t="s">
        <v>125</v>
      </c>
      <c r="G130" s="303"/>
      <c r="H130" s="303"/>
      <c r="I130" s="106"/>
      <c r="J130" s="302">
        <f>BK130</f>
        <v>0</v>
      </c>
      <c r="L130" s="103"/>
      <c r="M130" s="107"/>
      <c r="N130" s="108"/>
      <c r="O130" s="108"/>
      <c r="P130" s="109">
        <f>SUM(P131:P134)</f>
        <v>0</v>
      </c>
      <c r="Q130" s="108"/>
      <c r="R130" s="109">
        <f>SUM(R131:R134)</f>
        <v>0.0201</v>
      </c>
      <c r="S130" s="108"/>
      <c r="T130" s="110">
        <f>SUM(T131:T134)</f>
        <v>0</v>
      </c>
      <c r="AR130" s="104" t="s">
        <v>82</v>
      </c>
      <c r="AT130" s="111" t="s">
        <v>73</v>
      </c>
      <c r="AU130" s="111" t="s">
        <v>82</v>
      </c>
      <c r="AY130" s="104" t="s">
        <v>123</v>
      </c>
      <c r="BK130" s="112">
        <f>SUM(BK131:BK134)</f>
        <v>0</v>
      </c>
    </row>
    <row r="131" spans="1:65" s="2" customFormat="1" ht="21.45" customHeight="1">
      <c r="A131" s="21"/>
      <c r="B131" s="114"/>
      <c r="C131" s="296" t="s">
        <v>82</v>
      </c>
      <c r="D131" s="296" t="s">
        <v>126</v>
      </c>
      <c r="E131" s="297" t="s">
        <v>127</v>
      </c>
      <c r="F131" s="298" t="s">
        <v>128</v>
      </c>
      <c r="G131" s="299" t="s">
        <v>129</v>
      </c>
      <c r="H131" s="300">
        <v>13.4</v>
      </c>
      <c r="I131" s="115"/>
      <c r="J131" s="301">
        <f>ROUND(I131*H131,2)</f>
        <v>0</v>
      </c>
      <c r="K131" s="116"/>
      <c r="L131" s="22"/>
      <c r="M131" s="117" t="s">
        <v>1</v>
      </c>
      <c r="N131" s="118" t="s">
        <v>39</v>
      </c>
      <c r="O131" s="36"/>
      <c r="P131" s="119">
        <f>O131*H131</f>
        <v>0</v>
      </c>
      <c r="Q131" s="119">
        <v>0.0015</v>
      </c>
      <c r="R131" s="119">
        <f>Q131*H131</f>
        <v>0.0201</v>
      </c>
      <c r="S131" s="119">
        <v>0</v>
      </c>
      <c r="T131" s="120">
        <f>S131*H131</f>
        <v>0</v>
      </c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R131" s="121" t="s">
        <v>130</v>
      </c>
      <c r="AT131" s="121" t="s">
        <v>126</v>
      </c>
      <c r="AU131" s="121" t="s">
        <v>84</v>
      </c>
      <c r="AY131" s="12" t="s">
        <v>123</v>
      </c>
      <c r="BE131" s="122">
        <f>IF(N131="základní",J131,0)</f>
        <v>0</v>
      </c>
      <c r="BF131" s="122">
        <f>IF(N131="snížená",J131,0)</f>
        <v>0</v>
      </c>
      <c r="BG131" s="122">
        <f>IF(N131="zákl. přenesená",J131,0)</f>
        <v>0</v>
      </c>
      <c r="BH131" s="122">
        <f>IF(N131="sníž. přenesená",J131,0)</f>
        <v>0</v>
      </c>
      <c r="BI131" s="122">
        <f>IF(N131="nulová",J131,0)</f>
        <v>0</v>
      </c>
      <c r="BJ131" s="12" t="s">
        <v>82</v>
      </c>
      <c r="BK131" s="122">
        <f>ROUND(I131*H131,2)</f>
        <v>0</v>
      </c>
      <c r="BL131" s="12" t="s">
        <v>130</v>
      </c>
      <c r="BM131" s="121" t="s">
        <v>131</v>
      </c>
    </row>
    <row r="132" spans="2:51" s="8" customFormat="1" ht="12">
      <c r="B132" s="123"/>
      <c r="C132" s="316"/>
      <c r="D132" s="307" t="s">
        <v>132</v>
      </c>
      <c r="E132" s="317" t="s">
        <v>1</v>
      </c>
      <c r="F132" s="318" t="s">
        <v>133</v>
      </c>
      <c r="G132" s="316"/>
      <c r="H132" s="317" t="s">
        <v>1</v>
      </c>
      <c r="I132" s="127"/>
      <c r="J132" s="316"/>
      <c r="L132" s="123"/>
      <c r="M132" s="128"/>
      <c r="N132" s="129"/>
      <c r="O132" s="129"/>
      <c r="P132" s="129"/>
      <c r="Q132" s="129"/>
      <c r="R132" s="129"/>
      <c r="S132" s="129"/>
      <c r="T132" s="130"/>
      <c r="AT132" s="125" t="s">
        <v>132</v>
      </c>
      <c r="AU132" s="125" t="s">
        <v>84</v>
      </c>
      <c r="AV132" s="8" t="s">
        <v>82</v>
      </c>
      <c r="AW132" s="8" t="s">
        <v>31</v>
      </c>
      <c r="AX132" s="8" t="s">
        <v>74</v>
      </c>
      <c r="AY132" s="125" t="s">
        <v>123</v>
      </c>
    </row>
    <row r="133" spans="2:51" s="9" customFormat="1" ht="12">
      <c r="B133" s="131"/>
      <c r="C133" s="306"/>
      <c r="D133" s="307" t="s">
        <v>132</v>
      </c>
      <c r="E133" s="308" t="s">
        <v>1</v>
      </c>
      <c r="F133" s="309" t="s">
        <v>134</v>
      </c>
      <c r="G133" s="306"/>
      <c r="H133" s="310">
        <v>13.4</v>
      </c>
      <c r="I133" s="135"/>
      <c r="J133" s="306"/>
      <c r="L133" s="131"/>
      <c r="M133" s="136"/>
      <c r="N133" s="137"/>
      <c r="O133" s="137"/>
      <c r="P133" s="137"/>
      <c r="Q133" s="137"/>
      <c r="R133" s="137"/>
      <c r="S133" s="137"/>
      <c r="T133" s="138"/>
      <c r="AT133" s="132" t="s">
        <v>132</v>
      </c>
      <c r="AU133" s="132" t="s">
        <v>84</v>
      </c>
      <c r="AV133" s="9" t="s">
        <v>84</v>
      </c>
      <c r="AW133" s="9" t="s">
        <v>31</v>
      </c>
      <c r="AX133" s="9" t="s">
        <v>74</v>
      </c>
      <c r="AY133" s="132" t="s">
        <v>123</v>
      </c>
    </row>
    <row r="134" spans="2:51" s="10" customFormat="1" ht="12">
      <c r="B134" s="139"/>
      <c r="C134" s="311"/>
      <c r="D134" s="307" t="s">
        <v>132</v>
      </c>
      <c r="E134" s="312" t="s">
        <v>1</v>
      </c>
      <c r="F134" s="313" t="s">
        <v>135</v>
      </c>
      <c r="G134" s="311"/>
      <c r="H134" s="314">
        <v>13.4</v>
      </c>
      <c r="I134" s="143"/>
      <c r="J134" s="311"/>
      <c r="L134" s="139"/>
      <c r="M134" s="144"/>
      <c r="N134" s="145"/>
      <c r="O134" s="145"/>
      <c r="P134" s="145"/>
      <c r="Q134" s="145"/>
      <c r="R134" s="145"/>
      <c r="S134" s="145"/>
      <c r="T134" s="146"/>
      <c r="AT134" s="140" t="s">
        <v>132</v>
      </c>
      <c r="AU134" s="140" t="s">
        <v>84</v>
      </c>
      <c r="AV134" s="10" t="s">
        <v>130</v>
      </c>
      <c r="AW134" s="10" t="s">
        <v>31</v>
      </c>
      <c r="AX134" s="10" t="s">
        <v>82</v>
      </c>
      <c r="AY134" s="140" t="s">
        <v>123</v>
      </c>
    </row>
    <row r="135" spans="2:63" s="7" customFormat="1" ht="22.95" customHeight="1">
      <c r="B135" s="103"/>
      <c r="C135" s="303"/>
      <c r="D135" s="304" t="s">
        <v>73</v>
      </c>
      <c r="E135" s="305" t="s">
        <v>136</v>
      </c>
      <c r="F135" s="305" t="s">
        <v>137</v>
      </c>
      <c r="G135" s="303"/>
      <c r="H135" s="303"/>
      <c r="I135" s="106"/>
      <c r="J135" s="302">
        <f>BK135</f>
        <v>0</v>
      </c>
      <c r="L135" s="103"/>
      <c r="M135" s="107"/>
      <c r="N135" s="108"/>
      <c r="O135" s="108"/>
      <c r="P135" s="109">
        <f>SUM(P136:P168)</f>
        <v>0</v>
      </c>
      <c r="Q135" s="108"/>
      <c r="R135" s="109">
        <f>SUM(R136:R168)</f>
        <v>51.26206523999999</v>
      </c>
      <c r="S135" s="108"/>
      <c r="T135" s="110">
        <f>SUM(T136:T168)</f>
        <v>0</v>
      </c>
      <c r="AR135" s="104" t="s">
        <v>82</v>
      </c>
      <c r="AT135" s="111" t="s">
        <v>73</v>
      </c>
      <c r="AU135" s="111" t="s">
        <v>82</v>
      </c>
      <c r="AY135" s="104" t="s">
        <v>123</v>
      </c>
      <c r="BK135" s="112">
        <f>SUM(BK136:BK168)</f>
        <v>0</v>
      </c>
    </row>
    <row r="136" spans="1:65" s="2" customFormat="1" ht="21.45" customHeight="1">
      <c r="A136" s="21"/>
      <c r="B136" s="114"/>
      <c r="C136" s="296" t="s">
        <v>84</v>
      </c>
      <c r="D136" s="296" t="s">
        <v>126</v>
      </c>
      <c r="E136" s="297" t="s">
        <v>138</v>
      </c>
      <c r="F136" s="298" t="s">
        <v>139</v>
      </c>
      <c r="G136" s="299" t="s">
        <v>140</v>
      </c>
      <c r="H136" s="300">
        <v>20.074</v>
      </c>
      <c r="I136" s="115"/>
      <c r="J136" s="301">
        <f>ROUND(I136*H136,2)</f>
        <v>0</v>
      </c>
      <c r="K136" s="116"/>
      <c r="L136" s="22"/>
      <c r="M136" s="117" t="s">
        <v>1</v>
      </c>
      <c r="N136" s="118" t="s">
        <v>39</v>
      </c>
      <c r="O136" s="36"/>
      <c r="P136" s="119">
        <f>O136*H136</f>
        <v>0</v>
      </c>
      <c r="Q136" s="119">
        <v>2.45329</v>
      </c>
      <c r="R136" s="119">
        <f>Q136*H136</f>
        <v>49.24734346</v>
      </c>
      <c r="S136" s="119">
        <v>0</v>
      </c>
      <c r="T136" s="120">
        <f>S136*H136</f>
        <v>0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R136" s="121" t="s">
        <v>130</v>
      </c>
      <c r="AT136" s="121" t="s">
        <v>126</v>
      </c>
      <c r="AU136" s="121" t="s">
        <v>84</v>
      </c>
      <c r="AY136" s="12" t="s">
        <v>123</v>
      </c>
      <c r="BE136" s="122">
        <f>IF(N136="základní",J136,0)</f>
        <v>0</v>
      </c>
      <c r="BF136" s="122">
        <f>IF(N136="snížená",J136,0)</f>
        <v>0</v>
      </c>
      <c r="BG136" s="122">
        <f>IF(N136="zákl. přenesená",J136,0)</f>
        <v>0</v>
      </c>
      <c r="BH136" s="122">
        <f>IF(N136="sníž. přenesená",J136,0)</f>
        <v>0</v>
      </c>
      <c r="BI136" s="122">
        <f>IF(N136="nulová",J136,0)</f>
        <v>0</v>
      </c>
      <c r="BJ136" s="12" t="s">
        <v>82</v>
      </c>
      <c r="BK136" s="122">
        <f>ROUND(I136*H136,2)</f>
        <v>0</v>
      </c>
      <c r="BL136" s="12" t="s">
        <v>130</v>
      </c>
      <c r="BM136" s="121" t="s">
        <v>141</v>
      </c>
    </row>
    <row r="137" spans="2:51" s="8" customFormat="1" ht="12">
      <c r="B137" s="123"/>
      <c r="C137" s="316"/>
      <c r="D137" s="307" t="s">
        <v>132</v>
      </c>
      <c r="E137" s="317" t="s">
        <v>1</v>
      </c>
      <c r="F137" s="318" t="s">
        <v>142</v>
      </c>
      <c r="G137" s="316"/>
      <c r="H137" s="317" t="s">
        <v>1</v>
      </c>
      <c r="I137" s="127"/>
      <c r="J137" s="316"/>
      <c r="L137" s="123"/>
      <c r="M137" s="128"/>
      <c r="N137" s="129"/>
      <c r="O137" s="129"/>
      <c r="P137" s="129"/>
      <c r="Q137" s="129"/>
      <c r="R137" s="129"/>
      <c r="S137" s="129"/>
      <c r="T137" s="130"/>
      <c r="AT137" s="125" t="s">
        <v>132</v>
      </c>
      <c r="AU137" s="125" t="s">
        <v>84</v>
      </c>
      <c r="AV137" s="8" t="s">
        <v>82</v>
      </c>
      <c r="AW137" s="8" t="s">
        <v>31</v>
      </c>
      <c r="AX137" s="8" t="s">
        <v>74</v>
      </c>
      <c r="AY137" s="125" t="s">
        <v>123</v>
      </c>
    </row>
    <row r="138" spans="2:51" s="9" customFormat="1" ht="12">
      <c r="B138" s="131"/>
      <c r="C138" s="306"/>
      <c r="D138" s="307" t="s">
        <v>132</v>
      </c>
      <c r="E138" s="308" t="s">
        <v>1</v>
      </c>
      <c r="F138" s="309" t="s">
        <v>143</v>
      </c>
      <c r="G138" s="306"/>
      <c r="H138" s="310">
        <v>20.074</v>
      </c>
      <c r="I138" s="135"/>
      <c r="J138" s="306"/>
      <c r="L138" s="131"/>
      <c r="M138" s="136"/>
      <c r="N138" s="137"/>
      <c r="O138" s="137"/>
      <c r="P138" s="137"/>
      <c r="Q138" s="137"/>
      <c r="R138" s="137"/>
      <c r="S138" s="137"/>
      <c r="T138" s="138"/>
      <c r="AT138" s="132" t="s">
        <v>132</v>
      </c>
      <c r="AU138" s="132" t="s">
        <v>84</v>
      </c>
      <c r="AV138" s="9" t="s">
        <v>84</v>
      </c>
      <c r="AW138" s="9" t="s">
        <v>31</v>
      </c>
      <c r="AX138" s="9" t="s">
        <v>74</v>
      </c>
      <c r="AY138" s="132" t="s">
        <v>123</v>
      </c>
    </row>
    <row r="139" spans="2:51" s="10" customFormat="1" ht="12">
      <c r="B139" s="139"/>
      <c r="C139" s="311"/>
      <c r="D139" s="307" t="s">
        <v>132</v>
      </c>
      <c r="E139" s="312" t="s">
        <v>1</v>
      </c>
      <c r="F139" s="313" t="s">
        <v>135</v>
      </c>
      <c r="G139" s="311"/>
      <c r="H139" s="314">
        <v>20.074</v>
      </c>
      <c r="I139" s="143"/>
      <c r="J139" s="311"/>
      <c r="L139" s="139"/>
      <c r="M139" s="144"/>
      <c r="N139" s="145"/>
      <c r="O139" s="145"/>
      <c r="P139" s="145"/>
      <c r="Q139" s="145"/>
      <c r="R139" s="145"/>
      <c r="S139" s="145"/>
      <c r="T139" s="146"/>
      <c r="AT139" s="140" t="s">
        <v>132</v>
      </c>
      <c r="AU139" s="140" t="s">
        <v>84</v>
      </c>
      <c r="AV139" s="10" t="s">
        <v>130</v>
      </c>
      <c r="AW139" s="10" t="s">
        <v>31</v>
      </c>
      <c r="AX139" s="10" t="s">
        <v>82</v>
      </c>
      <c r="AY139" s="140" t="s">
        <v>123</v>
      </c>
    </row>
    <row r="140" spans="1:65" s="2" customFormat="1" ht="21.45" customHeight="1">
      <c r="A140" s="21"/>
      <c r="B140" s="114"/>
      <c r="C140" s="296" t="s">
        <v>144</v>
      </c>
      <c r="D140" s="296" t="s">
        <v>126</v>
      </c>
      <c r="E140" s="297" t="s">
        <v>145</v>
      </c>
      <c r="F140" s="298" t="s">
        <v>146</v>
      </c>
      <c r="G140" s="299" t="s">
        <v>140</v>
      </c>
      <c r="H140" s="300">
        <v>20.074</v>
      </c>
      <c r="I140" s="115"/>
      <c r="J140" s="301">
        <f>ROUND(I140*H140,2)</f>
        <v>0</v>
      </c>
      <c r="K140" s="116"/>
      <c r="L140" s="22"/>
      <c r="M140" s="117" t="s">
        <v>1</v>
      </c>
      <c r="N140" s="118" t="s">
        <v>39</v>
      </c>
      <c r="O140" s="36"/>
      <c r="P140" s="119">
        <f>O140*H140</f>
        <v>0</v>
      </c>
      <c r="Q140" s="119">
        <v>0</v>
      </c>
      <c r="R140" s="119">
        <f>Q140*H140</f>
        <v>0</v>
      </c>
      <c r="S140" s="119">
        <v>0</v>
      </c>
      <c r="T140" s="120">
        <f>S140*H140</f>
        <v>0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R140" s="121" t="s">
        <v>130</v>
      </c>
      <c r="AT140" s="121" t="s">
        <v>126</v>
      </c>
      <c r="AU140" s="121" t="s">
        <v>84</v>
      </c>
      <c r="AY140" s="12" t="s">
        <v>123</v>
      </c>
      <c r="BE140" s="122">
        <f>IF(N140="základní",J140,0)</f>
        <v>0</v>
      </c>
      <c r="BF140" s="122">
        <f>IF(N140="snížená",J140,0)</f>
        <v>0</v>
      </c>
      <c r="BG140" s="122">
        <f>IF(N140="zákl. přenesená",J140,0)</f>
        <v>0</v>
      </c>
      <c r="BH140" s="122">
        <f>IF(N140="sníž. přenesená",J140,0)</f>
        <v>0</v>
      </c>
      <c r="BI140" s="122">
        <f>IF(N140="nulová",J140,0)</f>
        <v>0</v>
      </c>
      <c r="BJ140" s="12" t="s">
        <v>82</v>
      </c>
      <c r="BK140" s="122">
        <f>ROUND(I140*H140,2)</f>
        <v>0</v>
      </c>
      <c r="BL140" s="12" t="s">
        <v>130</v>
      </c>
      <c r="BM140" s="121" t="s">
        <v>147</v>
      </c>
    </row>
    <row r="141" spans="1:65" s="2" customFormat="1" ht="31.95" customHeight="1">
      <c r="A141" s="21"/>
      <c r="B141" s="114"/>
      <c r="C141" s="296" t="s">
        <v>130</v>
      </c>
      <c r="D141" s="296" t="s">
        <v>126</v>
      </c>
      <c r="E141" s="297" t="s">
        <v>148</v>
      </c>
      <c r="F141" s="298" t="s">
        <v>149</v>
      </c>
      <c r="G141" s="299" t="s">
        <v>140</v>
      </c>
      <c r="H141" s="300">
        <v>20.074</v>
      </c>
      <c r="I141" s="115"/>
      <c r="J141" s="301">
        <f>ROUND(I141*H141,2)</f>
        <v>0</v>
      </c>
      <c r="K141" s="116"/>
      <c r="L141" s="22"/>
      <c r="M141" s="117" t="s">
        <v>1</v>
      </c>
      <c r="N141" s="118" t="s">
        <v>39</v>
      </c>
      <c r="O141" s="36"/>
      <c r="P141" s="119">
        <f>O141*H141</f>
        <v>0</v>
      </c>
      <c r="Q141" s="119">
        <v>0.0202</v>
      </c>
      <c r="R141" s="119">
        <f>Q141*H141</f>
        <v>0.40549480000000004</v>
      </c>
      <c r="S141" s="119">
        <v>0</v>
      </c>
      <c r="T141" s="120">
        <f>S141*H141</f>
        <v>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R141" s="121" t="s">
        <v>130</v>
      </c>
      <c r="AT141" s="121" t="s">
        <v>126</v>
      </c>
      <c r="AU141" s="121" t="s">
        <v>84</v>
      </c>
      <c r="AY141" s="12" t="s">
        <v>123</v>
      </c>
      <c r="BE141" s="122">
        <f>IF(N141="základní",J141,0)</f>
        <v>0</v>
      </c>
      <c r="BF141" s="122">
        <f>IF(N141="snížená",J141,0)</f>
        <v>0</v>
      </c>
      <c r="BG141" s="122">
        <f>IF(N141="zákl. přenesená",J141,0)</f>
        <v>0</v>
      </c>
      <c r="BH141" s="122">
        <f>IF(N141="sníž. přenesená",J141,0)</f>
        <v>0</v>
      </c>
      <c r="BI141" s="122">
        <f>IF(N141="nulová",J141,0)</f>
        <v>0</v>
      </c>
      <c r="BJ141" s="12" t="s">
        <v>82</v>
      </c>
      <c r="BK141" s="122">
        <f>ROUND(I141*H141,2)</f>
        <v>0</v>
      </c>
      <c r="BL141" s="12" t="s">
        <v>130</v>
      </c>
      <c r="BM141" s="121" t="s">
        <v>150</v>
      </c>
    </row>
    <row r="142" spans="1:65" s="2" customFormat="1" ht="15" customHeight="1">
      <c r="A142" s="21"/>
      <c r="B142" s="114"/>
      <c r="C142" s="296" t="s">
        <v>151</v>
      </c>
      <c r="D142" s="296" t="s">
        <v>126</v>
      </c>
      <c r="E142" s="297" t="s">
        <v>152</v>
      </c>
      <c r="F142" s="298" t="s">
        <v>153</v>
      </c>
      <c r="G142" s="299" t="s">
        <v>154</v>
      </c>
      <c r="H142" s="300">
        <v>0.634</v>
      </c>
      <c r="I142" s="115"/>
      <c r="J142" s="301">
        <f>ROUND(I142*H142,2)</f>
        <v>0</v>
      </c>
      <c r="K142" s="116"/>
      <c r="L142" s="22"/>
      <c r="M142" s="117" t="s">
        <v>1</v>
      </c>
      <c r="N142" s="118" t="s">
        <v>39</v>
      </c>
      <c r="O142" s="36"/>
      <c r="P142" s="119">
        <f>O142*H142</f>
        <v>0</v>
      </c>
      <c r="Q142" s="119">
        <v>1.06277</v>
      </c>
      <c r="R142" s="119">
        <f>Q142*H142</f>
        <v>0.67379618</v>
      </c>
      <c r="S142" s="119">
        <v>0</v>
      </c>
      <c r="T142" s="120">
        <f>S142*H142</f>
        <v>0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R142" s="121" t="s">
        <v>130</v>
      </c>
      <c r="AT142" s="121" t="s">
        <v>126</v>
      </c>
      <c r="AU142" s="121" t="s">
        <v>84</v>
      </c>
      <c r="AY142" s="12" t="s">
        <v>123</v>
      </c>
      <c r="BE142" s="122">
        <f>IF(N142="základní",J142,0)</f>
        <v>0</v>
      </c>
      <c r="BF142" s="122">
        <f>IF(N142="snížená",J142,0)</f>
        <v>0</v>
      </c>
      <c r="BG142" s="122">
        <f>IF(N142="zákl. přenesená",J142,0)</f>
        <v>0</v>
      </c>
      <c r="BH142" s="122">
        <f>IF(N142="sníž. přenesená",J142,0)</f>
        <v>0</v>
      </c>
      <c r="BI142" s="122">
        <f>IF(N142="nulová",J142,0)</f>
        <v>0</v>
      </c>
      <c r="BJ142" s="12" t="s">
        <v>82</v>
      </c>
      <c r="BK142" s="122">
        <f>ROUND(I142*H142,2)</f>
        <v>0</v>
      </c>
      <c r="BL142" s="12" t="s">
        <v>130</v>
      </c>
      <c r="BM142" s="121" t="s">
        <v>155</v>
      </c>
    </row>
    <row r="143" spans="2:51" s="8" customFormat="1" ht="12">
      <c r="B143" s="123"/>
      <c r="C143" s="316"/>
      <c r="D143" s="307" t="s">
        <v>132</v>
      </c>
      <c r="E143" s="317" t="s">
        <v>1</v>
      </c>
      <c r="F143" s="318" t="s">
        <v>156</v>
      </c>
      <c r="G143" s="316"/>
      <c r="H143" s="317" t="s">
        <v>1</v>
      </c>
      <c r="I143" s="127"/>
      <c r="J143" s="316"/>
      <c r="L143" s="123"/>
      <c r="M143" s="128"/>
      <c r="N143" s="129"/>
      <c r="O143" s="129"/>
      <c r="P143" s="129"/>
      <c r="Q143" s="129"/>
      <c r="R143" s="129"/>
      <c r="S143" s="129"/>
      <c r="T143" s="130"/>
      <c r="AT143" s="125" t="s">
        <v>132</v>
      </c>
      <c r="AU143" s="125" t="s">
        <v>84</v>
      </c>
      <c r="AV143" s="8" t="s">
        <v>82</v>
      </c>
      <c r="AW143" s="8" t="s">
        <v>31</v>
      </c>
      <c r="AX143" s="8" t="s">
        <v>74</v>
      </c>
      <c r="AY143" s="125" t="s">
        <v>123</v>
      </c>
    </row>
    <row r="144" spans="2:51" s="9" customFormat="1" ht="12">
      <c r="B144" s="131"/>
      <c r="C144" s="306"/>
      <c r="D144" s="307" t="s">
        <v>132</v>
      </c>
      <c r="E144" s="308" t="s">
        <v>1</v>
      </c>
      <c r="F144" s="309" t="s">
        <v>157</v>
      </c>
      <c r="G144" s="306"/>
      <c r="H144" s="310">
        <v>0.634</v>
      </c>
      <c r="I144" s="135"/>
      <c r="J144" s="306"/>
      <c r="L144" s="131"/>
      <c r="M144" s="136"/>
      <c r="N144" s="137"/>
      <c r="O144" s="137"/>
      <c r="P144" s="137"/>
      <c r="Q144" s="137"/>
      <c r="R144" s="137"/>
      <c r="S144" s="137"/>
      <c r="T144" s="138"/>
      <c r="AT144" s="132" t="s">
        <v>132</v>
      </c>
      <c r="AU144" s="132" t="s">
        <v>84</v>
      </c>
      <c r="AV144" s="9" t="s">
        <v>84</v>
      </c>
      <c r="AW144" s="9" t="s">
        <v>31</v>
      </c>
      <c r="AX144" s="9" t="s">
        <v>74</v>
      </c>
      <c r="AY144" s="132" t="s">
        <v>123</v>
      </c>
    </row>
    <row r="145" spans="2:51" s="10" customFormat="1" ht="12">
      <c r="B145" s="139"/>
      <c r="C145" s="311"/>
      <c r="D145" s="307" t="s">
        <v>132</v>
      </c>
      <c r="E145" s="312" t="s">
        <v>1</v>
      </c>
      <c r="F145" s="313" t="s">
        <v>135</v>
      </c>
      <c r="G145" s="311"/>
      <c r="H145" s="314">
        <v>0.634</v>
      </c>
      <c r="I145" s="143"/>
      <c r="J145" s="311"/>
      <c r="L145" s="139"/>
      <c r="M145" s="144"/>
      <c r="N145" s="145"/>
      <c r="O145" s="145"/>
      <c r="P145" s="145"/>
      <c r="Q145" s="145"/>
      <c r="R145" s="145"/>
      <c r="S145" s="145"/>
      <c r="T145" s="146"/>
      <c r="AT145" s="140" t="s">
        <v>132</v>
      </c>
      <c r="AU145" s="140" t="s">
        <v>84</v>
      </c>
      <c r="AV145" s="10" t="s">
        <v>130</v>
      </c>
      <c r="AW145" s="10" t="s">
        <v>31</v>
      </c>
      <c r="AX145" s="10" t="s">
        <v>82</v>
      </c>
      <c r="AY145" s="140" t="s">
        <v>123</v>
      </c>
    </row>
    <row r="146" spans="1:65" s="2" customFormat="1" ht="31.95" customHeight="1">
      <c r="A146" s="21"/>
      <c r="B146" s="114"/>
      <c r="C146" s="296" t="s">
        <v>158</v>
      </c>
      <c r="D146" s="296" t="s">
        <v>126</v>
      </c>
      <c r="E146" s="297" t="s">
        <v>159</v>
      </c>
      <c r="F146" s="298" t="s">
        <v>160</v>
      </c>
      <c r="G146" s="299" t="s">
        <v>161</v>
      </c>
      <c r="H146" s="300">
        <v>167.28</v>
      </c>
      <c r="I146" s="115"/>
      <c r="J146" s="301">
        <f>ROUND(I146*H146,2)</f>
        <v>0</v>
      </c>
      <c r="K146" s="116"/>
      <c r="L146" s="22"/>
      <c r="M146" s="117" t="s">
        <v>1</v>
      </c>
      <c r="N146" s="118" t="s">
        <v>39</v>
      </c>
      <c r="O146" s="36"/>
      <c r="P146" s="119">
        <f>O146*H146</f>
        <v>0</v>
      </c>
      <c r="Q146" s="119">
        <v>0.00524</v>
      </c>
      <c r="R146" s="119">
        <f>Q146*H146</f>
        <v>0.8765472</v>
      </c>
      <c r="S146" s="119">
        <v>0</v>
      </c>
      <c r="T146" s="120">
        <f>S146*H146</f>
        <v>0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R146" s="121" t="s">
        <v>130</v>
      </c>
      <c r="AT146" s="121" t="s">
        <v>126</v>
      </c>
      <c r="AU146" s="121" t="s">
        <v>84</v>
      </c>
      <c r="AY146" s="12" t="s">
        <v>123</v>
      </c>
      <c r="BE146" s="122">
        <f>IF(N146="základní",J146,0)</f>
        <v>0</v>
      </c>
      <c r="BF146" s="122">
        <f>IF(N146="snížená",J146,0)</f>
        <v>0</v>
      </c>
      <c r="BG146" s="122">
        <f>IF(N146="zákl. přenesená",J146,0)</f>
        <v>0</v>
      </c>
      <c r="BH146" s="122">
        <f>IF(N146="sníž. přenesená",J146,0)</f>
        <v>0</v>
      </c>
      <c r="BI146" s="122">
        <f>IF(N146="nulová",J146,0)</f>
        <v>0</v>
      </c>
      <c r="BJ146" s="12" t="s">
        <v>82</v>
      </c>
      <c r="BK146" s="122">
        <f>ROUND(I146*H146,2)</f>
        <v>0</v>
      </c>
      <c r="BL146" s="12" t="s">
        <v>130</v>
      </c>
      <c r="BM146" s="121" t="s">
        <v>162</v>
      </c>
    </row>
    <row r="147" spans="2:51" s="8" customFormat="1" ht="12">
      <c r="B147" s="123"/>
      <c r="C147" s="316"/>
      <c r="D147" s="307" t="s">
        <v>132</v>
      </c>
      <c r="E147" s="317" t="s">
        <v>1</v>
      </c>
      <c r="F147" s="318" t="s">
        <v>163</v>
      </c>
      <c r="G147" s="316"/>
      <c r="H147" s="317" t="s">
        <v>1</v>
      </c>
      <c r="I147" s="127"/>
      <c r="J147" s="316"/>
      <c r="L147" s="123"/>
      <c r="M147" s="128"/>
      <c r="N147" s="129"/>
      <c r="O147" s="129"/>
      <c r="P147" s="129"/>
      <c r="Q147" s="129"/>
      <c r="R147" s="129"/>
      <c r="S147" s="129"/>
      <c r="T147" s="130"/>
      <c r="AT147" s="125" t="s">
        <v>132</v>
      </c>
      <c r="AU147" s="125" t="s">
        <v>84</v>
      </c>
      <c r="AV147" s="8" t="s">
        <v>82</v>
      </c>
      <c r="AW147" s="8" t="s">
        <v>31</v>
      </c>
      <c r="AX147" s="8" t="s">
        <v>74</v>
      </c>
      <c r="AY147" s="125" t="s">
        <v>123</v>
      </c>
    </row>
    <row r="148" spans="2:51" s="9" customFormat="1" ht="12">
      <c r="B148" s="131"/>
      <c r="C148" s="306"/>
      <c r="D148" s="307" t="s">
        <v>132</v>
      </c>
      <c r="E148" s="308" t="s">
        <v>1</v>
      </c>
      <c r="F148" s="309" t="s">
        <v>164</v>
      </c>
      <c r="G148" s="306"/>
      <c r="H148" s="310">
        <v>167.28</v>
      </c>
      <c r="I148" s="135"/>
      <c r="J148" s="306"/>
      <c r="L148" s="131"/>
      <c r="M148" s="136"/>
      <c r="N148" s="137"/>
      <c r="O148" s="137"/>
      <c r="P148" s="137"/>
      <c r="Q148" s="137"/>
      <c r="R148" s="137"/>
      <c r="S148" s="137"/>
      <c r="T148" s="138"/>
      <c r="AT148" s="132" t="s">
        <v>132</v>
      </c>
      <c r="AU148" s="132" t="s">
        <v>84</v>
      </c>
      <c r="AV148" s="9" t="s">
        <v>84</v>
      </c>
      <c r="AW148" s="9" t="s">
        <v>31</v>
      </c>
      <c r="AX148" s="9" t="s">
        <v>74</v>
      </c>
      <c r="AY148" s="132" t="s">
        <v>123</v>
      </c>
    </row>
    <row r="149" spans="2:51" s="10" customFormat="1" ht="12">
      <c r="B149" s="139"/>
      <c r="C149" s="311"/>
      <c r="D149" s="307" t="s">
        <v>132</v>
      </c>
      <c r="E149" s="312" t="s">
        <v>1</v>
      </c>
      <c r="F149" s="313" t="s">
        <v>135</v>
      </c>
      <c r="G149" s="311"/>
      <c r="H149" s="314">
        <v>167.28</v>
      </c>
      <c r="I149" s="143"/>
      <c r="J149" s="311"/>
      <c r="L149" s="139"/>
      <c r="M149" s="144"/>
      <c r="N149" s="145"/>
      <c r="O149" s="145"/>
      <c r="P149" s="145"/>
      <c r="Q149" s="145"/>
      <c r="R149" s="145"/>
      <c r="S149" s="145"/>
      <c r="T149" s="146"/>
      <c r="AT149" s="140" t="s">
        <v>132</v>
      </c>
      <c r="AU149" s="140" t="s">
        <v>84</v>
      </c>
      <c r="AV149" s="10" t="s">
        <v>130</v>
      </c>
      <c r="AW149" s="10" t="s">
        <v>31</v>
      </c>
      <c r="AX149" s="10" t="s">
        <v>82</v>
      </c>
      <c r="AY149" s="140" t="s">
        <v>123</v>
      </c>
    </row>
    <row r="150" spans="1:65" s="2" customFormat="1" ht="21.45" customHeight="1">
      <c r="A150" s="21"/>
      <c r="B150" s="114"/>
      <c r="C150" s="296" t="s">
        <v>165</v>
      </c>
      <c r="D150" s="296" t="s">
        <v>126</v>
      </c>
      <c r="E150" s="297" t="s">
        <v>166</v>
      </c>
      <c r="F150" s="298" t="s">
        <v>167</v>
      </c>
      <c r="G150" s="299" t="s">
        <v>161</v>
      </c>
      <c r="H150" s="300">
        <v>167.28</v>
      </c>
      <c r="I150" s="115"/>
      <c r="J150" s="301">
        <f>ROUND(I150*H150,2)</f>
        <v>0</v>
      </c>
      <c r="K150" s="116"/>
      <c r="L150" s="22"/>
      <c r="M150" s="117" t="s">
        <v>1</v>
      </c>
      <c r="N150" s="118" t="s">
        <v>39</v>
      </c>
      <c r="O150" s="36"/>
      <c r="P150" s="119">
        <f>O150*H150</f>
        <v>0</v>
      </c>
      <c r="Q150" s="119">
        <v>0.00022</v>
      </c>
      <c r="R150" s="119">
        <f>Q150*H150</f>
        <v>0.036801600000000004</v>
      </c>
      <c r="S150" s="119">
        <v>0</v>
      </c>
      <c r="T150" s="120">
        <f>S150*H150</f>
        <v>0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R150" s="121" t="s">
        <v>130</v>
      </c>
      <c r="AT150" s="121" t="s">
        <v>126</v>
      </c>
      <c r="AU150" s="121" t="s">
        <v>84</v>
      </c>
      <c r="AY150" s="12" t="s">
        <v>123</v>
      </c>
      <c r="BE150" s="122">
        <f>IF(N150="základní",J150,0)</f>
        <v>0</v>
      </c>
      <c r="BF150" s="122">
        <f>IF(N150="snížená",J150,0)</f>
        <v>0</v>
      </c>
      <c r="BG150" s="122">
        <f>IF(N150="zákl. přenesená",J150,0)</f>
        <v>0</v>
      </c>
      <c r="BH150" s="122">
        <f>IF(N150="sníž. přenesená",J150,0)</f>
        <v>0</v>
      </c>
      <c r="BI150" s="122">
        <f>IF(N150="nulová",J150,0)</f>
        <v>0</v>
      </c>
      <c r="BJ150" s="12" t="s">
        <v>82</v>
      </c>
      <c r="BK150" s="122">
        <f>ROUND(I150*H150,2)</f>
        <v>0</v>
      </c>
      <c r="BL150" s="12" t="s">
        <v>130</v>
      </c>
      <c r="BM150" s="121" t="s">
        <v>168</v>
      </c>
    </row>
    <row r="151" spans="1:65" s="2" customFormat="1" ht="31.95" customHeight="1">
      <c r="A151" s="21"/>
      <c r="B151" s="114"/>
      <c r="C151" s="296" t="s">
        <v>169</v>
      </c>
      <c r="D151" s="296" t="s">
        <v>126</v>
      </c>
      <c r="E151" s="297" t="s">
        <v>170</v>
      </c>
      <c r="F151" s="298" t="s">
        <v>171</v>
      </c>
      <c r="G151" s="299" t="s">
        <v>129</v>
      </c>
      <c r="H151" s="300">
        <v>64.6</v>
      </c>
      <c r="I151" s="115"/>
      <c r="J151" s="301">
        <f>ROUND(I151*H151,2)</f>
        <v>0</v>
      </c>
      <c r="K151" s="116"/>
      <c r="L151" s="22"/>
      <c r="M151" s="117" t="s">
        <v>1</v>
      </c>
      <c r="N151" s="118" t="s">
        <v>39</v>
      </c>
      <c r="O151" s="36"/>
      <c r="P151" s="119">
        <f>O151*H151</f>
        <v>0</v>
      </c>
      <c r="Q151" s="119">
        <v>2E-05</v>
      </c>
      <c r="R151" s="119">
        <f>Q151*H151</f>
        <v>0.001292</v>
      </c>
      <c r="S151" s="119">
        <v>0</v>
      </c>
      <c r="T151" s="120">
        <f>S151*H151</f>
        <v>0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R151" s="121" t="s">
        <v>130</v>
      </c>
      <c r="AT151" s="121" t="s">
        <v>126</v>
      </c>
      <c r="AU151" s="121" t="s">
        <v>84</v>
      </c>
      <c r="AY151" s="12" t="s">
        <v>123</v>
      </c>
      <c r="BE151" s="122">
        <f>IF(N151="základní",J151,0)</f>
        <v>0</v>
      </c>
      <c r="BF151" s="122">
        <f>IF(N151="snížená",J151,0)</f>
        <v>0</v>
      </c>
      <c r="BG151" s="122">
        <f>IF(N151="zákl. přenesená",J151,0)</f>
        <v>0</v>
      </c>
      <c r="BH151" s="122">
        <f>IF(N151="sníž. přenesená",J151,0)</f>
        <v>0</v>
      </c>
      <c r="BI151" s="122">
        <f>IF(N151="nulová",J151,0)</f>
        <v>0</v>
      </c>
      <c r="BJ151" s="12" t="s">
        <v>82</v>
      </c>
      <c r="BK151" s="122">
        <f>ROUND(I151*H151,2)</f>
        <v>0</v>
      </c>
      <c r="BL151" s="12" t="s">
        <v>130</v>
      </c>
      <c r="BM151" s="121" t="s">
        <v>172</v>
      </c>
    </row>
    <row r="152" spans="2:51" s="8" customFormat="1" ht="12">
      <c r="B152" s="123"/>
      <c r="C152" s="316"/>
      <c r="D152" s="307" t="s">
        <v>132</v>
      </c>
      <c r="E152" s="317" t="s">
        <v>1</v>
      </c>
      <c r="F152" s="318" t="s">
        <v>173</v>
      </c>
      <c r="G152" s="316"/>
      <c r="H152" s="317" t="s">
        <v>1</v>
      </c>
      <c r="I152" s="127"/>
      <c r="J152" s="316"/>
      <c r="L152" s="123"/>
      <c r="M152" s="128"/>
      <c r="N152" s="129"/>
      <c r="O152" s="129"/>
      <c r="P152" s="129"/>
      <c r="Q152" s="129"/>
      <c r="R152" s="129"/>
      <c r="S152" s="129"/>
      <c r="T152" s="130"/>
      <c r="AT152" s="125" t="s">
        <v>132</v>
      </c>
      <c r="AU152" s="125" t="s">
        <v>84</v>
      </c>
      <c r="AV152" s="8" t="s">
        <v>82</v>
      </c>
      <c r="AW152" s="8" t="s">
        <v>31</v>
      </c>
      <c r="AX152" s="8" t="s">
        <v>74</v>
      </c>
      <c r="AY152" s="125" t="s">
        <v>123</v>
      </c>
    </row>
    <row r="153" spans="2:51" s="9" customFormat="1" ht="12">
      <c r="B153" s="131"/>
      <c r="C153" s="306"/>
      <c r="D153" s="307" t="s">
        <v>132</v>
      </c>
      <c r="E153" s="308" t="s">
        <v>1</v>
      </c>
      <c r="F153" s="309" t="s">
        <v>174</v>
      </c>
      <c r="G153" s="306"/>
      <c r="H153" s="310">
        <v>51.8</v>
      </c>
      <c r="I153" s="135"/>
      <c r="J153" s="306"/>
      <c r="L153" s="131"/>
      <c r="M153" s="136"/>
      <c r="N153" s="137"/>
      <c r="O153" s="137"/>
      <c r="P153" s="137"/>
      <c r="Q153" s="137"/>
      <c r="R153" s="137"/>
      <c r="S153" s="137"/>
      <c r="T153" s="138"/>
      <c r="AT153" s="132" t="s">
        <v>132</v>
      </c>
      <c r="AU153" s="132" t="s">
        <v>84</v>
      </c>
      <c r="AV153" s="9" t="s">
        <v>84</v>
      </c>
      <c r="AW153" s="9" t="s">
        <v>31</v>
      </c>
      <c r="AX153" s="9" t="s">
        <v>74</v>
      </c>
      <c r="AY153" s="132" t="s">
        <v>123</v>
      </c>
    </row>
    <row r="154" spans="2:51" s="9" customFormat="1" ht="12">
      <c r="B154" s="131"/>
      <c r="C154" s="306"/>
      <c r="D154" s="307" t="s">
        <v>132</v>
      </c>
      <c r="E154" s="308" t="s">
        <v>1</v>
      </c>
      <c r="F154" s="309" t="s">
        <v>175</v>
      </c>
      <c r="G154" s="306"/>
      <c r="H154" s="310">
        <v>7.2</v>
      </c>
      <c r="I154" s="135"/>
      <c r="J154" s="306"/>
      <c r="L154" s="131"/>
      <c r="M154" s="136"/>
      <c r="N154" s="137"/>
      <c r="O154" s="137"/>
      <c r="P154" s="137"/>
      <c r="Q154" s="137"/>
      <c r="R154" s="137"/>
      <c r="S154" s="137"/>
      <c r="T154" s="138"/>
      <c r="AT154" s="132" t="s">
        <v>132</v>
      </c>
      <c r="AU154" s="132" t="s">
        <v>84</v>
      </c>
      <c r="AV154" s="9" t="s">
        <v>84</v>
      </c>
      <c r="AW154" s="9" t="s">
        <v>31</v>
      </c>
      <c r="AX154" s="9" t="s">
        <v>74</v>
      </c>
      <c r="AY154" s="132" t="s">
        <v>123</v>
      </c>
    </row>
    <row r="155" spans="2:51" s="11" customFormat="1" ht="12">
      <c r="B155" s="147"/>
      <c r="C155" s="322"/>
      <c r="D155" s="307" t="s">
        <v>132</v>
      </c>
      <c r="E155" s="323" t="s">
        <v>1</v>
      </c>
      <c r="F155" s="324" t="s">
        <v>176</v>
      </c>
      <c r="G155" s="322"/>
      <c r="H155" s="325">
        <v>59</v>
      </c>
      <c r="I155" s="149"/>
      <c r="J155" s="322"/>
      <c r="L155" s="147"/>
      <c r="M155" s="150"/>
      <c r="N155" s="151"/>
      <c r="O155" s="151"/>
      <c r="P155" s="151"/>
      <c r="Q155" s="151"/>
      <c r="R155" s="151"/>
      <c r="S155" s="151"/>
      <c r="T155" s="152"/>
      <c r="AT155" s="148" t="s">
        <v>132</v>
      </c>
      <c r="AU155" s="148" t="s">
        <v>84</v>
      </c>
      <c r="AV155" s="11" t="s">
        <v>144</v>
      </c>
      <c r="AW155" s="11" t="s">
        <v>31</v>
      </c>
      <c r="AX155" s="11" t="s">
        <v>74</v>
      </c>
      <c r="AY155" s="148" t="s">
        <v>123</v>
      </c>
    </row>
    <row r="156" spans="2:51" s="8" customFormat="1" ht="12">
      <c r="B156" s="123"/>
      <c r="C156" s="316"/>
      <c r="D156" s="307" t="s">
        <v>132</v>
      </c>
      <c r="E156" s="317" t="s">
        <v>1</v>
      </c>
      <c r="F156" s="318" t="s">
        <v>177</v>
      </c>
      <c r="G156" s="316"/>
      <c r="H156" s="317" t="s">
        <v>1</v>
      </c>
      <c r="I156" s="127"/>
      <c r="J156" s="316"/>
      <c r="L156" s="123"/>
      <c r="M156" s="128"/>
      <c r="N156" s="129"/>
      <c r="O156" s="129"/>
      <c r="P156" s="129"/>
      <c r="Q156" s="129"/>
      <c r="R156" s="129"/>
      <c r="S156" s="129"/>
      <c r="T156" s="130"/>
      <c r="AT156" s="125" t="s">
        <v>132</v>
      </c>
      <c r="AU156" s="125" t="s">
        <v>84</v>
      </c>
      <c r="AV156" s="8" t="s">
        <v>82</v>
      </c>
      <c r="AW156" s="8" t="s">
        <v>31</v>
      </c>
      <c r="AX156" s="8" t="s">
        <v>74</v>
      </c>
      <c r="AY156" s="125" t="s">
        <v>123</v>
      </c>
    </row>
    <row r="157" spans="2:51" s="9" customFormat="1" ht="12">
      <c r="B157" s="131"/>
      <c r="C157" s="306"/>
      <c r="D157" s="307" t="s">
        <v>132</v>
      </c>
      <c r="E157" s="308" t="s">
        <v>1</v>
      </c>
      <c r="F157" s="309" t="s">
        <v>178</v>
      </c>
      <c r="G157" s="306"/>
      <c r="H157" s="310">
        <v>5.6</v>
      </c>
      <c r="I157" s="135"/>
      <c r="J157" s="306"/>
      <c r="L157" s="131"/>
      <c r="M157" s="136"/>
      <c r="N157" s="137"/>
      <c r="O157" s="137"/>
      <c r="P157" s="137"/>
      <c r="Q157" s="137"/>
      <c r="R157" s="137"/>
      <c r="S157" s="137"/>
      <c r="T157" s="138"/>
      <c r="AT157" s="132" t="s">
        <v>132</v>
      </c>
      <c r="AU157" s="132" t="s">
        <v>84</v>
      </c>
      <c r="AV157" s="9" t="s">
        <v>84</v>
      </c>
      <c r="AW157" s="9" t="s">
        <v>31</v>
      </c>
      <c r="AX157" s="9" t="s">
        <v>74</v>
      </c>
      <c r="AY157" s="132" t="s">
        <v>123</v>
      </c>
    </row>
    <row r="158" spans="2:51" s="11" customFormat="1" ht="12">
      <c r="B158" s="147"/>
      <c r="C158" s="322"/>
      <c r="D158" s="307" t="s">
        <v>132</v>
      </c>
      <c r="E158" s="323" t="s">
        <v>1</v>
      </c>
      <c r="F158" s="324" t="s">
        <v>176</v>
      </c>
      <c r="G158" s="322"/>
      <c r="H158" s="325">
        <v>5.6</v>
      </c>
      <c r="I158" s="149"/>
      <c r="J158" s="322"/>
      <c r="L158" s="147"/>
      <c r="M158" s="150"/>
      <c r="N158" s="151"/>
      <c r="O158" s="151"/>
      <c r="P158" s="151"/>
      <c r="Q158" s="151"/>
      <c r="R158" s="151"/>
      <c r="S158" s="151"/>
      <c r="T158" s="152"/>
      <c r="AT158" s="148" t="s">
        <v>132</v>
      </c>
      <c r="AU158" s="148" t="s">
        <v>84</v>
      </c>
      <c r="AV158" s="11" t="s">
        <v>144</v>
      </c>
      <c r="AW158" s="11" t="s">
        <v>31</v>
      </c>
      <c r="AX158" s="11" t="s">
        <v>74</v>
      </c>
      <c r="AY158" s="148" t="s">
        <v>123</v>
      </c>
    </row>
    <row r="159" spans="2:51" s="10" customFormat="1" ht="12">
      <c r="B159" s="139"/>
      <c r="C159" s="311"/>
      <c r="D159" s="307" t="s">
        <v>132</v>
      </c>
      <c r="E159" s="312" t="s">
        <v>1</v>
      </c>
      <c r="F159" s="313" t="s">
        <v>135</v>
      </c>
      <c r="G159" s="311"/>
      <c r="H159" s="314">
        <v>64.6</v>
      </c>
      <c r="I159" s="143"/>
      <c r="J159" s="311"/>
      <c r="L159" s="139"/>
      <c r="M159" s="144"/>
      <c r="N159" s="145"/>
      <c r="O159" s="145"/>
      <c r="P159" s="145"/>
      <c r="Q159" s="145"/>
      <c r="R159" s="145"/>
      <c r="S159" s="145"/>
      <c r="T159" s="146"/>
      <c r="AT159" s="140" t="s">
        <v>132</v>
      </c>
      <c r="AU159" s="140" t="s">
        <v>84</v>
      </c>
      <c r="AV159" s="10" t="s">
        <v>130</v>
      </c>
      <c r="AW159" s="10" t="s">
        <v>31</v>
      </c>
      <c r="AX159" s="10" t="s">
        <v>82</v>
      </c>
      <c r="AY159" s="140" t="s">
        <v>123</v>
      </c>
    </row>
    <row r="160" spans="1:65" s="2" customFormat="1" ht="15" customHeight="1">
      <c r="A160" s="21"/>
      <c r="B160" s="114"/>
      <c r="C160" s="296" t="s">
        <v>179</v>
      </c>
      <c r="D160" s="296" t="s">
        <v>126</v>
      </c>
      <c r="E160" s="297" t="s">
        <v>180</v>
      </c>
      <c r="F160" s="298" t="s">
        <v>181</v>
      </c>
      <c r="G160" s="299" t="s">
        <v>129</v>
      </c>
      <c r="H160" s="300">
        <v>2</v>
      </c>
      <c r="I160" s="115"/>
      <c r="J160" s="301">
        <f>ROUND(I160*H160,2)</f>
        <v>0</v>
      </c>
      <c r="K160" s="116"/>
      <c r="L160" s="22"/>
      <c r="M160" s="117" t="s">
        <v>1</v>
      </c>
      <c r="N160" s="118" t="s">
        <v>39</v>
      </c>
      <c r="O160" s="36"/>
      <c r="P160" s="119">
        <f>O160*H160</f>
        <v>0</v>
      </c>
      <c r="Q160" s="119">
        <v>0</v>
      </c>
      <c r="R160" s="119">
        <f>Q160*H160</f>
        <v>0</v>
      </c>
      <c r="S160" s="119">
        <v>0</v>
      </c>
      <c r="T160" s="120">
        <f>S160*H160</f>
        <v>0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R160" s="121" t="s">
        <v>130</v>
      </c>
      <c r="AT160" s="121" t="s">
        <v>126</v>
      </c>
      <c r="AU160" s="121" t="s">
        <v>84</v>
      </c>
      <c r="AY160" s="12" t="s">
        <v>123</v>
      </c>
      <c r="BE160" s="122">
        <f>IF(N160="základní",J160,0)</f>
        <v>0</v>
      </c>
      <c r="BF160" s="122">
        <f>IF(N160="snížená",J160,0)</f>
        <v>0</v>
      </c>
      <c r="BG160" s="122">
        <f>IF(N160="zákl. přenesená",J160,0)</f>
        <v>0</v>
      </c>
      <c r="BH160" s="122">
        <f>IF(N160="sníž. přenesená",J160,0)</f>
        <v>0</v>
      </c>
      <c r="BI160" s="122">
        <f>IF(N160="nulová",J160,0)</f>
        <v>0</v>
      </c>
      <c r="BJ160" s="12" t="s">
        <v>82</v>
      </c>
      <c r="BK160" s="122">
        <f>ROUND(I160*H160,2)</f>
        <v>0</v>
      </c>
      <c r="BL160" s="12" t="s">
        <v>130</v>
      </c>
      <c r="BM160" s="121" t="s">
        <v>182</v>
      </c>
    </row>
    <row r="161" spans="2:51" s="9" customFormat="1" ht="12">
      <c r="B161" s="131"/>
      <c r="C161" s="306"/>
      <c r="D161" s="307" t="s">
        <v>132</v>
      </c>
      <c r="E161" s="308" t="s">
        <v>1</v>
      </c>
      <c r="F161" s="309" t="s">
        <v>183</v>
      </c>
      <c r="G161" s="306"/>
      <c r="H161" s="310">
        <v>2</v>
      </c>
      <c r="I161" s="135"/>
      <c r="J161" s="306"/>
      <c r="L161" s="131"/>
      <c r="M161" s="136"/>
      <c r="N161" s="137"/>
      <c r="O161" s="137"/>
      <c r="P161" s="137"/>
      <c r="Q161" s="137"/>
      <c r="R161" s="137"/>
      <c r="S161" s="137"/>
      <c r="T161" s="138"/>
      <c r="AT161" s="132" t="s">
        <v>132</v>
      </c>
      <c r="AU161" s="132" t="s">
        <v>84</v>
      </c>
      <c r="AV161" s="9" t="s">
        <v>84</v>
      </c>
      <c r="AW161" s="9" t="s">
        <v>31</v>
      </c>
      <c r="AX161" s="9" t="s">
        <v>74</v>
      </c>
      <c r="AY161" s="132" t="s">
        <v>123</v>
      </c>
    </row>
    <row r="162" spans="2:51" s="10" customFormat="1" ht="12">
      <c r="B162" s="139"/>
      <c r="C162" s="311"/>
      <c r="D162" s="307" t="s">
        <v>132</v>
      </c>
      <c r="E162" s="312" t="s">
        <v>1</v>
      </c>
      <c r="F162" s="313" t="s">
        <v>135</v>
      </c>
      <c r="G162" s="311"/>
      <c r="H162" s="314">
        <v>2</v>
      </c>
      <c r="I162" s="143"/>
      <c r="J162" s="311"/>
      <c r="L162" s="139"/>
      <c r="M162" s="144"/>
      <c r="N162" s="145"/>
      <c r="O162" s="145"/>
      <c r="P162" s="145"/>
      <c r="Q162" s="145"/>
      <c r="R162" s="145"/>
      <c r="S162" s="145"/>
      <c r="T162" s="146"/>
      <c r="AT162" s="140" t="s">
        <v>132</v>
      </c>
      <c r="AU162" s="140" t="s">
        <v>84</v>
      </c>
      <c r="AV162" s="10" t="s">
        <v>130</v>
      </c>
      <c r="AW162" s="10" t="s">
        <v>31</v>
      </c>
      <c r="AX162" s="10" t="s">
        <v>82</v>
      </c>
      <c r="AY162" s="140" t="s">
        <v>123</v>
      </c>
    </row>
    <row r="163" spans="1:65" s="2" customFormat="1" ht="21.45" customHeight="1">
      <c r="A163" s="21"/>
      <c r="B163" s="114"/>
      <c r="C163" s="296" t="s">
        <v>184</v>
      </c>
      <c r="D163" s="296" t="s">
        <v>126</v>
      </c>
      <c r="E163" s="297" t="s">
        <v>185</v>
      </c>
      <c r="F163" s="298" t="s">
        <v>186</v>
      </c>
      <c r="G163" s="299" t="s">
        <v>129</v>
      </c>
      <c r="H163" s="300">
        <v>94.5</v>
      </c>
      <c r="I163" s="115"/>
      <c r="J163" s="301">
        <f>ROUND(I163*H163,2)</f>
        <v>0</v>
      </c>
      <c r="K163" s="116"/>
      <c r="L163" s="22"/>
      <c r="M163" s="117" t="s">
        <v>1</v>
      </c>
      <c r="N163" s="118" t="s">
        <v>39</v>
      </c>
      <c r="O163" s="36"/>
      <c r="P163" s="119">
        <f>O163*H163</f>
        <v>0</v>
      </c>
      <c r="Q163" s="119">
        <v>1E-05</v>
      </c>
      <c r="R163" s="119">
        <f>Q163*H163</f>
        <v>0.0009450000000000001</v>
      </c>
      <c r="S163" s="119">
        <v>0</v>
      </c>
      <c r="T163" s="120">
        <f>S163*H163</f>
        <v>0</v>
      </c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R163" s="121" t="s">
        <v>130</v>
      </c>
      <c r="AT163" s="121" t="s">
        <v>126</v>
      </c>
      <c r="AU163" s="121" t="s">
        <v>84</v>
      </c>
      <c r="AY163" s="12" t="s">
        <v>123</v>
      </c>
      <c r="BE163" s="122">
        <f>IF(N163="základní",J163,0)</f>
        <v>0</v>
      </c>
      <c r="BF163" s="122">
        <f>IF(N163="snížená",J163,0)</f>
        <v>0</v>
      </c>
      <c r="BG163" s="122">
        <f>IF(N163="zákl. přenesená",J163,0)</f>
        <v>0</v>
      </c>
      <c r="BH163" s="122">
        <f>IF(N163="sníž. přenesená",J163,0)</f>
        <v>0</v>
      </c>
      <c r="BI163" s="122">
        <f>IF(N163="nulová",J163,0)</f>
        <v>0</v>
      </c>
      <c r="BJ163" s="12" t="s">
        <v>82</v>
      </c>
      <c r="BK163" s="122">
        <f>ROUND(I163*H163,2)</f>
        <v>0</v>
      </c>
      <c r="BL163" s="12" t="s">
        <v>130</v>
      </c>
      <c r="BM163" s="121" t="s">
        <v>187</v>
      </c>
    </row>
    <row r="164" spans="2:51" s="9" customFormat="1" ht="12">
      <c r="B164" s="131"/>
      <c r="C164" s="306"/>
      <c r="D164" s="307" t="s">
        <v>132</v>
      </c>
      <c r="E164" s="308" t="s">
        <v>1</v>
      </c>
      <c r="F164" s="309" t="s">
        <v>188</v>
      </c>
      <c r="G164" s="306"/>
      <c r="H164" s="310">
        <v>40.8</v>
      </c>
      <c r="I164" s="135"/>
      <c r="J164" s="306"/>
      <c r="L164" s="131"/>
      <c r="M164" s="136"/>
      <c r="N164" s="137"/>
      <c r="O164" s="137"/>
      <c r="P164" s="137"/>
      <c r="Q164" s="137"/>
      <c r="R164" s="137"/>
      <c r="S164" s="137"/>
      <c r="T164" s="138"/>
      <c r="AT164" s="132" t="s">
        <v>132</v>
      </c>
      <c r="AU164" s="132" t="s">
        <v>84</v>
      </c>
      <c r="AV164" s="9" t="s">
        <v>84</v>
      </c>
      <c r="AW164" s="9" t="s">
        <v>31</v>
      </c>
      <c r="AX164" s="9" t="s">
        <v>74</v>
      </c>
      <c r="AY164" s="132" t="s">
        <v>123</v>
      </c>
    </row>
    <row r="165" spans="2:51" s="9" customFormat="1" ht="12">
      <c r="B165" s="131"/>
      <c r="C165" s="306"/>
      <c r="D165" s="307" t="s">
        <v>132</v>
      </c>
      <c r="E165" s="308" t="s">
        <v>1</v>
      </c>
      <c r="F165" s="309" t="s">
        <v>189</v>
      </c>
      <c r="G165" s="306"/>
      <c r="H165" s="310">
        <v>36.9</v>
      </c>
      <c r="I165" s="135"/>
      <c r="J165" s="306"/>
      <c r="L165" s="131"/>
      <c r="M165" s="136"/>
      <c r="N165" s="137"/>
      <c r="O165" s="137"/>
      <c r="P165" s="137"/>
      <c r="Q165" s="137"/>
      <c r="R165" s="137"/>
      <c r="S165" s="137"/>
      <c r="T165" s="138"/>
      <c r="AT165" s="132" t="s">
        <v>132</v>
      </c>
      <c r="AU165" s="132" t="s">
        <v>84</v>
      </c>
      <c r="AV165" s="9" t="s">
        <v>84</v>
      </c>
      <c r="AW165" s="9" t="s">
        <v>31</v>
      </c>
      <c r="AX165" s="9" t="s">
        <v>74</v>
      </c>
      <c r="AY165" s="132" t="s">
        <v>123</v>
      </c>
    </row>
    <row r="166" spans="2:51" s="9" customFormat="1" ht="12">
      <c r="B166" s="131"/>
      <c r="C166" s="306"/>
      <c r="D166" s="307" t="s">
        <v>132</v>
      </c>
      <c r="E166" s="308" t="s">
        <v>1</v>
      </c>
      <c r="F166" s="309" t="s">
        <v>190</v>
      </c>
      <c r="G166" s="306"/>
      <c r="H166" s="310">
        <v>16.8</v>
      </c>
      <c r="I166" s="135"/>
      <c r="J166" s="306"/>
      <c r="L166" s="131"/>
      <c r="M166" s="136"/>
      <c r="N166" s="137"/>
      <c r="O166" s="137"/>
      <c r="P166" s="137"/>
      <c r="Q166" s="137"/>
      <c r="R166" s="137"/>
      <c r="S166" s="137"/>
      <c r="T166" s="138"/>
      <c r="AT166" s="132" t="s">
        <v>132</v>
      </c>
      <c r="AU166" s="132" t="s">
        <v>84</v>
      </c>
      <c r="AV166" s="9" t="s">
        <v>84</v>
      </c>
      <c r="AW166" s="9" t="s">
        <v>31</v>
      </c>
      <c r="AX166" s="9" t="s">
        <v>74</v>
      </c>
      <c r="AY166" s="132" t="s">
        <v>123</v>
      </c>
    </row>
    <row r="167" spans="2:51" s="10" customFormat="1" ht="12">
      <c r="B167" s="139"/>
      <c r="C167" s="311"/>
      <c r="D167" s="307" t="s">
        <v>132</v>
      </c>
      <c r="E167" s="312" t="s">
        <v>1</v>
      </c>
      <c r="F167" s="313" t="s">
        <v>135</v>
      </c>
      <c r="G167" s="311"/>
      <c r="H167" s="314">
        <v>94.49999999999999</v>
      </c>
      <c r="I167" s="143"/>
      <c r="J167" s="311"/>
      <c r="L167" s="139"/>
      <c r="M167" s="144"/>
      <c r="N167" s="145"/>
      <c r="O167" s="145"/>
      <c r="P167" s="145"/>
      <c r="Q167" s="145"/>
      <c r="R167" s="145"/>
      <c r="S167" s="145"/>
      <c r="T167" s="146"/>
      <c r="AT167" s="140" t="s">
        <v>132</v>
      </c>
      <c r="AU167" s="140" t="s">
        <v>84</v>
      </c>
      <c r="AV167" s="10" t="s">
        <v>130</v>
      </c>
      <c r="AW167" s="10" t="s">
        <v>31</v>
      </c>
      <c r="AX167" s="10" t="s">
        <v>82</v>
      </c>
      <c r="AY167" s="140" t="s">
        <v>123</v>
      </c>
    </row>
    <row r="168" spans="1:65" s="2" customFormat="1" ht="21.45" customHeight="1">
      <c r="A168" s="21"/>
      <c r="B168" s="114"/>
      <c r="C168" s="296" t="s">
        <v>191</v>
      </c>
      <c r="D168" s="296" t="s">
        <v>126</v>
      </c>
      <c r="E168" s="297" t="s">
        <v>192</v>
      </c>
      <c r="F168" s="298" t="s">
        <v>193</v>
      </c>
      <c r="G168" s="299" t="s">
        <v>129</v>
      </c>
      <c r="H168" s="300">
        <v>94.5</v>
      </c>
      <c r="I168" s="115"/>
      <c r="J168" s="301">
        <f>ROUND(I168*H168,2)</f>
        <v>0</v>
      </c>
      <c r="K168" s="116"/>
      <c r="L168" s="22"/>
      <c r="M168" s="117" t="s">
        <v>1</v>
      </c>
      <c r="N168" s="118" t="s">
        <v>39</v>
      </c>
      <c r="O168" s="36"/>
      <c r="P168" s="119">
        <f>O168*H168</f>
        <v>0</v>
      </c>
      <c r="Q168" s="119">
        <v>0.00021</v>
      </c>
      <c r="R168" s="119">
        <f>Q168*H168</f>
        <v>0.019845</v>
      </c>
      <c r="S168" s="119">
        <v>0</v>
      </c>
      <c r="T168" s="120">
        <f>S168*H168</f>
        <v>0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R168" s="121" t="s">
        <v>130</v>
      </c>
      <c r="AT168" s="121" t="s">
        <v>126</v>
      </c>
      <c r="AU168" s="121" t="s">
        <v>84</v>
      </c>
      <c r="AY168" s="12" t="s">
        <v>123</v>
      </c>
      <c r="BE168" s="122">
        <f>IF(N168="základní",J168,0)</f>
        <v>0</v>
      </c>
      <c r="BF168" s="122">
        <f>IF(N168="snížená",J168,0)</f>
        <v>0</v>
      </c>
      <c r="BG168" s="122">
        <f>IF(N168="zákl. přenesená",J168,0)</f>
        <v>0</v>
      </c>
      <c r="BH168" s="122">
        <f>IF(N168="sníž. přenesená",J168,0)</f>
        <v>0</v>
      </c>
      <c r="BI168" s="122">
        <f>IF(N168="nulová",J168,0)</f>
        <v>0</v>
      </c>
      <c r="BJ168" s="12" t="s">
        <v>82</v>
      </c>
      <c r="BK168" s="122">
        <f>ROUND(I168*H168,2)</f>
        <v>0</v>
      </c>
      <c r="BL168" s="12" t="s">
        <v>130</v>
      </c>
      <c r="BM168" s="121" t="s">
        <v>194</v>
      </c>
    </row>
    <row r="169" spans="2:63" s="7" customFormat="1" ht="22.95" customHeight="1">
      <c r="B169" s="103"/>
      <c r="C169" s="303"/>
      <c r="D169" s="304" t="s">
        <v>73</v>
      </c>
      <c r="E169" s="305" t="s">
        <v>179</v>
      </c>
      <c r="F169" s="305" t="s">
        <v>195</v>
      </c>
      <c r="G169" s="303"/>
      <c r="H169" s="303"/>
      <c r="I169" s="106"/>
      <c r="J169" s="302">
        <f>BK169</f>
        <v>0</v>
      </c>
      <c r="L169" s="103"/>
      <c r="M169" s="107"/>
      <c r="N169" s="108"/>
      <c r="O169" s="108"/>
      <c r="P169" s="109">
        <f>SUM(P170:P173)</f>
        <v>0</v>
      </c>
      <c r="Q169" s="108"/>
      <c r="R169" s="109">
        <f>SUM(R170:R173)</f>
        <v>0.0066912000000000004</v>
      </c>
      <c r="S169" s="108"/>
      <c r="T169" s="110">
        <f>SUM(T170:T173)</f>
        <v>0</v>
      </c>
      <c r="AR169" s="104" t="s">
        <v>82</v>
      </c>
      <c r="AT169" s="111" t="s">
        <v>73</v>
      </c>
      <c r="AU169" s="111" t="s">
        <v>82</v>
      </c>
      <c r="AY169" s="104" t="s">
        <v>123</v>
      </c>
      <c r="BK169" s="112">
        <f>SUM(BK170:BK173)</f>
        <v>0</v>
      </c>
    </row>
    <row r="170" spans="1:65" s="2" customFormat="1" ht="21.45" customHeight="1">
      <c r="A170" s="21"/>
      <c r="B170" s="114"/>
      <c r="C170" s="296" t="s">
        <v>196</v>
      </c>
      <c r="D170" s="296" t="s">
        <v>126</v>
      </c>
      <c r="E170" s="297" t="s">
        <v>197</v>
      </c>
      <c r="F170" s="298" t="s">
        <v>198</v>
      </c>
      <c r="G170" s="299" t="s">
        <v>161</v>
      </c>
      <c r="H170" s="300">
        <v>167.28</v>
      </c>
      <c r="I170" s="115"/>
      <c r="J170" s="301">
        <f>ROUND(I170*H170,2)</f>
        <v>0</v>
      </c>
      <c r="K170" s="116"/>
      <c r="L170" s="22"/>
      <c r="M170" s="117" t="s">
        <v>1</v>
      </c>
      <c r="N170" s="118" t="s">
        <v>39</v>
      </c>
      <c r="O170" s="36"/>
      <c r="P170" s="119">
        <f>O170*H170</f>
        <v>0</v>
      </c>
      <c r="Q170" s="119">
        <v>4E-05</v>
      </c>
      <c r="R170" s="119">
        <f>Q170*H170</f>
        <v>0.0066912000000000004</v>
      </c>
      <c r="S170" s="119">
        <v>0</v>
      </c>
      <c r="T170" s="120">
        <f>S170*H170</f>
        <v>0</v>
      </c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R170" s="121" t="s">
        <v>130</v>
      </c>
      <c r="AT170" s="121" t="s">
        <v>126</v>
      </c>
      <c r="AU170" s="121" t="s">
        <v>84</v>
      </c>
      <c r="AY170" s="12" t="s">
        <v>123</v>
      </c>
      <c r="BE170" s="122">
        <f>IF(N170="základní",J170,0)</f>
        <v>0</v>
      </c>
      <c r="BF170" s="122">
        <f>IF(N170="snížená",J170,0)</f>
        <v>0</v>
      </c>
      <c r="BG170" s="122">
        <f>IF(N170="zákl. přenesená",J170,0)</f>
        <v>0</v>
      </c>
      <c r="BH170" s="122">
        <f>IF(N170="sníž. přenesená",J170,0)</f>
        <v>0</v>
      </c>
      <c r="BI170" s="122">
        <f>IF(N170="nulová",J170,0)</f>
        <v>0</v>
      </c>
      <c r="BJ170" s="12" t="s">
        <v>82</v>
      </c>
      <c r="BK170" s="122">
        <f>ROUND(I170*H170,2)</f>
        <v>0</v>
      </c>
      <c r="BL170" s="12" t="s">
        <v>130</v>
      </c>
      <c r="BM170" s="121" t="s">
        <v>199</v>
      </c>
    </row>
    <row r="171" spans="2:51" s="8" customFormat="1" ht="12">
      <c r="B171" s="123"/>
      <c r="C171" s="316"/>
      <c r="D171" s="307" t="s">
        <v>132</v>
      </c>
      <c r="E171" s="317" t="s">
        <v>1</v>
      </c>
      <c r="F171" s="318" t="s">
        <v>163</v>
      </c>
      <c r="G171" s="316"/>
      <c r="H171" s="317" t="s">
        <v>1</v>
      </c>
      <c r="I171" s="127"/>
      <c r="J171" s="316"/>
      <c r="L171" s="123"/>
      <c r="M171" s="128"/>
      <c r="N171" s="129"/>
      <c r="O171" s="129"/>
      <c r="P171" s="129"/>
      <c r="Q171" s="129"/>
      <c r="R171" s="129"/>
      <c r="S171" s="129"/>
      <c r="T171" s="130"/>
      <c r="AT171" s="125" t="s">
        <v>132</v>
      </c>
      <c r="AU171" s="125" t="s">
        <v>84</v>
      </c>
      <c r="AV171" s="8" t="s">
        <v>82</v>
      </c>
      <c r="AW171" s="8" t="s">
        <v>31</v>
      </c>
      <c r="AX171" s="8" t="s">
        <v>74</v>
      </c>
      <c r="AY171" s="125" t="s">
        <v>123</v>
      </c>
    </row>
    <row r="172" spans="2:51" s="9" customFormat="1" ht="12">
      <c r="B172" s="131"/>
      <c r="C172" s="306"/>
      <c r="D172" s="307" t="s">
        <v>132</v>
      </c>
      <c r="E172" s="308" t="s">
        <v>1</v>
      </c>
      <c r="F172" s="309" t="s">
        <v>164</v>
      </c>
      <c r="G172" s="306"/>
      <c r="H172" s="310">
        <v>167.28</v>
      </c>
      <c r="I172" s="135"/>
      <c r="J172" s="306"/>
      <c r="L172" s="131"/>
      <c r="M172" s="136"/>
      <c r="N172" s="137"/>
      <c r="O172" s="137"/>
      <c r="P172" s="137"/>
      <c r="Q172" s="137"/>
      <c r="R172" s="137"/>
      <c r="S172" s="137"/>
      <c r="T172" s="138"/>
      <c r="AT172" s="132" t="s">
        <v>132</v>
      </c>
      <c r="AU172" s="132" t="s">
        <v>84</v>
      </c>
      <c r="AV172" s="9" t="s">
        <v>84</v>
      </c>
      <c r="AW172" s="9" t="s">
        <v>31</v>
      </c>
      <c r="AX172" s="9" t="s">
        <v>74</v>
      </c>
      <c r="AY172" s="132" t="s">
        <v>123</v>
      </c>
    </row>
    <row r="173" spans="2:51" s="10" customFormat="1" ht="12">
      <c r="B173" s="139"/>
      <c r="C173" s="311"/>
      <c r="D173" s="307" t="s">
        <v>132</v>
      </c>
      <c r="E173" s="312" t="s">
        <v>1</v>
      </c>
      <c r="F173" s="313" t="s">
        <v>135</v>
      </c>
      <c r="G173" s="311"/>
      <c r="H173" s="314">
        <v>167.28</v>
      </c>
      <c r="I173" s="143"/>
      <c r="J173" s="311"/>
      <c r="L173" s="139"/>
      <c r="M173" s="144"/>
      <c r="N173" s="145"/>
      <c r="O173" s="145"/>
      <c r="P173" s="145"/>
      <c r="Q173" s="145"/>
      <c r="R173" s="145"/>
      <c r="S173" s="145"/>
      <c r="T173" s="146"/>
      <c r="AT173" s="140" t="s">
        <v>132</v>
      </c>
      <c r="AU173" s="140" t="s">
        <v>84</v>
      </c>
      <c r="AV173" s="10" t="s">
        <v>130</v>
      </c>
      <c r="AW173" s="10" t="s">
        <v>31</v>
      </c>
      <c r="AX173" s="10" t="s">
        <v>82</v>
      </c>
      <c r="AY173" s="140" t="s">
        <v>123</v>
      </c>
    </row>
    <row r="174" spans="2:63" s="7" customFormat="1" ht="22.95" customHeight="1">
      <c r="B174" s="103"/>
      <c r="C174" s="303"/>
      <c r="D174" s="304" t="s">
        <v>73</v>
      </c>
      <c r="E174" s="305" t="s">
        <v>200</v>
      </c>
      <c r="F174" s="305" t="s">
        <v>201</v>
      </c>
      <c r="G174" s="303"/>
      <c r="H174" s="303"/>
      <c r="I174" s="106"/>
      <c r="J174" s="302">
        <f>BK174</f>
        <v>0</v>
      </c>
      <c r="L174" s="103"/>
      <c r="M174" s="107"/>
      <c r="N174" s="108"/>
      <c r="O174" s="108"/>
      <c r="P174" s="109">
        <f>SUM(P175:P190)</f>
        <v>0</v>
      </c>
      <c r="Q174" s="108"/>
      <c r="R174" s="109">
        <f>SUM(R175:R190)</f>
        <v>0</v>
      </c>
      <c r="S174" s="108"/>
      <c r="T174" s="110">
        <f>SUM(T175:T190)</f>
        <v>79.458</v>
      </c>
      <c r="AR174" s="104" t="s">
        <v>82</v>
      </c>
      <c r="AT174" s="111" t="s">
        <v>73</v>
      </c>
      <c r="AU174" s="111" t="s">
        <v>82</v>
      </c>
      <c r="AY174" s="104" t="s">
        <v>123</v>
      </c>
      <c r="BK174" s="112">
        <f>SUM(BK175:BK190)</f>
        <v>0</v>
      </c>
    </row>
    <row r="175" spans="1:65" s="2" customFormat="1" ht="21.45" customHeight="1">
      <c r="A175" s="21"/>
      <c r="B175" s="114"/>
      <c r="C175" s="296" t="s">
        <v>202</v>
      </c>
      <c r="D175" s="296" t="s">
        <v>126</v>
      </c>
      <c r="E175" s="297" t="s">
        <v>203</v>
      </c>
      <c r="F175" s="298" t="s">
        <v>204</v>
      </c>
      <c r="G175" s="299" t="s">
        <v>161</v>
      </c>
      <c r="H175" s="300">
        <v>167.28</v>
      </c>
      <c r="I175" s="115"/>
      <c r="J175" s="301">
        <f>ROUND(I175*H175,2)</f>
        <v>0</v>
      </c>
      <c r="K175" s="116"/>
      <c r="L175" s="22"/>
      <c r="M175" s="117" t="s">
        <v>1</v>
      </c>
      <c r="N175" s="118" t="s">
        <v>39</v>
      </c>
      <c r="O175" s="36"/>
      <c r="P175" s="119">
        <f>O175*H175</f>
        <v>0</v>
      </c>
      <c r="Q175" s="119">
        <v>0</v>
      </c>
      <c r="R175" s="119">
        <f>Q175*H175</f>
        <v>0</v>
      </c>
      <c r="S175" s="119">
        <v>0.295</v>
      </c>
      <c r="T175" s="120">
        <f>S175*H175</f>
        <v>49.3476</v>
      </c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R175" s="121" t="s">
        <v>130</v>
      </c>
      <c r="AT175" s="121" t="s">
        <v>126</v>
      </c>
      <c r="AU175" s="121" t="s">
        <v>84</v>
      </c>
      <c r="AY175" s="12" t="s">
        <v>123</v>
      </c>
      <c r="BE175" s="122">
        <f>IF(N175="základní",J175,0)</f>
        <v>0</v>
      </c>
      <c r="BF175" s="122">
        <f>IF(N175="snížená",J175,0)</f>
        <v>0</v>
      </c>
      <c r="BG175" s="122">
        <f>IF(N175="zákl. přenesená",J175,0)</f>
        <v>0</v>
      </c>
      <c r="BH175" s="122">
        <f>IF(N175="sníž. přenesená",J175,0)</f>
        <v>0</v>
      </c>
      <c r="BI175" s="122">
        <f>IF(N175="nulová",J175,0)</f>
        <v>0</v>
      </c>
      <c r="BJ175" s="12" t="s">
        <v>82</v>
      </c>
      <c r="BK175" s="122">
        <f>ROUND(I175*H175,2)</f>
        <v>0</v>
      </c>
      <c r="BL175" s="12" t="s">
        <v>130</v>
      </c>
      <c r="BM175" s="121" t="s">
        <v>205</v>
      </c>
    </row>
    <row r="176" spans="2:51" s="8" customFormat="1" ht="12">
      <c r="B176" s="123"/>
      <c r="C176" s="316"/>
      <c r="D176" s="307" t="s">
        <v>132</v>
      </c>
      <c r="E176" s="317" t="s">
        <v>1</v>
      </c>
      <c r="F176" s="318" t="s">
        <v>163</v>
      </c>
      <c r="G176" s="316"/>
      <c r="H176" s="317" t="s">
        <v>1</v>
      </c>
      <c r="I176" s="127"/>
      <c r="J176" s="316"/>
      <c r="L176" s="123"/>
      <c r="M176" s="128"/>
      <c r="N176" s="129"/>
      <c r="O176" s="129"/>
      <c r="P176" s="129"/>
      <c r="Q176" s="129"/>
      <c r="R176" s="129"/>
      <c r="S176" s="129"/>
      <c r="T176" s="130"/>
      <c r="AT176" s="125" t="s">
        <v>132</v>
      </c>
      <c r="AU176" s="125" t="s">
        <v>84</v>
      </c>
      <c r="AV176" s="8" t="s">
        <v>82</v>
      </c>
      <c r="AW176" s="8" t="s">
        <v>31</v>
      </c>
      <c r="AX176" s="8" t="s">
        <v>74</v>
      </c>
      <c r="AY176" s="125" t="s">
        <v>123</v>
      </c>
    </row>
    <row r="177" spans="2:51" s="9" customFormat="1" ht="12">
      <c r="B177" s="131"/>
      <c r="C177" s="306"/>
      <c r="D177" s="307" t="s">
        <v>132</v>
      </c>
      <c r="E177" s="308" t="s">
        <v>1</v>
      </c>
      <c r="F177" s="309" t="s">
        <v>164</v>
      </c>
      <c r="G177" s="306"/>
      <c r="H177" s="310">
        <v>167.28</v>
      </c>
      <c r="I177" s="135"/>
      <c r="J177" s="306"/>
      <c r="L177" s="131"/>
      <c r="M177" s="136"/>
      <c r="N177" s="137"/>
      <c r="O177" s="137"/>
      <c r="P177" s="137"/>
      <c r="Q177" s="137"/>
      <c r="R177" s="137"/>
      <c r="S177" s="137"/>
      <c r="T177" s="138"/>
      <c r="AT177" s="132" t="s">
        <v>132</v>
      </c>
      <c r="AU177" s="132" t="s">
        <v>84</v>
      </c>
      <c r="AV177" s="9" t="s">
        <v>84</v>
      </c>
      <c r="AW177" s="9" t="s">
        <v>31</v>
      </c>
      <c r="AX177" s="9" t="s">
        <v>74</v>
      </c>
      <c r="AY177" s="132" t="s">
        <v>123</v>
      </c>
    </row>
    <row r="178" spans="2:51" s="10" customFormat="1" ht="12">
      <c r="B178" s="139"/>
      <c r="C178" s="311"/>
      <c r="D178" s="307" t="s">
        <v>132</v>
      </c>
      <c r="E178" s="312" t="s">
        <v>1</v>
      </c>
      <c r="F178" s="313" t="s">
        <v>135</v>
      </c>
      <c r="G178" s="311"/>
      <c r="H178" s="314">
        <v>167.28</v>
      </c>
      <c r="I178" s="143"/>
      <c r="J178" s="311"/>
      <c r="L178" s="139"/>
      <c r="M178" s="144"/>
      <c r="N178" s="145"/>
      <c r="O178" s="145"/>
      <c r="P178" s="145"/>
      <c r="Q178" s="145"/>
      <c r="R178" s="145"/>
      <c r="S178" s="145"/>
      <c r="T178" s="146"/>
      <c r="AT178" s="140" t="s">
        <v>132</v>
      </c>
      <c r="AU178" s="140" t="s">
        <v>84</v>
      </c>
      <c r="AV178" s="10" t="s">
        <v>130</v>
      </c>
      <c r="AW178" s="10" t="s">
        <v>31</v>
      </c>
      <c r="AX178" s="10" t="s">
        <v>82</v>
      </c>
      <c r="AY178" s="140" t="s">
        <v>123</v>
      </c>
    </row>
    <row r="179" spans="1:65" s="2" customFormat="1" ht="21.45" customHeight="1">
      <c r="A179" s="21"/>
      <c r="B179" s="114"/>
      <c r="C179" s="296" t="s">
        <v>206</v>
      </c>
      <c r="D179" s="296" t="s">
        <v>126</v>
      </c>
      <c r="E179" s="297" t="s">
        <v>207</v>
      </c>
      <c r="F179" s="298" t="s">
        <v>208</v>
      </c>
      <c r="G179" s="299" t="s">
        <v>161</v>
      </c>
      <c r="H179" s="300">
        <v>167.28</v>
      </c>
      <c r="I179" s="115"/>
      <c r="J179" s="301">
        <f>ROUND(I179*H179,2)</f>
        <v>0</v>
      </c>
      <c r="K179" s="116"/>
      <c r="L179" s="22"/>
      <c r="M179" s="117" t="s">
        <v>1</v>
      </c>
      <c r="N179" s="118" t="s">
        <v>39</v>
      </c>
      <c r="O179" s="36"/>
      <c r="P179" s="119">
        <f>O179*H179</f>
        <v>0</v>
      </c>
      <c r="Q179" s="119">
        <v>0</v>
      </c>
      <c r="R179" s="119">
        <f>Q179*H179</f>
        <v>0</v>
      </c>
      <c r="S179" s="119">
        <v>0</v>
      </c>
      <c r="T179" s="120">
        <f>S179*H179</f>
        <v>0</v>
      </c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R179" s="121" t="s">
        <v>130</v>
      </c>
      <c r="AT179" s="121" t="s">
        <v>126</v>
      </c>
      <c r="AU179" s="121" t="s">
        <v>84</v>
      </c>
      <c r="AY179" s="12" t="s">
        <v>123</v>
      </c>
      <c r="BE179" s="122">
        <f>IF(N179="základní",J179,0)</f>
        <v>0</v>
      </c>
      <c r="BF179" s="122">
        <f>IF(N179="snížená",J179,0)</f>
        <v>0</v>
      </c>
      <c r="BG179" s="122">
        <f>IF(N179="zákl. přenesená",J179,0)</f>
        <v>0</v>
      </c>
      <c r="BH179" s="122">
        <f>IF(N179="sníž. přenesená",J179,0)</f>
        <v>0</v>
      </c>
      <c r="BI179" s="122">
        <f>IF(N179="nulová",J179,0)</f>
        <v>0</v>
      </c>
      <c r="BJ179" s="12" t="s">
        <v>82</v>
      </c>
      <c r="BK179" s="122">
        <f>ROUND(I179*H179,2)</f>
        <v>0</v>
      </c>
      <c r="BL179" s="12" t="s">
        <v>130</v>
      </c>
      <c r="BM179" s="121" t="s">
        <v>209</v>
      </c>
    </row>
    <row r="180" spans="1:65" s="2" customFormat="1" ht="21.45" customHeight="1">
      <c r="A180" s="21"/>
      <c r="B180" s="114"/>
      <c r="C180" s="296" t="s">
        <v>8</v>
      </c>
      <c r="D180" s="296" t="s">
        <v>126</v>
      </c>
      <c r="E180" s="297" t="s">
        <v>210</v>
      </c>
      <c r="F180" s="298" t="s">
        <v>211</v>
      </c>
      <c r="G180" s="299" t="s">
        <v>161</v>
      </c>
      <c r="H180" s="300">
        <v>167.28</v>
      </c>
      <c r="I180" s="115"/>
      <c r="J180" s="301">
        <f>ROUND(I180*H180,2)</f>
        <v>0</v>
      </c>
      <c r="K180" s="116"/>
      <c r="L180" s="22"/>
      <c r="M180" s="117" t="s">
        <v>1</v>
      </c>
      <c r="N180" s="118" t="s">
        <v>39</v>
      </c>
      <c r="O180" s="36"/>
      <c r="P180" s="119">
        <f>O180*H180</f>
        <v>0</v>
      </c>
      <c r="Q180" s="119">
        <v>0</v>
      </c>
      <c r="R180" s="119">
        <f>Q180*H180</f>
        <v>0</v>
      </c>
      <c r="S180" s="119">
        <v>0.18</v>
      </c>
      <c r="T180" s="120">
        <f>S180*H180</f>
        <v>30.1104</v>
      </c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R180" s="121" t="s">
        <v>130</v>
      </c>
      <c r="AT180" s="121" t="s">
        <v>126</v>
      </c>
      <c r="AU180" s="121" t="s">
        <v>84</v>
      </c>
      <c r="AY180" s="12" t="s">
        <v>123</v>
      </c>
      <c r="BE180" s="122">
        <f>IF(N180="základní",J180,0)</f>
        <v>0</v>
      </c>
      <c r="BF180" s="122">
        <f>IF(N180="snížená",J180,0)</f>
        <v>0</v>
      </c>
      <c r="BG180" s="122">
        <f>IF(N180="zákl. přenesená",J180,0)</f>
        <v>0</v>
      </c>
      <c r="BH180" s="122">
        <f>IF(N180="sníž. přenesená",J180,0)</f>
        <v>0</v>
      </c>
      <c r="BI180" s="122">
        <f>IF(N180="nulová",J180,0)</f>
        <v>0</v>
      </c>
      <c r="BJ180" s="12" t="s">
        <v>82</v>
      </c>
      <c r="BK180" s="122">
        <f>ROUND(I180*H180,2)</f>
        <v>0</v>
      </c>
      <c r="BL180" s="12" t="s">
        <v>130</v>
      </c>
      <c r="BM180" s="121" t="s">
        <v>212</v>
      </c>
    </row>
    <row r="181" spans="2:51" s="8" customFormat="1" ht="12">
      <c r="B181" s="123"/>
      <c r="C181" s="316"/>
      <c r="D181" s="307" t="s">
        <v>132</v>
      </c>
      <c r="E181" s="317" t="s">
        <v>1</v>
      </c>
      <c r="F181" s="318" t="s">
        <v>213</v>
      </c>
      <c r="G181" s="316"/>
      <c r="H181" s="317" t="s">
        <v>1</v>
      </c>
      <c r="I181" s="127"/>
      <c r="J181" s="316"/>
      <c r="L181" s="123"/>
      <c r="M181" s="128"/>
      <c r="N181" s="129"/>
      <c r="O181" s="129"/>
      <c r="P181" s="129"/>
      <c r="Q181" s="129"/>
      <c r="R181" s="129"/>
      <c r="S181" s="129"/>
      <c r="T181" s="130"/>
      <c r="AT181" s="125" t="s">
        <v>132</v>
      </c>
      <c r="AU181" s="125" t="s">
        <v>84</v>
      </c>
      <c r="AV181" s="8" t="s">
        <v>82</v>
      </c>
      <c r="AW181" s="8" t="s">
        <v>31</v>
      </c>
      <c r="AX181" s="8" t="s">
        <v>74</v>
      </c>
      <c r="AY181" s="125" t="s">
        <v>123</v>
      </c>
    </row>
    <row r="182" spans="2:51" s="9" customFormat="1" ht="12">
      <c r="B182" s="131"/>
      <c r="C182" s="306"/>
      <c r="D182" s="307" t="s">
        <v>132</v>
      </c>
      <c r="E182" s="308" t="s">
        <v>1</v>
      </c>
      <c r="F182" s="309" t="s">
        <v>164</v>
      </c>
      <c r="G182" s="306"/>
      <c r="H182" s="310">
        <v>167.28</v>
      </c>
      <c r="I182" s="135"/>
      <c r="J182" s="306"/>
      <c r="L182" s="131"/>
      <c r="M182" s="136"/>
      <c r="N182" s="137"/>
      <c r="O182" s="137"/>
      <c r="P182" s="137"/>
      <c r="Q182" s="137"/>
      <c r="R182" s="137"/>
      <c r="S182" s="137"/>
      <c r="T182" s="138"/>
      <c r="AT182" s="132" t="s">
        <v>132</v>
      </c>
      <c r="AU182" s="132" t="s">
        <v>84</v>
      </c>
      <c r="AV182" s="9" t="s">
        <v>84</v>
      </c>
      <c r="AW182" s="9" t="s">
        <v>31</v>
      </c>
      <c r="AX182" s="9" t="s">
        <v>74</v>
      </c>
      <c r="AY182" s="132" t="s">
        <v>123</v>
      </c>
    </row>
    <row r="183" spans="2:51" s="10" customFormat="1" ht="12">
      <c r="B183" s="139"/>
      <c r="C183" s="311"/>
      <c r="D183" s="307" t="s">
        <v>132</v>
      </c>
      <c r="E183" s="312" t="s">
        <v>1</v>
      </c>
      <c r="F183" s="313" t="s">
        <v>135</v>
      </c>
      <c r="G183" s="311"/>
      <c r="H183" s="314">
        <v>167.28</v>
      </c>
      <c r="I183" s="143"/>
      <c r="J183" s="311"/>
      <c r="L183" s="139"/>
      <c r="M183" s="144"/>
      <c r="N183" s="145"/>
      <c r="O183" s="145"/>
      <c r="P183" s="145"/>
      <c r="Q183" s="145"/>
      <c r="R183" s="145"/>
      <c r="S183" s="145"/>
      <c r="T183" s="146"/>
      <c r="AT183" s="140" t="s">
        <v>132</v>
      </c>
      <c r="AU183" s="140" t="s">
        <v>84</v>
      </c>
      <c r="AV183" s="10" t="s">
        <v>130</v>
      </c>
      <c r="AW183" s="10" t="s">
        <v>31</v>
      </c>
      <c r="AX183" s="10" t="s">
        <v>82</v>
      </c>
      <c r="AY183" s="140" t="s">
        <v>123</v>
      </c>
    </row>
    <row r="184" spans="1:65" s="2" customFormat="1" ht="15" customHeight="1">
      <c r="A184" s="21"/>
      <c r="B184" s="114"/>
      <c r="C184" s="296" t="s">
        <v>214</v>
      </c>
      <c r="D184" s="296" t="s">
        <v>126</v>
      </c>
      <c r="E184" s="297" t="s">
        <v>215</v>
      </c>
      <c r="F184" s="298" t="s">
        <v>216</v>
      </c>
      <c r="G184" s="299" t="s">
        <v>217</v>
      </c>
      <c r="H184" s="300">
        <v>1</v>
      </c>
      <c r="I184" s="115"/>
      <c r="J184" s="301">
        <f>ROUND(I184*H184,2)</f>
        <v>0</v>
      </c>
      <c r="K184" s="116"/>
      <c r="L184" s="22"/>
      <c r="M184" s="117" t="s">
        <v>1</v>
      </c>
      <c r="N184" s="118" t="s">
        <v>39</v>
      </c>
      <c r="O184" s="36"/>
      <c r="P184" s="119">
        <f>O184*H184</f>
        <v>0</v>
      </c>
      <c r="Q184" s="119">
        <v>0</v>
      </c>
      <c r="R184" s="119">
        <f>Q184*H184</f>
        <v>0</v>
      </c>
      <c r="S184" s="119">
        <v>0</v>
      </c>
      <c r="T184" s="120">
        <f>S184*H184</f>
        <v>0</v>
      </c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R184" s="121" t="s">
        <v>130</v>
      </c>
      <c r="AT184" s="121" t="s">
        <v>126</v>
      </c>
      <c r="AU184" s="121" t="s">
        <v>84</v>
      </c>
      <c r="AY184" s="12" t="s">
        <v>123</v>
      </c>
      <c r="BE184" s="122">
        <f>IF(N184="základní",J184,0)</f>
        <v>0</v>
      </c>
      <c r="BF184" s="122">
        <f>IF(N184="snížená",J184,0)</f>
        <v>0</v>
      </c>
      <c r="BG184" s="122">
        <f>IF(N184="zákl. přenesená",J184,0)</f>
        <v>0</v>
      </c>
      <c r="BH184" s="122">
        <f>IF(N184="sníž. přenesená",J184,0)</f>
        <v>0</v>
      </c>
      <c r="BI184" s="122">
        <f>IF(N184="nulová",J184,0)</f>
        <v>0</v>
      </c>
      <c r="BJ184" s="12" t="s">
        <v>82</v>
      </c>
      <c r="BK184" s="122">
        <f>ROUND(I184*H184,2)</f>
        <v>0</v>
      </c>
      <c r="BL184" s="12" t="s">
        <v>130</v>
      </c>
      <c r="BM184" s="121" t="s">
        <v>218</v>
      </c>
    </row>
    <row r="185" spans="1:65" s="2" customFormat="1" ht="21.45" customHeight="1">
      <c r="A185" s="21"/>
      <c r="B185" s="114"/>
      <c r="C185" s="296" t="s">
        <v>219</v>
      </c>
      <c r="D185" s="296" t="s">
        <v>126</v>
      </c>
      <c r="E185" s="297" t="s">
        <v>220</v>
      </c>
      <c r="F185" s="298" t="s">
        <v>221</v>
      </c>
      <c r="G185" s="299" t="s">
        <v>217</v>
      </c>
      <c r="H185" s="300">
        <v>2</v>
      </c>
      <c r="I185" s="115"/>
      <c r="J185" s="301">
        <f>ROUND(I185*H185,2)</f>
        <v>0</v>
      </c>
      <c r="K185" s="116"/>
      <c r="L185" s="22"/>
      <c r="M185" s="117" t="s">
        <v>1</v>
      </c>
      <c r="N185" s="118" t="s">
        <v>39</v>
      </c>
      <c r="O185" s="36"/>
      <c r="P185" s="119">
        <f>O185*H185</f>
        <v>0</v>
      </c>
      <c r="Q185" s="119">
        <v>0</v>
      </c>
      <c r="R185" s="119">
        <f>Q185*H185</f>
        <v>0</v>
      </c>
      <c r="S185" s="119">
        <v>0</v>
      </c>
      <c r="T185" s="120">
        <f>S185*H185</f>
        <v>0</v>
      </c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R185" s="121" t="s">
        <v>130</v>
      </c>
      <c r="AT185" s="121" t="s">
        <v>126</v>
      </c>
      <c r="AU185" s="121" t="s">
        <v>84</v>
      </c>
      <c r="AY185" s="12" t="s">
        <v>123</v>
      </c>
      <c r="BE185" s="122">
        <f>IF(N185="základní",J185,0)</f>
        <v>0</v>
      </c>
      <c r="BF185" s="122">
        <f>IF(N185="snížená",J185,0)</f>
        <v>0</v>
      </c>
      <c r="BG185" s="122">
        <f>IF(N185="zákl. přenesená",J185,0)</f>
        <v>0</v>
      </c>
      <c r="BH185" s="122">
        <f>IF(N185="sníž. přenesená",J185,0)</f>
        <v>0</v>
      </c>
      <c r="BI185" s="122">
        <f>IF(N185="nulová",J185,0)</f>
        <v>0</v>
      </c>
      <c r="BJ185" s="12" t="s">
        <v>82</v>
      </c>
      <c r="BK185" s="122">
        <f>ROUND(I185*H185,2)</f>
        <v>0</v>
      </c>
      <c r="BL185" s="12" t="s">
        <v>130</v>
      </c>
      <c r="BM185" s="121" t="s">
        <v>222</v>
      </c>
    </row>
    <row r="186" spans="1:65" s="2" customFormat="1" ht="21.45" customHeight="1">
      <c r="A186" s="21"/>
      <c r="B186" s="114"/>
      <c r="C186" s="296" t="s">
        <v>223</v>
      </c>
      <c r="D186" s="296" t="s">
        <v>126</v>
      </c>
      <c r="E186" s="297" t="s">
        <v>224</v>
      </c>
      <c r="F186" s="298" t="s">
        <v>225</v>
      </c>
      <c r="G186" s="299" t="s">
        <v>161</v>
      </c>
      <c r="H186" s="300">
        <v>167.28</v>
      </c>
      <c r="I186" s="115"/>
      <c r="J186" s="301">
        <f>ROUND(I186*H186,2)</f>
        <v>0</v>
      </c>
      <c r="K186" s="116"/>
      <c r="L186" s="22"/>
      <c r="M186" s="117" t="s">
        <v>1</v>
      </c>
      <c r="N186" s="118" t="s">
        <v>39</v>
      </c>
      <c r="O186" s="36"/>
      <c r="P186" s="119">
        <f>O186*H186</f>
        <v>0</v>
      </c>
      <c r="Q186" s="119">
        <v>0</v>
      </c>
      <c r="R186" s="119">
        <f>Q186*H186</f>
        <v>0</v>
      </c>
      <c r="S186" s="119">
        <v>0</v>
      </c>
      <c r="T186" s="120">
        <f>S186*H186</f>
        <v>0</v>
      </c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R186" s="121" t="s">
        <v>214</v>
      </c>
      <c r="AT186" s="121" t="s">
        <v>126</v>
      </c>
      <c r="AU186" s="121" t="s">
        <v>84</v>
      </c>
      <c r="AY186" s="12" t="s">
        <v>123</v>
      </c>
      <c r="BE186" s="122">
        <f>IF(N186="základní",J186,0)</f>
        <v>0</v>
      </c>
      <c r="BF186" s="122">
        <f>IF(N186="snížená",J186,0)</f>
        <v>0</v>
      </c>
      <c r="BG186" s="122">
        <f>IF(N186="zákl. přenesená",J186,0)</f>
        <v>0</v>
      </c>
      <c r="BH186" s="122">
        <f>IF(N186="sníž. přenesená",J186,0)</f>
        <v>0</v>
      </c>
      <c r="BI186" s="122">
        <f>IF(N186="nulová",J186,0)</f>
        <v>0</v>
      </c>
      <c r="BJ186" s="12" t="s">
        <v>82</v>
      </c>
      <c r="BK186" s="122">
        <f>ROUND(I186*H186,2)</f>
        <v>0</v>
      </c>
      <c r="BL186" s="12" t="s">
        <v>214</v>
      </c>
      <c r="BM186" s="121" t="s">
        <v>226</v>
      </c>
    </row>
    <row r="187" spans="2:51" s="8" customFormat="1" ht="12">
      <c r="B187" s="123"/>
      <c r="C187" s="316"/>
      <c r="D187" s="307" t="s">
        <v>132</v>
      </c>
      <c r="E187" s="317" t="s">
        <v>1</v>
      </c>
      <c r="F187" s="318" t="s">
        <v>163</v>
      </c>
      <c r="G187" s="316"/>
      <c r="H187" s="317" t="s">
        <v>1</v>
      </c>
      <c r="I187" s="127"/>
      <c r="J187" s="316"/>
      <c r="L187" s="123"/>
      <c r="M187" s="128"/>
      <c r="N187" s="129"/>
      <c r="O187" s="129"/>
      <c r="P187" s="129"/>
      <c r="Q187" s="129"/>
      <c r="R187" s="129"/>
      <c r="S187" s="129"/>
      <c r="T187" s="130"/>
      <c r="AT187" s="125" t="s">
        <v>132</v>
      </c>
      <c r="AU187" s="125" t="s">
        <v>84</v>
      </c>
      <c r="AV187" s="8" t="s">
        <v>82</v>
      </c>
      <c r="AW187" s="8" t="s">
        <v>31</v>
      </c>
      <c r="AX187" s="8" t="s">
        <v>74</v>
      </c>
      <c r="AY187" s="125" t="s">
        <v>123</v>
      </c>
    </row>
    <row r="188" spans="2:51" s="9" customFormat="1" ht="12">
      <c r="B188" s="131"/>
      <c r="C188" s="306"/>
      <c r="D188" s="307" t="s">
        <v>132</v>
      </c>
      <c r="E188" s="308" t="s">
        <v>1</v>
      </c>
      <c r="F188" s="309" t="s">
        <v>164</v>
      </c>
      <c r="G188" s="306"/>
      <c r="H188" s="310">
        <v>167.28</v>
      </c>
      <c r="I188" s="135"/>
      <c r="J188" s="306"/>
      <c r="L188" s="131"/>
      <c r="M188" s="136"/>
      <c r="N188" s="137"/>
      <c r="O188" s="137"/>
      <c r="P188" s="137"/>
      <c r="Q188" s="137"/>
      <c r="R188" s="137"/>
      <c r="S188" s="137"/>
      <c r="T188" s="138"/>
      <c r="AT188" s="132" t="s">
        <v>132</v>
      </c>
      <c r="AU188" s="132" t="s">
        <v>84</v>
      </c>
      <c r="AV188" s="9" t="s">
        <v>84</v>
      </c>
      <c r="AW188" s="9" t="s">
        <v>31</v>
      </c>
      <c r="AX188" s="9" t="s">
        <v>74</v>
      </c>
      <c r="AY188" s="132" t="s">
        <v>123</v>
      </c>
    </row>
    <row r="189" spans="2:51" s="10" customFormat="1" ht="12">
      <c r="B189" s="139"/>
      <c r="C189" s="311"/>
      <c r="D189" s="307" t="s">
        <v>132</v>
      </c>
      <c r="E189" s="312" t="s">
        <v>1</v>
      </c>
      <c r="F189" s="313" t="s">
        <v>135</v>
      </c>
      <c r="G189" s="311"/>
      <c r="H189" s="314">
        <v>167.28</v>
      </c>
      <c r="I189" s="143"/>
      <c r="J189" s="311"/>
      <c r="L189" s="139"/>
      <c r="M189" s="144"/>
      <c r="N189" s="145"/>
      <c r="O189" s="145"/>
      <c r="P189" s="145"/>
      <c r="Q189" s="145"/>
      <c r="R189" s="145"/>
      <c r="S189" s="145"/>
      <c r="T189" s="146"/>
      <c r="AT189" s="140" t="s">
        <v>132</v>
      </c>
      <c r="AU189" s="140" t="s">
        <v>84</v>
      </c>
      <c r="AV189" s="10" t="s">
        <v>130</v>
      </c>
      <c r="AW189" s="10" t="s">
        <v>31</v>
      </c>
      <c r="AX189" s="10" t="s">
        <v>82</v>
      </c>
      <c r="AY189" s="140" t="s">
        <v>123</v>
      </c>
    </row>
    <row r="190" spans="1:65" s="2" customFormat="1" ht="15" customHeight="1">
      <c r="A190" s="21"/>
      <c r="B190" s="114"/>
      <c r="C190" s="296" t="s">
        <v>227</v>
      </c>
      <c r="D190" s="296" t="s">
        <v>126</v>
      </c>
      <c r="E190" s="297" t="s">
        <v>228</v>
      </c>
      <c r="F190" s="298" t="s">
        <v>229</v>
      </c>
      <c r="G190" s="299" t="s">
        <v>161</v>
      </c>
      <c r="H190" s="300">
        <v>167.28</v>
      </c>
      <c r="I190" s="115"/>
      <c r="J190" s="301">
        <f>ROUND(I190*H190,2)</f>
        <v>0</v>
      </c>
      <c r="K190" s="116"/>
      <c r="L190" s="22"/>
      <c r="M190" s="117" t="s">
        <v>1</v>
      </c>
      <c r="N190" s="118" t="s">
        <v>39</v>
      </c>
      <c r="O190" s="36"/>
      <c r="P190" s="119">
        <f>O190*H190</f>
        <v>0</v>
      </c>
      <c r="Q190" s="119">
        <v>0</v>
      </c>
      <c r="R190" s="119">
        <f>Q190*H190</f>
        <v>0</v>
      </c>
      <c r="S190" s="119">
        <v>0</v>
      </c>
      <c r="T190" s="120">
        <f>S190*H190</f>
        <v>0</v>
      </c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R190" s="121" t="s">
        <v>214</v>
      </c>
      <c r="AT190" s="121" t="s">
        <v>126</v>
      </c>
      <c r="AU190" s="121" t="s">
        <v>84</v>
      </c>
      <c r="AY190" s="12" t="s">
        <v>123</v>
      </c>
      <c r="BE190" s="122">
        <f>IF(N190="základní",J190,0)</f>
        <v>0</v>
      </c>
      <c r="BF190" s="122">
        <f>IF(N190="snížená",J190,0)</f>
        <v>0</v>
      </c>
      <c r="BG190" s="122">
        <f>IF(N190="zákl. přenesená",J190,0)</f>
        <v>0</v>
      </c>
      <c r="BH190" s="122">
        <f>IF(N190="sníž. přenesená",J190,0)</f>
        <v>0</v>
      </c>
      <c r="BI190" s="122">
        <f>IF(N190="nulová",J190,0)</f>
        <v>0</v>
      </c>
      <c r="BJ190" s="12" t="s">
        <v>82</v>
      </c>
      <c r="BK190" s="122">
        <f>ROUND(I190*H190,2)</f>
        <v>0</v>
      </c>
      <c r="BL190" s="12" t="s">
        <v>214</v>
      </c>
      <c r="BM190" s="121" t="s">
        <v>230</v>
      </c>
    </row>
    <row r="191" spans="2:63" s="7" customFormat="1" ht="22.95" customHeight="1">
      <c r="B191" s="103"/>
      <c r="C191" s="303"/>
      <c r="D191" s="304" t="s">
        <v>73</v>
      </c>
      <c r="E191" s="305" t="s">
        <v>231</v>
      </c>
      <c r="F191" s="305" t="s">
        <v>232</v>
      </c>
      <c r="G191" s="303"/>
      <c r="H191" s="303"/>
      <c r="I191" s="106"/>
      <c r="J191" s="302">
        <f>BK191</f>
        <v>0</v>
      </c>
      <c r="L191" s="103"/>
      <c r="M191" s="107"/>
      <c r="N191" s="108"/>
      <c r="O191" s="108"/>
      <c r="P191" s="109">
        <f>SUM(P192:P206)</f>
        <v>0</v>
      </c>
      <c r="Q191" s="108"/>
      <c r="R191" s="109">
        <f>SUM(R192:R206)</f>
        <v>0</v>
      </c>
      <c r="S191" s="108"/>
      <c r="T191" s="110">
        <f>SUM(T192:T206)</f>
        <v>0</v>
      </c>
      <c r="AR191" s="104" t="s">
        <v>82</v>
      </c>
      <c r="AT191" s="111" t="s">
        <v>73</v>
      </c>
      <c r="AU191" s="111" t="s">
        <v>82</v>
      </c>
      <c r="AY191" s="104" t="s">
        <v>123</v>
      </c>
      <c r="BK191" s="112">
        <f>SUM(BK192:BK206)</f>
        <v>0</v>
      </c>
    </row>
    <row r="192" spans="1:65" s="2" customFormat="1" ht="31.95" customHeight="1">
      <c r="A192" s="21"/>
      <c r="B192" s="114"/>
      <c r="C192" s="296" t="s">
        <v>233</v>
      </c>
      <c r="D192" s="296" t="s">
        <v>126</v>
      </c>
      <c r="E192" s="297" t="s">
        <v>234</v>
      </c>
      <c r="F192" s="298" t="s">
        <v>235</v>
      </c>
      <c r="G192" s="299" t="s">
        <v>154</v>
      </c>
      <c r="H192" s="300">
        <v>79.458</v>
      </c>
      <c r="I192" s="115"/>
      <c r="J192" s="301">
        <f>ROUND(I192*H192,2)</f>
        <v>0</v>
      </c>
      <c r="K192" s="116"/>
      <c r="L192" s="22"/>
      <c r="M192" s="117" t="s">
        <v>1</v>
      </c>
      <c r="N192" s="118" t="s">
        <v>39</v>
      </c>
      <c r="O192" s="36"/>
      <c r="P192" s="119">
        <f>O192*H192</f>
        <v>0</v>
      </c>
      <c r="Q192" s="119">
        <v>0</v>
      </c>
      <c r="R192" s="119">
        <f>Q192*H192</f>
        <v>0</v>
      </c>
      <c r="S192" s="119">
        <v>0</v>
      </c>
      <c r="T192" s="120">
        <f>S192*H192</f>
        <v>0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R192" s="121" t="s">
        <v>130</v>
      </c>
      <c r="AT192" s="121" t="s">
        <v>126</v>
      </c>
      <c r="AU192" s="121" t="s">
        <v>84</v>
      </c>
      <c r="AY192" s="12" t="s">
        <v>123</v>
      </c>
      <c r="BE192" s="122">
        <f>IF(N192="základní",J192,0)</f>
        <v>0</v>
      </c>
      <c r="BF192" s="122">
        <f>IF(N192="snížená",J192,0)</f>
        <v>0</v>
      </c>
      <c r="BG192" s="122">
        <f>IF(N192="zákl. přenesená",J192,0)</f>
        <v>0</v>
      </c>
      <c r="BH192" s="122">
        <f>IF(N192="sníž. přenesená",J192,0)</f>
        <v>0</v>
      </c>
      <c r="BI192" s="122">
        <f>IF(N192="nulová",J192,0)</f>
        <v>0</v>
      </c>
      <c r="BJ192" s="12" t="s">
        <v>82</v>
      </c>
      <c r="BK192" s="122">
        <f>ROUND(I192*H192,2)</f>
        <v>0</v>
      </c>
      <c r="BL192" s="12" t="s">
        <v>130</v>
      </c>
      <c r="BM192" s="121" t="s">
        <v>236</v>
      </c>
    </row>
    <row r="193" spans="1:65" s="2" customFormat="1" ht="15" customHeight="1">
      <c r="A193" s="21"/>
      <c r="B193" s="114"/>
      <c r="C193" s="296" t="s">
        <v>7</v>
      </c>
      <c r="D193" s="296" t="s">
        <v>126</v>
      </c>
      <c r="E193" s="297" t="s">
        <v>237</v>
      </c>
      <c r="F193" s="298" t="s">
        <v>238</v>
      </c>
      <c r="G193" s="299" t="s">
        <v>154</v>
      </c>
      <c r="H193" s="300">
        <v>15.055</v>
      </c>
      <c r="I193" s="115"/>
      <c r="J193" s="301">
        <f>ROUND(I193*H193,2)</f>
        <v>0</v>
      </c>
      <c r="K193" s="116"/>
      <c r="L193" s="22"/>
      <c r="M193" s="117" t="s">
        <v>1</v>
      </c>
      <c r="N193" s="118" t="s">
        <v>39</v>
      </c>
      <c r="O193" s="36"/>
      <c r="P193" s="119">
        <f>O193*H193</f>
        <v>0</v>
      </c>
      <c r="Q193" s="119">
        <v>0</v>
      </c>
      <c r="R193" s="119">
        <f>Q193*H193</f>
        <v>0</v>
      </c>
      <c r="S193" s="119">
        <v>0</v>
      </c>
      <c r="T193" s="120">
        <f>S193*H193</f>
        <v>0</v>
      </c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R193" s="121" t="s">
        <v>130</v>
      </c>
      <c r="AT193" s="121" t="s">
        <v>126</v>
      </c>
      <c r="AU193" s="121" t="s">
        <v>84</v>
      </c>
      <c r="AY193" s="12" t="s">
        <v>123</v>
      </c>
      <c r="BE193" s="122">
        <f>IF(N193="základní",J193,0)</f>
        <v>0</v>
      </c>
      <c r="BF193" s="122">
        <f>IF(N193="snížená",J193,0)</f>
        <v>0</v>
      </c>
      <c r="BG193" s="122">
        <f>IF(N193="zákl. přenesená",J193,0)</f>
        <v>0</v>
      </c>
      <c r="BH193" s="122">
        <f>IF(N193="sníž. přenesená",J193,0)</f>
        <v>0</v>
      </c>
      <c r="BI193" s="122">
        <f>IF(N193="nulová",J193,0)</f>
        <v>0</v>
      </c>
      <c r="BJ193" s="12" t="s">
        <v>82</v>
      </c>
      <c r="BK193" s="122">
        <f>ROUND(I193*H193,2)</f>
        <v>0</v>
      </c>
      <c r="BL193" s="12" t="s">
        <v>130</v>
      </c>
      <c r="BM193" s="121" t="s">
        <v>239</v>
      </c>
    </row>
    <row r="194" spans="2:51" s="8" customFormat="1" ht="20.4">
      <c r="B194" s="123"/>
      <c r="C194" s="316"/>
      <c r="D194" s="307" t="s">
        <v>132</v>
      </c>
      <c r="E194" s="317" t="s">
        <v>1</v>
      </c>
      <c r="F194" s="318" t="s">
        <v>240</v>
      </c>
      <c r="G194" s="316"/>
      <c r="H194" s="317" t="s">
        <v>1</v>
      </c>
      <c r="I194" s="127"/>
      <c r="J194" s="316"/>
      <c r="L194" s="123"/>
      <c r="M194" s="128"/>
      <c r="N194" s="129"/>
      <c r="O194" s="129"/>
      <c r="P194" s="129"/>
      <c r="Q194" s="129"/>
      <c r="R194" s="129"/>
      <c r="S194" s="129"/>
      <c r="T194" s="130"/>
      <c r="AT194" s="125" t="s">
        <v>132</v>
      </c>
      <c r="AU194" s="125" t="s">
        <v>84</v>
      </c>
      <c r="AV194" s="8" t="s">
        <v>82</v>
      </c>
      <c r="AW194" s="8" t="s">
        <v>31</v>
      </c>
      <c r="AX194" s="8" t="s">
        <v>74</v>
      </c>
      <c r="AY194" s="125" t="s">
        <v>123</v>
      </c>
    </row>
    <row r="195" spans="2:51" s="9" customFormat="1" ht="12">
      <c r="B195" s="131"/>
      <c r="C195" s="306"/>
      <c r="D195" s="307" t="s">
        <v>132</v>
      </c>
      <c r="E195" s="308" t="s">
        <v>1</v>
      </c>
      <c r="F195" s="309" t="s">
        <v>241</v>
      </c>
      <c r="G195" s="306"/>
      <c r="H195" s="310">
        <v>15.055</v>
      </c>
      <c r="I195" s="135"/>
      <c r="J195" s="306"/>
      <c r="L195" s="131"/>
      <c r="M195" s="136"/>
      <c r="N195" s="137"/>
      <c r="O195" s="137"/>
      <c r="P195" s="137"/>
      <c r="Q195" s="137"/>
      <c r="R195" s="137"/>
      <c r="S195" s="137"/>
      <c r="T195" s="138"/>
      <c r="AT195" s="132" t="s">
        <v>132</v>
      </c>
      <c r="AU195" s="132" t="s">
        <v>84</v>
      </c>
      <c r="AV195" s="9" t="s">
        <v>84</v>
      </c>
      <c r="AW195" s="9" t="s">
        <v>31</v>
      </c>
      <c r="AX195" s="9" t="s">
        <v>74</v>
      </c>
      <c r="AY195" s="132" t="s">
        <v>123</v>
      </c>
    </row>
    <row r="196" spans="2:51" s="10" customFormat="1" ht="12">
      <c r="B196" s="139"/>
      <c r="C196" s="311"/>
      <c r="D196" s="307" t="s">
        <v>132</v>
      </c>
      <c r="E196" s="312" t="s">
        <v>1</v>
      </c>
      <c r="F196" s="313" t="s">
        <v>135</v>
      </c>
      <c r="G196" s="311"/>
      <c r="H196" s="314">
        <v>15.055</v>
      </c>
      <c r="I196" s="143"/>
      <c r="J196" s="311"/>
      <c r="L196" s="139"/>
      <c r="M196" s="144"/>
      <c r="N196" s="145"/>
      <c r="O196" s="145"/>
      <c r="P196" s="145"/>
      <c r="Q196" s="145"/>
      <c r="R196" s="145"/>
      <c r="S196" s="145"/>
      <c r="T196" s="146"/>
      <c r="AT196" s="140" t="s">
        <v>132</v>
      </c>
      <c r="AU196" s="140" t="s">
        <v>84</v>
      </c>
      <c r="AV196" s="10" t="s">
        <v>130</v>
      </c>
      <c r="AW196" s="10" t="s">
        <v>31</v>
      </c>
      <c r="AX196" s="10" t="s">
        <v>82</v>
      </c>
      <c r="AY196" s="140" t="s">
        <v>123</v>
      </c>
    </row>
    <row r="197" spans="1:65" s="2" customFormat="1" ht="21.45" customHeight="1">
      <c r="A197" s="21"/>
      <c r="B197" s="114"/>
      <c r="C197" s="296" t="s">
        <v>242</v>
      </c>
      <c r="D197" s="296" t="s">
        <v>126</v>
      </c>
      <c r="E197" s="297" t="s">
        <v>243</v>
      </c>
      <c r="F197" s="298" t="s">
        <v>244</v>
      </c>
      <c r="G197" s="299" t="s">
        <v>154</v>
      </c>
      <c r="H197" s="300">
        <v>15.055</v>
      </c>
      <c r="I197" s="115"/>
      <c r="J197" s="301">
        <f>ROUND(I197*H197,2)</f>
        <v>0</v>
      </c>
      <c r="K197" s="116"/>
      <c r="L197" s="22"/>
      <c r="M197" s="117" t="s">
        <v>1</v>
      </c>
      <c r="N197" s="118" t="s">
        <v>39</v>
      </c>
      <c r="O197" s="36"/>
      <c r="P197" s="119">
        <f>O197*H197</f>
        <v>0</v>
      </c>
      <c r="Q197" s="119">
        <v>0</v>
      </c>
      <c r="R197" s="119">
        <f>Q197*H197</f>
        <v>0</v>
      </c>
      <c r="S197" s="119">
        <v>0</v>
      </c>
      <c r="T197" s="120">
        <f>S197*H197</f>
        <v>0</v>
      </c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R197" s="121" t="s">
        <v>130</v>
      </c>
      <c r="AT197" s="121" t="s">
        <v>126</v>
      </c>
      <c r="AU197" s="121" t="s">
        <v>84</v>
      </c>
      <c r="AY197" s="12" t="s">
        <v>123</v>
      </c>
      <c r="BE197" s="122">
        <f>IF(N197="základní",J197,0)</f>
        <v>0</v>
      </c>
      <c r="BF197" s="122">
        <f>IF(N197="snížená",J197,0)</f>
        <v>0</v>
      </c>
      <c r="BG197" s="122">
        <f>IF(N197="zákl. přenesená",J197,0)</f>
        <v>0</v>
      </c>
      <c r="BH197" s="122">
        <f>IF(N197="sníž. přenesená",J197,0)</f>
        <v>0</v>
      </c>
      <c r="BI197" s="122">
        <f>IF(N197="nulová",J197,0)</f>
        <v>0</v>
      </c>
      <c r="BJ197" s="12" t="s">
        <v>82</v>
      </c>
      <c r="BK197" s="122">
        <f>ROUND(I197*H197,2)</f>
        <v>0</v>
      </c>
      <c r="BL197" s="12" t="s">
        <v>130</v>
      </c>
      <c r="BM197" s="121" t="s">
        <v>245</v>
      </c>
    </row>
    <row r="198" spans="2:51" s="8" customFormat="1" ht="20.4">
      <c r="B198" s="123"/>
      <c r="C198" s="316"/>
      <c r="D198" s="307" t="s">
        <v>132</v>
      </c>
      <c r="E198" s="317" t="s">
        <v>1</v>
      </c>
      <c r="F198" s="318" t="s">
        <v>246</v>
      </c>
      <c r="G198" s="316"/>
      <c r="H198" s="317" t="s">
        <v>1</v>
      </c>
      <c r="I198" s="127"/>
      <c r="J198" s="316"/>
      <c r="L198" s="123"/>
      <c r="M198" s="128"/>
      <c r="N198" s="129"/>
      <c r="O198" s="129"/>
      <c r="P198" s="129"/>
      <c r="Q198" s="129"/>
      <c r="R198" s="129"/>
      <c r="S198" s="129"/>
      <c r="T198" s="130"/>
      <c r="AT198" s="125" t="s">
        <v>132</v>
      </c>
      <c r="AU198" s="125" t="s">
        <v>84</v>
      </c>
      <c r="AV198" s="8" t="s">
        <v>82</v>
      </c>
      <c r="AW198" s="8" t="s">
        <v>31</v>
      </c>
      <c r="AX198" s="8" t="s">
        <v>74</v>
      </c>
      <c r="AY198" s="125" t="s">
        <v>123</v>
      </c>
    </row>
    <row r="199" spans="2:51" s="9" customFormat="1" ht="12">
      <c r="B199" s="131"/>
      <c r="C199" s="306"/>
      <c r="D199" s="307" t="s">
        <v>132</v>
      </c>
      <c r="E199" s="308" t="s">
        <v>1</v>
      </c>
      <c r="F199" s="309" t="s">
        <v>241</v>
      </c>
      <c r="G199" s="306"/>
      <c r="H199" s="310">
        <v>15.055</v>
      </c>
      <c r="I199" s="135"/>
      <c r="J199" s="306"/>
      <c r="L199" s="131"/>
      <c r="M199" s="136"/>
      <c r="N199" s="137"/>
      <c r="O199" s="137"/>
      <c r="P199" s="137"/>
      <c r="Q199" s="137"/>
      <c r="R199" s="137"/>
      <c r="S199" s="137"/>
      <c r="T199" s="138"/>
      <c r="AT199" s="132" t="s">
        <v>132</v>
      </c>
      <c r="AU199" s="132" t="s">
        <v>84</v>
      </c>
      <c r="AV199" s="9" t="s">
        <v>84</v>
      </c>
      <c r="AW199" s="9" t="s">
        <v>31</v>
      </c>
      <c r="AX199" s="9" t="s">
        <v>74</v>
      </c>
      <c r="AY199" s="132" t="s">
        <v>123</v>
      </c>
    </row>
    <row r="200" spans="2:51" s="10" customFormat="1" ht="12">
      <c r="B200" s="139"/>
      <c r="C200" s="311"/>
      <c r="D200" s="307" t="s">
        <v>132</v>
      </c>
      <c r="E200" s="312" t="s">
        <v>1</v>
      </c>
      <c r="F200" s="313" t="s">
        <v>135</v>
      </c>
      <c r="G200" s="311"/>
      <c r="H200" s="314">
        <v>15.055</v>
      </c>
      <c r="I200" s="143"/>
      <c r="J200" s="311"/>
      <c r="L200" s="139"/>
      <c r="M200" s="144"/>
      <c r="N200" s="145"/>
      <c r="O200" s="145"/>
      <c r="P200" s="145"/>
      <c r="Q200" s="145"/>
      <c r="R200" s="145"/>
      <c r="S200" s="145"/>
      <c r="T200" s="146"/>
      <c r="AT200" s="140" t="s">
        <v>132</v>
      </c>
      <c r="AU200" s="140" t="s">
        <v>84</v>
      </c>
      <c r="AV200" s="10" t="s">
        <v>130</v>
      </c>
      <c r="AW200" s="10" t="s">
        <v>31</v>
      </c>
      <c r="AX200" s="10" t="s">
        <v>82</v>
      </c>
      <c r="AY200" s="140" t="s">
        <v>123</v>
      </c>
    </row>
    <row r="201" spans="1:65" s="2" customFormat="1" ht="21.45" customHeight="1">
      <c r="A201" s="21"/>
      <c r="B201" s="114"/>
      <c r="C201" s="296" t="s">
        <v>247</v>
      </c>
      <c r="D201" s="296" t="s">
        <v>126</v>
      </c>
      <c r="E201" s="297" t="s">
        <v>248</v>
      </c>
      <c r="F201" s="298" t="s">
        <v>249</v>
      </c>
      <c r="G201" s="299" t="s">
        <v>154</v>
      </c>
      <c r="H201" s="300">
        <v>135.495</v>
      </c>
      <c r="I201" s="115"/>
      <c r="J201" s="301">
        <f>ROUND(I201*H201,2)</f>
        <v>0</v>
      </c>
      <c r="K201" s="116"/>
      <c r="L201" s="22"/>
      <c r="M201" s="117" t="s">
        <v>1</v>
      </c>
      <c r="N201" s="118" t="s">
        <v>39</v>
      </c>
      <c r="O201" s="36"/>
      <c r="P201" s="119">
        <f>O201*H201</f>
        <v>0</v>
      </c>
      <c r="Q201" s="119">
        <v>0</v>
      </c>
      <c r="R201" s="119">
        <f>Q201*H201</f>
        <v>0</v>
      </c>
      <c r="S201" s="119">
        <v>0</v>
      </c>
      <c r="T201" s="120">
        <f>S201*H201</f>
        <v>0</v>
      </c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R201" s="121" t="s">
        <v>130</v>
      </c>
      <c r="AT201" s="121" t="s">
        <v>126</v>
      </c>
      <c r="AU201" s="121" t="s">
        <v>84</v>
      </c>
      <c r="AY201" s="12" t="s">
        <v>123</v>
      </c>
      <c r="BE201" s="122">
        <f>IF(N201="základní",J201,0)</f>
        <v>0</v>
      </c>
      <c r="BF201" s="122">
        <f>IF(N201="snížená",J201,0)</f>
        <v>0</v>
      </c>
      <c r="BG201" s="122">
        <f>IF(N201="zákl. přenesená",J201,0)</f>
        <v>0</v>
      </c>
      <c r="BH201" s="122">
        <f>IF(N201="sníž. přenesená",J201,0)</f>
        <v>0</v>
      </c>
      <c r="BI201" s="122">
        <f>IF(N201="nulová",J201,0)</f>
        <v>0</v>
      </c>
      <c r="BJ201" s="12" t="s">
        <v>82</v>
      </c>
      <c r="BK201" s="122">
        <f>ROUND(I201*H201,2)</f>
        <v>0</v>
      </c>
      <c r="BL201" s="12" t="s">
        <v>130</v>
      </c>
      <c r="BM201" s="121" t="s">
        <v>250</v>
      </c>
    </row>
    <row r="202" spans="2:51" s="9" customFormat="1" ht="12">
      <c r="B202" s="131"/>
      <c r="C202" s="306"/>
      <c r="D202" s="307" t="s">
        <v>132</v>
      </c>
      <c r="E202" s="308" t="s">
        <v>1</v>
      </c>
      <c r="F202" s="309" t="s">
        <v>251</v>
      </c>
      <c r="G202" s="306"/>
      <c r="H202" s="310">
        <v>135.495</v>
      </c>
      <c r="I202" s="135"/>
      <c r="J202" s="306"/>
      <c r="L202" s="131"/>
      <c r="M202" s="136"/>
      <c r="N202" s="137"/>
      <c r="O202" s="137"/>
      <c r="P202" s="137"/>
      <c r="Q202" s="137"/>
      <c r="R202" s="137"/>
      <c r="S202" s="137"/>
      <c r="T202" s="138"/>
      <c r="AT202" s="132" t="s">
        <v>132</v>
      </c>
      <c r="AU202" s="132" t="s">
        <v>84</v>
      </c>
      <c r="AV202" s="9" t="s">
        <v>84</v>
      </c>
      <c r="AW202" s="9" t="s">
        <v>31</v>
      </c>
      <c r="AX202" s="9" t="s">
        <v>74</v>
      </c>
      <c r="AY202" s="132" t="s">
        <v>123</v>
      </c>
    </row>
    <row r="203" spans="2:51" s="10" customFormat="1" ht="12">
      <c r="B203" s="139"/>
      <c r="C203" s="311"/>
      <c r="D203" s="307" t="s">
        <v>132</v>
      </c>
      <c r="E203" s="312" t="s">
        <v>1</v>
      </c>
      <c r="F203" s="313" t="s">
        <v>135</v>
      </c>
      <c r="G203" s="311"/>
      <c r="H203" s="314">
        <v>135.495</v>
      </c>
      <c r="I203" s="143"/>
      <c r="J203" s="311"/>
      <c r="L203" s="139"/>
      <c r="M203" s="144"/>
      <c r="N203" s="145"/>
      <c r="O203" s="145"/>
      <c r="P203" s="145"/>
      <c r="Q203" s="145"/>
      <c r="R203" s="145"/>
      <c r="S203" s="145"/>
      <c r="T203" s="146"/>
      <c r="AT203" s="140" t="s">
        <v>132</v>
      </c>
      <c r="AU203" s="140" t="s">
        <v>84</v>
      </c>
      <c r="AV203" s="10" t="s">
        <v>130</v>
      </c>
      <c r="AW203" s="10" t="s">
        <v>31</v>
      </c>
      <c r="AX203" s="10" t="s">
        <v>82</v>
      </c>
      <c r="AY203" s="140" t="s">
        <v>123</v>
      </c>
    </row>
    <row r="204" spans="1:65" s="2" customFormat="1" ht="21.45" customHeight="1">
      <c r="A204" s="21"/>
      <c r="B204" s="114"/>
      <c r="C204" s="296" t="s">
        <v>252</v>
      </c>
      <c r="D204" s="296" t="s">
        <v>126</v>
      </c>
      <c r="E204" s="297" t="s">
        <v>253</v>
      </c>
      <c r="F204" s="298" t="s">
        <v>254</v>
      </c>
      <c r="G204" s="299" t="s">
        <v>154</v>
      </c>
      <c r="H204" s="300">
        <v>15.055</v>
      </c>
      <c r="I204" s="115"/>
      <c r="J204" s="301">
        <f>ROUND(I204*H204,2)</f>
        <v>0</v>
      </c>
      <c r="K204" s="116"/>
      <c r="L204" s="22"/>
      <c r="M204" s="117" t="s">
        <v>1</v>
      </c>
      <c r="N204" s="118" t="s">
        <v>39</v>
      </c>
      <c r="O204" s="36"/>
      <c r="P204" s="119">
        <f>O204*H204</f>
        <v>0</v>
      </c>
      <c r="Q204" s="119">
        <v>0</v>
      </c>
      <c r="R204" s="119">
        <f>Q204*H204</f>
        <v>0</v>
      </c>
      <c r="S204" s="119">
        <v>0</v>
      </c>
      <c r="T204" s="120">
        <f>S204*H204</f>
        <v>0</v>
      </c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R204" s="121" t="s">
        <v>130</v>
      </c>
      <c r="AT204" s="121" t="s">
        <v>126</v>
      </c>
      <c r="AU204" s="121" t="s">
        <v>84</v>
      </c>
      <c r="AY204" s="12" t="s">
        <v>123</v>
      </c>
      <c r="BE204" s="122">
        <f>IF(N204="základní",J204,0)</f>
        <v>0</v>
      </c>
      <c r="BF204" s="122">
        <f>IF(N204="snížená",J204,0)</f>
        <v>0</v>
      </c>
      <c r="BG204" s="122">
        <f>IF(N204="zákl. přenesená",J204,0)</f>
        <v>0</v>
      </c>
      <c r="BH204" s="122">
        <f>IF(N204="sníž. přenesená",J204,0)</f>
        <v>0</v>
      </c>
      <c r="BI204" s="122">
        <f>IF(N204="nulová",J204,0)</f>
        <v>0</v>
      </c>
      <c r="BJ204" s="12" t="s">
        <v>82</v>
      </c>
      <c r="BK204" s="122">
        <f>ROUND(I204*H204,2)</f>
        <v>0</v>
      </c>
      <c r="BL204" s="12" t="s">
        <v>130</v>
      </c>
      <c r="BM204" s="121" t="s">
        <v>255</v>
      </c>
    </row>
    <row r="205" spans="2:51" s="9" customFormat="1" ht="12">
      <c r="B205" s="131"/>
      <c r="C205" s="306"/>
      <c r="D205" s="307" t="s">
        <v>132</v>
      </c>
      <c r="E205" s="308" t="s">
        <v>1</v>
      </c>
      <c r="F205" s="309" t="s">
        <v>241</v>
      </c>
      <c r="G205" s="306"/>
      <c r="H205" s="310">
        <v>15.055</v>
      </c>
      <c r="I205" s="135"/>
      <c r="J205" s="306"/>
      <c r="L205" s="131"/>
      <c r="M205" s="136"/>
      <c r="N205" s="137"/>
      <c r="O205" s="137"/>
      <c r="P205" s="137"/>
      <c r="Q205" s="137"/>
      <c r="R205" s="137"/>
      <c r="S205" s="137"/>
      <c r="T205" s="138"/>
      <c r="AT205" s="132" t="s">
        <v>132</v>
      </c>
      <c r="AU205" s="132" t="s">
        <v>84</v>
      </c>
      <c r="AV205" s="9" t="s">
        <v>84</v>
      </c>
      <c r="AW205" s="9" t="s">
        <v>31</v>
      </c>
      <c r="AX205" s="9" t="s">
        <v>74</v>
      </c>
      <c r="AY205" s="132" t="s">
        <v>123</v>
      </c>
    </row>
    <row r="206" spans="2:51" s="10" customFormat="1" ht="12">
      <c r="B206" s="139"/>
      <c r="C206" s="311"/>
      <c r="D206" s="307" t="s">
        <v>132</v>
      </c>
      <c r="E206" s="312" t="s">
        <v>1</v>
      </c>
      <c r="F206" s="313" t="s">
        <v>135</v>
      </c>
      <c r="G206" s="311"/>
      <c r="H206" s="314">
        <v>15.055</v>
      </c>
      <c r="I206" s="143"/>
      <c r="J206" s="311"/>
      <c r="L206" s="139"/>
      <c r="M206" s="144"/>
      <c r="N206" s="145"/>
      <c r="O206" s="145"/>
      <c r="P206" s="145"/>
      <c r="Q206" s="145"/>
      <c r="R206" s="145"/>
      <c r="S206" s="145"/>
      <c r="T206" s="146"/>
      <c r="AT206" s="140" t="s">
        <v>132</v>
      </c>
      <c r="AU206" s="140" t="s">
        <v>84</v>
      </c>
      <c r="AV206" s="10" t="s">
        <v>130</v>
      </c>
      <c r="AW206" s="10" t="s">
        <v>31</v>
      </c>
      <c r="AX206" s="10" t="s">
        <v>82</v>
      </c>
      <c r="AY206" s="140" t="s">
        <v>123</v>
      </c>
    </row>
    <row r="207" spans="2:63" s="7" customFormat="1" ht="22.95" customHeight="1">
      <c r="B207" s="103"/>
      <c r="C207" s="303"/>
      <c r="D207" s="304" t="s">
        <v>73</v>
      </c>
      <c r="E207" s="305" t="s">
        <v>256</v>
      </c>
      <c r="F207" s="305" t="s">
        <v>257</v>
      </c>
      <c r="G207" s="303"/>
      <c r="H207" s="303"/>
      <c r="I207" s="106"/>
      <c r="J207" s="302">
        <f>BK207</f>
        <v>0</v>
      </c>
      <c r="L207" s="103"/>
      <c r="M207" s="107"/>
      <c r="N207" s="108"/>
      <c r="O207" s="108"/>
      <c r="P207" s="109">
        <f>SUM(P208:P209)</f>
        <v>0</v>
      </c>
      <c r="Q207" s="108"/>
      <c r="R207" s="109">
        <f>SUM(R208:R209)</f>
        <v>0</v>
      </c>
      <c r="S207" s="108"/>
      <c r="T207" s="110">
        <f>SUM(T208:T209)</f>
        <v>0</v>
      </c>
      <c r="AR207" s="104" t="s">
        <v>82</v>
      </c>
      <c r="AT207" s="111" t="s">
        <v>73</v>
      </c>
      <c r="AU207" s="111" t="s">
        <v>82</v>
      </c>
      <c r="AY207" s="104" t="s">
        <v>123</v>
      </c>
      <c r="BK207" s="112">
        <f>SUM(BK208:BK209)</f>
        <v>0</v>
      </c>
    </row>
    <row r="208" spans="1:65" s="2" customFormat="1" ht="15" customHeight="1">
      <c r="A208" s="21"/>
      <c r="B208" s="114"/>
      <c r="C208" s="296" t="s">
        <v>258</v>
      </c>
      <c r="D208" s="296" t="s">
        <v>126</v>
      </c>
      <c r="E208" s="297" t="s">
        <v>259</v>
      </c>
      <c r="F208" s="298" t="s">
        <v>260</v>
      </c>
      <c r="G208" s="299" t="s">
        <v>154</v>
      </c>
      <c r="H208" s="300">
        <v>51.289</v>
      </c>
      <c r="I208" s="115"/>
      <c r="J208" s="301">
        <f>ROUND(I208*H208,2)</f>
        <v>0</v>
      </c>
      <c r="K208" s="116"/>
      <c r="L208" s="22"/>
      <c r="M208" s="117" t="s">
        <v>1</v>
      </c>
      <c r="N208" s="118" t="s">
        <v>39</v>
      </c>
      <c r="O208" s="36"/>
      <c r="P208" s="119">
        <f>O208*H208</f>
        <v>0</v>
      </c>
      <c r="Q208" s="119">
        <v>0</v>
      </c>
      <c r="R208" s="119">
        <f>Q208*H208</f>
        <v>0</v>
      </c>
      <c r="S208" s="119">
        <v>0</v>
      </c>
      <c r="T208" s="120">
        <f>S208*H208</f>
        <v>0</v>
      </c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R208" s="121" t="s">
        <v>130</v>
      </c>
      <c r="AT208" s="121" t="s">
        <v>126</v>
      </c>
      <c r="AU208" s="121" t="s">
        <v>84</v>
      </c>
      <c r="AY208" s="12" t="s">
        <v>123</v>
      </c>
      <c r="BE208" s="122">
        <f>IF(N208="základní",J208,0)</f>
        <v>0</v>
      </c>
      <c r="BF208" s="122">
        <f>IF(N208="snížená",J208,0)</f>
        <v>0</v>
      </c>
      <c r="BG208" s="122">
        <f>IF(N208="zákl. přenesená",J208,0)</f>
        <v>0</v>
      </c>
      <c r="BH208" s="122">
        <f>IF(N208="sníž. přenesená",J208,0)</f>
        <v>0</v>
      </c>
      <c r="BI208" s="122">
        <f>IF(N208="nulová",J208,0)</f>
        <v>0</v>
      </c>
      <c r="BJ208" s="12" t="s">
        <v>82</v>
      </c>
      <c r="BK208" s="122">
        <f>ROUND(I208*H208,2)</f>
        <v>0</v>
      </c>
      <c r="BL208" s="12" t="s">
        <v>130</v>
      </c>
      <c r="BM208" s="121" t="s">
        <v>261</v>
      </c>
    </row>
    <row r="209" spans="1:65" s="2" customFormat="1" ht="21.45" customHeight="1">
      <c r="A209" s="21"/>
      <c r="B209" s="114"/>
      <c r="C209" s="296" t="s">
        <v>262</v>
      </c>
      <c r="D209" s="296" t="s">
        <v>126</v>
      </c>
      <c r="E209" s="297" t="s">
        <v>263</v>
      </c>
      <c r="F209" s="298" t="s">
        <v>264</v>
      </c>
      <c r="G209" s="299" t="s">
        <v>154</v>
      </c>
      <c r="H209" s="300">
        <v>51.289</v>
      </c>
      <c r="I209" s="115"/>
      <c r="J209" s="301">
        <f>ROUND(I209*H209,2)</f>
        <v>0</v>
      </c>
      <c r="K209" s="116"/>
      <c r="L209" s="22"/>
      <c r="M209" s="117" t="s">
        <v>1</v>
      </c>
      <c r="N209" s="118" t="s">
        <v>39</v>
      </c>
      <c r="O209" s="36"/>
      <c r="P209" s="119">
        <f>O209*H209</f>
        <v>0</v>
      </c>
      <c r="Q209" s="119">
        <v>0</v>
      </c>
      <c r="R209" s="119">
        <f>Q209*H209</f>
        <v>0</v>
      </c>
      <c r="S209" s="119">
        <v>0</v>
      </c>
      <c r="T209" s="120">
        <f>S209*H209</f>
        <v>0</v>
      </c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R209" s="121" t="s">
        <v>130</v>
      </c>
      <c r="AT209" s="121" t="s">
        <v>126</v>
      </c>
      <c r="AU209" s="121" t="s">
        <v>84</v>
      </c>
      <c r="AY209" s="12" t="s">
        <v>123</v>
      </c>
      <c r="BE209" s="122">
        <f>IF(N209="základní",J209,0)</f>
        <v>0</v>
      </c>
      <c r="BF209" s="122">
        <f>IF(N209="snížená",J209,0)</f>
        <v>0</v>
      </c>
      <c r="BG209" s="122">
        <f>IF(N209="zákl. přenesená",J209,0)</f>
        <v>0</v>
      </c>
      <c r="BH209" s="122">
        <f>IF(N209="sníž. přenesená",J209,0)</f>
        <v>0</v>
      </c>
      <c r="BI209" s="122">
        <f>IF(N209="nulová",J209,0)</f>
        <v>0</v>
      </c>
      <c r="BJ209" s="12" t="s">
        <v>82</v>
      </c>
      <c r="BK209" s="122">
        <f>ROUND(I209*H209,2)</f>
        <v>0</v>
      </c>
      <c r="BL209" s="12" t="s">
        <v>130</v>
      </c>
      <c r="BM209" s="121" t="s">
        <v>265</v>
      </c>
    </row>
    <row r="210" spans="2:63" s="7" customFormat="1" ht="25.95" customHeight="1">
      <c r="B210" s="103"/>
      <c r="C210" s="303"/>
      <c r="D210" s="304" t="s">
        <v>73</v>
      </c>
      <c r="E210" s="315" t="s">
        <v>266</v>
      </c>
      <c r="F210" s="315" t="s">
        <v>267</v>
      </c>
      <c r="G210" s="303"/>
      <c r="H210" s="303"/>
      <c r="I210" s="106"/>
      <c r="J210" s="320">
        <f>BK210</f>
        <v>0</v>
      </c>
      <c r="L210" s="103"/>
      <c r="M210" s="107"/>
      <c r="N210" s="108"/>
      <c r="O210" s="108"/>
      <c r="P210" s="109">
        <f>P211+P213+P215</f>
        <v>0</v>
      </c>
      <c r="Q210" s="108"/>
      <c r="R210" s="109">
        <f>R211+R213+R215</f>
        <v>0</v>
      </c>
      <c r="S210" s="108"/>
      <c r="T210" s="110">
        <f>T211+T213+T215</f>
        <v>0</v>
      </c>
      <c r="AR210" s="104" t="s">
        <v>151</v>
      </c>
      <c r="AT210" s="111" t="s">
        <v>73</v>
      </c>
      <c r="AU210" s="111" t="s">
        <v>74</v>
      </c>
      <c r="AY210" s="104" t="s">
        <v>123</v>
      </c>
      <c r="BK210" s="112">
        <f>BK211+BK213+BK215</f>
        <v>0</v>
      </c>
    </row>
    <row r="211" spans="2:63" s="7" customFormat="1" ht="22.95" customHeight="1">
      <c r="B211" s="103"/>
      <c r="C211" s="303"/>
      <c r="D211" s="304" t="s">
        <v>73</v>
      </c>
      <c r="E211" s="305" t="s">
        <v>268</v>
      </c>
      <c r="F211" s="305" t="s">
        <v>269</v>
      </c>
      <c r="G211" s="303"/>
      <c r="H211" s="303"/>
      <c r="I211" s="106"/>
      <c r="J211" s="302">
        <f>BK211</f>
        <v>0</v>
      </c>
      <c r="L211" s="103"/>
      <c r="M211" s="107"/>
      <c r="N211" s="108"/>
      <c r="O211" s="108"/>
      <c r="P211" s="109">
        <f>P212</f>
        <v>0</v>
      </c>
      <c r="Q211" s="108"/>
      <c r="R211" s="109">
        <f>R212</f>
        <v>0</v>
      </c>
      <c r="S211" s="108"/>
      <c r="T211" s="110">
        <f>T212</f>
        <v>0</v>
      </c>
      <c r="AR211" s="104" t="s">
        <v>151</v>
      </c>
      <c r="AT211" s="111" t="s">
        <v>73</v>
      </c>
      <c r="AU211" s="111" t="s">
        <v>82</v>
      </c>
      <c r="AY211" s="104" t="s">
        <v>123</v>
      </c>
      <c r="BK211" s="112">
        <f>BK212</f>
        <v>0</v>
      </c>
    </row>
    <row r="212" spans="1:65" s="2" customFormat="1" ht="15" customHeight="1">
      <c r="A212" s="21"/>
      <c r="B212" s="114"/>
      <c r="C212" s="296" t="s">
        <v>270</v>
      </c>
      <c r="D212" s="296" t="s">
        <v>126</v>
      </c>
      <c r="E212" s="297" t="s">
        <v>271</v>
      </c>
      <c r="F212" s="298" t="s">
        <v>269</v>
      </c>
      <c r="G212" s="299" t="s">
        <v>272</v>
      </c>
      <c r="H212" s="300">
        <v>1</v>
      </c>
      <c r="I212" s="115"/>
      <c r="J212" s="301">
        <f>ROUND(I212*H212,2)</f>
        <v>0</v>
      </c>
      <c r="K212" s="116"/>
      <c r="L212" s="22"/>
      <c r="M212" s="117" t="s">
        <v>1</v>
      </c>
      <c r="N212" s="118" t="s">
        <v>39</v>
      </c>
      <c r="O212" s="36"/>
      <c r="P212" s="119">
        <f>O212*H212</f>
        <v>0</v>
      </c>
      <c r="Q212" s="119">
        <v>0</v>
      </c>
      <c r="R212" s="119">
        <f>Q212*H212</f>
        <v>0</v>
      </c>
      <c r="S212" s="119">
        <v>0</v>
      </c>
      <c r="T212" s="120">
        <f>S212*H212</f>
        <v>0</v>
      </c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R212" s="121" t="s">
        <v>273</v>
      </c>
      <c r="AT212" s="121" t="s">
        <v>126</v>
      </c>
      <c r="AU212" s="121" t="s">
        <v>84</v>
      </c>
      <c r="AY212" s="12" t="s">
        <v>123</v>
      </c>
      <c r="BE212" s="122">
        <f>IF(N212="základní",J212,0)</f>
        <v>0</v>
      </c>
      <c r="BF212" s="122">
        <f>IF(N212="snížená",J212,0)</f>
        <v>0</v>
      </c>
      <c r="BG212" s="122">
        <f>IF(N212="zákl. přenesená",J212,0)</f>
        <v>0</v>
      </c>
      <c r="BH212" s="122">
        <f>IF(N212="sníž. přenesená",J212,0)</f>
        <v>0</v>
      </c>
      <c r="BI212" s="122">
        <f>IF(N212="nulová",J212,0)</f>
        <v>0</v>
      </c>
      <c r="BJ212" s="12" t="s">
        <v>82</v>
      </c>
      <c r="BK212" s="122">
        <f>ROUND(I212*H212,2)</f>
        <v>0</v>
      </c>
      <c r="BL212" s="12" t="s">
        <v>273</v>
      </c>
      <c r="BM212" s="121" t="s">
        <v>274</v>
      </c>
    </row>
    <row r="213" spans="2:63" s="7" customFormat="1" ht="22.95" customHeight="1">
      <c r="B213" s="103"/>
      <c r="C213" s="303"/>
      <c r="D213" s="304" t="s">
        <v>73</v>
      </c>
      <c r="E213" s="305" t="s">
        <v>275</v>
      </c>
      <c r="F213" s="305" t="s">
        <v>276</v>
      </c>
      <c r="G213" s="303"/>
      <c r="H213" s="303"/>
      <c r="I213" s="106"/>
      <c r="J213" s="302">
        <f>BK213</f>
        <v>0</v>
      </c>
      <c r="L213" s="103"/>
      <c r="M213" s="107"/>
      <c r="N213" s="108"/>
      <c r="O213" s="108"/>
      <c r="P213" s="109">
        <f>P214</f>
        <v>0</v>
      </c>
      <c r="Q213" s="108"/>
      <c r="R213" s="109">
        <f>R214</f>
        <v>0</v>
      </c>
      <c r="S213" s="108"/>
      <c r="T213" s="110">
        <f>T214</f>
        <v>0</v>
      </c>
      <c r="AR213" s="104" t="s">
        <v>151</v>
      </c>
      <c r="AT213" s="111" t="s">
        <v>73</v>
      </c>
      <c r="AU213" s="111" t="s">
        <v>82</v>
      </c>
      <c r="AY213" s="104" t="s">
        <v>123</v>
      </c>
      <c r="BK213" s="112">
        <f>BK214</f>
        <v>0</v>
      </c>
    </row>
    <row r="214" spans="1:65" s="2" customFormat="1" ht="15" customHeight="1">
      <c r="A214" s="21"/>
      <c r="B214" s="114"/>
      <c r="C214" s="296" t="s">
        <v>277</v>
      </c>
      <c r="D214" s="296" t="s">
        <v>126</v>
      </c>
      <c r="E214" s="297" t="s">
        <v>278</v>
      </c>
      <c r="F214" s="298" t="s">
        <v>276</v>
      </c>
      <c r="G214" s="299" t="s">
        <v>272</v>
      </c>
      <c r="H214" s="300">
        <v>1</v>
      </c>
      <c r="I214" s="115"/>
      <c r="J214" s="301">
        <f>ROUND(I214*H214,2)</f>
        <v>0</v>
      </c>
      <c r="K214" s="116"/>
      <c r="L214" s="22"/>
      <c r="M214" s="117" t="s">
        <v>1</v>
      </c>
      <c r="N214" s="118" t="s">
        <v>39</v>
      </c>
      <c r="O214" s="36"/>
      <c r="P214" s="119">
        <f>O214*H214</f>
        <v>0</v>
      </c>
      <c r="Q214" s="119">
        <v>0</v>
      </c>
      <c r="R214" s="119">
        <f>Q214*H214</f>
        <v>0</v>
      </c>
      <c r="S214" s="119">
        <v>0</v>
      </c>
      <c r="T214" s="120">
        <f>S214*H214</f>
        <v>0</v>
      </c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R214" s="121" t="s">
        <v>273</v>
      </c>
      <c r="AT214" s="121" t="s">
        <v>126</v>
      </c>
      <c r="AU214" s="121" t="s">
        <v>84</v>
      </c>
      <c r="AY214" s="12" t="s">
        <v>123</v>
      </c>
      <c r="BE214" s="122">
        <f>IF(N214="základní",J214,0)</f>
        <v>0</v>
      </c>
      <c r="BF214" s="122">
        <f>IF(N214="snížená",J214,0)</f>
        <v>0</v>
      </c>
      <c r="BG214" s="122">
        <f>IF(N214="zákl. přenesená",J214,0)</f>
        <v>0</v>
      </c>
      <c r="BH214" s="122">
        <f>IF(N214="sníž. přenesená",J214,0)</f>
        <v>0</v>
      </c>
      <c r="BI214" s="122">
        <f>IF(N214="nulová",J214,0)</f>
        <v>0</v>
      </c>
      <c r="BJ214" s="12" t="s">
        <v>82</v>
      </c>
      <c r="BK214" s="122">
        <f>ROUND(I214*H214,2)</f>
        <v>0</v>
      </c>
      <c r="BL214" s="12" t="s">
        <v>273</v>
      </c>
      <c r="BM214" s="121" t="s">
        <v>279</v>
      </c>
    </row>
    <row r="215" spans="2:63" s="7" customFormat="1" ht="22.95" customHeight="1">
      <c r="B215" s="103"/>
      <c r="C215" s="303"/>
      <c r="D215" s="304" t="s">
        <v>73</v>
      </c>
      <c r="E215" s="305" t="s">
        <v>280</v>
      </c>
      <c r="F215" s="305" t="s">
        <v>281</v>
      </c>
      <c r="G215" s="303"/>
      <c r="H215" s="303"/>
      <c r="I215" s="106"/>
      <c r="J215" s="302">
        <f>BK215</f>
        <v>0</v>
      </c>
      <c r="L215" s="103"/>
      <c r="M215" s="107"/>
      <c r="N215" s="108"/>
      <c r="O215" s="108"/>
      <c r="P215" s="109">
        <f>P216</f>
        <v>0</v>
      </c>
      <c r="Q215" s="108"/>
      <c r="R215" s="109">
        <f>R216</f>
        <v>0</v>
      </c>
      <c r="S215" s="108"/>
      <c r="T215" s="110">
        <f>T216</f>
        <v>0</v>
      </c>
      <c r="AR215" s="104" t="s">
        <v>151</v>
      </c>
      <c r="AT215" s="111" t="s">
        <v>73</v>
      </c>
      <c r="AU215" s="111" t="s">
        <v>82</v>
      </c>
      <c r="AY215" s="104" t="s">
        <v>123</v>
      </c>
      <c r="BK215" s="112">
        <f>BK216</f>
        <v>0</v>
      </c>
    </row>
    <row r="216" spans="1:65" s="2" customFormat="1" ht="15" customHeight="1">
      <c r="A216" s="21"/>
      <c r="B216" s="114"/>
      <c r="C216" s="296" t="s">
        <v>282</v>
      </c>
      <c r="D216" s="296" t="s">
        <v>126</v>
      </c>
      <c r="E216" s="297" t="s">
        <v>283</v>
      </c>
      <c r="F216" s="298" t="s">
        <v>284</v>
      </c>
      <c r="G216" s="299" t="s">
        <v>272</v>
      </c>
      <c r="H216" s="300">
        <v>1</v>
      </c>
      <c r="I216" s="115"/>
      <c r="J216" s="301">
        <f>ROUND(I216*H216,2)</f>
        <v>0</v>
      </c>
      <c r="K216" s="116"/>
      <c r="L216" s="22"/>
      <c r="M216" s="117" t="s">
        <v>1</v>
      </c>
      <c r="N216" s="118" t="s">
        <v>39</v>
      </c>
      <c r="O216" s="36"/>
      <c r="P216" s="119">
        <f>O216*H216</f>
        <v>0</v>
      </c>
      <c r="Q216" s="119">
        <v>0</v>
      </c>
      <c r="R216" s="119">
        <f>Q216*H216</f>
        <v>0</v>
      </c>
      <c r="S216" s="119">
        <v>0</v>
      </c>
      <c r="T216" s="120">
        <f>S216*H216</f>
        <v>0</v>
      </c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R216" s="121" t="s">
        <v>273</v>
      </c>
      <c r="AT216" s="121" t="s">
        <v>126</v>
      </c>
      <c r="AU216" s="121" t="s">
        <v>84</v>
      </c>
      <c r="AY216" s="12" t="s">
        <v>123</v>
      </c>
      <c r="BE216" s="122">
        <f>IF(N216="základní",J216,0)</f>
        <v>0</v>
      </c>
      <c r="BF216" s="122">
        <f>IF(N216="snížená",J216,0)</f>
        <v>0</v>
      </c>
      <c r="BG216" s="122">
        <f>IF(N216="zákl. přenesená",J216,0)</f>
        <v>0</v>
      </c>
      <c r="BH216" s="122">
        <f>IF(N216="sníž. přenesená",J216,0)</f>
        <v>0</v>
      </c>
      <c r="BI216" s="122">
        <f>IF(N216="nulová",J216,0)</f>
        <v>0</v>
      </c>
      <c r="BJ216" s="12" t="s">
        <v>82</v>
      </c>
      <c r="BK216" s="122">
        <f>ROUND(I216*H216,2)</f>
        <v>0</v>
      </c>
      <c r="BL216" s="12" t="s">
        <v>273</v>
      </c>
      <c r="BM216" s="121" t="s">
        <v>285</v>
      </c>
    </row>
    <row r="217" spans="1:63" s="2" customFormat="1" ht="49.95" customHeight="1">
      <c r="A217" s="21"/>
      <c r="B217" s="22"/>
      <c r="C217" s="247"/>
      <c r="D217" s="247"/>
      <c r="E217" s="315" t="s">
        <v>286</v>
      </c>
      <c r="F217" s="315" t="s">
        <v>287</v>
      </c>
      <c r="G217" s="247"/>
      <c r="H217" s="247"/>
      <c r="I217" s="49"/>
      <c r="J217" s="320">
        <f aca="true" t="shared" si="0" ref="J217:J222">BK217</f>
        <v>0</v>
      </c>
      <c r="K217" s="21"/>
      <c r="L217" s="22"/>
      <c r="M217" s="153"/>
      <c r="N217" s="154"/>
      <c r="O217" s="36"/>
      <c r="P217" s="36"/>
      <c r="Q217" s="36"/>
      <c r="R217" s="36"/>
      <c r="S217" s="36"/>
      <c r="T217" s="37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T217" s="12" t="s">
        <v>73</v>
      </c>
      <c r="AU217" s="12" t="s">
        <v>74</v>
      </c>
      <c r="AY217" s="12" t="s">
        <v>288</v>
      </c>
      <c r="BK217" s="122">
        <f>SUM(BK218:BK222)</f>
        <v>0</v>
      </c>
    </row>
    <row r="218" spans="1:63" s="2" customFormat="1" ht="16.35" customHeight="1">
      <c r="A218" s="21"/>
      <c r="B218" s="22"/>
      <c r="C218" s="155" t="s">
        <v>1</v>
      </c>
      <c r="D218" s="155" t="s">
        <v>126</v>
      </c>
      <c r="E218" s="156" t="s">
        <v>1</v>
      </c>
      <c r="F218" s="157" t="s">
        <v>1</v>
      </c>
      <c r="G218" s="158" t="s">
        <v>1</v>
      </c>
      <c r="H218" s="159"/>
      <c r="I218" s="160"/>
      <c r="J218" s="321">
        <f t="shared" si="0"/>
        <v>0</v>
      </c>
      <c r="K218" s="161"/>
      <c r="L218" s="22"/>
      <c r="M218" s="162" t="s">
        <v>1</v>
      </c>
      <c r="N218" s="163" t="s">
        <v>39</v>
      </c>
      <c r="O218" s="36"/>
      <c r="P218" s="36"/>
      <c r="Q218" s="36"/>
      <c r="R218" s="36"/>
      <c r="S218" s="36"/>
      <c r="T218" s="37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T218" s="12" t="s">
        <v>288</v>
      </c>
      <c r="AU218" s="12" t="s">
        <v>82</v>
      </c>
      <c r="AY218" s="12" t="s">
        <v>288</v>
      </c>
      <c r="BE218" s="122">
        <f>IF(N218="základní",J218,0)</f>
        <v>0</v>
      </c>
      <c r="BF218" s="122">
        <f>IF(N218="snížená",J218,0)</f>
        <v>0</v>
      </c>
      <c r="BG218" s="122">
        <f>IF(N218="zákl. přenesená",J218,0)</f>
        <v>0</v>
      </c>
      <c r="BH218" s="122">
        <f>IF(N218="sníž. přenesená",J218,0)</f>
        <v>0</v>
      </c>
      <c r="BI218" s="122">
        <f>IF(N218="nulová",J218,0)</f>
        <v>0</v>
      </c>
      <c r="BJ218" s="12" t="s">
        <v>82</v>
      </c>
      <c r="BK218" s="122">
        <f>I218*H218</f>
        <v>0</v>
      </c>
    </row>
    <row r="219" spans="1:63" s="2" customFormat="1" ht="16.35" customHeight="1">
      <c r="A219" s="21"/>
      <c r="B219" s="22"/>
      <c r="C219" s="155" t="s">
        <v>1</v>
      </c>
      <c r="D219" s="155" t="s">
        <v>126</v>
      </c>
      <c r="E219" s="156" t="s">
        <v>1</v>
      </c>
      <c r="F219" s="157" t="s">
        <v>1</v>
      </c>
      <c r="G219" s="158" t="s">
        <v>1</v>
      </c>
      <c r="H219" s="159"/>
      <c r="I219" s="160"/>
      <c r="J219" s="321">
        <f t="shared" si="0"/>
        <v>0</v>
      </c>
      <c r="K219" s="161"/>
      <c r="L219" s="22"/>
      <c r="M219" s="162" t="s">
        <v>1</v>
      </c>
      <c r="N219" s="163" t="s">
        <v>39</v>
      </c>
      <c r="O219" s="36"/>
      <c r="P219" s="36"/>
      <c r="Q219" s="36"/>
      <c r="R219" s="36"/>
      <c r="S219" s="36"/>
      <c r="T219" s="37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T219" s="12" t="s">
        <v>288</v>
      </c>
      <c r="AU219" s="12" t="s">
        <v>82</v>
      </c>
      <c r="AY219" s="12" t="s">
        <v>288</v>
      </c>
      <c r="BE219" s="122">
        <f>IF(N219="základní",J219,0)</f>
        <v>0</v>
      </c>
      <c r="BF219" s="122">
        <f>IF(N219="snížená",J219,0)</f>
        <v>0</v>
      </c>
      <c r="BG219" s="122">
        <f>IF(N219="zákl. přenesená",J219,0)</f>
        <v>0</v>
      </c>
      <c r="BH219" s="122">
        <f>IF(N219="sníž. přenesená",J219,0)</f>
        <v>0</v>
      </c>
      <c r="BI219" s="122">
        <f>IF(N219="nulová",J219,0)</f>
        <v>0</v>
      </c>
      <c r="BJ219" s="12" t="s">
        <v>82</v>
      </c>
      <c r="BK219" s="122">
        <f>I219*H219</f>
        <v>0</v>
      </c>
    </row>
    <row r="220" spans="1:63" s="2" customFormat="1" ht="16.35" customHeight="1">
      <c r="A220" s="21"/>
      <c r="B220" s="22"/>
      <c r="C220" s="155" t="s">
        <v>1</v>
      </c>
      <c r="D220" s="155" t="s">
        <v>126</v>
      </c>
      <c r="E220" s="156" t="s">
        <v>1</v>
      </c>
      <c r="F220" s="157" t="s">
        <v>1</v>
      </c>
      <c r="G220" s="158" t="s">
        <v>1</v>
      </c>
      <c r="H220" s="159"/>
      <c r="I220" s="160"/>
      <c r="J220" s="321">
        <f t="shared" si="0"/>
        <v>0</v>
      </c>
      <c r="K220" s="161"/>
      <c r="L220" s="22"/>
      <c r="M220" s="162" t="s">
        <v>1</v>
      </c>
      <c r="N220" s="163" t="s">
        <v>39</v>
      </c>
      <c r="O220" s="36"/>
      <c r="P220" s="36"/>
      <c r="Q220" s="36"/>
      <c r="R220" s="36"/>
      <c r="S220" s="36"/>
      <c r="T220" s="37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T220" s="12" t="s">
        <v>288</v>
      </c>
      <c r="AU220" s="12" t="s">
        <v>82</v>
      </c>
      <c r="AY220" s="12" t="s">
        <v>288</v>
      </c>
      <c r="BE220" s="122">
        <f>IF(N220="základní",J220,0)</f>
        <v>0</v>
      </c>
      <c r="BF220" s="122">
        <f>IF(N220="snížená",J220,0)</f>
        <v>0</v>
      </c>
      <c r="BG220" s="122">
        <f>IF(N220="zákl. přenesená",J220,0)</f>
        <v>0</v>
      </c>
      <c r="BH220" s="122">
        <f>IF(N220="sníž. přenesená",J220,0)</f>
        <v>0</v>
      </c>
      <c r="BI220" s="122">
        <f>IF(N220="nulová",J220,0)</f>
        <v>0</v>
      </c>
      <c r="BJ220" s="12" t="s">
        <v>82</v>
      </c>
      <c r="BK220" s="122">
        <f>I220*H220</f>
        <v>0</v>
      </c>
    </row>
    <row r="221" spans="1:63" s="2" customFormat="1" ht="16.35" customHeight="1">
      <c r="A221" s="21"/>
      <c r="B221" s="22"/>
      <c r="C221" s="155" t="s">
        <v>1</v>
      </c>
      <c r="D221" s="155" t="s">
        <v>126</v>
      </c>
      <c r="E221" s="156" t="s">
        <v>1</v>
      </c>
      <c r="F221" s="157" t="s">
        <v>1</v>
      </c>
      <c r="G221" s="158" t="s">
        <v>1</v>
      </c>
      <c r="H221" s="159"/>
      <c r="I221" s="160"/>
      <c r="J221" s="321">
        <f t="shared" si="0"/>
        <v>0</v>
      </c>
      <c r="K221" s="161"/>
      <c r="L221" s="22"/>
      <c r="M221" s="162" t="s">
        <v>1</v>
      </c>
      <c r="N221" s="163" t="s">
        <v>39</v>
      </c>
      <c r="O221" s="36"/>
      <c r="P221" s="36"/>
      <c r="Q221" s="36"/>
      <c r="R221" s="36"/>
      <c r="S221" s="36"/>
      <c r="T221" s="37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T221" s="12" t="s">
        <v>288</v>
      </c>
      <c r="AU221" s="12" t="s">
        <v>82</v>
      </c>
      <c r="AY221" s="12" t="s">
        <v>288</v>
      </c>
      <c r="BE221" s="122">
        <f>IF(N221="základní",J221,0)</f>
        <v>0</v>
      </c>
      <c r="BF221" s="122">
        <f>IF(N221="snížená",J221,0)</f>
        <v>0</v>
      </c>
      <c r="BG221" s="122">
        <f>IF(N221="zákl. přenesená",J221,0)</f>
        <v>0</v>
      </c>
      <c r="BH221" s="122">
        <f>IF(N221="sníž. přenesená",J221,0)</f>
        <v>0</v>
      </c>
      <c r="BI221" s="122">
        <f>IF(N221="nulová",J221,0)</f>
        <v>0</v>
      </c>
      <c r="BJ221" s="12" t="s">
        <v>82</v>
      </c>
      <c r="BK221" s="122">
        <f>I221*H221</f>
        <v>0</v>
      </c>
    </row>
    <row r="222" spans="1:63" s="2" customFormat="1" ht="16.35" customHeight="1">
      <c r="A222" s="21"/>
      <c r="B222" s="22"/>
      <c r="C222" s="155" t="s">
        <v>1</v>
      </c>
      <c r="D222" s="155" t="s">
        <v>126</v>
      </c>
      <c r="E222" s="156" t="s">
        <v>1</v>
      </c>
      <c r="F222" s="157" t="s">
        <v>1</v>
      </c>
      <c r="G222" s="158" t="s">
        <v>1</v>
      </c>
      <c r="H222" s="159"/>
      <c r="I222" s="160"/>
      <c r="J222" s="321">
        <f t="shared" si="0"/>
        <v>0</v>
      </c>
      <c r="K222" s="161"/>
      <c r="L222" s="22"/>
      <c r="M222" s="162" t="s">
        <v>1</v>
      </c>
      <c r="N222" s="163" t="s">
        <v>39</v>
      </c>
      <c r="O222" s="164"/>
      <c r="P222" s="164"/>
      <c r="Q222" s="164"/>
      <c r="R222" s="164"/>
      <c r="S222" s="164"/>
      <c r="T222" s="165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T222" s="12" t="s">
        <v>288</v>
      </c>
      <c r="AU222" s="12" t="s">
        <v>82</v>
      </c>
      <c r="AY222" s="12" t="s">
        <v>288</v>
      </c>
      <c r="BE222" s="122">
        <f>IF(N222="základní",J222,0)</f>
        <v>0</v>
      </c>
      <c r="BF222" s="122">
        <f>IF(N222="snížená",J222,0)</f>
        <v>0</v>
      </c>
      <c r="BG222" s="122">
        <f>IF(N222="zákl. přenesená",J222,0)</f>
        <v>0</v>
      </c>
      <c r="BH222" s="122">
        <f>IF(N222="sníž. přenesená",J222,0)</f>
        <v>0</v>
      </c>
      <c r="BI222" s="122">
        <f>IF(N222="nulová",J222,0)</f>
        <v>0</v>
      </c>
      <c r="BJ222" s="12" t="s">
        <v>82</v>
      </c>
      <c r="BK222" s="122">
        <f>I222*H222</f>
        <v>0</v>
      </c>
    </row>
    <row r="223" spans="1:31" s="2" customFormat="1" ht="6.9" customHeight="1">
      <c r="A223" s="21"/>
      <c r="B223" s="30"/>
      <c r="C223" s="31"/>
      <c r="D223" s="31"/>
      <c r="E223" s="31"/>
      <c r="F223" s="31"/>
      <c r="G223" s="31"/>
      <c r="H223" s="31"/>
      <c r="I223" s="73"/>
      <c r="J223" s="270"/>
      <c r="K223" s="31"/>
      <c r="L223" s="22"/>
      <c r="M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</row>
  </sheetData>
  <sheetProtection algorithmName="SHA-512" hashValue="U36nmNvFnhsrA8NZ6+jVCceEgbRFEBBb/SatI8KGNiWmuspiMZr6S62Thzeg8D/bxGn3aY2iIHnwzzCmpqCTHQ==" saltValue="ZyquoBw+RMBWUytLwTHYBg==" spinCount="100000" sheet="1" objects="1" scenarios="1" selectLockedCells="1"/>
  <protectedRanges>
    <protectedRange sqref="I131" name="Oblast1"/>
  </protectedRanges>
  <autoFilter ref="C127:K22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18:D223">
      <formula1>"K, M"</formula1>
    </dataValidation>
    <dataValidation type="list" allowBlank="1" showInputMessage="1" showErrorMessage="1" error="Povoleny jsou hodnoty základní, snížená, zákl. přenesená, sníž. přenesená, nulová." sqref="N218:N223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4"/>
  <sheetViews>
    <sheetView showGridLines="0" workbookViewId="0" topLeftCell="A98">
      <selection activeCell="I22" sqref="I22"/>
    </sheetView>
  </sheetViews>
  <sheetFormatPr defaultColWidth="9.140625" defaultRowHeight="12"/>
  <cols>
    <col min="1" max="1" width="7.140625" style="1" customWidth="1"/>
    <col min="2" max="2" width="1.421875" style="1" customWidth="1"/>
    <col min="3" max="3" width="3.421875" style="1" customWidth="1"/>
    <col min="4" max="4" width="3.7109375" style="1" customWidth="1"/>
    <col min="5" max="5" width="14.7109375" style="1" customWidth="1"/>
    <col min="6" max="6" width="43.421875" style="1" customWidth="1"/>
    <col min="7" max="7" width="8.28125" style="1" customWidth="1"/>
    <col min="8" max="8" width="12.421875" style="1" customWidth="1"/>
    <col min="9" max="9" width="17.28125" style="46" customWidth="1"/>
    <col min="10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421875" style="1" customWidth="1"/>
    <col min="23" max="23" width="14.00390625" style="1" customWidth="1"/>
    <col min="24" max="24" width="10.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" customHeight="1">
      <c r="I2" s="46"/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2" t="s">
        <v>87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47"/>
      <c r="J3" s="14"/>
      <c r="K3" s="14"/>
      <c r="L3" s="15"/>
      <c r="AT3" s="12" t="s">
        <v>84</v>
      </c>
    </row>
    <row r="4" spans="2:46" s="1" customFormat="1" ht="24.9" customHeight="1">
      <c r="B4" s="15"/>
      <c r="D4" s="16" t="s">
        <v>88</v>
      </c>
      <c r="I4" s="46"/>
      <c r="L4" s="15"/>
      <c r="M4" s="48" t="s">
        <v>10</v>
      </c>
      <c r="AT4" s="12" t="s">
        <v>3</v>
      </c>
    </row>
    <row r="5" spans="2:12" s="1" customFormat="1" ht="6.9" customHeight="1">
      <c r="B5" s="15"/>
      <c r="I5" s="46"/>
      <c r="L5" s="15"/>
    </row>
    <row r="6" spans="2:12" s="1" customFormat="1" ht="12" customHeight="1">
      <c r="B6" s="15"/>
      <c r="D6" s="18" t="s">
        <v>16</v>
      </c>
      <c r="I6" s="46"/>
      <c r="L6" s="15"/>
    </row>
    <row r="7" spans="2:12" s="1" customFormat="1" ht="15" customHeight="1">
      <c r="B7" s="15"/>
      <c r="E7" s="178" t="str">
        <f>'Rekapitulace stavby'!K6</f>
        <v>„ISŠT Mělník: Učebny pohonů - dokončení stavebních prací“</v>
      </c>
      <c r="F7" s="179"/>
      <c r="G7" s="179"/>
      <c r="H7" s="179"/>
      <c r="I7" s="46"/>
      <c r="L7" s="15"/>
    </row>
    <row r="8" spans="1:31" s="2" customFormat="1" ht="12" customHeight="1">
      <c r="A8" s="21"/>
      <c r="B8" s="22"/>
      <c r="C8" s="21"/>
      <c r="D8" s="18" t="s">
        <v>89</v>
      </c>
      <c r="E8" s="21"/>
      <c r="F8" s="21"/>
      <c r="G8" s="21"/>
      <c r="H8" s="21"/>
      <c r="I8" s="49"/>
      <c r="J8" s="21"/>
      <c r="K8" s="21"/>
      <c r="L8" s="2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" customFormat="1" ht="15" customHeight="1">
      <c r="A9" s="21"/>
      <c r="B9" s="22"/>
      <c r="C9" s="21"/>
      <c r="D9" s="21"/>
      <c r="E9" s="173" t="s">
        <v>289</v>
      </c>
      <c r="F9" s="177"/>
      <c r="G9" s="177"/>
      <c r="H9" s="177"/>
      <c r="I9" s="49"/>
      <c r="J9" s="21"/>
      <c r="K9" s="21"/>
      <c r="L9" s="2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" customFormat="1" ht="12">
      <c r="A10" s="21"/>
      <c r="B10" s="22"/>
      <c r="C10" s="21"/>
      <c r="D10" s="21"/>
      <c r="E10" s="21"/>
      <c r="F10" s="21"/>
      <c r="G10" s="21"/>
      <c r="H10" s="21"/>
      <c r="I10" s="49"/>
      <c r="J10" s="21"/>
      <c r="K10" s="21"/>
      <c r="L10" s="2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" customFormat="1" ht="12" customHeight="1">
      <c r="A11" s="21"/>
      <c r="B11" s="22"/>
      <c r="C11" s="21"/>
      <c r="D11" s="18" t="s">
        <v>17</v>
      </c>
      <c r="E11" s="21"/>
      <c r="F11" s="17" t="s">
        <v>1</v>
      </c>
      <c r="G11" s="21"/>
      <c r="H11" s="21"/>
      <c r="I11" s="50" t="s">
        <v>18</v>
      </c>
      <c r="J11" s="17" t="s">
        <v>1</v>
      </c>
      <c r="K11" s="21"/>
      <c r="L11" s="2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" customFormat="1" ht="12" customHeight="1">
      <c r="A12" s="21"/>
      <c r="B12" s="22"/>
      <c r="C12" s="21"/>
      <c r="D12" s="18" t="s">
        <v>19</v>
      </c>
      <c r="E12" s="21"/>
      <c r="F12" s="17" t="s">
        <v>20</v>
      </c>
      <c r="G12" s="21"/>
      <c r="H12" s="21"/>
      <c r="I12" s="50" t="s">
        <v>21</v>
      </c>
      <c r="J12" s="34">
        <f>'Rekapitulace stavby'!AN8</f>
        <v>44016</v>
      </c>
      <c r="K12" s="21"/>
      <c r="L12" s="2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2" customFormat="1" ht="10.95" customHeight="1">
      <c r="A13" s="21"/>
      <c r="B13" s="22"/>
      <c r="C13" s="21"/>
      <c r="D13" s="21"/>
      <c r="E13" s="21"/>
      <c r="F13" s="21"/>
      <c r="G13" s="21"/>
      <c r="H13" s="21"/>
      <c r="I13" s="49"/>
      <c r="J13" s="21"/>
      <c r="K13" s="21"/>
      <c r="L13" s="2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2" customHeight="1">
      <c r="A14" s="21"/>
      <c r="B14" s="22"/>
      <c r="C14" s="21"/>
      <c r="D14" s="18" t="s">
        <v>22</v>
      </c>
      <c r="E14" s="21"/>
      <c r="F14" s="21"/>
      <c r="G14" s="21"/>
      <c r="H14" s="21"/>
      <c r="I14" s="50" t="s">
        <v>23</v>
      </c>
      <c r="J14" s="17" t="s">
        <v>24</v>
      </c>
      <c r="K14" s="21"/>
      <c r="L14" s="2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8" customHeight="1">
      <c r="A15" s="21"/>
      <c r="B15" s="22"/>
      <c r="C15" s="21"/>
      <c r="D15" s="21"/>
      <c r="E15" s="17" t="s">
        <v>20</v>
      </c>
      <c r="F15" s="21"/>
      <c r="G15" s="21"/>
      <c r="H15" s="21"/>
      <c r="I15" s="50" t="s">
        <v>25</v>
      </c>
      <c r="J15" s="17" t="s">
        <v>26</v>
      </c>
      <c r="K15" s="21"/>
      <c r="L15" s="2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" customFormat="1" ht="6.9" customHeight="1">
      <c r="A16" s="21"/>
      <c r="B16" s="22"/>
      <c r="C16" s="21"/>
      <c r="D16" s="21"/>
      <c r="E16" s="21"/>
      <c r="F16" s="21"/>
      <c r="G16" s="21"/>
      <c r="H16" s="21"/>
      <c r="I16" s="49"/>
      <c r="J16" s="21"/>
      <c r="K16" s="21"/>
      <c r="L16" s="2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2" customHeight="1">
      <c r="A17" s="21"/>
      <c r="B17" s="22"/>
      <c r="C17" s="21"/>
      <c r="D17" s="18" t="s">
        <v>27</v>
      </c>
      <c r="E17" s="21"/>
      <c r="F17" s="21"/>
      <c r="G17" s="21"/>
      <c r="H17" s="21"/>
      <c r="I17" s="50" t="s">
        <v>23</v>
      </c>
      <c r="J17" s="19" t="str">
        <f>'Rekapitulace stavby'!AN13</f>
        <v>Vyplň údaj</v>
      </c>
      <c r="K17" s="21"/>
      <c r="L17" s="2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18" customHeight="1">
      <c r="A18" s="21"/>
      <c r="B18" s="22"/>
      <c r="C18" s="21"/>
      <c r="D18" s="21"/>
      <c r="E18" s="180" t="str">
        <f>'Rekapitulace stavby'!E14</f>
        <v>Vyplň údaj</v>
      </c>
      <c r="F18" s="174"/>
      <c r="G18" s="174"/>
      <c r="H18" s="174"/>
      <c r="I18" s="50" t="s">
        <v>25</v>
      </c>
      <c r="J18" s="19" t="str">
        <f>'Rekapitulace stavby'!AN14</f>
        <v>Vyplň údaj</v>
      </c>
      <c r="K18" s="21"/>
      <c r="L18" s="2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6.9" customHeight="1">
      <c r="A19" s="21"/>
      <c r="B19" s="22"/>
      <c r="C19" s="21"/>
      <c r="D19" s="21"/>
      <c r="E19" s="21"/>
      <c r="F19" s="21"/>
      <c r="G19" s="21"/>
      <c r="H19" s="21"/>
      <c r="I19" s="49"/>
      <c r="J19" s="21"/>
      <c r="K19" s="21"/>
      <c r="L19" s="2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2" customHeight="1">
      <c r="A20" s="21"/>
      <c r="B20" s="22"/>
      <c r="C20" s="21"/>
      <c r="D20" s="18" t="s">
        <v>29</v>
      </c>
      <c r="E20" s="21"/>
      <c r="F20" s="21"/>
      <c r="G20" s="21"/>
      <c r="H20" s="21"/>
      <c r="I20" s="50" t="s">
        <v>23</v>
      </c>
      <c r="J20" s="17" t="str">
        <f>IF('Rekapitulace stavby'!AN16="","",'Rekapitulace stavby'!AN16)</f>
        <v/>
      </c>
      <c r="K20" s="21"/>
      <c r="L20" s="2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18" customHeight="1">
      <c r="A21" s="21"/>
      <c r="B21" s="22"/>
      <c r="C21" s="21"/>
      <c r="D21" s="21"/>
      <c r="E21" s="17" t="str">
        <f>IF('Rekapitulace stavby'!E17="","",'Rekapitulace stavby'!E17)</f>
        <v xml:space="preserve"> </v>
      </c>
      <c r="F21" s="21"/>
      <c r="G21" s="21"/>
      <c r="H21" s="21"/>
      <c r="I21" s="50" t="s">
        <v>25</v>
      </c>
      <c r="J21" s="17" t="str">
        <f>IF('Rekapitulace stavby'!AN17="","",'Rekapitulace stavby'!AN17)</f>
        <v/>
      </c>
      <c r="K21" s="21"/>
      <c r="L21" s="2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6.9" customHeight="1">
      <c r="A22" s="21"/>
      <c r="B22" s="22"/>
      <c r="C22" s="21"/>
      <c r="D22" s="21"/>
      <c r="E22" s="21"/>
      <c r="F22" s="21"/>
      <c r="G22" s="21"/>
      <c r="H22" s="21"/>
      <c r="I22" s="49"/>
      <c r="J22" s="21"/>
      <c r="K22" s="21"/>
      <c r="L22" s="2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2" customHeight="1">
      <c r="A23" s="21"/>
      <c r="B23" s="22"/>
      <c r="C23" s="21"/>
      <c r="D23" s="18" t="s">
        <v>32</v>
      </c>
      <c r="E23" s="21"/>
      <c r="F23" s="21"/>
      <c r="G23" s="21"/>
      <c r="H23" s="21"/>
      <c r="I23" s="50" t="s">
        <v>23</v>
      </c>
      <c r="J23" s="17" t="str">
        <f>IF('Rekapitulace stavby'!AN19="","",'Rekapitulace stavby'!AN19)</f>
        <v/>
      </c>
      <c r="K23" s="21"/>
      <c r="L23" s="2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8" customHeight="1">
      <c r="A24" s="21"/>
      <c r="B24" s="22"/>
      <c r="C24" s="21"/>
      <c r="D24" s="21"/>
      <c r="E24" s="17" t="str">
        <f>IF('Rekapitulace stavby'!E20="","",'Rekapitulace stavby'!E20)</f>
        <v xml:space="preserve"> </v>
      </c>
      <c r="F24" s="21"/>
      <c r="G24" s="21"/>
      <c r="H24" s="21"/>
      <c r="I24" s="50" t="s">
        <v>25</v>
      </c>
      <c r="J24" s="17" t="str">
        <f>IF('Rekapitulace stavby'!AN20="","",'Rekapitulace stavby'!AN20)</f>
        <v/>
      </c>
      <c r="K24" s="21"/>
      <c r="L24" s="2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6.9" customHeight="1">
      <c r="A25" s="21"/>
      <c r="B25" s="22"/>
      <c r="C25" s="21"/>
      <c r="D25" s="21"/>
      <c r="E25" s="21"/>
      <c r="F25" s="21"/>
      <c r="G25" s="21"/>
      <c r="H25" s="21"/>
      <c r="I25" s="49"/>
      <c r="J25" s="21"/>
      <c r="K25" s="21"/>
      <c r="L25" s="2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2" customHeight="1">
      <c r="A26" s="21"/>
      <c r="B26" s="22"/>
      <c r="C26" s="21"/>
      <c r="D26" s="18" t="s">
        <v>33</v>
      </c>
      <c r="E26" s="21"/>
      <c r="F26" s="21"/>
      <c r="G26" s="21"/>
      <c r="H26" s="21"/>
      <c r="I26" s="49"/>
      <c r="J26" s="21"/>
      <c r="K26" s="21"/>
      <c r="L26" s="2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3" customFormat="1" ht="15" customHeight="1">
      <c r="A27" s="51"/>
      <c r="B27" s="52"/>
      <c r="C27" s="51"/>
      <c r="D27" s="51"/>
      <c r="E27" s="176" t="s">
        <v>1</v>
      </c>
      <c r="F27" s="176"/>
      <c r="G27" s="176"/>
      <c r="H27" s="176"/>
      <c r="I27" s="53"/>
      <c r="J27" s="51"/>
      <c r="K27" s="51"/>
      <c r="L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2" customFormat="1" ht="6.9" customHeight="1">
      <c r="A28" s="21"/>
      <c r="B28" s="22"/>
      <c r="C28" s="21"/>
      <c r="D28" s="21"/>
      <c r="E28" s="21"/>
      <c r="F28" s="21"/>
      <c r="G28" s="21"/>
      <c r="H28" s="21"/>
      <c r="I28" s="49"/>
      <c r="J28" s="21"/>
      <c r="K28" s="21"/>
      <c r="L28" s="2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6.9" customHeight="1">
      <c r="A29" s="21"/>
      <c r="B29" s="22"/>
      <c r="C29" s="21"/>
      <c r="D29" s="43"/>
      <c r="E29" s="43"/>
      <c r="F29" s="43"/>
      <c r="G29" s="43"/>
      <c r="H29" s="43"/>
      <c r="I29" s="55"/>
      <c r="J29" s="43"/>
      <c r="K29" s="43"/>
      <c r="L29" s="2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2" customFormat="1" ht="25.35" customHeight="1">
      <c r="A30" s="21"/>
      <c r="B30" s="22"/>
      <c r="C30" s="21"/>
      <c r="D30" s="56" t="s">
        <v>34</v>
      </c>
      <c r="E30" s="21"/>
      <c r="F30" s="21"/>
      <c r="G30" s="21"/>
      <c r="H30" s="21"/>
      <c r="I30" s="49"/>
      <c r="J30" s="45">
        <f>ROUND(J127,2)</f>
        <v>0</v>
      </c>
      <c r="K30" s="21"/>
      <c r="L30" s="2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" customHeight="1">
      <c r="A31" s="21"/>
      <c r="B31" s="22"/>
      <c r="C31" s="21"/>
      <c r="D31" s="43"/>
      <c r="E31" s="43"/>
      <c r="F31" s="43"/>
      <c r="G31" s="43"/>
      <c r="H31" s="43"/>
      <c r="I31" s="55"/>
      <c r="J31" s="43"/>
      <c r="K31" s="43"/>
      <c r="L31" s="2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14.4" customHeight="1">
      <c r="A32" s="21"/>
      <c r="B32" s="22"/>
      <c r="C32" s="21"/>
      <c r="D32" s="21"/>
      <c r="E32" s="21"/>
      <c r="F32" s="24" t="s">
        <v>36</v>
      </c>
      <c r="G32" s="21"/>
      <c r="H32" s="21"/>
      <c r="I32" s="57" t="s">
        <v>35</v>
      </c>
      <c r="J32" s="24" t="s">
        <v>37</v>
      </c>
      <c r="K32" s="21"/>
      <c r="L32" s="2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14.4" customHeight="1">
      <c r="A33" s="21"/>
      <c r="B33" s="22"/>
      <c r="C33" s="21"/>
      <c r="D33" s="58" t="s">
        <v>38</v>
      </c>
      <c r="E33" s="18" t="s">
        <v>39</v>
      </c>
      <c r="F33" s="59">
        <f>ROUND((ROUND((SUM(BE127:BE167)),2)+SUM(BE169:BE173)),2)</f>
        <v>0</v>
      </c>
      <c r="G33" s="21"/>
      <c r="H33" s="21"/>
      <c r="I33" s="60">
        <v>0.21</v>
      </c>
      <c r="J33" s="59">
        <f>ROUND((ROUND(((SUM(BE127:BE167))*I33),2)+(SUM(BE169:BE173)*I33)),2)</f>
        <v>0</v>
      </c>
      <c r="K33" s="21"/>
      <c r="L33" s="2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" customHeight="1">
      <c r="A34" s="21"/>
      <c r="B34" s="22"/>
      <c r="C34" s="21"/>
      <c r="D34" s="21"/>
      <c r="E34" s="18" t="s">
        <v>40</v>
      </c>
      <c r="F34" s="59">
        <f>ROUND((ROUND((SUM(BF127:BF167)),2)+SUM(BF169:BF173)),2)</f>
        <v>0</v>
      </c>
      <c r="G34" s="21"/>
      <c r="H34" s="21"/>
      <c r="I34" s="60">
        <v>0.15</v>
      </c>
      <c r="J34" s="59">
        <f>ROUND((ROUND(((SUM(BF127:BF167))*I34),2)+(SUM(BF169:BF173)*I34)),2)</f>
        <v>0</v>
      </c>
      <c r="K34" s="21"/>
      <c r="L34" s="2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" customHeight="1" hidden="1">
      <c r="A35" s="21"/>
      <c r="B35" s="22"/>
      <c r="C35" s="21"/>
      <c r="D35" s="21"/>
      <c r="E35" s="18" t="s">
        <v>41</v>
      </c>
      <c r="F35" s="59">
        <f>ROUND((ROUND((SUM(BG127:BG167)),2)+SUM(BG169:BG173)),2)</f>
        <v>0</v>
      </c>
      <c r="G35" s="21"/>
      <c r="H35" s="21"/>
      <c r="I35" s="60">
        <v>0.21</v>
      </c>
      <c r="J35" s="59">
        <f>0</f>
        <v>0</v>
      </c>
      <c r="K35" s="21"/>
      <c r="L35" s="2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" customHeight="1" hidden="1">
      <c r="A36" s="21"/>
      <c r="B36" s="22"/>
      <c r="C36" s="21"/>
      <c r="D36" s="21"/>
      <c r="E36" s="18" t="s">
        <v>42</v>
      </c>
      <c r="F36" s="59">
        <f>ROUND((ROUND((SUM(BH127:BH167)),2)+SUM(BH169:BH173)),2)</f>
        <v>0</v>
      </c>
      <c r="G36" s="21"/>
      <c r="H36" s="21"/>
      <c r="I36" s="60">
        <v>0.15</v>
      </c>
      <c r="J36" s="59">
        <f>0</f>
        <v>0</v>
      </c>
      <c r="K36" s="21"/>
      <c r="L36" s="2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" customHeight="1" hidden="1">
      <c r="A37" s="21"/>
      <c r="B37" s="22"/>
      <c r="C37" s="21"/>
      <c r="D37" s="21"/>
      <c r="E37" s="18" t="s">
        <v>43</v>
      </c>
      <c r="F37" s="59">
        <f>ROUND((ROUND((SUM(BI127:BI167)),2)+SUM(BI169:BI173)),2)</f>
        <v>0</v>
      </c>
      <c r="G37" s="21"/>
      <c r="H37" s="21"/>
      <c r="I37" s="60">
        <v>0</v>
      </c>
      <c r="J37" s="59">
        <f>0</f>
        <v>0</v>
      </c>
      <c r="K37" s="21"/>
      <c r="L37" s="2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6.9" customHeight="1">
      <c r="A38" s="21"/>
      <c r="B38" s="22"/>
      <c r="C38" s="21"/>
      <c r="D38" s="21"/>
      <c r="E38" s="21"/>
      <c r="F38" s="21"/>
      <c r="G38" s="21"/>
      <c r="H38" s="21"/>
      <c r="I38" s="49"/>
      <c r="J38" s="21"/>
      <c r="K38" s="21"/>
      <c r="L38" s="2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25.35" customHeight="1">
      <c r="A39" s="21"/>
      <c r="B39" s="22"/>
      <c r="C39" s="61"/>
      <c r="D39" s="62" t="s">
        <v>44</v>
      </c>
      <c r="E39" s="38"/>
      <c r="F39" s="38"/>
      <c r="G39" s="63" t="s">
        <v>45</v>
      </c>
      <c r="H39" s="64" t="s">
        <v>46</v>
      </c>
      <c r="I39" s="65"/>
      <c r="J39" s="66">
        <f>SUM(J30:J37)</f>
        <v>0</v>
      </c>
      <c r="K39" s="67"/>
      <c r="L39" s="2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14.4" customHeight="1">
      <c r="A40" s="21"/>
      <c r="B40" s="22"/>
      <c r="C40" s="21"/>
      <c r="D40" s="21"/>
      <c r="E40" s="21"/>
      <c r="F40" s="21"/>
      <c r="G40" s="21"/>
      <c r="H40" s="21"/>
      <c r="I40" s="49"/>
      <c r="J40" s="21"/>
      <c r="K40" s="21"/>
      <c r="L40" s="2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2:12" s="1" customFormat="1" ht="14.4" customHeight="1" hidden="1">
      <c r="B41" s="15"/>
      <c r="I41" s="46"/>
      <c r="L41" s="15"/>
    </row>
    <row r="42" spans="2:12" s="1" customFormat="1" ht="14.4" customHeight="1" hidden="1">
      <c r="B42" s="15"/>
      <c r="I42" s="46"/>
      <c r="L42" s="15"/>
    </row>
    <row r="43" spans="2:12" s="1" customFormat="1" ht="14.4" customHeight="1" hidden="1">
      <c r="B43" s="15"/>
      <c r="I43" s="46"/>
      <c r="L43" s="15"/>
    </row>
    <row r="44" spans="2:12" s="1" customFormat="1" ht="14.4" customHeight="1" hidden="1">
      <c r="B44" s="15"/>
      <c r="I44" s="46"/>
      <c r="L44" s="15"/>
    </row>
    <row r="45" spans="2:12" s="1" customFormat="1" ht="14.4" customHeight="1" hidden="1">
      <c r="B45" s="15"/>
      <c r="I45" s="46"/>
      <c r="L45" s="15"/>
    </row>
    <row r="46" spans="2:12" s="1" customFormat="1" ht="14.4" customHeight="1" hidden="1">
      <c r="B46" s="15"/>
      <c r="I46" s="46"/>
      <c r="L46" s="15"/>
    </row>
    <row r="47" spans="2:12" s="1" customFormat="1" ht="14.4" customHeight="1">
      <c r="B47" s="15"/>
      <c r="I47" s="46"/>
      <c r="L47" s="15"/>
    </row>
    <row r="48" spans="2:12" s="1" customFormat="1" ht="14.4" customHeight="1">
      <c r="B48" s="15"/>
      <c r="I48" s="46"/>
      <c r="L48" s="15"/>
    </row>
    <row r="49" spans="2:12" s="1" customFormat="1" ht="14.4" customHeight="1">
      <c r="B49" s="15"/>
      <c r="I49" s="46"/>
      <c r="L49" s="15"/>
    </row>
    <row r="50" spans="2:12" s="2" customFormat="1" ht="14.4" customHeight="1">
      <c r="B50" s="25"/>
      <c r="D50" s="26" t="s">
        <v>47</v>
      </c>
      <c r="E50" s="27"/>
      <c r="F50" s="27"/>
      <c r="G50" s="26" t="s">
        <v>48</v>
      </c>
      <c r="H50" s="27"/>
      <c r="I50" s="68"/>
      <c r="J50" s="27"/>
      <c r="K50" s="27"/>
      <c r="L50" s="25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1:31" s="2" customFormat="1" ht="13.2">
      <c r="A61" s="21"/>
      <c r="B61" s="22"/>
      <c r="C61" s="21"/>
      <c r="D61" s="28" t="s">
        <v>49</v>
      </c>
      <c r="E61" s="23"/>
      <c r="F61" s="69" t="s">
        <v>50</v>
      </c>
      <c r="G61" s="28" t="s">
        <v>49</v>
      </c>
      <c r="H61" s="23"/>
      <c r="I61" s="70"/>
      <c r="J61" s="71" t="s">
        <v>50</v>
      </c>
      <c r="K61" s="23"/>
      <c r="L61" s="25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1:31" s="2" customFormat="1" ht="13.2">
      <c r="A65" s="21"/>
      <c r="B65" s="22"/>
      <c r="C65" s="21"/>
      <c r="D65" s="26" t="s">
        <v>51</v>
      </c>
      <c r="E65" s="29"/>
      <c r="F65" s="29"/>
      <c r="G65" s="26" t="s">
        <v>52</v>
      </c>
      <c r="H65" s="29"/>
      <c r="I65" s="72"/>
      <c r="J65" s="29"/>
      <c r="K65" s="29"/>
      <c r="L65" s="25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1:31" s="2" customFormat="1" ht="13.2">
      <c r="A76" s="21"/>
      <c r="B76" s="22"/>
      <c r="C76" s="21"/>
      <c r="D76" s="28" t="s">
        <v>49</v>
      </c>
      <c r="E76" s="23"/>
      <c r="F76" s="69" t="s">
        <v>50</v>
      </c>
      <c r="G76" s="28" t="s">
        <v>49</v>
      </c>
      <c r="H76" s="23"/>
      <c r="I76" s="70"/>
      <c r="J76" s="71" t="s">
        <v>50</v>
      </c>
      <c r="K76" s="23"/>
      <c r="L76" s="2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2" customFormat="1" ht="14.4" customHeight="1">
      <c r="A77" s="21"/>
      <c r="B77" s="30"/>
      <c r="C77" s="31"/>
      <c r="D77" s="31"/>
      <c r="E77" s="31"/>
      <c r="F77" s="31"/>
      <c r="G77" s="31"/>
      <c r="H77" s="31"/>
      <c r="I77" s="73"/>
      <c r="J77" s="31"/>
      <c r="K77" s="31"/>
      <c r="L77" s="2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81" spans="1:31" s="2" customFormat="1" ht="6.9" customHeight="1">
      <c r="A81" s="21"/>
      <c r="B81" s="32"/>
      <c r="C81" s="33"/>
      <c r="D81" s="33"/>
      <c r="E81" s="33"/>
      <c r="F81" s="33"/>
      <c r="G81" s="33"/>
      <c r="H81" s="33"/>
      <c r="I81" s="74"/>
      <c r="J81" s="33"/>
      <c r="K81" s="33"/>
      <c r="L81" s="2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2" customFormat="1" ht="24.9" customHeight="1">
      <c r="A82" s="21"/>
      <c r="B82" s="22"/>
      <c r="C82" s="16" t="s">
        <v>91</v>
      </c>
      <c r="D82" s="21"/>
      <c r="E82" s="21"/>
      <c r="F82" s="21"/>
      <c r="G82" s="21"/>
      <c r="H82" s="21"/>
      <c r="I82" s="49"/>
      <c r="J82" s="21"/>
      <c r="K82" s="21"/>
      <c r="L82" s="2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2" customFormat="1" ht="6.9" customHeight="1">
      <c r="A83" s="21"/>
      <c r="B83" s="22"/>
      <c r="C83" s="21"/>
      <c r="D83" s="21"/>
      <c r="E83" s="21"/>
      <c r="F83" s="21"/>
      <c r="G83" s="21"/>
      <c r="H83" s="21"/>
      <c r="I83" s="49"/>
      <c r="J83" s="21"/>
      <c r="K83" s="21"/>
      <c r="L83" s="2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2" customFormat="1" ht="12" customHeight="1">
      <c r="A84" s="21"/>
      <c r="B84" s="22"/>
      <c r="C84" s="18" t="s">
        <v>16</v>
      </c>
      <c r="D84" s="21"/>
      <c r="E84" s="21"/>
      <c r="F84" s="21"/>
      <c r="G84" s="21"/>
      <c r="H84" s="21"/>
      <c r="I84" s="49"/>
      <c r="J84" s="21"/>
      <c r="K84" s="21"/>
      <c r="L84" s="25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2" customFormat="1" ht="15" customHeight="1">
      <c r="A85" s="21"/>
      <c r="B85" s="22"/>
      <c r="C85" s="21"/>
      <c r="D85" s="21"/>
      <c r="E85" s="178" t="str">
        <f>E7</f>
        <v>„ISŠT Mělník: Učebny pohonů - dokončení stavebních prací“</v>
      </c>
      <c r="F85" s="179"/>
      <c r="G85" s="179"/>
      <c r="H85" s="179"/>
      <c r="I85" s="49"/>
      <c r="J85" s="21"/>
      <c r="K85" s="21"/>
      <c r="L85" s="25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2" customFormat="1" ht="12" customHeight="1">
      <c r="A86" s="21"/>
      <c r="B86" s="22"/>
      <c r="C86" s="18" t="s">
        <v>89</v>
      </c>
      <c r="D86" s="21"/>
      <c r="E86" s="21"/>
      <c r="F86" s="21"/>
      <c r="G86" s="21"/>
      <c r="H86" s="21"/>
      <c r="I86" s="49"/>
      <c r="J86" s="21"/>
      <c r="K86" s="21"/>
      <c r="L86" s="25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2" customFormat="1" ht="15" customHeight="1">
      <c r="A87" s="21"/>
      <c r="B87" s="22"/>
      <c r="C87" s="21"/>
      <c r="D87" s="21"/>
      <c r="E87" s="173" t="str">
        <f>E9</f>
        <v>SO 02 - Oprava podlah dílny - učebny elektra 2.np</v>
      </c>
      <c r="F87" s="177"/>
      <c r="G87" s="177"/>
      <c r="H87" s="177"/>
      <c r="I87" s="49"/>
      <c r="J87" s="21"/>
      <c r="K87" s="21"/>
      <c r="L87" s="25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2" customFormat="1" ht="6.9" customHeight="1">
      <c r="A88" s="21"/>
      <c r="B88" s="22"/>
      <c r="C88" s="21"/>
      <c r="D88" s="21"/>
      <c r="E88" s="21"/>
      <c r="F88" s="21"/>
      <c r="G88" s="21"/>
      <c r="H88" s="21"/>
      <c r="I88" s="49"/>
      <c r="J88" s="21"/>
      <c r="K88" s="21"/>
      <c r="L88" s="25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s="2" customFormat="1" ht="12" customHeight="1">
      <c r="A89" s="21"/>
      <c r="B89" s="22"/>
      <c r="C89" s="18" t="s">
        <v>19</v>
      </c>
      <c r="D89" s="21"/>
      <c r="E89" s="21"/>
      <c r="F89" s="17" t="str">
        <f>F12</f>
        <v>ISŠT Mělník</v>
      </c>
      <c r="G89" s="21"/>
      <c r="H89" s="21"/>
      <c r="I89" s="50" t="s">
        <v>21</v>
      </c>
      <c r="J89" s="34">
        <f>IF(J12="","",J12)</f>
        <v>44016</v>
      </c>
      <c r="K89" s="21"/>
      <c r="L89" s="25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s="2" customFormat="1" ht="6.9" customHeight="1">
      <c r="A90" s="21"/>
      <c r="B90" s="22"/>
      <c r="C90" s="21"/>
      <c r="D90" s="21"/>
      <c r="E90" s="21"/>
      <c r="F90" s="21"/>
      <c r="G90" s="21"/>
      <c r="H90" s="21"/>
      <c r="I90" s="49"/>
      <c r="J90" s="21"/>
      <c r="K90" s="21"/>
      <c r="L90" s="25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2" customFormat="1" ht="14.85" customHeight="1">
      <c r="A91" s="21"/>
      <c r="B91" s="22"/>
      <c r="C91" s="18" t="s">
        <v>22</v>
      </c>
      <c r="D91" s="21"/>
      <c r="E91" s="21"/>
      <c r="F91" s="17" t="str">
        <f>E15</f>
        <v>ISŠT Mělník</v>
      </c>
      <c r="G91" s="21"/>
      <c r="H91" s="21"/>
      <c r="I91" s="50" t="s">
        <v>29</v>
      </c>
      <c r="J91" s="20" t="str">
        <f>E21</f>
        <v xml:space="preserve"> </v>
      </c>
      <c r="K91" s="21"/>
      <c r="L91" s="25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s="2" customFormat="1" ht="14.85" customHeight="1">
      <c r="A92" s="21"/>
      <c r="B92" s="22"/>
      <c r="C92" s="18" t="s">
        <v>27</v>
      </c>
      <c r="D92" s="21"/>
      <c r="E92" s="21"/>
      <c r="F92" s="17" t="str">
        <f>IF(E18="","",E18)</f>
        <v>Vyplň údaj</v>
      </c>
      <c r="G92" s="21"/>
      <c r="H92" s="21"/>
      <c r="I92" s="50" t="s">
        <v>32</v>
      </c>
      <c r="J92" s="20" t="str">
        <f>E24</f>
        <v xml:space="preserve"> </v>
      </c>
      <c r="K92" s="21"/>
      <c r="L92" s="25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s="2" customFormat="1" ht="10.35" customHeight="1">
      <c r="A93" s="21"/>
      <c r="B93" s="22"/>
      <c r="C93" s="21"/>
      <c r="D93" s="21"/>
      <c r="E93" s="21"/>
      <c r="F93" s="21"/>
      <c r="G93" s="21"/>
      <c r="H93" s="21"/>
      <c r="I93" s="49"/>
      <c r="J93" s="21"/>
      <c r="K93" s="21"/>
      <c r="L93" s="25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s="2" customFormat="1" ht="29.25" customHeight="1">
      <c r="A94" s="21"/>
      <c r="B94" s="22"/>
      <c r="C94" s="75" t="s">
        <v>92</v>
      </c>
      <c r="D94" s="61"/>
      <c r="E94" s="61"/>
      <c r="F94" s="61"/>
      <c r="G94" s="61"/>
      <c r="H94" s="61"/>
      <c r="I94" s="76"/>
      <c r="J94" s="77" t="s">
        <v>93</v>
      </c>
      <c r="K94" s="61"/>
      <c r="L94" s="25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s="2" customFormat="1" ht="10.35" customHeight="1">
      <c r="A95" s="21"/>
      <c r="B95" s="22"/>
      <c r="C95" s="21"/>
      <c r="D95" s="21"/>
      <c r="E95" s="21"/>
      <c r="F95" s="21"/>
      <c r="G95" s="21"/>
      <c r="H95" s="21"/>
      <c r="I95" s="49"/>
      <c r="J95" s="21"/>
      <c r="K95" s="21"/>
      <c r="L95" s="25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47" s="2" customFormat="1" ht="22.95" customHeight="1">
      <c r="A96" s="21"/>
      <c r="B96" s="22"/>
      <c r="C96" s="78" t="s">
        <v>94</v>
      </c>
      <c r="D96" s="21"/>
      <c r="E96" s="21"/>
      <c r="F96" s="21"/>
      <c r="G96" s="21"/>
      <c r="H96" s="21"/>
      <c r="I96" s="49"/>
      <c r="J96" s="45">
        <f>J127</f>
        <v>0</v>
      </c>
      <c r="K96" s="21"/>
      <c r="L96" s="25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U96" s="12" t="s">
        <v>95</v>
      </c>
    </row>
    <row r="97" spans="2:12" s="4" customFormat="1" ht="24.9" customHeight="1">
      <c r="B97" s="79"/>
      <c r="D97" s="80" t="s">
        <v>96</v>
      </c>
      <c r="E97" s="81"/>
      <c r="F97" s="81"/>
      <c r="G97" s="81"/>
      <c r="H97" s="81"/>
      <c r="I97" s="82"/>
      <c r="J97" s="83">
        <f>J128</f>
        <v>0</v>
      </c>
      <c r="L97" s="79"/>
    </row>
    <row r="98" spans="2:12" s="5" customFormat="1" ht="19.95" customHeight="1">
      <c r="B98" s="84"/>
      <c r="D98" s="85" t="s">
        <v>99</v>
      </c>
      <c r="E98" s="86"/>
      <c r="F98" s="86"/>
      <c r="G98" s="86"/>
      <c r="H98" s="86"/>
      <c r="I98" s="87"/>
      <c r="J98" s="88">
        <f>J129</f>
        <v>0</v>
      </c>
      <c r="L98" s="84"/>
    </row>
    <row r="99" spans="2:12" s="5" customFormat="1" ht="19.95" customHeight="1">
      <c r="B99" s="84"/>
      <c r="D99" s="85" t="s">
        <v>100</v>
      </c>
      <c r="E99" s="86"/>
      <c r="F99" s="86"/>
      <c r="G99" s="86"/>
      <c r="H99" s="86"/>
      <c r="I99" s="87"/>
      <c r="J99" s="88">
        <f>J134</f>
        <v>0</v>
      </c>
      <c r="L99" s="84"/>
    </row>
    <row r="100" spans="2:12" s="5" customFormat="1" ht="19.95" customHeight="1">
      <c r="B100" s="84"/>
      <c r="D100" s="85" t="s">
        <v>101</v>
      </c>
      <c r="E100" s="86"/>
      <c r="F100" s="86"/>
      <c r="G100" s="86"/>
      <c r="H100" s="86"/>
      <c r="I100" s="87"/>
      <c r="J100" s="88">
        <f>J140</f>
        <v>0</v>
      </c>
      <c r="L100" s="84"/>
    </row>
    <row r="101" spans="2:12" s="4" customFormat="1" ht="24.9" customHeight="1">
      <c r="B101" s="79"/>
      <c r="D101" s="80" t="s">
        <v>290</v>
      </c>
      <c r="E101" s="81"/>
      <c r="F101" s="81"/>
      <c r="G101" s="81"/>
      <c r="H101" s="81"/>
      <c r="I101" s="82"/>
      <c r="J101" s="83">
        <f>J150</f>
        <v>0</v>
      </c>
      <c r="L101" s="79"/>
    </row>
    <row r="102" spans="2:12" s="5" customFormat="1" ht="19.95" customHeight="1">
      <c r="B102" s="84"/>
      <c r="D102" s="85" t="s">
        <v>291</v>
      </c>
      <c r="E102" s="86"/>
      <c r="F102" s="86"/>
      <c r="G102" s="86"/>
      <c r="H102" s="86"/>
      <c r="I102" s="87"/>
      <c r="J102" s="88">
        <f>J151</f>
        <v>0</v>
      </c>
      <c r="L102" s="84"/>
    </row>
    <row r="103" spans="2:12" s="4" customFormat="1" ht="24.9" customHeight="1">
      <c r="B103" s="79"/>
      <c r="D103" s="80" t="s">
        <v>103</v>
      </c>
      <c r="E103" s="81"/>
      <c r="F103" s="81"/>
      <c r="G103" s="81"/>
      <c r="H103" s="81"/>
      <c r="I103" s="82"/>
      <c r="J103" s="83">
        <f>J161</f>
        <v>0</v>
      </c>
      <c r="L103" s="79"/>
    </row>
    <row r="104" spans="2:12" s="5" customFormat="1" ht="19.95" customHeight="1">
      <c r="B104" s="84"/>
      <c r="D104" s="85" t="s">
        <v>104</v>
      </c>
      <c r="E104" s="86"/>
      <c r="F104" s="86"/>
      <c r="G104" s="86"/>
      <c r="H104" s="86"/>
      <c r="I104" s="87"/>
      <c r="J104" s="88">
        <f>J162</f>
        <v>0</v>
      </c>
      <c r="L104" s="84"/>
    </row>
    <row r="105" spans="2:12" s="5" customFormat="1" ht="19.95" customHeight="1">
      <c r="B105" s="84"/>
      <c r="D105" s="85" t="s">
        <v>105</v>
      </c>
      <c r="E105" s="86"/>
      <c r="F105" s="86"/>
      <c r="G105" s="86"/>
      <c r="H105" s="86"/>
      <c r="I105" s="87"/>
      <c r="J105" s="88">
        <f>J164</f>
        <v>0</v>
      </c>
      <c r="L105" s="84"/>
    </row>
    <row r="106" spans="2:12" s="5" customFormat="1" ht="19.95" customHeight="1">
      <c r="B106" s="84"/>
      <c r="D106" s="85" t="s">
        <v>106</v>
      </c>
      <c r="E106" s="86"/>
      <c r="F106" s="86"/>
      <c r="G106" s="86"/>
      <c r="H106" s="86"/>
      <c r="I106" s="87"/>
      <c r="J106" s="88">
        <f>J166</f>
        <v>0</v>
      </c>
      <c r="L106" s="84"/>
    </row>
    <row r="107" spans="2:12" s="4" customFormat="1" ht="21.75" customHeight="1">
      <c r="B107" s="79"/>
      <c r="D107" s="89" t="s">
        <v>107</v>
      </c>
      <c r="I107" s="90"/>
      <c r="J107" s="91">
        <f>J168</f>
        <v>0</v>
      </c>
      <c r="L107" s="79"/>
    </row>
    <row r="108" spans="1:31" s="2" customFormat="1" ht="21.75" customHeight="1">
      <c r="A108" s="21"/>
      <c r="B108" s="22"/>
      <c r="C108" s="21"/>
      <c r="D108" s="21"/>
      <c r="E108" s="21"/>
      <c r="F108" s="21"/>
      <c r="G108" s="21"/>
      <c r="H108" s="21"/>
      <c r="I108" s="49"/>
      <c r="J108" s="21"/>
      <c r="K108" s="21"/>
      <c r="L108" s="25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s="2" customFormat="1" ht="6.9" customHeight="1">
      <c r="A109" s="21"/>
      <c r="B109" s="30"/>
      <c r="C109" s="31"/>
      <c r="D109" s="31"/>
      <c r="E109" s="31"/>
      <c r="F109" s="31"/>
      <c r="G109" s="31"/>
      <c r="H109" s="31"/>
      <c r="I109" s="73"/>
      <c r="J109" s="31"/>
      <c r="K109" s="31"/>
      <c r="L109" s="25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3" spans="1:31" s="2" customFormat="1" ht="6.9" customHeight="1">
      <c r="A113" s="21"/>
      <c r="B113" s="32"/>
      <c r="C113" s="33"/>
      <c r="D113" s="33"/>
      <c r="E113" s="33"/>
      <c r="F113" s="33"/>
      <c r="G113" s="33"/>
      <c r="H113" s="33"/>
      <c r="I113" s="74"/>
      <c r="J113" s="33"/>
      <c r="K113" s="33"/>
      <c r="L113" s="25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s="2" customFormat="1" ht="24.9" customHeight="1">
      <c r="A114" s="21"/>
      <c r="B114" s="22"/>
      <c r="C114" s="16" t="s">
        <v>108</v>
      </c>
      <c r="D114" s="21"/>
      <c r="E114" s="21"/>
      <c r="F114" s="21"/>
      <c r="G114" s="21"/>
      <c r="H114" s="21"/>
      <c r="I114" s="49"/>
      <c r="J114" s="21"/>
      <c r="K114" s="21"/>
      <c r="L114" s="25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s="2" customFormat="1" ht="6.9" customHeight="1">
      <c r="A115" s="21"/>
      <c r="B115" s="22"/>
      <c r="C115" s="21"/>
      <c r="D115" s="21"/>
      <c r="E115" s="21"/>
      <c r="F115" s="21"/>
      <c r="G115" s="21"/>
      <c r="H115" s="21"/>
      <c r="I115" s="49"/>
      <c r="J115" s="21"/>
      <c r="K115" s="21"/>
      <c r="L115" s="25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s="2" customFormat="1" ht="12" customHeight="1">
      <c r="A116" s="21"/>
      <c r="B116" s="22"/>
      <c r="C116" s="18" t="s">
        <v>16</v>
      </c>
      <c r="D116" s="21"/>
      <c r="E116" s="21"/>
      <c r="F116" s="21"/>
      <c r="G116" s="21"/>
      <c r="H116" s="21"/>
      <c r="I116" s="49"/>
      <c r="J116" s="21"/>
      <c r="K116" s="21"/>
      <c r="L116" s="25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s="2" customFormat="1" ht="15" customHeight="1">
      <c r="A117" s="21"/>
      <c r="B117" s="22"/>
      <c r="C117" s="21"/>
      <c r="D117" s="21"/>
      <c r="E117" s="178" t="str">
        <f>E7</f>
        <v>„ISŠT Mělník: Učebny pohonů - dokončení stavebních prací“</v>
      </c>
      <c r="F117" s="179"/>
      <c r="G117" s="179"/>
      <c r="H117" s="179"/>
      <c r="I117" s="49"/>
      <c r="J117" s="21"/>
      <c r="K117" s="21"/>
      <c r="L117" s="25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s="2" customFormat="1" ht="12" customHeight="1">
      <c r="A118" s="21"/>
      <c r="B118" s="22"/>
      <c r="C118" s="18" t="s">
        <v>89</v>
      </c>
      <c r="D118" s="21"/>
      <c r="E118" s="21"/>
      <c r="F118" s="21"/>
      <c r="G118" s="21"/>
      <c r="H118" s="21"/>
      <c r="I118" s="49"/>
      <c r="J118" s="21"/>
      <c r="K118" s="21"/>
      <c r="L118" s="25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s="2" customFormat="1" ht="15" customHeight="1">
      <c r="A119" s="21"/>
      <c r="B119" s="22"/>
      <c r="C119" s="21"/>
      <c r="D119" s="21"/>
      <c r="E119" s="173" t="str">
        <f>E9</f>
        <v>SO 02 - Oprava podlah dílny - učebny elektra 2.np</v>
      </c>
      <c r="F119" s="177"/>
      <c r="G119" s="177"/>
      <c r="H119" s="177"/>
      <c r="I119" s="49"/>
      <c r="J119" s="21"/>
      <c r="K119" s="21"/>
      <c r="L119" s="25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s="2" customFormat="1" ht="6.9" customHeight="1">
      <c r="A120" s="21"/>
      <c r="B120" s="22"/>
      <c r="C120" s="21"/>
      <c r="D120" s="21"/>
      <c r="E120" s="21"/>
      <c r="F120" s="21"/>
      <c r="G120" s="21"/>
      <c r="H120" s="21"/>
      <c r="I120" s="49"/>
      <c r="J120" s="21"/>
      <c r="K120" s="21"/>
      <c r="L120" s="25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s="2" customFormat="1" ht="12" customHeight="1">
      <c r="A121" s="21"/>
      <c r="B121" s="22"/>
      <c r="C121" s="18" t="s">
        <v>19</v>
      </c>
      <c r="D121" s="21"/>
      <c r="E121" s="21"/>
      <c r="F121" s="17" t="str">
        <f>F12</f>
        <v>ISŠT Mělník</v>
      </c>
      <c r="G121" s="21"/>
      <c r="H121" s="21"/>
      <c r="I121" s="50" t="s">
        <v>21</v>
      </c>
      <c r="J121" s="34">
        <f>IF(J12="","",J12)</f>
        <v>44016</v>
      </c>
      <c r="K121" s="21"/>
      <c r="L121" s="25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s="2" customFormat="1" ht="6.9" customHeight="1">
      <c r="A122" s="21"/>
      <c r="B122" s="22"/>
      <c r="C122" s="21"/>
      <c r="D122" s="21"/>
      <c r="E122" s="21"/>
      <c r="F122" s="21"/>
      <c r="G122" s="21"/>
      <c r="H122" s="21"/>
      <c r="I122" s="49"/>
      <c r="J122" s="21"/>
      <c r="K122" s="21"/>
      <c r="L122" s="25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s="2" customFormat="1" ht="14.85" customHeight="1">
      <c r="A123" s="21"/>
      <c r="B123" s="22"/>
      <c r="C123" s="18" t="s">
        <v>22</v>
      </c>
      <c r="D123" s="21"/>
      <c r="E123" s="21"/>
      <c r="F123" s="17" t="str">
        <f>E15</f>
        <v>ISŠT Mělník</v>
      </c>
      <c r="G123" s="21"/>
      <c r="H123" s="21"/>
      <c r="I123" s="50" t="s">
        <v>29</v>
      </c>
      <c r="J123" s="20" t="str">
        <f>E21</f>
        <v xml:space="preserve"> </v>
      </c>
      <c r="K123" s="21"/>
      <c r="L123" s="25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s="2" customFormat="1" ht="14.85" customHeight="1">
      <c r="A124" s="21"/>
      <c r="B124" s="22"/>
      <c r="C124" s="18" t="s">
        <v>27</v>
      </c>
      <c r="D124" s="21"/>
      <c r="E124" s="21"/>
      <c r="F124" s="17" t="str">
        <f>IF(E18="","",E18)</f>
        <v>Vyplň údaj</v>
      </c>
      <c r="G124" s="21"/>
      <c r="H124" s="21"/>
      <c r="I124" s="50" t="s">
        <v>32</v>
      </c>
      <c r="J124" s="20" t="str">
        <f>E24</f>
        <v xml:space="preserve"> </v>
      </c>
      <c r="K124" s="21"/>
      <c r="L124" s="25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s="2" customFormat="1" ht="10.35" customHeight="1">
      <c r="A125" s="21"/>
      <c r="B125" s="22"/>
      <c r="C125" s="21"/>
      <c r="D125" s="21"/>
      <c r="E125" s="21"/>
      <c r="F125" s="21"/>
      <c r="G125" s="21"/>
      <c r="H125" s="21"/>
      <c r="I125" s="49"/>
      <c r="J125" s="21"/>
      <c r="K125" s="21"/>
      <c r="L125" s="25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s="6" customFormat="1" ht="29.25" customHeight="1">
      <c r="A126" s="92"/>
      <c r="B126" s="93"/>
      <c r="C126" s="94" t="s">
        <v>109</v>
      </c>
      <c r="D126" s="95" t="s">
        <v>59</v>
      </c>
      <c r="E126" s="95" t="s">
        <v>55</v>
      </c>
      <c r="F126" s="95" t="s">
        <v>56</v>
      </c>
      <c r="G126" s="95" t="s">
        <v>110</v>
      </c>
      <c r="H126" s="95" t="s">
        <v>111</v>
      </c>
      <c r="I126" s="96" t="s">
        <v>112</v>
      </c>
      <c r="J126" s="97" t="s">
        <v>93</v>
      </c>
      <c r="K126" s="98" t="s">
        <v>113</v>
      </c>
      <c r="L126" s="99"/>
      <c r="M126" s="39" t="s">
        <v>1</v>
      </c>
      <c r="N126" s="40" t="s">
        <v>38</v>
      </c>
      <c r="O126" s="40" t="s">
        <v>114</v>
      </c>
      <c r="P126" s="40" t="s">
        <v>115</v>
      </c>
      <c r="Q126" s="40" t="s">
        <v>116</v>
      </c>
      <c r="R126" s="40" t="s">
        <v>117</v>
      </c>
      <c r="S126" s="40" t="s">
        <v>118</v>
      </c>
      <c r="T126" s="41" t="s">
        <v>119</v>
      </c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</row>
    <row r="127" spans="1:63" s="2" customFormat="1" ht="22.95" customHeight="1">
      <c r="A127" s="21"/>
      <c r="B127" s="22"/>
      <c r="C127" s="44" t="s">
        <v>120</v>
      </c>
      <c r="D127" s="21"/>
      <c r="E127" s="21"/>
      <c r="F127" s="21"/>
      <c r="G127" s="21"/>
      <c r="H127" s="21"/>
      <c r="I127" s="49"/>
      <c r="J127" s="319">
        <f>BK127</f>
        <v>0</v>
      </c>
      <c r="K127" s="21"/>
      <c r="L127" s="22"/>
      <c r="M127" s="42"/>
      <c r="N127" s="35"/>
      <c r="O127" s="43"/>
      <c r="P127" s="100">
        <f>P128+P150+P161+P168</f>
        <v>0</v>
      </c>
      <c r="Q127" s="43"/>
      <c r="R127" s="100">
        <f>R128+R150+R161+R168</f>
        <v>1.4367615999999999</v>
      </c>
      <c r="S127" s="43"/>
      <c r="T127" s="101">
        <f>T128+T150+T161+T168</f>
        <v>0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T127" s="12" t="s">
        <v>73</v>
      </c>
      <c r="AU127" s="12" t="s">
        <v>95</v>
      </c>
      <c r="BK127" s="102">
        <f>BK128+BK150+BK161+BK168</f>
        <v>0</v>
      </c>
    </row>
    <row r="128" spans="2:63" s="7" customFormat="1" ht="25.95" customHeight="1">
      <c r="B128" s="103"/>
      <c r="D128" s="104" t="s">
        <v>73</v>
      </c>
      <c r="E128" s="105" t="s">
        <v>121</v>
      </c>
      <c r="F128" s="105" t="s">
        <v>122</v>
      </c>
      <c r="I128" s="106"/>
      <c r="J128" s="320">
        <f>BK128</f>
        <v>0</v>
      </c>
      <c r="L128" s="103"/>
      <c r="M128" s="107"/>
      <c r="N128" s="108"/>
      <c r="O128" s="108"/>
      <c r="P128" s="109">
        <f>P129+P134+P140</f>
        <v>0</v>
      </c>
      <c r="Q128" s="108"/>
      <c r="R128" s="109">
        <f>R129+R134+R140</f>
        <v>0.0045376</v>
      </c>
      <c r="S128" s="108"/>
      <c r="T128" s="110">
        <f>T129+T134+T140</f>
        <v>0</v>
      </c>
      <c r="AR128" s="104" t="s">
        <v>82</v>
      </c>
      <c r="AT128" s="111" t="s">
        <v>73</v>
      </c>
      <c r="AU128" s="111" t="s">
        <v>74</v>
      </c>
      <c r="AY128" s="104" t="s">
        <v>123</v>
      </c>
      <c r="BK128" s="112">
        <f>BK129+BK134+BK140</f>
        <v>0</v>
      </c>
    </row>
    <row r="129" spans="2:63" s="7" customFormat="1" ht="22.95" customHeight="1">
      <c r="B129" s="103"/>
      <c r="D129" s="104" t="s">
        <v>73</v>
      </c>
      <c r="E129" s="113" t="s">
        <v>179</v>
      </c>
      <c r="F129" s="113" t="s">
        <v>195</v>
      </c>
      <c r="I129" s="106"/>
      <c r="J129" s="302">
        <f>BK129</f>
        <v>0</v>
      </c>
      <c r="L129" s="103"/>
      <c r="M129" s="107"/>
      <c r="N129" s="108"/>
      <c r="O129" s="108"/>
      <c r="P129" s="109">
        <f>SUM(P130:P133)</f>
        <v>0</v>
      </c>
      <c r="Q129" s="108"/>
      <c r="R129" s="109">
        <f>SUM(R130:R133)</f>
        <v>0.0045376</v>
      </c>
      <c r="S129" s="108"/>
      <c r="T129" s="110">
        <f>SUM(T130:T133)</f>
        <v>0</v>
      </c>
      <c r="AR129" s="104" t="s">
        <v>82</v>
      </c>
      <c r="AT129" s="111" t="s">
        <v>73</v>
      </c>
      <c r="AU129" s="111" t="s">
        <v>82</v>
      </c>
      <c r="AY129" s="104" t="s">
        <v>123</v>
      </c>
      <c r="BK129" s="112">
        <f>SUM(BK130:BK133)</f>
        <v>0</v>
      </c>
    </row>
    <row r="130" spans="1:65" s="2" customFormat="1" ht="21.45" customHeight="1">
      <c r="A130" s="21"/>
      <c r="B130" s="114"/>
      <c r="C130" s="296" t="s">
        <v>82</v>
      </c>
      <c r="D130" s="296" t="s">
        <v>126</v>
      </c>
      <c r="E130" s="297" t="s">
        <v>197</v>
      </c>
      <c r="F130" s="298" t="s">
        <v>198</v>
      </c>
      <c r="G130" s="299" t="s">
        <v>161</v>
      </c>
      <c r="H130" s="300">
        <v>113.44</v>
      </c>
      <c r="I130" s="115"/>
      <c r="J130" s="301">
        <f>ROUND(I130*H130,2)</f>
        <v>0</v>
      </c>
      <c r="K130" s="116"/>
      <c r="L130" s="22"/>
      <c r="M130" s="117" t="s">
        <v>1</v>
      </c>
      <c r="N130" s="118" t="s">
        <v>39</v>
      </c>
      <c r="O130" s="36"/>
      <c r="P130" s="119">
        <f>O130*H130</f>
        <v>0</v>
      </c>
      <c r="Q130" s="119">
        <v>4E-05</v>
      </c>
      <c r="R130" s="119">
        <f>Q130*H130</f>
        <v>0.0045376</v>
      </c>
      <c r="S130" s="119">
        <v>0</v>
      </c>
      <c r="T130" s="120">
        <f>S130*H130</f>
        <v>0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R130" s="121" t="s">
        <v>130</v>
      </c>
      <c r="AT130" s="121" t="s">
        <v>126</v>
      </c>
      <c r="AU130" s="121" t="s">
        <v>84</v>
      </c>
      <c r="AY130" s="12" t="s">
        <v>123</v>
      </c>
      <c r="BE130" s="122">
        <f>IF(N130="základní",J130,0)</f>
        <v>0</v>
      </c>
      <c r="BF130" s="122">
        <f>IF(N130="snížená",J130,0)</f>
        <v>0</v>
      </c>
      <c r="BG130" s="122">
        <f>IF(N130="zákl. přenesená",J130,0)</f>
        <v>0</v>
      </c>
      <c r="BH130" s="122">
        <f>IF(N130="sníž. přenesená",J130,0)</f>
        <v>0</v>
      </c>
      <c r="BI130" s="122">
        <f>IF(N130="nulová",J130,0)</f>
        <v>0</v>
      </c>
      <c r="BJ130" s="12" t="s">
        <v>82</v>
      </c>
      <c r="BK130" s="122">
        <f>ROUND(I130*H130,2)</f>
        <v>0</v>
      </c>
      <c r="BL130" s="12" t="s">
        <v>130</v>
      </c>
      <c r="BM130" s="121" t="s">
        <v>292</v>
      </c>
    </row>
    <row r="131" spans="2:51" s="8" customFormat="1" ht="12">
      <c r="B131" s="123"/>
      <c r="D131" s="124" t="s">
        <v>132</v>
      </c>
      <c r="E131" s="125" t="s">
        <v>1</v>
      </c>
      <c r="F131" s="126" t="s">
        <v>293</v>
      </c>
      <c r="H131" s="125" t="s">
        <v>1</v>
      </c>
      <c r="I131" s="127"/>
      <c r="J131" s="316"/>
      <c r="L131" s="123"/>
      <c r="M131" s="128"/>
      <c r="N131" s="129"/>
      <c r="O131" s="129"/>
      <c r="P131" s="129"/>
      <c r="Q131" s="129"/>
      <c r="R131" s="129"/>
      <c r="S131" s="129"/>
      <c r="T131" s="130"/>
      <c r="AT131" s="125" t="s">
        <v>132</v>
      </c>
      <c r="AU131" s="125" t="s">
        <v>84</v>
      </c>
      <c r="AV131" s="8" t="s">
        <v>82</v>
      </c>
      <c r="AW131" s="8" t="s">
        <v>31</v>
      </c>
      <c r="AX131" s="8" t="s">
        <v>74</v>
      </c>
      <c r="AY131" s="125" t="s">
        <v>123</v>
      </c>
    </row>
    <row r="132" spans="2:51" s="9" customFormat="1" ht="12">
      <c r="B132" s="131"/>
      <c r="D132" s="124" t="s">
        <v>132</v>
      </c>
      <c r="E132" s="132" t="s">
        <v>1</v>
      </c>
      <c r="F132" s="133" t="s">
        <v>294</v>
      </c>
      <c r="H132" s="134">
        <v>113.44</v>
      </c>
      <c r="I132" s="135"/>
      <c r="J132" s="306"/>
      <c r="L132" s="131"/>
      <c r="M132" s="136"/>
      <c r="N132" s="137"/>
      <c r="O132" s="137"/>
      <c r="P132" s="137"/>
      <c r="Q132" s="137"/>
      <c r="R132" s="137"/>
      <c r="S132" s="137"/>
      <c r="T132" s="138"/>
      <c r="AT132" s="132" t="s">
        <v>132</v>
      </c>
      <c r="AU132" s="132" t="s">
        <v>84</v>
      </c>
      <c r="AV132" s="9" t="s">
        <v>84</v>
      </c>
      <c r="AW132" s="9" t="s">
        <v>31</v>
      </c>
      <c r="AX132" s="9" t="s">
        <v>74</v>
      </c>
      <c r="AY132" s="132" t="s">
        <v>123</v>
      </c>
    </row>
    <row r="133" spans="2:51" s="10" customFormat="1" ht="12">
      <c r="B133" s="139"/>
      <c r="D133" s="124" t="s">
        <v>132</v>
      </c>
      <c r="E133" s="140" t="s">
        <v>1</v>
      </c>
      <c r="F133" s="141" t="s">
        <v>135</v>
      </c>
      <c r="H133" s="142">
        <v>113.44</v>
      </c>
      <c r="I133" s="143"/>
      <c r="J133" s="311"/>
      <c r="L133" s="139"/>
      <c r="M133" s="144"/>
      <c r="N133" s="145"/>
      <c r="O133" s="145"/>
      <c r="P133" s="145"/>
      <c r="Q133" s="145"/>
      <c r="R133" s="145"/>
      <c r="S133" s="145"/>
      <c r="T133" s="146"/>
      <c r="AT133" s="140" t="s">
        <v>132</v>
      </c>
      <c r="AU133" s="140" t="s">
        <v>84</v>
      </c>
      <c r="AV133" s="10" t="s">
        <v>130</v>
      </c>
      <c r="AW133" s="10" t="s">
        <v>31</v>
      </c>
      <c r="AX133" s="10" t="s">
        <v>82</v>
      </c>
      <c r="AY133" s="140" t="s">
        <v>123</v>
      </c>
    </row>
    <row r="134" spans="2:63" s="7" customFormat="1" ht="22.95" customHeight="1">
      <c r="B134" s="103"/>
      <c r="D134" s="104" t="s">
        <v>73</v>
      </c>
      <c r="E134" s="113" t="s">
        <v>200</v>
      </c>
      <c r="F134" s="113" t="s">
        <v>201</v>
      </c>
      <c r="I134" s="106"/>
      <c r="J134" s="302">
        <f>BK134</f>
        <v>0</v>
      </c>
      <c r="L134" s="103"/>
      <c r="M134" s="107"/>
      <c r="N134" s="108"/>
      <c r="O134" s="108"/>
      <c r="P134" s="109">
        <f>SUM(P135:P139)</f>
        <v>0</v>
      </c>
      <c r="Q134" s="108"/>
      <c r="R134" s="109">
        <f>SUM(R135:R139)</f>
        <v>0</v>
      </c>
      <c r="S134" s="108"/>
      <c r="T134" s="110">
        <f>SUM(T135:T139)</f>
        <v>0</v>
      </c>
      <c r="AR134" s="104" t="s">
        <v>82</v>
      </c>
      <c r="AT134" s="111" t="s">
        <v>73</v>
      </c>
      <c r="AU134" s="111" t="s">
        <v>82</v>
      </c>
      <c r="AY134" s="104" t="s">
        <v>123</v>
      </c>
      <c r="BK134" s="112">
        <f>SUM(BK135:BK139)</f>
        <v>0</v>
      </c>
    </row>
    <row r="135" spans="1:65" s="2" customFormat="1" ht="21.45" customHeight="1">
      <c r="A135" s="21"/>
      <c r="B135" s="114"/>
      <c r="C135" s="296" t="s">
        <v>84</v>
      </c>
      <c r="D135" s="296" t="s">
        <v>126</v>
      </c>
      <c r="E135" s="297" t="s">
        <v>295</v>
      </c>
      <c r="F135" s="298" t="s">
        <v>296</v>
      </c>
      <c r="G135" s="299" t="s">
        <v>161</v>
      </c>
      <c r="H135" s="300">
        <v>113.44</v>
      </c>
      <c r="I135" s="115"/>
      <c r="J135" s="301">
        <f>ROUND(I135*H135,2)</f>
        <v>0</v>
      </c>
      <c r="K135" s="116"/>
      <c r="L135" s="22"/>
      <c r="M135" s="117" t="s">
        <v>1</v>
      </c>
      <c r="N135" s="118" t="s">
        <v>39</v>
      </c>
      <c r="O135" s="36"/>
      <c r="P135" s="119">
        <f>O135*H135</f>
        <v>0</v>
      </c>
      <c r="Q135" s="119">
        <v>0</v>
      </c>
      <c r="R135" s="119">
        <f>Q135*H135</f>
        <v>0</v>
      </c>
      <c r="S135" s="119">
        <v>0</v>
      </c>
      <c r="T135" s="120">
        <f>S135*H135</f>
        <v>0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R135" s="121" t="s">
        <v>214</v>
      </c>
      <c r="AT135" s="121" t="s">
        <v>126</v>
      </c>
      <c r="AU135" s="121" t="s">
        <v>84</v>
      </c>
      <c r="AY135" s="12" t="s">
        <v>123</v>
      </c>
      <c r="BE135" s="122">
        <f>IF(N135="základní",J135,0)</f>
        <v>0</v>
      </c>
      <c r="BF135" s="122">
        <f>IF(N135="snížená",J135,0)</f>
        <v>0</v>
      </c>
      <c r="BG135" s="122">
        <f>IF(N135="zákl. přenesená",J135,0)</f>
        <v>0</v>
      </c>
      <c r="BH135" s="122">
        <f>IF(N135="sníž. přenesená",J135,0)</f>
        <v>0</v>
      </c>
      <c r="BI135" s="122">
        <f>IF(N135="nulová",J135,0)</f>
        <v>0</v>
      </c>
      <c r="BJ135" s="12" t="s">
        <v>82</v>
      </c>
      <c r="BK135" s="122">
        <f>ROUND(I135*H135,2)</f>
        <v>0</v>
      </c>
      <c r="BL135" s="12" t="s">
        <v>214</v>
      </c>
      <c r="BM135" s="121" t="s">
        <v>297</v>
      </c>
    </row>
    <row r="136" spans="2:51" s="8" customFormat="1" ht="12">
      <c r="B136" s="123"/>
      <c r="D136" s="124" t="s">
        <v>132</v>
      </c>
      <c r="E136" s="125" t="s">
        <v>1</v>
      </c>
      <c r="F136" s="126" t="s">
        <v>293</v>
      </c>
      <c r="H136" s="125" t="s">
        <v>1</v>
      </c>
      <c r="I136" s="127"/>
      <c r="J136" s="316"/>
      <c r="L136" s="123"/>
      <c r="M136" s="128"/>
      <c r="N136" s="129"/>
      <c r="O136" s="129"/>
      <c r="P136" s="129"/>
      <c r="Q136" s="129"/>
      <c r="R136" s="129"/>
      <c r="S136" s="129"/>
      <c r="T136" s="130"/>
      <c r="AT136" s="125" t="s">
        <v>132</v>
      </c>
      <c r="AU136" s="125" t="s">
        <v>84</v>
      </c>
      <c r="AV136" s="8" t="s">
        <v>82</v>
      </c>
      <c r="AW136" s="8" t="s">
        <v>31</v>
      </c>
      <c r="AX136" s="8" t="s">
        <v>74</v>
      </c>
      <c r="AY136" s="125" t="s">
        <v>123</v>
      </c>
    </row>
    <row r="137" spans="2:51" s="9" customFormat="1" ht="12">
      <c r="B137" s="131"/>
      <c r="D137" s="124" t="s">
        <v>132</v>
      </c>
      <c r="E137" s="132" t="s">
        <v>1</v>
      </c>
      <c r="F137" s="133" t="s">
        <v>294</v>
      </c>
      <c r="H137" s="134">
        <v>113.44</v>
      </c>
      <c r="I137" s="135"/>
      <c r="J137" s="306"/>
      <c r="L137" s="131"/>
      <c r="M137" s="136"/>
      <c r="N137" s="137"/>
      <c r="O137" s="137"/>
      <c r="P137" s="137"/>
      <c r="Q137" s="137"/>
      <c r="R137" s="137"/>
      <c r="S137" s="137"/>
      <c r="T137" s="138"/>
      <c r="AT137" s="132" t="s">
        <v>132</v>
      </c>
      <c r="AU137" s="132" t="s">
        <v>84</v>
      </c>
      <c r="AV137" s="9" t="s">
        <v>84</v>
      </c>
      <c r="AW137" s="9" t="s">
        <v>31</v>
      </c>
      <c r="AX137" s="9" t="s">
        <v>74</v>
      </c>
      <c r="AY137" s="132" t="s">
        <v>123</v>
      </c>
    </row>
    <row r="138" spans="2:51" s="10" customFormat="1" ht="12">
      <c r="B138" s="139"/>
      <c r="D138" s="124" t="s">
        <v>132</v>
      </c>
      <c r="E138" s="140" t="s">
        <v>1</v>
      </c>
      <c r="F138" s="141" t="s">
        <v>135</v>
      </c>
      <c r="H138" s="142">
        <v>113.44</v>
      </c>
      <c r="I138" s="143"/>
      <c r="J138" s="311"/>
      <c r="L138" s="139"/>
      <c r="M138" s="144"/>
      <c r="N138" s="145"/>
      <c r="O138" s="145"/>
      <c r="P138" s="145"/>
      <c r="Q138" s="145"/>
      <c r="R138" s="145"/>
      <c r="S138" s="145"/>
      <c r="T138" s="146"/>
      <c r="AT138" s="140" t="s">
        <v>132</v>
      </c>
      <c r="AU138" s="140" t="s">
        <v>84</v>
      </c>
      <c r="AV138" s="10" t="s">
        <v>130</v>
      </c>
      <c r="AW138" s="10" t="s">
        <v>31</v>
      </c>
      <c r="AX138" s="10" t="s">
        <v>82</v>
      </c>
      <c r="AY138" s="140" t="s">
        <v>123</v>
      </c>
    </row>
    <row r="139" spans="1:65" s="2" customFormat="1" ht="15" customHeight="1">
      <c r="A139" s="21"/>
      <c r="B139" s="114"/>
      <c r="C139" s="296" t="s">
        <v>144</v>
      </c>
      <c r="D139" s="296" t="s">
        <v>126</v>
      </c>
      <c r="E139" s="297" t="s">
        <v>228</v>
      </c>
      <c r="F139" s="298" t="s">
        <v>229</v>
      </c>
      <c r="G139" s="299" t="s">
        <v>161</v>
      </c>
      <c r="H139" s="300">
        <v>113.44</v>
      </c>
      <c r="I139" s="115"/>
      <c r="J139" s="301">
        <f>ROUND(I139*H139,2)</f>
        <v>0</v>
      </c>
      <c r="K139" s="116"/>
      <c r="L139" s="22"/>
      <c r="M139" s="117" t="s">
        <v>1</v>
      </c>
      <c r="N139" s="118" t="s">
        <v>39</v>
      </c>
      <c r="O139" s="36"/>
      <c r="P139" s="119">
        <f>O139*H139</f>
        <v>0</v>
      </c>
      <c r="Q139" s="119">
        <v>0</v>
      </c>
      <c r="R139" s="119">
        <f>Q139*H139</f>
        <v>0</v>
      </c>
      <c r="S139" s="119">
        <v>0</v>
      </c>
      <c r="T139" s="120">
        <f>S139*H139</f>
        <v>0</v>
      </c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R139" s="121" t="s">
        <v>214</v>
      </c>
      <c r="AT139" s="121" t="s">
        <v>126</v>
      </c>
      <c r="AU139" s="121" t="s">
        <v>84</v>
      </c>
      <c r="AY139" s="12" t="s">
        <v>123</v>
      </c>
      <c r="BE139" s="122">
        <f>IF(N139="základní",J139,0)</f>
        <v>0</v>
      </c>
      <c r="BF139" s="122">
        <f>IF(N139="snížená",J139,0)</f>
        <v>0</v>
      </c>
      <c r="BG139" s="122">
        <f>IF(N139="zákl. přenesená",J139,0)</f>
        <v>0</v>
      </c>
      <c r="BH139" s="122">
        <f>IF(N139="sníž. přenesená",J139,0)</f>
        <v>0</v>
      </c>
      <c r="BI139" s="122">
        <f>IF(N139="nulová",J139,0)</f>
        <v>0</v>
      </c>
      <c r="BJ139" s="12" t="s">
        <v>82</v>
      </c>
      <c r="BK139" s="122">
        <f>ROUND(I139*H139,2)</f>
        <v>0</v>
      </c>
      <c r="BL139" s="12" t="s">
        <v>214</v>
      </c>
      <c r="BM139" s="121" t="s">
        <v>298</v>
      </c>
    </row>
    <row r="140" spans="2:63" s="7" customFormat="1" ht="22.95" customHeight="1">
      <c r="B140" s="103"/>
      <c r="C140" s="303"/>
      <c r="D140" s="304" t="s">
        <v>73</v>
      </c>
      <c r="E140" s="305" t="s">
        <v>231</v>
      </c>
      <c r="F140" s="305" t="s">
        <v>232</v>
      </c>
      <c r="G140" s="303"/>
      <c r="H140" s="303"/>
      <c r="I140" s="106"/>
      <c r="J140" s="302">
        <f>BK140</f>
        <v>0</v>
      </c>
      <c r="L140" s="103"/>
      <c r="M140" s="107"/>
      <c r="N140" s="108"/>
      <c r="O140" s="108"/>
      <c r="P140" s="109">
        <f>SUM(P141:P149)</f>
        <v>0</v>
      </c>
      <c r="Q140" s="108"/>
      <c r="R140" s="109">
        <f>SUM(R141:R149)</f>
        <v>0</v>
      </c>
      <c r="S140" s="108"/>
      <c r="T140" s="110">
        <f>SUM(T141:T149)</f>
        <v>0</v>
      </c>
      <c r="AR140" s="104" t="s">
        <v>82</v>
      </c>
      <c r="AT140" s="111" t="s">
        <v>73</v>
      </c>
      <c r="AU140" s="111" t="s">
        <v>82</v>
      </c>
      <c r="AY140" s="104" t="s">
        <v>123</v>
      </c>
      <c r="BK140" s="112">
        <f>SUM(BK141:BK149)</f>
        <v>0</v>
      </c>
    </row>
    <row r="141" spans="1:65" s="2" customFormat="1" ht="21.45" customHeight="1">
      <c r="A141" s="21"/>
      <c r="B141" s="114"/>
      <c r="C141" s="296" t="s">
        <v>130</v>
      </c>
      <c r="D141" s="296" t="s">
        <v>126</v>
      </c>
      <c r="E141" s="297" t="s">
        <v>299</v>
      </c>
      <c r="F141" s="298" t="s">
        <v>300</v>
      </c>
      <c r="G141" s="299" t="s">
        <v>154</v>
      </c>
      <c r="H141" s="300">
        <v>1.588</v>
      </c>
      <c r="I141" s="115"/>
      <c r="J141" s="301">
        <f>ROUND(I141*H141,2)</f>
        <v>0</v>
      </c>
      <c r="K141" s="116"/>
      <c r="L141" s="22"/>
      <c r="M141" s="117" t="s">
        <v>1</v>
      </c>
      <c r="N141" s="118" t="s">
        <v>39</v>
      </c>
      <c r="O141" s="36"/>
      <c r="P141" s="119">
        <f>O141*H141</f>
        <v>0</v>
      </c>
      <c r="Q141" s="119">
        <v>0</v>
      </c>
      <c r="R141" s="119">
        <f>Q141*H141</f>
        <v>0</v>
      </c>
      <c r="S141" s="119">
        <v>0</v>
      </c>
      <c r="T141" s="120">
        <f>S141*H141</f>
        <v>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R141" s="121" t="s">
        <v>130</v>
      </c>
      <c r="AT141" s="121" t="s">
        <v>126</v>
      </c>
      <c r="AU141" s="121" t="s">
        <v>84</v>
      </c>
      <c r="AY141" s="12" t="s">
        <v>123</v>
      </c>
      <c r="BE141" s="122">
        <f>IF(N141="základní",J141,0)</f>
        <v>0</v>
      </c>
      <c r="BF141" s="122">
        <f>IF(N141="snížená",J141,0)</f>
        <v>0</v>
      </c>
      <c r="BG141" s="122">
        <f>IF(N141="zákl. přenesená",J141,0)</f>
        <v>0</v>
      </c>
      <c r="BH141" s="122">
        <f>IF(N141="sníž. přenesená",J141,0)</f>
        <v>0</v>
      </c>
      <c r="BI141" s="122">
        <f>IF(N141="nulová",J141,0)</f>
        <v>0</v>
      </c>
      <c r="BJ141" s="12" t="s">
        <v>82</v>
      </c>
      <c r="BK141" s="122">
        <f>ROUND(I141*H141,2)</f>
        <v>0</v>
      </c>
      <c r="BL141" s="12" t="s">
        <v>130</v>
      </c>
      <c r="BM141" s="121" t="s">
        <v>301</v>
      </c>
    </row>
    <row r="142" spans="2:51" s="9" customFormat="1" ht="12">
      <c r="B142" s="131"/>
      <c r="C142" s="306"/>
      <c r="D142" s="307" t="s">
        <v>132</v>
      </c>
      <c r="E142" s="308" t="s">
        <v>1</v>
      </c>
      <c r="F142" s="309" t="s">
        <v>302</v>
      </c>
      <c r="G142" s="306"/>
      <c r="H142" s="310">
        <v>1.588</v>
      </c>
      <c r="I142" s="135"/>
      <c r="J142" s="306"/>
      <c r="L142" s="131"/>
      <c r="M142" s="136"/>
      <c r="N142" s="137"/>
      <c r="O142" s="137"/>
      <c r="P142" s="137"/>
      <c r="Q142" s="137"/>
      <c r="R142" s="137"/>
      <c r="S142" s="137"/>
      <c r="T142" s="138"/>
      <c r="AT142" s="132" t="s">
        <v>132</v>
      </c>
      <c r="AU142" s="132" t="s">
        <v>84</v>
      </c>
      <c r="AV142" s="9" t="s">
        <v>84</v>
      </c>
      <c r="AW142" s="9" t="s">
        <v>31</v>
      </c>
      <c r="AX142" s="9" t="s">
        <v>74</v>
      </c>
      <c r="AY142" s="132" t="s">
        <v>123</v>
      </c>
    </row>
    <row r="143" spans="2:51" s="10" customFormat="1" ht="12">
      <c r="B143" s="139"/>
      <c r="C143" s="311"/>
      <c r="D143" s="307" t="s">
        <v>132</v>
      </c>
      <c r="E143" s="312" t="s">
        <v>1</v>
      </c>
      <c r="F143" s="313" t="s">
        <v>135</v>
      </c>
      <c r="G143" s="311"/>
      <c r="H143" s="314">
        <v>1.588</v>
      </c>
      <c r="I143" s="143"/>
      <c r="J143" s="311"/>
      <c r="L143" s="139"/>
      <c r="M143" s="144"/>
      <c r="N143" s="145"/>
      <c r="O143" s="145"/>
      <c r="P143" s="145"/>
      <c r="Q143" s="145"/>
      <c r="R143" s="145"/>
      <c r="S143" s="145"/>
      <c r="T143" s="146"/>
      <c r="AT143" s="140" t="s">
        <v>132</v>
      </c>
      <c r="AU143" s="140" t="s">
        <v>84</v>
      </c>
      <c r="AV143" s="10" t="s">
        <v>130</v>
      </c>
      <c r="AW143" s="10" t="s">
        <v>31</v>
      </c>
      <c r="AX143" s="10" t="s">
        <v>82</v>
      </c>
      <c r="AY143" s="140" t="s">
        <v>123</v>
      </c>
    </row>
    <row r="144" spans="1:65" s="2" customFormat="1" ht="15" customHeight="1">
      <c r="A144" s="21"/>
      <c r="B144" s="114"/>
      <c r="C144" s="296" t="s">
        <v>151</v>
      </c>
      <c r="D144" s="296" t="s">
        <v>126</v>
      </c>
      <c r="E144" s="297" t="s">
        <v>237</v>
      </c>
      <c r="F144" s="298" t="s">
        <v>238</v>
      </c>
      <c r="G144" s="299" t="s">
        <v>154</v>
      </c>
      <c r="H144" s="300">
        <v>1.588</v>
      </c>
      <c r="I144" s="115"/>
      <c r="J144" s="301">
        <f>ROUND(I144*H144,2)</f>
        <v>0</v>
      </c>
      <c r="K144" s="116"/>
      <c r="L144" s="22"/>
      <c r="M144" s="117" t="s">
        <v>1</v>
      </c>
      <c r="N144" s="118" t="s">
        <v>39</v>
      </c>
      <c r="O144" s="36"/>
      <c r="P144" s="119">
        <f>O144*H144</f>
        <v>0</v>
      </c>
      <c r="Q144" s="119">
        <v>0</v>
      </c>
      <c r="R144" s="119">
        <f>Q144*H144</f>
        <v>0</v>
      </c>
      <c r="S144" s="119">
        <v>0</v>
      </c>
      <c r="T144" s="120">
        <f>S144*H144</f>
        <v>0</v>
      </c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R144" s="121" t="s">
        <v>130</v>
      </c>
      <c r="AT144" s="121" t="s">
        <v>126</v>
      </c>
      <c r="AU144" s="121" t="s">
        <v>84</v>
      </c>
      <c r="AY144" s="12" t="s">
        <v>123</v>
      </c>
      <c r="BE144" s="122">
        <f>IF(N144="základní",J144,0)</f>
        <v>0</v>
      </c>
      <c r="BF144" s="122">
        <f>IF(N144="snížená",J144,0)</f>
        <v>0</v>
      </c>
      <c r="BG144" s="122">
        <f>IF(N144="zákl. přenesená",J144,0)</f>
        <v>0</v>
      </c>
      <c r="BH144" s="122">
        <f>IF(N144="sníž. přenesená",J144,0)</f>
        <v>0</v>
      </c>
      <c r="BI144" s="122">
        <f>IF(N144="nulová",J144,0)</f>
        <v>0</v>
      </c>
      <c r="BJ144" s="12" t="s">
        <v>82</v>
      </c>
      <c r="BK144" s="122">
        <f>ROUND(I144*H144,2)</f>
        <v>0</v>
      </c>
      <c r="BL144" s="12" t="s">
        <v>130</v>
      </c>
      <c r="BM144" s="121" t="s">
        <v>303</v>
      </c>
    </row>
    <row r="145" spans="1:65" s="2" customFormat="1" ht="21.45" customHeight="1">
      <c r="A145" s="21"/>
      <c r="B145" s="114"/>
      <c r="C145" s="296" t="s">
        <v>158</v>
      </c>
      <c r="D145" s="296" t="s">
        <v>126</v>
      </c>
      <c r="E145" s="297" t="s">
        <v>243</v>
      </c>
      <c r="F145" s="298" t="s">
        <v>244</v>
      </c>
      <c r="G145" s="299" t="s">
        <v>154</v>
      </c>
      <c r="H145" s="300">
        <v>1.588</v>
      </c>
      <c r="I145" s="115"/>
      <c r="J145" s="301">
        <f>ROUND(I145*H145,2)</f>
        <v>0</v>
      </c>
      <c r="K145" s="116"/>
      <c r="L145" s="22"/>
      <c r="M145" s="117" t="s">
        <v>1</v>
      </c>
      <c r="N145" s="118" t="s">
        <v>39</v>
      </c>
      <c r="O145" s="36"/>
      <c r="P145" s="119">
        <f>O145*H145</f>
        <v>0</v>
      </c>
      <c r="Q145" s="119">
        <v>0</v>
      </c>
      <c r="R145" s="119">
        <f>Q145*H145</f>
        <v>0</v>
      </c>
      <c r="S145" s="119">
        <v>0</v>
      </c>
      <c r="T145" s="120">
        <f>S145*H145</f>
        <v>0</v>
      </c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R145" s="121" t="s">
        <v>130</v>
      </c>
      <c r="AT145" s="121" t="s">
        <v>126</v>
      </c>
      <c r="AU145" s="121" t="s">
        <v>84</v>
      </c>
      <c r="AY145" s="12" t="s">
        <v>123</v>
      </c>
      <c r="BE145" s="122">
        <f>IF(N145="základní",J145,0)</f>
        <v>0</v>
      </c>
      <c r="BF145" s="122">
        <f>IF(N145="snížená",J145,0)</f>
        <v>0</v>
      </c>
      <c r="BG145" s="122">
        <f>IF(N145="zákl. přenesená",J145,0)</f>
        <v>0</v>
      </c>
      <c r="BH145" s="122">
        <f>IF(N145="sníž. přenesená",J145,0)</f>
        <v>0</v>
      </c>
      <c r="BI145" s="122">
        <f>IF(N145="nulová",J145,0)</f>
        <v>0</v>
      </c>
      <c r="BJ145" s="12" t="s">
        <v>82</v>
      </c>
      <c r="BK145" s="122">
        <f>ROUND(I145*H145,2)</f>
        <v>0</v>
      </c>
      <c r="BL145" s="12" t="s">
        <v>130</v>
      </c>
      <c r="BM145" s="121" t="s">
        <v>304</v>
      </c>
    </row>
    <row r="146" spans="1:65" s="2" customFormat="1" ht="21.45" customHeight="1">
      <c r="A146" s="21"/>
      <c r="B146" s="114"/>
      <c r="C146" s="296" t="s">
        <v>165</v>
      </c>
      <c r="D146" s="296" t="s">
        <v>126</v>
      </c>
      <c r="E146" s="297" t="s">
        <v>248</v>
      </c>
      <c r="F146" s="298" t="s">
        <v>249</v>
      </c>
      <c r="G146" s="299" t="s">
        <v>154</v>
      </c>
      <c r="H146" s="300">
        <v>14.292</v>
      </c>
      <c r="I146" s="115"/>
      <c r="J146" s="301">
        <f>ROUND(I146*H146,2)</f>
        <v>0</v>
      </c>
      <c r="K146" s="116"/>
      <c r="L146" s="22"/>
      <c r="M146" s="117" t="s">
        <v>1</v>
      </c>
      <c r="N146" s="118" t="s">
        <v>39</v>
      </c>
      <c r="O146" s="36"/>
      <c r="P146" s="119">
        <f>O146*H146</f>
        <v>0</v>
      </c>
      <c r="Q146" s="119">
        <v>0</v>
      </c>
      <c r="R146" s="119">
        <f>Q146*H146</f>
        <v>0</v>
      </c>
      <c r="S146" s="119">
        <v>0</v>
      </c>
      <c r="T146" s="120">
        <f>S146*H146</f>
        <v>0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R146" s="121" t="s">
        <v>130</v>
      </c>
      <c r="AT146" s="121" t="s">
        <v>126</v>
      </c>
      <c r="AU146" s="121" t="s">
        <v>84</v>
      </c>
      <c r="AY146" s="12" t="s">
        <v>123</v>
      </c>
      <c r="BE146" s="122">
        <f>IF(N146="základní",J146,0)</f>
        <v>0</v>
      </c>
      <c r="BF146" s="122">
        <f>IF(N146="snížená",J146,0)</f>
        <v>0</v>
      </c>
      <c r="BG146" s="122">
        <f>IF(N146="zákl. přenesená",J146,0)</f>
        <v>0</v>
      </c>
      <c r="BH146" s="122">
        <f>IF(N146="sníž. přenesená",J146,0)</f>
        <v>0</v>
      </c>
      <c r="BI146" s="122">
        <f>IF(N146="nulová",J146,0)</f>
        <v>0</v>
      </c>
      <c r="BJ146" s="12" t="s">
        <v>82</v>
      </c>
      <c r="BK146" s="122">
        <f>ROUND(I146*H146,2)</f>
        <v>0</v>
      </c>
      <c r="BL146" s="12" t="s">
        <v>130</v>
      </c>
      <c r="BM146" s="121" t="s">
        <v>305</v>
      </c>
    </row>
    <row r="147" spans="2:51" s="9" customFormat="1" ht="12">
      <c r="B147" s="131"/>
      <c r="C147" s="306"/>
      <c r="D147" s="307" t="s">
        <v>132</v>
      </c>
      <c r="E147" s="308" t="s">
        <v>1</v>
      </c>
      <c r="F147" s="309" t="s">
        <v>306</v>
      </c>
      <c r="G147" s="306"/>
      <c r="H147" s="310">
        <v>14.292</v>
      </c>
      <c r="I147" s="135"/>
      <c r="J147" s="306"/>
      <c r="L147" s="131"/>
      <c r="M147" s="136"/>
      <c r="N147" s="137"/>
      <c r="O147" s="137"/>
      <c r="P147" s="137"/>
      <c r="Q147" s="137"/>
      <c r="R147" s="137"/>
      <c r="S147" s="137"/>
      <c r="T147" s="138"/>
      <c r="AT147" s="132" t="s">
        <v>132</v>
      </c>
      <c r="AU147" s="132" t="s">
        <v>84</v>
      </c>
      <c r="AV147" s="9" t="s">
        <v>84</v>
      </c>
      <c r="AW147" s="9" t="s">
        <v>31</v>
      </c>
      <c r="AX147" s="9" t="s">
        <v>74</v>
      </c>
      <c r="AY147" s="132" t="s">
        <v>123</v>
      </c>
    </row>
    <row r="148" spans="2:51" s="10" customFormat="1" ht="12">
      <c r="B148" s="139"/>
      <c r="C148" s="311"/>
      <c r="D148" s="307" t="s">
        <v>132</v>
      </c>
      <c r="E148" s="312" t="s">
        <v>1</v>
      </c>
      <c r="F148" s="313" t="s">
        <v>135</v>
      </c>
      <c r="G148" s="311"/>
      <c r="H148" s="314">
        <v>14.292</v>
      </c>
      <c r="I148" s="143"/>
      <c r="J148" s="311"/>
      <c r="L148" s="139"/>
      <c r="M148" s="144"/>
      <c r="N148" s="145"/>
      <c r="O148" s="145"/>
      <c r="P148" s="145"/>
      <c r="Q148" s="145"/>
      <c r="R148" s="145"/>
      <c r="S148" s="145"/>
      <c r="T148" s="146"/>
      <c r="AT148" s="140" t="s">
        <v>132</v>
      </c>
      <c r="AU148" s="140" t="s">
        <v>84</v>
      </c>
      <c r="AV148" s="10" t="s">
        <v>130</v>
      </c>
      <c r="AW148" s="10" t="s">
        <v>31</v>
      </c>
      <c r="AX148" s="10" t="s">
        <v>82</v>
      </c>
      <c r="AY148" s="140" t="s">
        <v>123</v>
      </c>
    </row>
    <row r="149" spans="1:65" s="2" customFormat="1" ht="31.95" customHeight="1">
      <c r="A149" s="21"/>
      <c r="B149" s="114"/>
      <c r="C149" s="296" t="s">
        <v>169</v>
      </c>
      <c r="D149" s="296" t="s">
        <v>126</v>
      </c>
      <c r="E149" s="297" t="s">
        <v>307</v>
      </c>
      <c r="F149" s="298" t="s">
        <v>308</v>
      </c>
      <c r="G149" s="299" t="s">
        <v>154</v>
      </c>
      <c r="H149" s="300">
        <v>1.588</v>
      </c>
      <c r="I149" s="115"/>
      <c r="J149" s="301">
        <f>ROUND(I149*H149,2)</f>
        <v>0</v>
      </c>
      <c r="K149" s="116"/>
      <c r="L149" s="22"/>
      <c r="M149" s="117" t="s">
        <v>1</v>
      </c>
      <c r="N149" s="118" t="s">
        <v>39</v>
      </c>
      <c r="O149" s="36"/>
      <c r="P149" s="119">
        <f>O149*H149</f>
        <v>0</v>
      </c>
      <c r="Q149" s="119">
        <v>0</v>
      </c>
      <c r="R149" s="119">
        <f>Q149*H149</f>
        <v>0</v>
      </c>
      <c r="S149" s="119">
        <v>0</v>
      </c>
      <c r="T149" s="120">
        <f>S149*H149</f>
        <v>0</v>
      </c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R149" s="121" t="s">
        <v>130</v>
      </c>
      <c r="AT149" s="121" t="s">
        <v>126</v>
      </c>
      <c r="AU149" s="121" t="s">
        <v>84</v>
      </c>
      <c r="AY149" s="12" t="s">
        <v>123</v>
      </c>
      <c r="BE149" s="122">
        <f>IF(N149="základní",J149,0)</f>
        <v>0</v>
      </c>
      <c r="BF149" s="122">
        <f>IF(N149="snížená",J149,0)</f>
        <v>0</v>
      </c>
      <c r="BG149" s="122">
        <f>IF(N149="zákl. přenesená",J149,0)</f>
        <v>0</v>
      </c>
      <c r="BH149" s="122">
        <f>IF(N149="sníž. přenesená",J149,0)</f>
        <v>0</v>
      </c>
      <c r="BI149" s="122">
        <f>IF(N149="nulová",J149,0)</f>
        <v>0</v>
      </c>
      <c r="BJ149" s="12" t="s">
        <v>82</v>
      </c>
      <c r="BK149" s="122">
        <f>ROUND(I149*H149,2)</f>
        <v>0</v>
      </c>
      <c r="BL149" s="12" t="s">
        <v>130</v>
      </c>
      <c r="BM149" s="121" t="s">
        <v>309</v>
      </c>
    </row>
    <row r="150" spans="2:63" s="7" customFormat="1" ht="25.95" customHeight="1">
      <c r="B150" s="103"/>
      <c r="C150" s="303"/>
      <c r="D150" s="304" t="s">
        <v>73</v>
      </c>
      <c r="E150" s="315" t="s">
        <v>310</v>
      </c>
      <c r="F150" s="315" t="s">
        <v>311</v>
      </c>
      <c r="G150" s="303"/>
      <c r="H150" s="303"/>
      <c r="I150" s="106"/>
      <c r="J150" s="320">
        <f>BK150</f>
        <v>0</v>
      </c>
      <c r="L150" s="103"/>
      <c r="M150" s="107"/>
      <c r="N150" s="108"/>
      <c r="O150" s="108"/>
      <c r="P150" s="109">
        <f>P151</f>
        <v>0</v>
      </c>
      <c r="Q150" s="108"/>
      <c r="R150" s="109">
        <f>R151</f>
        <v>1.432224</v>
      </c>
      <c r="S150" s="108"/>
      <c r="T150" s="110">
        <f>T151</f>
        <v>0</v>
      </c>
      <c r="AR150" s="104" t="s">
        <v>84</v>
      </c>
      <c r="AT150" s="111" t="s">
        <v>73</v>
      </c>
      <c r="AU150" s="111" t="s">
        <v>74</v>
      </c>
      <c r="AY150" s="104" t="s">
        <v>123</v>
      </c>
      <c r="BK150" s="112">
        <f>BK151</f>
        <v>0</v>
      </c>
    </row>
    <row r="151" spans="2:63" s="7" customFormat="1" ht="22.95" customHeight="1">
      <c r="B151" s="103"/>
      <c r="C151" s="303"/>
      <c r="D151" s="304" t="s">
        <v>73</v>
      </c>
      <c r="E151" s="305" t="s">
        <v>312</v>
      </c>
      <c r="F151" s="305" t="s">
        <v>313</v>
      </c>
      <c r="G151" s="303"/>
      <c r="H151" s="303"/>
      <c r="I151" s="106"/>
      <c r="J151" s="302">
        <f>BK151</f>
        <v>0</v>
      </c>
      <c r="L151" s="103"/>
      <c r="M151" s="107"/>
      <c r="N151" s="108"/>
      <c r="O151" s="108"/>
      <c r="P151" s="109">
        <f>SUM(P152:P160)</f>
        <v>0</v>
      </c>
      <c r="Q151" s="108"/>
      <c r="R151" s="109">
        <f>SUM(R152:R160)</f>
        <v>1.432224</v>
      </c>
      <c r="S151" s="108"/>
      <c r="T151" s="110">
        <f>SUM(T152:T160)</f>
        <v>0</v>
      </c>
      <c r="AR151" s="104" t="s">
        <v>84</v>
      </c>
      <c r="AT151" s="111" t="s">
        <v>73</v>
      </c>
      <c r="AU151" s="111" t="s">
        <v>82</v>
      </c>
      <c r="AY151" s="104" t="s">
        <v>123</v>
      </c>
      <c r="BK151" s="112">
        <f>SUM(BK152:BK160)</f>
        <v>0</v>
      </c>
    </row>
    <row r="152" spans="1:65" s="2" customFormat="1" ht="21.45" customHeight="1">
      <c r="A152" s="21"/>
      <c r="B152" s="114"/>
      <c r="C152" s="296" t="s">
        <v>179</v>
      </c>
      <c r="D152" s="296" t="s">
        <v>126</v>
      </c>
      <c r="E152" s="297" t="s">
        <v>314</v>
      </c>
      <c r="F152" s="298" t="s">
        <v>315</v>
      </c>
      <c r="G152" s="299" t="s">
        <v>161</v>
      </c>
      <c r="H152" s="300">
        <v>113.44</v>
      </c>
      <c r="I152" s="115"/>
      <c r="J152" s="301">
        <f>ROUND(I152*H152,2)</f>
        <v>0</v>
      </c>
      <c r="K152" s="116"/>
      <c r="L152" s="22"/>
      <c r="M152" s="117" t="s">
        <v>1</v>
      </c>
      <c r="N152" s="118" t="s">
        <v>39</v>
      </c>
      <c r="O152" s="36"/>
      <c r="P152" s="119">
        <f>O152*H152</f>
        <v>0</v>
      </c>
      <c r="Q152" s="119">
        <v>0.00055</v>
      </c>
      <c r="R152" s="119">
        <f>Q152*H152</f>
        <v>0.062392</v>
      </c>
      <c r="S152" s="119">
        <v>0</v>
      </c>
      <c r="T152" s="120">
        <f>S152*H152</f>
        <v>0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R152" s="121" t="s">
        <v>214</v>
      </c>
      <c r="AT152" s="121" t="s">
        <v>126</v>
      </c>
      <c r="AU152" s="121" t="s">
        <v>84</v>
      </c>
      <c r="AY152" s="12" t="s">
        <v>123</v>
      </c>
      <c r="BE152" s="122">
        <f>IF(N152="základní",J152,0)</f>
        <v>0</v>
      </c>
      <c r="BF152" s="122">
        <f>IF(N152="snížená",J152,0)</f>
        <v>0</v>
      </c>
      <c r="BG152" s="122">
        <f>IF(N152="zákl. přenesená",J152,0)</f>
        <v>0</v>
      </c>
      <c r="BH152" s="122">
        <f>IF(N152="sníž. přenesená",J152,0)</f>
        <v>0</v>
      </c>
      <c r="BI152" s="122">
        <f>IF(N152="nulová",J152,0)</f>
        <v>0</v>
      </c>
      <c r="BJ152" s="12" t="s">
        <v>82</v>
      </c>
      <c r="BK152" s="122">
        <f>ROUND(I152*H152,2)</f>
        <v>0</v>
      </c>
      <c r="BL152" s="12" t="s">
        <v>214</v>
      </c>
      <c r="BM152" s="121" t="s">
        <v>316</v>
      </c>
    </row>
    <row r="153" spans="2:51" s="8" customFormat="1" ht="12">
      <c r="B153" s="123"/>
      <c r="C153" s="316"/>
      <c r="D153" s="307" t="s">
        <v>132</v>
      </c>
      <c r="E153" s="317" t="s">
        <v>1</v>
      </c>
      <c r="F153" s="318" t="s">
        <v>293</v>
      </c>
      <c r="G153" s="316"/>
      <c r="H153" s="317" t="s">
        <v>1</v>
      </c>
      <c r="I153" s="127"/>
      <c r="J153" s="316"/>
      <c r="L153" s="123"/>
      <c r="M153" s="128"/>
      <c r="N153" s="129"/>
      <c r="O153" s="129"/>
      <c r="P153" s="129"/>
      <c r="Q153" s="129"/>
      <c r="R153" s="129"/>
      <c r="S153" s="129"/>
      <c r="T153" s="130"/>
      <c r="AT153" s="125" t="s">
        <v>132</v>
      </c>
      <c r="AU153" s="125" t="s">
        <v>84</v>
      </c>
      <c r="AV153" s="8" t="s">
        <v>82</v>
      </c>
      <c r="AW153" s="8" t="s">
        <v>31</v>
      </c>
      <c r="AX153" s="8" t="s">
        <v>74</v>
      </c>
      <c r="AY153" s="125" t="s">
        <v>123</v>
      </c>
    </row>
    <row r="154" spans="2:51" s="9" customFormat="1" ht="12">
      <c r="B154" s="131"/>
      <c r="C154" s="306"/>
      <c r="D154" s="307" t="s">
        <v>132</v>
      </c>
      <c r="E154" s="308" t="s">
        <v>1</v>
      </c>
      <c r="F154" s="309" t="s">
        <v>294</v>
      </c>
      <c r="G154" s="306"/>
      <c r="H154" s="310">
        <v>113.44</v>
      </c>
      <c r="I154" s="135"/>
      <c r="J154" s="306"/>
      <c r="L154" s="131"/>
      <c r="M154" s="136"/>
      <c r="N154" s="137"/>
      <c r="O154" s="137"/>
      <c r="P154" s="137"/>
      <c r="Q154" s="137"/>
      <c r="R154" s="137"/>
      <c r="S154" s="137"/>
      <c r="T154" s="138"/>
      <c r="AT154" s="132" t="s">
        <v>132</v>
      </c>
      <c r="AU154" s="132" t="s">
        <v>84</v>
      </c>
      <c r="AV154" s="9" t="s">
        <v>84</v>
      </c>
      <c r="AW154" s="9" t="s">
        <v>31</v>
      </c>
      <c r="AX154" s="9" t="s">
        <v>74</v>
      </c>
      <c r="AY154" s="132" t="s">
        <v>123</v>
      </c>
    </row>
    <row r="155" spans="2:51" s="10" customFormat="1" ht="12">
      <c r="B155" s="139"/>
      <c r="C155" s="311"/>
      <c r="D155" s="307" t="s">
        <v>132</v>
      </c>
      <c r="E155" s="312" t="s">
        <v>1</v>
      </c>
      <c r="F155" s="313" t="s">
        <v>135</v>
      </c>
      <c r="G155" s="311"/>
      <c r="H155" s="314">
        <v>113.44</v>
      </c>
      <c r="I155" s="143"/>
      <c r="J155" s="311"/>
      <c r="L155" s="139"/>
      <c r="M155" s="144"/>
      <c r="N155" s="145"/>
      <c r="O155" s="145"/>
      <c r="P155" s="145"/>
      <c r="Q155" s="145"/>
      <c r="R155" s="145"/>
      <c r="S155" s="145"/>
      <c r="T155" s="146"/>
      <c r="AT155" s="140" t="s">
        <v>132</v>
      </c>
      <c r="AU155" s="140" t="s">
        <v>84</v>
      </c>
      <c r="AV155" s="10" t="s">
        <v>130</v>
      </c>
      <c r="AW155" s="10" t="s">
        <v>31</v>
      </c>
      <c r="AX155" s="10" t="s">
        <v>82</v>
      </c>
      <c r="AY155" s="140" t="s">
        <v>123</v>
      </c>
    </row>
    <row r="156" spans="1:65" s="2" customFormat="1" ht="21.45" customHeight="1">
      <c r="A156" s="21"/>
      <c r="B156" s="114"/>
      <c r="C156" s="296" t="s">
        <v>184</v>
      </c>
      <c r="D156" s="296" t="s">
        <v>126</v>
      </c>
      <c r="E156" s="297" t="s">
        <v>317</v>
      </c>
      <c r="F156" s="298" t="s">
        <v>318</v>
      </c>
      <c r="G156" s="299" t="s">
        <v>161</v>
      </c>
      <c r="H156" s="300">
        <v>113.44</v>
      </c>
      <c r="I156" s="115"/>
      <c r="J156" s="301">
        <f>ROUND(I156*H156,2)</f>
        <v>0</v>
      </c>
      <c r="K156" s="116"/>
      <c r="L156" s="22"/>
      <c r="M156" s="117" t="s">
        <v>1</v>
      </c>
      <c r="N156" s="118" t="s">
        <v>39</v>
      </c>
      <c r="O156" s="36"/>
      <c r="P156" s="119">
        <f>O156*H156</f>
        <v>0</v>
      </c>
      <c r="Q156" s="119">
        <v>0.00755</v>
      </c>
      <c r="R156" s="119">
        <f>Q156*H156</f>
        <v>0.856472</v>
      </c>
      <c r="S156" s="119">
        <v>0</v>
      </c>
      <c r="T156" s="120">
        <f>S156*H156</f>
        <v>0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R156" s="121" t="s">
        <v>214</v>
      </c>
      <c r="AT156" s="121" t="s">
        <v>126</v>
      </c>
      <c r="AU156" s="121" t="s">
        <v>84</v>
      </c>
      <c r="AY156" s="12" t="s">
        <v>123</v>
      </c>
      <c r="BE156" s="122">
        <f>IF(N156="základní",J156,0)</f>
        <v>0</v>
      </c>
      <c r="BF156" s="122">
        <f>IF(N156="snížená",J156,0)</f>
        <v>0</v>
      </c>
      <c r="BG156" s="122">
        <f>IF(N156="zákl. přenesená",J156,0)</f>
        <v>0</v>
      </c>
      <c r="BH156" s="122">
        <f>IF(N156="sníž. přenesená",J156,0)</f>
        <v>0</v>
      </c>
      <c r="BI156" s="122">
        <f>IF(N156="nulová",J156,0)</f>
        <v>0</v>
      </c>
      <c r="BJ156" s="12" t="s">
        <v>82</v>
      </c>
      <c r="BK156" s="122">
        <f>ROUND(I156*H156,2)</f>
        <v>0</v>
      </c>
      <c r="BL156" s="12" t="s">
        <v>214</v>
      </c>
      <c r="BM156" s="121" t="s">
        <v>319</v>
      </c>
    </row>
    <row r="157" spans="1:65" s="2" customFormat="1" ht="21.45" customHeight="1">
      <c r="A157" s="21"/>
      <c r="B157" s="114"/>
      <c r="C157" s="296" t="s">
        <v>191</v>
      </c>
      <c r="D157" s="296" t="s">
        <v>126</v>
      </c>
      <c r="E157" s="297" t="s">
        <v>320</v>
      </c>
      <c r="F157" s="298" t="s">
        <v>321</v>
      </c>
      <c r="G157" s="299" t="s">
        <v>161</v>
      </c>
      <c r="H157" s="300">
        <v>113.44</v>
      </c>
      <c r="I157" s="115"/>
      <c r="J157" s="301">
        <f>ROUND(I157*H157,2)</f>
        <v>0</v>
      </c>
      <c r="K157" s="116"/>
      <c r="L157" s="22"/>
      <c r="M157" s="117" t="s">
        <v>1</v>
      </c>
      <c r="N157" s="118" t="s">
        <v>39</v>
      </c>
      <c r="O157" s="36"/>
      <c r="P157" s="119">
        <f>O157*H157</f>
        <v>0</v>
      </c>
      <c r="Q157" s="119">
        <v>0.0015</v>
      </c>
      <c r="R157" s="119">
        <f>Q157*H157</f>
        <v>0.17016</v>
      </c>
      <c r="S157" s="119">
        <v>0</v>
      </c>
      <c r="T157" s="120">
        <f>S157*H157</f>
        <v>0</v>
      </c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R157" s="121" t="s">
        <v>214</v>
      </c>
      <c r="AT157" s="121" t="s">
        <v>126</v>
      </c>
      <c r="AU157" s="121" t="s">
        <v>84</v>
      </c>
      <c r="AY157" s="12" t="s">
        <v>123</v>
      </c>
      <c r="BE157" s="122">
        <f>IF(N157="základní",J157,0)</f>
        <v>0</v>
      </c>
      <c r="BF157" s="122">
        <f>IF(N157="snížená",J157,0)</f>
        <v>0</v>
      </c>
      <c r="BG157" s="122">
        <f>IF(N157="zákl. přenesená",J157,0)</f>
        <v>0</v>
      </c>
      <c r="BH157" s="122">
        <f>IF(N157="sníž. přenesená",J157,0)</f>
        <v>0</v>
      </c>
      <c r="BI157" s="122">
        <f>IF(N157="nulová",J157,0)</f>
        <v>0</v>
      </c>
      <c r="BJ157" s="12" t="s">
        <v>82</v>
      </c>
      <c r="BK157" s="122">
        <f>ROUND(I157*H157,2)</f>
        <v>0</v>
      </c>
      <c r="BL157" s="12" t="s">
        <v>214</v>
      </c>
      <c r="BM157" s="121" t="s">
        <v>322</v>
      </c>
    </row>
    <row r="158" spans="1:65" s="2" customFormat="1" ht="15" customHeight="1">
      <c r="A158" s="21"/>
      <c r="B158" s="114"/>
      <c r="C158" s="296" t="s">
        <v>196</v>
      </c>
      <c r="D158" s="296" t="s">
        <v>126</v>
      </c>
      <c r="E158" s="297" t="s">
        <v>323</v>
      </c>
      <c r="F158" s="298" t="s">
        <v>324</v>
      </c>
      <c r="G158" s="299" t="s">
        <v>129</v>
      </c>
      <c r="H158" s="300">
        <v>110</v>
      </c>
      <c r="I158" s="115"/>
      <c r="J158" s="301">
        <f>ROUND(I158*H158,2)</f>
        <v>0</v>
      </c>
      <c r="K158" s="116"/>
      <c r="L158" s="22"/>
      <c r="M158" s="117" t="s">
        <v>1</v>
      </c>
      <c r="N158" s="118" t="s">
        <v>39</v>
      </c>
      <c r="O158" s="36"/>
      <c r="P158" s="119">
        <f>O158*H158</f>
        <v>0</v>
      </c>
      <c r="Q158" s="119">
        <v>0.00312</v>
      </c>
      <c r="R158" s="119">
        <f>Q158*H158</f>
        <v>0.3432</v>
      </c>
      <c r="S158" s="119">
        <v>0</v>
      </c>
      <c r="T158" s="120">
        <f>S158*H158</f>
        <v>0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R158" s="121" t="s">
        <v>214</v>
      </c>
      <c r="AT158" s="121" t="s">
        <v>126</v>
      </c>
      <c r="AU158" s="121" t="s">
        <v>84</v>
      </c>
      <c r="AY158" s="12" t="s">
        <v>123</v>
      </c>
      <c r="BE158" s="122">
        <f>IF(N158="základní",J158,0)</f>
        <v>0</v>
      </c>
      <c r="BF158" s="122">
        <f>IF(N158="snížená",J158,0)</f>
        <v>0</v>
      </c>
      <c r="BG158" s="122">
        <f>IF(N158="zákl. přenesená",J158,0)</f>
        <v>0</v>
      </c>
      <c r="BH158" s="122">
        <f>IF(N158="sníž. přenesená",J158,0)</f>
        <v>0</v>
      </c>
      <c r="BI158" s="122">
        <f>IF(N158="nulová",J158,0)</f>
        <v>0</v>
      </c>
      <c r="BJ158" s="12" t="s">
        <v>82</v>
      </c>
      <c r="BK158" s="122">
        <f>ROUND(I158*H158,2)</f>
        <v>0</v>
      </c>
      <c r="BL158" s="12" t="s">
        <v>214</v>
      </c>
      <c r="BM158" s="121" t="s">
        <v>325</v>
      </c>
    </row>
    <row r="159" spans="1:65" s="2" customFormat="1" ht="21.45" customHeight="1">
      <c r="A159" s="21"/>
      <c r="B159" s="114"/>
      <c r="C159" s="296" t="s">
        <v>202</v>
      </c>
      <c r="D159" s="296" t="s">
        <v>126</v>
      </c>
      <c r="E159" s="297" t="s">
        <v>326</v>
      </c>
      <c r="F159" s="298" t="s">
        <v>327</v>
      </c>
      <c r="G159" s="299" t="s">
        <v>154</v>
      </c>
      <c r="H159" s="300">
        <v>1.432</v>
      </c>
      <c r="I159" s="115"/>
      <c r="J159" s="301">
        <f>ROUND(I159*H159,2)</f>
        <v>0</v>
      </c>
      <c r="K159" s="116"/>
      <c r="L159" s="22"/>
      <c r="M159" s="117" t="s">
        <v>1</v>
      </c>
      <c r="N159" s="118" t="s">
        <v>39</v>
      </c>
      <c r="O159" s="36"/>
      <c r="P159" s="119">
        <f>O159*H159</f>
        <v>0</v>
      </c>
      <c r="Q159" s="119">
        <v>0</v>
      </c>
      <c r="R159" s="119">
        <f>Q159*H159</f>
        <v>0</v>
      </c>
      <c r="S159" s="119">
        <v>0</v>
      </c>
      <c r="T159" s="120">
        <f>S159*H159</f>
        <v>0</v>
      </c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R159" s="121" t="s">
        <v>214</v>
      </c>
      <c r="AT159" s="121" t="s">
        <v>126</v>
      </c>
      <c r="AU159" s="121" t="s">
        <v>84</v>
      </c>
      <c r="AY159" s="12" t="s">
        <v>123</v>
      </c>
      <c r="BE159" s="122">
        <f>IF(N159="základní",J159,0)</f>
        <v>0</v>
      </c>
      <c r="BF159" s="122">
        <f>IF(N159="snížená",J159,0)</f>
        <v>0</v>
      </c>
      <c r="BG159" s="122">
        <f>IF(N159="zákl. přenesená",J159,0)</f>
        <v>0</v>
      </c>
      <c r="BH159" s="122">
        <f>IF(N159="sníž. přenesená",J159,0)</f>
        <v>0</v>
      </c>
      <c r="BI159" s="122">
        <f>IF(N159="nulová",J159,0)</f>
        <v>0</v>
      </c>
      <c r="BJ159" s="12" t="s">
        <v>82</v>
      </c>
      <c r="BK159" s="122">
        <f>ROUND(I159*H159,2)</f>
        <v>0</v>
      </c>
      <c r="BL159" s="12" t="s">
        <v>214</v>
      </c>
      <c r="BM159" s="121" t="s">
        <v>328</v>
      </c>
    </row>
    <row r="160" spans="1:65" s="2" customFormat="1" ht="21.45" customHeight="1">
      <c r="A160" s="21"/>
      <c r="B160" s="114"/>
      <c r="C160" s="296" t="s">
        <v>206</v>
      </c>
      <c r="D160" s="296" t="s">
        <v>126</v>
      </c>
      <c r="E160" s="297" t="s">
        <v>329</v>
      </c>
      <c r="F160" s="298" t="s">
        <v>330</v>
      </c>
      <c r="G160" s="299" t="s">
        <v>154</v>
      </c>
      <c r="H160" s="300">
        <v>1.432</v>
      </c>
      <c r="I160" s="115"/>
      <c r="J160" s="301">
        <f>ROUND(I160*H160,2)</f>
        <v>0</v>
      </c>
      <c r="K160" s="116"/>
      <c r="L160" s="22"/>
      <c r="M160" s="117" t="s">
        <v>1</v>
      </c>
      <c r="N160" s="118" t="s">
        <v>39</v>
      </c>
      <c r="O160" s="36"/>
      <c r="P160" s="119">
        <f>O160*H160</f>
        <v>0</v>
      </c>
      <c r="Q160" s="119">
        <v>0</v>
      </c>
      <c r="R160" s="119">
        <f>Q160*H160</f>
        <v>0</v>
      </c>
      <c r="S160" s="119">
        <v>0</v>
      </c>
      <c r="T160" s="120">
        <f>S160*H160</f>
        <v>0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R160" s="121" t="s">
        <v>214</v>
      </c>
      <c r="AT160" s="121" t="s">
        <v>126</v>
      </c>
      <c r="AU160" s="121" t="s">
        <v>84</v>
      </c>
      <c r="AY160" s="12" t="s">
        <v>123</v>
      </c>
      <c r="BE160" s="122">
        <f>IF(N160="základní",J160,0)</f>
        <v>0</v>
      </c>
      <c r="BF160" s="122">
        <f>IF(N160="snížená",J160,0)</f>
        <v>0</v>
      </c>
      <c r="BG160" s="122">
        <f>IF(N160="zákl. přenesená",J160,0)</f>
        <v>0</v>
      </c>
      <c r="BH160" s="122">
        <f>IF(N160="sníž. přenesená",J160,0)</f>
        <v>0</v>
      </c>
      <c r="BI160" s="122">
        <f>IF(N160="nulová",J160,0)</f>
        <v>0</v>
      </c>
      <c r="BJ160" s="12" t="s">
        <v>82</v>
      </c>
      <c r="BK160" s="122">
        <f>ROUND(I160*H160,2)</f>
        <v>0</v>
      </c>
      <c r="BL160" s="12" t="s">
        <v>214</v>
      </c>
      <c r="BM160" s="121" t="s">
        <v>331</v>
      </c>
    </row>
    <row r="161" spans="2:63" s="7" customFormat="1" ht="25.95" customHeight="1">
      <c r="B161" s="103"/>
      <c r="C161" s="303"/>
      <c r="D161" s="304" t="s">
        <v>73</v>
      </c>
      <c r="E161" s="315" t="s">
        <v>266</v>
      </c>
      <c r="F161" s="315" t="s">
        <v>267</v>
      </c>
      <c r="G161" s="303"/>
      <c r="H161" s="303"/>
      <c r="I161" s="106"/>
      <c r="J161" s="320">
        <f>BK161</f>
        <v>0</v>
      </c>
      <c r="L161" s="103"/>
      <c r="M161" s="107"/>
      <c r="N161" s="108"/>
      <c r="O161" s="108"/>
      <c r="P161" s="109">
        <f>P162+P164+P166</f>
        <v>0</v>
      </c>
      <c r="Q161" s="108"/>
      <c r="R161" s="109">
        <f>R162+R164+R166</f>
        <v>0</v>
      </c>
      <c r="S161" s="108"/>
      <c r="T161" s="110">
        <f>T162+T164+T166</f>
        <v>0</v>
      </c>
      <c r="AR161" s="104" t="s">
        <v>151</v>
      </c>
      <c r="AT161" s="111" t="s">
        <v>73</v>
      </c>
      <c r="AU161" s="111" t="s">
        <v>74</v>
      </c>
      <c r="AY161" s="104" t="s">
        <v>123</v>
      </c>
      <c r="BK161" s="112">
        <f>BK162+BK164+BK166</f>
        <v>0</v>
      </c>
    </row>
    <row r="162" spans="2:63" s="7" customFormat="1" ht="22.95" customHeight="1">
      <c r="B162" s="103"/>
      <c r="C162" s="303"/>
      <c r="D162" s="304" t="s">
        <v>73</v>
      </c>
      <c r="E162" s="305" t="s">
        <v>268</v>
      </c>
      <c r="F162" s="305" t="s">
        <v>269</v>
      </c>
      <c r="G162" s="303"/>
      <c r="H162" s="303"/>
      <c r="I162" s="106"/>
      <c r="J162" s="302">
        <f>BK162</f>
        <v>0</v>
      </c>
      <c r="L162" s="103"/>
      <c r="M162" s="107"/>
      <c r="N162" s="108"/>
      <c r="O162" s="108"/>
      <c r="P162" s="109">
        <f>P163</f>
        <v>0</v>
      </c>
      <c r="Q162" s="108"/>
      <c r="R162" s="109">
        <f>R163</f>
        <v>0</v>
      </c>
      <c r="S162" s="108"/>
      <c r="T162" s="110">
        <f>T163</f>
        <v>0</v>
      </c>
      <c r="AR162" s="104" t="s">
        <v>151</v>
      </c>
      <c r="AT162" s="111" t="s">
        <v>73</v>
      </c>
      <c r="AU162" s="111" t="s">
        <v>82</v>
      </c>
      <c r="AY162" s="104" t="s">
        <v>123</v>
      </c>
      <c r="BK162" s="112">
        <f>BK163</f>
        <v>0</v>
      </c>
    </row>
    <row r="163" spans="1:65" s="2" customFormat="1" ht="15" customHeight="1">
      <c r="A163" s="21"/>
      <c r="B163" s="114"/>
      <c r="C163" s="296" t="s">
        <v>8</v>
      </c>
      <c r="D163" s="296" t="s">
        <v>126</v>
      </c>
      <c r="E163" s="297" t="s">
        <v>271</v>
      </c>
      <c r="F163" s="298" t="s">
        <v>269</v>
      </c>
      <c r="G163" s="299" t="s">
        <v>272</v>
      </c>
      <c r="H163" s="300">
        <v>1</v>
      </c>
      <c r="I163" s="115"/>
      <c r="J163" s="301">
        <f>ROUND(I163*H163,2)</f>
        <v>0</v>
      </c>
      <c r="K163" s="116"/>
      <c r="L163" s="22"/>
      <c r="M163" s="117" t="s">
        <v>1</v>
      </c>
      <c r="N163" s="118" t="s">
        <v>39</v>
      </c>
      <c r="O163" s="36"/>
      <c r="P163" s="119">
        <f>O163*H163</f>
        <v>0</v>
      </c>
      <c r="Q163" s="119">
        <v>0</v>
      </c>
      <c r="R163" s="119">
        <f>Q163*H163</f>
        <v>0</v>
      </c>
      <c r="S163" s="119">
        <v>0</v>
      </c>
      <c r="T163" s="120">
        <f>S163*H163</f>
        <v>0</v>
      </c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R163" s="121" t="s">
        <v>273</v>
      </c>
      <c r="AT163" s="121" t="s">
        <v>126</v>
      </c>
      <c r="AU163" s="121" t="s">
        <v>84</v>
      </c>
      <c r="AY163" s="12" t="s">
        <v>123</v>
      </c>
      <c r="BE163" s="122">
        <f>IF(N163="základní",J163,0)</f>
        <v>0</v>
      </c>
      <c r="BF163" s="122">
        <f>IF(N163="snížená",J163,0)</f>
        <v>0</v>
      </c>
      <c r="BG163" s="122">
        <f>IF(N163="zákl. přenesená",J163,0)</f>
        <v>0</v>
      </c>
      <c r="BH163" s="122">
        <f>IF(N163="sníž. přenesená",J163,0)</f>
        <v>0</v>
      </c>
      <c r="BI163" s="122">
        <f>IF(N163="nulová",J163,0)</f>
        <v>0</v>
      </c>
      <c r="BJ163" s="12" t="s">
        <v>82</v>
      </c>
      <c r="BK163" s="122">
        <f>ROUND(I163*H163,2)</f>
        <v>0</v>
      </c>
      <c r="BL163" s="12" t="s">
        <v>273</v>
      </c>
      <c r="BM163" s="121" t="s">
        <v>332</v>
      </c>
    </row>
    <row r="164" spans="2:63" s="7" customFormat="1" ht="22.95" customHeight="1">
      <c r="B164" s="103"/>
      <c r="C164" s="303"/>
      <c r="D164" s="304" t="s">
        <v>73</v>
      </c>
      <c r="E164" s="305" t="s">
        <v>275</v>
      </c>
      <c r="F164" s="305" t="s">
        <v>276</v>
      </c>
      <c r="G164" s="303"/>
      <c r="H164" s="303"/>
      <c r="I164" s="106"/>
      <c r="J164" s="302">
        <f>BK164</f>
        <v>0</v>
      </c>
      <c r="L164" s="103"/>
      <c r="M164" s="107"/>
      <c r="N164" s="108"/>
      <c r="O164" s="108"/>
      <c r="P164" s="109">
        <f>P165</f>
        <v>0</v>
      </c>
      <c r="Q164" s="108"/>
      <c r="R164" s="109">
        <f>R165</f>
        <v>0</v>
      </c>
      <c r="S164" s="108"/>
      <c r="T164" s="110">
        <f>T165</f>
        <v>0</v>
      </c>
      <c r="AR164" s="104" t="s">
        <v>151</v>
      </c>
      <c r="AT164" s="111" t="s">
        <v>73</v>
      </c>
      <c r="AU164" s="111" t="s">
        <v>82</v>
      </c>
      <c r="AY164" s="104" t="s">
        <v>123</v>
      </c>
      <c r="BK164" s="112">
        <f>BK165</f>
        <v>0</v>
      </c>
    </row>
    <row r="165" spans="1:65" s="2" customFormat="1" ht="15" customHeight="1">
      <c r="A165" s="21"/>
      <c r="B165" s="114"/>
      <c r="C165" s="296" t="s">
        <v>214</v>
      </c>
      <c r="D165" s="296" t="s">
        <v>126</v>
      </c>
      <c r="E165" s="297" t="s">
        <v>278</v>
      </c>
      <c r="F165" s="298" t="s">
        <v>276</v>
      </c>
      <c r="G165" s="299" t="s">
        <v>272</v>
      </c>
      <c r="H165" s="300">
        <v>1</v>
      </c>
      <c r="I165" s="115"/>
      <c r="J165" s="301">
        <f>ROUND(I165*H165,2)</f>
        <v>0</v>
      </c>
      <c r="K165" s="116"/>
      <c r="L165" s="22"/>
      <c r="M165" s="117" t="s">
        <v>1</v>
      </c>
      <c r="N165" s="118" t="s">
        <v>39</v>
      </c>
      <c r="O165" s="36"/>
      <c r="P165" s="119">
        <f>O165*H165</f>
        <v>0</v>
      </c>
      <c r="Q165" s="119">
        <v>0</v>
      </c>
      <c r="R165" s="119">
        <f>Q165*H165</f>
        <v>0</v>
      </c>
      <c r="S165" s="119">
        <v>0</v>
      </c>
      <c r="T165" s="120">
        <f>S165*H165</f>
        <v>0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R165" s="121" t="s">
        <v>273</v>
      </c>
      <c r="AT165" s="121" t="s">
        <v>126</v>
      </c>
      <c r="AU165" s="121" t="s">
        <v>84</v>
      </c>
      <c r="AY165" s="12" t="s">
        <v>123</v>
      </c>
      <c r="BE165" s="122">
        <f>IF(N165="základní",J165,0)</f>
        <v>0</v>
      </c>
      <c r="BF165" s="122">
        <f>IF(N165="snížená",J165,0)</f>
        <v>0</v>
      </c>
      <c r="BG165" s="122">
        <f>IF(N165="zákl. přenesená",J165,0)</f>
        <v>0</v>
      </c>
      <c r="BH165" s="122">
        <f>IF(N165="sníž. přenesená",J165,0)</f>
        <v>0</v>
      </c>
      <c r="BI165" s="122">
        <f>IF(N165="nulová",J165,0)</f>
        <v>0</v>
      </c>
      <c r="BJ165" s="12" t="s">
        <v>82</v>
      </c>
      <c r="BK165" s="122">
        <f>ROUND(I165*H165,2)</f>
        <v>0</v>
      </c>
      <c r="BL165" s="12" t="s">
        <v>273</v>
      </c>
      <c r="BM165" s="121" t="s">
        <v>333</v>
      </c>
    </row>
    <row r="166" spans="2:63" s="7" customFormat="1" ht="22.95" customHeight="1">
      <c r="B166" s="103"/>
      <c r="C166" s="303"/>
      <c r="D166" s="304" t="s">
        <v>73</v>
      </c>
      <c r="E166" s="305" t="s">
        <v>280</v>
      </c>
      <c r="F166" s="305" t="s">
        <v>281</v>
      </c>
      <c r="G166" s="303"/>
      <c r="H166" s="303"/>
      <c r="I166" s="106"/>
      <c r="J166" s="302">
        <f>BK166</f>
        <v>0</v>
      </c>
      <c r="L166" s="103"/>
      <c r="M166" s="107"/>
      <c r="N166" s="108"/>
      <c r="O166" s="108"/>
      <c r="P166" s="109">
        <f>P167</f>
        <v>0</v>
      </c>
      <c r="Q166" s="108"/>
      <c r="R166" s="109">
        <f>R167</f>
        <v>0</v>
      </c>
      <c r="S166" s="108"/>
      <c r="T166" s="110">
        <f>T167</f>
        <v>0</v>
      </c>
      <c r="AR166" s="104" t="s">
        <v>151</v>
      </c>
      <c r="AT166" s="111" t="s">
        <v>73</v>
      </c>
      <c r="AU166" s="111" t="s">
        <v>82</v>
      </c>
      <c r="AY166" s="104" t="s">
        <v>123</v>
      </c>
      <c r="BK166" s="112">
        <f>BK167</f>
        <v>0</v>
      </c>
    </row>
    <row r="167" spans="1:65" s="2" customFormat="1" ht="15" customHeight="1">
      <c r="A167" s="21"/>
      <c r="B167" s="114"/>
      <c r="C167" s="296" t="s">
        <v>219</v>
      </c>
      <c r="D167" s="296" t="s">
        <v>126</v>
      </c>
      <c r="E167" s="297" t="s">
        <v>283</v>
      </c>
      <c r="F167" s="298" t="s">
        <v>284</v>
      </c>
      <c r="G167" s="299" t="s">
        <v>272</v>
      </c>
      <c r="H167" s="300">
        <v>1</v>
      </c>
      <c r="I167" s="115"/>
      <c r="J167" s="301">
        <f>ROUND(I167*H167,2)</f>
        <v>0</v>
      </c>
      <c r="K167" s="116"/>
      <c r="L167" s="22"/>
      <c r="M167" s="117" t="s">
        <v>1</v>
      </c>
      <c r="N167" s="118" t="s">
        <v>39</v>
      </c>
      <c r="O167" s="36"/>
      <c r="P167" s="119">
        <f>O167*H167</f>
        <v>0</v>
      </c>
      <c r="Q167" s="119">
        <v>0</v>
      </c>
      <c r="R167" s="119">
        <f>Q167*H167</f>
        <v>0</v>
      </c>
      <c r="S167" s="119">
        <v>0</v>
      </c>
      <c r="T167" s="120">
        <f>S167*H167</f>
        <v>0</v>
      </c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R167" s="121" t="s">
        <v>273</v>
      </c>
      <c r="AT167" s="121" t="s">
        <v>126</v>
      </c>
      <c r="AU167" s="121" t="s">
        <v>84</v>
      </c>
      <c r="AY167" s="12" t="s">
        <v>123</v>
      </c>
      <c r="BE167" s="122">
        <f>IF(N167="základní",J167,0)</f>
        <v>0</v>
      </c>
      <c r="BF167" s="122">
        <f>IF(N167="snížená",J167,0)</f>
        <v>0</v>
      </c>
      <c r="BG167" s="122">
        <f>IF(N167="zákl. přenesená",J167,0)</f>
        <v>0</v>
      </c>
      <c r="BH167" s="122">
        <f>IF(N167="sníž. přenesená",J167,0)</f>
        <v>0</v>
      </c>
      <c r="BI167" s="122">
        <f>IF(N167="nulová",J167,0)</f>
        <v>0</v>
      </c>
      <c r="BJ167" s="12" t="s">
        <v>82</v>
      </c>
      <c r="BK167" s="122">
        <f>ROUND(I167*H167,2)</f>
        <v>0</v>
      </c>
      <c r="BL167" s="12" t="s">
        <v>273</v>
      </c>
      <c r="BM167" s="121" t="s">
        <v>334</v>
      </c>
    </row>
    <row r="168" spans="1:63" s="2" customFormat="1" ht="49.95" customHeight="1">
      <c r="A168" s="21"/>
      <c r="B168" s="22"/>
      <c r="C168" s="21"/>
      <c r="D168" s="21"/>
      <c r="E168" s="105" t="s">
        <v>286</v>
      </c>
      <c r="F168" s="105" t="s">
        <v>287</v>
      </c>
      <c r="G168" s="21"/>
      <c r="H168" s="21"/>
      <c r="I168" s="49"/>
      <c r="J168" s="320">
        <f aca="true" t="shared" si="0" ref="J168:J173">BK168</f>
        <v>0</v>
      </c>
      <c r="K168" s="21"/>
      <c r="L168" s="22"/>
      <c r="M168" s="153"/>
      <c r="N168" s="154"/>
      <c r="O168" s="36"/>
      <c r="P168" s="36"/>
      <c r="Q168" s="36"/>
      <c r="R168" s="36"/>
      <c r="S168" s="36"/>
      <c r="T168" s="37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T168" s="12" t="s">
        <v>73</v>
      </c>
      <c r="AU168" s="12" t="s">
        <v>74</v>
      </c>
      <c r="AY168" s="12" t="s">
        <v>288</v>
      </c>
      <c r="BK168" s="122">
        <f>SUM(BK169:BK173)</f>
        <v>0</v>
      </c>
    </row>
    <row r="169" spans="1:63" s="2" customFormat="1" ht="16.35" customHeight="1">
      <c r="A169" s="21"/>
      <c r="B169" s="22"/>
      <c r="C169" s="155" t="s">
        <v>1</v>
      </c>
      <c r="D169" s="155" t="s">
        <v>126</v>
      </c>
      <c r="E169" s="156" t="s">
        <v>1</v>
      </c>
      <c r="F169" s="157" t="s">
        <v>1</v>
      </c>
      <c r="G169" s="158" t="s">
        <v>1</v>
      </c>
      <c r="H169" s="159"/>
      <c r="I169" s="160"/>
      <c r="J169" s="321">
        <f t="shared" si="0"/>
        <v>0</v>
      </c>
      <c r="K169" s="161"/>
      <c r="L169" s="22"/>
      <c r="M169" s="162" t="s">
        <v>1</v>
      </c>
      <c r="N169" s="163" t="s">
        <v>39</v>
      </c>
      <c r="O169" s="36"/>
      <c r="P169" s="36"/>
      <c r="Q169" s="36"/>
      <c r="R169" s="36"/>
      <c r="S169" s="36"/>
      <c r="T169" s="37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T169" s="12" t="s">
        <v>288</v>
      </c>
      <c r="AU169" s="12" t="s">
        <v>82</v>
      </c>
      <c r="AY169" s="12" t="s">
        <v>288</v>
      </c>
      <c r="BE169" s="122">
        <f>IF(N169="základní",J169,0)</f>
        <v>0</v>
      </c>
      <c r="BF169" s="122">
        <f>IF(N169="snížená",J169,0)</f>
        <v>0</v>
      </c>
      <c r="BG169" s="122">
        <f>IF(N169="zákl. přenesená",J169,0)</f>
        <v>0</v>
      </c>
      <c r="BH169" s="122">
        <f>IF(N169="sníž. přenesená",J169,0)</f>
        <v>0</v>
      </c>
      <c r="BI169" s="122">
        <f>IF(N169="nulová",J169,0)</f>
        <v>0</v>
      </c>
      <c r="BJ169" s="12" t="s">
        <v>82</v>
      </c>
      <c r="BK169" s="122">
        <f>I169*H169</f>
        <v>0</v>
      </c>
    </row>
    <row r="170" spans="1:63" s="2" customFormat="1" ht="16.35" customHeight="1">
      <c r="A170" s="21"/>
      <c r="B170" s="22"/>
      <c r="C170" s="155" t="s">
        <v>1</v>
      </c>
      <c r="D170" s="155" t="s">
        <v>126</v>
      </c>
      <c r="E170" s="156" t="s">
        <v>1</v>
      </c>
      <c r="F170" s="157" t="s">
        <v>1</v>
      </c>
      <c r="G170" s="158" t="s">
        <v>1</v>
      </c>
      <c r="H170" s="159"/>
      <c r="I170" s="160"/>
      <c r="J170" s="321">
        <f t="shared" si="0"/>
        <v>0</v>
      </c>
      <c r="K170" s="161"/>
      <c r="L170" s="22"/>
      <c r="M170" s="162" t="s">
        <v>1</v>
      </c>
      <c r="N170" s="163" t="s">
        <v>39</v>
      </c>
      <c r="O170" s="36"/>
      <c r="P170" s="36"/>
      <c r="Q170" s="36"/>
      <c r="R170" s="36"/>
      <c r="S170" s="36"/>
      <c r="T170" s="37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T170" s="12" t="s">
        <v>288</v>
      </c>
      <c r="AU170" s="12" t="s">
        <v>82</v>
      </c>
      <c r="AY170" s="12" t="s">
        <v>288</v>
      </c>
      <c r="BE170" s="122">
        <f>IF(N170="základní",J170,0)</f>
        <v>0</v>
      </c>
      <c r="BF170" s="122">
        <f>IF(N170="snížená",J170,0)</f>
        <v>0</v>
      </c>
      <c r="BG170" s="122">
        <f>IF(N170="zákl. přenesená",J170,0)</f>
        <v>0</v>
      </c>
      <c r="BH170" s="122">
        <f>IF(N170="sníž. přenesená",J170,0)</f>
        <v>0</v>
      </c>
      <c r="BI170" s="122">
        <f>IF(N170="nulová",J170,0)</f>
        <v>0</v>
      </c>
      <c r="BJ170" s="12" t="s">
        <v>82</v>
      </c>
      <c r="BK170" s="122">
        <f>I170*H170</f>
        <v>0</v>
      </c>
    </row>
    <row r="171" spans="1:63" s="2" customFormat="1" ht="16.35" customHeight="1">
      <c r="A171" s="21"/>
      <c r="B171" s="22"/>
      <c r="C171" s="155" t="s">
        <v>1</v>
      </c>
      <c r="D171" s="155" t="s">
        <v>126</v>
      </c>
      <c r="E171" s="156" t="s">
        <v>1</v>
      </c>
      <c r="F171" s="157" t="s">
        <v>1</v>
      </c>
      <c r="G171" s="158" t="s">
        <v>1</v>
      </c>
      <c r="H171" s="159"/>
      <c r="I171" s="160"/>
      <c r="J171" s="321">
        <f t="shared" si="0"/>
        <v>0</v>
      </c>
      <c r="K171" s="161"/>
      <c r="L171" s="22"/>
      <c r="M171" s="162" t="s">
        <v>1</v>
      </c>
      <c r="N171" s="163" t="s">
        <v>39</v>
      </c>
      <c r="O171" s="36"/>
      <c r="P171" s="36"/>
      <c r="Q171" s="36"/>
      <c r="R171" s="36"/>
      <c r="S171" s="36"/>
      <c r="T171" s="37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T171" s="12" t="s">
        <v>288</v>
      </c>
      <c r="AU171" s="12" t="s">
        <v>82</v>
      </c>
      <c r="AY171" s="12" t="s">
        <v>288</v>
      </c>
      <c r="BE171" s="122">
        <f>IF(N171="základní",J171,0)</f>
        <v>0</v>
      </c>
      <c r="BF171" s="122">
        <f>IF(N171="snížená",J171,0)</f>
        <v>0</v>
      </c>
      <c r="BG171" s="122">
        <f>IF(N171="zákl. přenesená",J171,0)</f>
        <v>0</v>
      </c>
      <c r="BH171" s="122">
        <f>IF(N171="sníž. přenesená",J171,0)</f>
        <v>0</v>
      </c>
      <c r="BI171" s="122">
        <f>IF(N171="nulová",J171,0)</f>
        <v>0</v>
      </c>
      <c r="BJ171" s="12" t="s">
        <v>82</v>
      </c>
      <c r="BK171" s="122">
        <f>I171*H171</f>
        <v>0</v>
      </c>
    </row>
    <row r="172" spans="1:63" s="2" customFormat="1" ht="16.35" customHeight="1">
      <c r="A172" s="21"/>
      <c r="B172" s="22"/>
      <c r="C172" s="155" t="s">
        <v>1</v>
      </c>
      <c r="D172" s="155" t="s">
        <v>126</v>
      </c>
      <c r="E172" s="156" t="s">
        <v>1</v>
      </c>
      <c r="F172" s="157" t="s">
        <v>1</v>
      </c>
      <c r="G172" s="158" t="s">
        <v>1</v>
      </c>
      <c r="H172" s="159"/>
      <c r="I172" s="160"/>
      <c r="J172" s="321">
        <f t="shared" si="0"/>
        <v>0</v>
      </c>
      <c r="K172" s="161"/>
      <c r="L172" s="22"/>
      <c r="M172" s="162" t="s">
        <v>1</v>
      </c>
      <c r="N172" s="163" t="s">
        <v>39</v>
      </c>
      <c r="O172" s="36"/>
      <c r="P172" s="36"/>
      <c r="Q172" s="36"/>
      <c r="R172" s="36"/>
      <c r="S172" s="36"/>
      <c r="T172" s="37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T172" s="12" t="s">
        <v>288</v>
      </c>
      <c r="AU172" s="12" t="s">
        <v>82</v>
      </c>
      <c r="AY172" s="12" t="s">
        <v>288</v>
      </c>
      <c r="BE172" s="122">
        <f>IF(N172="základní",J172,0)</f>
        <v>0</v>
      </c>
      <c r="BF172" s="122">
        <f>IF(N172="snížená",J172,0)</f>
        <v>0</v>
      </c>
      <c r="BG172" s="122">
        <f>IF(N172="zákl. přenesená",J172,0)</f>
        <v>0</v>
      </c>
      <c r="BH172" s="122">
        <f>IF(N172="sníž. přenesená",J172,0)</f>
        <v>0</v>
      </c>
      <c r="BI172" s="122">
        <f>IF(N172="nulová",J172,0)</f>
        <v>0</v>
      </c>
      <c r="BJ172" s="12" t="s">
        <v>82</v>
      </c>
      <c r="BK172" s="122">
        <f>I172*H172</f>
        <v>0</v>
      </c>
    </row>
    <row r="173" spans="1:63" s="2" customFormat="1" ht="16.35" customHeight="1">
      <c r="A173" s="21"/>
      <c r="B173" s="22"/>
      <c r="C173" s="155" t="s">
        <v>1</v>
      </c>
      <c r="D173" s="155" t="s">
        <v>126</v>
      </c>
      <c r="E173" s="156" t="s">
        <v>1</v>
      </c>
      <c r="F173" s="157" t="s">
        <v>1</v>
      </c>
      <c r="G173" s="158" t="s">
        <v>1</v>
      </c>
      <c r="H173" s="159"/>
      <c r="I173" s="160"/>
      <c r="J173" s="321">
        <f t="shared" si="0"/>
        <v>0</v>
      </c>
      <c r="K173" s="161"/>
      <c r="L173" s="22"/>
      <c r="M173" s="162" t="s">
        <v>1</v>
      </c>
      <c r="N173" s="163" t="s">
        <v>39</v>
      </c>
      <c r="O173" s="164"/>
      <c r="P173" s="164"/>
      <c r="Q173" s="164"/>
      <c r="R173" s="164"/>
      <c r="S173" s="164"/>
      <c r="T173" s="165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T173" s="12" t="s">
        <v>288</v>
      </c>
      <c r="AU173" s="12" t="s">
        <v>82</v>
      </c>
      <c r="AY173" s="12" t="s">
        <v>288</v>
      </c>
      <c r="BE173" s="122">
        <f>IF(N173="základní",J173,0)</f>
        <v>0</v>
      </c>
      <c r="BF173" s="122">
        <f>IF(N173="snížená",J173,0)</f>
        <v>0</v>
      </c>
      <c r="BG173" s="122">
        <f>IF(N173="zákl. přenesená",J173,0)</f>
        <v>0</v>
      </c>
      <c r="BH173" s="122">
        <f>IF(N173="sníž. přenesená",J173,0)</f>
        <v>0</v>
      </c>
      <c r="BI173" s="122">
        <f>IF(N173="nulová",J173,0)</f>
        <v>0</v>
      </c>
      <c r="BJ173" s="12" t="s">
        <v>82</v>
      </c>
      <c r="BK173" s="122">
        <f>I173*H173</f>
        <v>0</v>
      </c>
    </row>
    <row r="174" spans="1:31" s="2" customFormat="1" ht="6.9" customHeight="1">
      <c r="A174" s="21"/>
      <c r="B174" s="30"/>
      <c r="C174" s="31"/>
      <c r="D174" s="31"/>
      <c r="E174" s="31"/>
      <c r="F174" s="31"/>
      <c r="G174" s="31"/>
      <c r="H174" s="31"/>
      <c r="I174" s="73"/>
      <c r="J174" s="270"/>
      <c r="K174" s="31"/>
      <c r="L174" s="22"/>
      <c r="M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</row>
  </sheetData>
  <sheetProtection algorithmName="SHA-512" hashValue="v3oA6OHa0BWcqDp0wIx8eHqD+puo7nDvN4jMpwvKvhDbG+cPRG5jiZI7xMf+5SgC1a+xwjZevQpjDgFUinXKwQ==" saltValue="gqSgTZDm77xdohzDH3wlsA==" spinCount="100000" sheet="1" objects="1" scenarios="1" selectLockedCells="1"/>
  <autoFilter ref="C126:K17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169:D174">
      <formula1>"K, M"</formula1>
    </dataValidation>
    <dataValidation type="list" allowBlank="1" showInputMessage="1" showErrorMessage="1" error="Povoleny jsou hodnoty základní, snížená, zákl. přenesená, sníž. přenesená, nulová." sqref="N169:N174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Popek</dc:creator>
  <cp:keywords/>
  <dc:description/>
  <cp:lastModifiedBy>sakal</cp:lastModifiedBy>
  <cp:lastPrinted>2020-07-06T18:34:03Z</cp:lastPrinted>
  <dcterms:created xsi:type="dcterms:W3CDTF">2020-07-06T18:25:29Z</dcterms:created>
  <dcterms:modified xsi:type="dcterms:W3CDTF">2020-07-12T15:29:47Z</dcterms:modified>
  <cp:category/>
  <cp:version/>
  <cp:contentType/>
  <cp:contentStatus/>
</cp:coreProperties>
</file>