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28" yWindow="65428" windowWidth="23256" windowHeight="12576" activeTab="1"/>
  </bookViews>
  <sheets>
    <sheet name="Rekapitulace stavby" sheetId="1" r:id="rId1"/>
    <sheet name="Stavba" sheetId="2" r:id="rId2"/>
  </sheets>
  <definedNames>
    <definedName name="_xlnm._FilterDatabase" localSheetId="1" hidden="1">'Stavba'!$C$135:$K$236</definedName>
    <definedName name="_xlnm.Print_Area" localSheetId="0">'Rekapitulace stavby'!$D$4:$AO$76,'Rekapitulace stavby'!$C$82:$AQ$103</definedName>
    <definedName name="_xlnm.Print_Area" localSheetId="1">'Stavba'!$C$4:$J$76,'Stavba'!$C$82:$J$119,'Stavba'!$C$125:$K$236</definedName>
    <definedName name="_xlnm.Print_Titles" localSheetId="0">'Rekapitulace stavby'!$92:$92</definedName>
    <definedName name="_xlnm.Print_Titles" localSheetId="1">'Stavba'!$135:$135</definedName>
  </definedNames>
  <calcPr calcId="191029"/>
  <extLst/>
</workbook>
</file>

<file path=xl/sharedStrings.xml><?xml version="1.0" encoding="utf-8"?>
<sst xmlns="http://schemas.openxmlformats.org/spreadsheetml/2006/main" count="1449" uniqueCount="427">
  <si>
    <t>Export Komplet</t>
  </si>
  <si>
    <t/>
  </si>
  <si>
    <t>2.0</t>
  </si>
  <si>
    <t>False</t>
  </si>
  <si>
    <t>{1dccda6c-7eca-4ab2-b33c-c386911c4145}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</si>
  <si>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</si>
  <si>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</si>
  <si>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</si>
  <si>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</si>
  <si>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</si>
  <si>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</si>
  <si>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</si>
  <si>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</si>
  <si>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</si>
  <si>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</si>
  <si>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</si>
  <si>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Přestavba pokojů domova mládeže na učebny</t>
  </si>
  <si>
    <t>KSO:</t>
  </si>
  <si>
    <t>CC-CZ:</t>
  </si>
  <si>
    <t>Místo:</t>
  </si>
  <si>
    <t>3.NP budovy č.p. 482/12, ul. Boženy Němcové v MB</t>
  </si>
  <si>
    <t>Datum:</t>
  </si>
  <si>
    <t>Zadavatel:</t>
  </si>
  <si>
    <t>IČ:</t>
  </si>
  <si>
    <t>SZŠ a a VOŠZ Mladá Boleslav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</si>
  <si>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</si>
  <si>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</si>
  <si>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</si>
  <si>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</si>
  <si>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</si>
  <si>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</si>
  <si>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</si>
  <si>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</si>
  <si>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</si>
  <si>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</si>
  <si>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</si>
  <si>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</si>
  <si>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</si>
  <si>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</si>
  <si>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</si>
  <si>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</si>
  <si>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</si>
  <si>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</si>
  <si>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</si>
  <si>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</si>
  <si>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</si>
  <si>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</si>
  <si>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</si>
  <si>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</si>
  <si>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</si>
  <si>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</si>
  <si>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</si>
  <si>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</si>
  <si>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</si>
  <si>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</si>
  <si>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</si>
  <si>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</si>
  <si>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</si>
  <si>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</si>
  <si>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</si>
  <si>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</si>
  <si>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</si>
  <si>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</si>
  <si>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</si>
  <si>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</si>
  <si>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</si>
  <si>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</si>
  <si>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</si>
  <si>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</si>
  <si>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</si>
  <si>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</si>
  <si>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</si>
  <si>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</si>
  <si>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</si>
  <si>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</si>
  <si>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</si>
  <si>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</si>
  <si>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</si>
  <si>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</si>
  <si>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</si>
  <si>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</si>
  <si>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</si>
  <si>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</si>
  <si>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</si>
  <si>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</si>
  <si>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</si>
  <si>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</si>
  <si>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</si>
  <si>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</si>
  <si>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</si>
  <si>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</si>
  <si>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</si>
  <si>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</si>
  <si>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</si>
  <si>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</si>
  <si>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</si>
  <si>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</si>
  <si>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</si>
  <si>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</si>
  <si>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</si>
  <si>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</si>
  <si>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</si>
  <si>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</si>
  <si>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</si>
  <si>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</si>
  <si>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</si>
  <si>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</si>
  <si>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</si>
  <si>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</si>
  <si>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</si>
  <si>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</si>
  <si>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</si>
  <si>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</si>
  <si>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</si>
  <si>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</si>
  <si>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</si>
  <si>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</si>
  <si>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</si>
  <si>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</si>
  <si>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</si>
  <si>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</si>
  <si>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</si>
  <si>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</si>
  <si>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</si>
  <si>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</si>
  <si>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</si>
  <si>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</si>
  <si>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</si>
  <si>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</si>
  <si>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</si>
  <si>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</si>
  <si>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</si>
  <si>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</si>
  <si>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</si>
  <si>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</si>
  <si>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</si>
  <si>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</si>
  <si>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</si>
  <si>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</si>
  <si>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</si>
  <si>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62</t>
  </si>
  <si>
    <t>K</t>
  </si>
  <si>
    <t>611325421</t>
  </si>
  <si>
    <t>Oprava vnitřní vápenocementové štukové omítky stropů v rozsahu plochy do 10%</t>
  </si>
  <si>
    <t>m2</t>
  </si>
  <si>
    <t>4</t>
  </si>
  <si>
    <t>-1798527712</t>
  </si>
  <si>
    <t>17</t>
  </si>
  <si>
    <t>612135101</t>
  </si>
  <si>
    <t>Hrubá výplň rýh ve stěnách maltou jakékoli šířky rýhy</t>
  </si>
  <si>
    <t>1643873792</t>
  </si>
  <si>
    <t>19</t>
  </si>
  <si>
    <t>612325111</t>
  </si>
  <si>
    <t>Vápenocementová hladká omítka rýh ve stěnách šířky do 150 mm</t>
  </si>
  <si>
    <t>129109871</t>
  </si>
  <si>
    <t>20</t>
  </si>
  <si>
    <t>612325301</t>
  </si>
  <si>
    <t>Vápenocementová hladká omítka ostění nebo nadpraží</t>
  </si>
  <si>
    <t>-6569536</t>
  </si>
  <si>
    <t>47</t>
  </si>
  <si>
    <t>612325423</t>
  </si>
  <si>
    <t>Oprava vnitřní vápenocementové štukové omítky stěn v rozsahu plochy do 50%</t>
  </si>
  <si>
    <t>-1788915372</t>
  </si>
  <si>
    <t>22</t>
  </si>
  <si>
    <t>619995001</t>
  </si>
  <si>
    <t>Začištění omítek kolem oken, dveří, podlah nebo obkladů</t>
  </si>
  <si>
    <t>m</t>
  </si>
  <si>
    <t>999071340</t>
  </si>
  <si>
    <t>23</t>
  </si>
  <si>
    <t>642944121</t>
  </si>
  <si>
    <t>Osazování ocelových zárubní dodatečné pl do 2,5 m2</t>
  </si>
  <si>
    <t>kus</t>
  </si>
  <si>
    <t>-701930018</t>
  </si>
  <si>
    <t>24</t>
  </si>
  <si>
    <t>M</t>
  </si>
  <si>
    <t>55331371</t>
  </si>
  <si>
    <t>zárubeň ocelová pro běžné zdění a pórobeton 125 levá/pravá 800</t>
  </si>
  <si>
    <t>8</t>
  </si>
  <si>
    <t>-536547678</t>
  </si>
  <si>
    <t>9</t>
  </si>
  <si>
    <t>Ostatní konstrukce a práce, bourání</t>
  </si>
  <si>
    <t>35</t>
  </si>
  <si>
    <t>949101112</t>
  </si>
  <si>
    <t>Lešení pomocné pro objekty pozemních staveb s lešeňovou podlahou v do 3,5 m zatížení do 150 kg/m2</t>
  </si>
  <si>
    <t>1408143226</t>
  </si>
  <si>
    <t>VV</t>
  </si>
  <si>
    <t>121*2</t>
  </si>
  <si>
    <t>27</t>
  </si>
  <si>
    <t>952901111</t>
  </si>
  <si>
    <t>Vyčištění budov bytové a občanské výstavby při výšce podlaží do 4 m</t>
  </si>
  <si>
    <t>-1308927598</t>
  </si>
  <si>
    <t>121,0+20,0</t>
  </si>
  <si>
    <t>Součet</t>
  </si>
  <si>
    <t>967022681</t>
  </si>
  <si>
    <t>Přisekání ploch stupňů kamenných nebo s jiným tvrdým povrchem pro nové vrstvy</t>
  </si>
  <si>
    <t>874011363</t>
  </si>
  <si>
    <t>14</t>
  </si>
  <si>
    <t>968072455</t>
  </si>
  <si>
    <t>Vybourání kovových dveřních zárubní pl do 2 m2</t>
  </si>
  <si>
    <t>-1320904536</t>
  </si>
  <si>
    <t>57</t>
  </si>
  <si>
    <t>971033251</t>
  </si>
  <si>
    <t>Vybourání otvorů ve zdivu cihelném pl do 0,0225 m2 na MVC nebo MV tl do 450 mm</t>
  </si>
  <si>
    <t>1161035200</t>
  </si>
  <si>
    <t>59</t>
  </si>
  <si>
    <t>974031165</t>
  </si>
  <si>
    <t>Vysekání rýh ve zdivu cihelném hl do 150 mm š do 200 mm ( pro vodu a odpady )</t>
  </si>
  <si>
    <t>-698225624</t>
  </si>
  <si>
    <t>58</t>
  </si>
  <si>
    <t>97403116R</t>
  </si>
  <si>
    <t xml:space="preserve">Vysekání rýhy ( obnažení stoupačky vody a odpadu ) pro napojení umývadel </t>
  </si>
  <si>
    <t>soubor</t>
  </si>
  <si>
    <t>1346923398</t>
  </si>
  <si>
    <t>997</t>
  </si>
  <si>
    <t>Přesun sutě</t>
  </si>
  <si>
    <t>28</t>
  </si>
  <si>
    <t>99701324R</t>
  </si>
  <si>
    <t>Vnitrostaveništní doprava suti a vybouraných hmot pro budovy v do 9 m ručně</t>
  </si>
  <si>
    <t>t</t>
  </si>
  <si>
    <t>-408055791</t>
  </si>
  <si>
    <t>29</t>
  </si>
  <si>
    <t>997013219</t>
  </si>
  <si>
    <t>Příplatek k vnitrostaveništní dopravě suti a vybouraných hmot za zvětšenou dopravu suti ZKD 10 m</t>
  </si>
  <si>
    <t>266458981</t>
  </si>
  <si>
    <t>9,804*2</t>
  </si>
  <si>
    <t>30</t>
  </si>
  <si>
    <t>997013501</t>
  </si>
  <si>
    <t>Odvoz suti a vybouraných hmot na skládku nebo meziskládku do 1 km se složením</t>
  </si>
  <si>
    <t>-398228444</t>
  </si>
  <si>
    <t>31</t>
  </si>
  <si>
    <t>997013509</t>
  </si>
  <si>
    <t>Příplatek k odvozu suti a vybouraných hmot na skládku ZKD 1 km přes 1 km</t>
  </si>
  <si>
    <t>-1808348025</t>
  </si>
  <si>
    <t>9,804*50</t>
  </si>
  <si>
    <t>32</t>
  </si>
  <si>
    <t>997013603</t>
  </si>
  <si>
    <t>Poplatek za uložení na skládce (skládkovné) stavebního odpadu cihelného kód odpadu 17 01 02</t>
  </si>
  <si>
    <t>-547877325</t>
  </si>
  <si>
    <t>33</t>
  </si>
  <si>
    <t>997013814</t>
  </si>
  <si>
    <t>Poplatek za uložení na skládce (skládkovné) stavebního odpadu izolací kód odpadu 17 06 04</t>
  </si>
  <si>
    <t>-1647983597</t>
  </si>
  <si>
    <t>34</t>
  </si>
  <si>
    <t>997221612</t>
  </si>
  <si>
    <t>Nakládání vybouraných hmot na dopravní prostředky pro vodorovnou dopravu</t>
  </si>
  <si>
    <t>1056211255</t>
  </si>
  <si>
    <t>998</t>
  </si>
  <si>
    <t>Přesun hmot</t>
  </si>
  <si>
    <t>25</t>
  </si>
  <si>
    <t>998018002</t>
  </si>
  <si>
    <t>Přesun hmot ruční pro budovy v do 12 m</t>
  </si>
  <si>
    <t>642866774</t>
  </si>
  <si>
    <t>26</t>
  </si>
  <si>
    <t>998018011</t>
  </si>
  <si>
    <t>Příplatek k ručnímu přesunu hmot pro budovy zděné za zvětšený přesun ZKD 100 m</t>
  </si>
  <si>
    <t>-1954670832</t>
  </si>
  <si>
    <t>PSV</t>
  </si>
  <si>
    <t>Práce a dodávky PSV</t>
  </si>
  <si>
    <t>721</t>
  </si>
  <si>
    <t>Zdravotechnika - vnitřní kanalizace</t>
  </si>
  <si>
    <t>61</t>
  </si>
  <si>
    <t>72117345R</t>
  </si>
  <si>
    <t>Umývadla s baterií a přečerpáváním s napojením na stávající litinové stoup. potrubí - 3 ks</t>
  </si>
  <si>
    <t>16</t>
  </si>
  <si>
    <t>1982785007</t>
  </si>
  <si>
    <t>P</t>
  </si>
  <si>
    <t xml:space="preserve">Poznámka k položce:
Potrubí PPR 20                        34 m
Potrubí PPR 32 odpad             14 m
napojení na stáv. rozvod        2,5 m
umývadlo 55 cm                       3 ks
baterie stojánková                   3 ks
přečerp. stanice Soloft 2 C-3   2 ks
drobný instal. materiál, přesun hmot, přípomoci - kompletní dodávka              
</t>
  </si>
  <si>
    <t>762</t>
  </si>
  <si>
    <t>Konstrukce tesařské</t>
  </si>
  <si>
    <t>3</t>
  </si>
  <si>
    <t>76211286R</t>
  </si>
  <si>
    <t>Demontáž stávajících orlenových příček</t>
  </si>
  <si>
    <t>24249129</t>
  </si>
  <si>
    <t>(0,125+3,95+0,125+4,48)*3,86</t>
  </si>
  <si>
    <t>7,20*3,86</t>
  </si>
  <si>
    <t>5,40*3,86</t>
  </si>
  <si>
    <t>36</t>
  </si>
  <si>
    <t>762511277</t>
  </si>
  <si>
    <t>Podlahové kce podkladové z desek OSB tl 25 mm broušených na pero a drážku šroubovaných</t>
  </si>
  <si>
    <t>-1499137424</t>
  </si>
  <si>
    <t>37</t>
  </si>
  <si>
    <t>76251145R</t>
  </si>
  <si>
    <t>Prošroubování stávajících DTD desek ke prkennému podkladu ( odstranění vrzání )</t>
  </si>
  <si>
    <t>-182354189</t>
  </si>
  <si>
    <t>38</t>
  </si>
  <si>
    <t>998762102</t>
  </si>
  <si>
    <t>Přesun hmot tonážní pro kce tesařské v objektech v do 12 m</t>
  </si>
  <si>
    <t>-768111584</t>
  </si>
  <si>
    <t>39</t>
  </si>
  <si>
    <t>998762181</t>
  </si>
  <si>
    <t>Příplatek k přesunu hmot tonážní 762 prováděný bez použití mechanizace</t>
  </si>
  <si>
    <t>-985069128</t>
  </si>
  <si>
    <t>763</t>
  </si>
  <si>
    <t>Konstrukce suché výstavby</t>
  </si>
  <si>
    <t>10</t>
  </si>
  <si>
    <t>76311136R</t>
  </si>
  <si>
    <t>SDK kastlíky opláštění trubek rozvodů vody a odpadů</t>
  </si>
  <si>
    <t>-65111438</t>
  </si>
  <si>
    <t>76311138R</t>
  </si>
  <si>
    <t>SDK příčka tl 125 mm se speciálními požadavky</t>
  </si>
  <si>
    <t>-1243022127</t>
  </si>
  <si>
    <t xml:space="preserve">Poznámka k položce:
SDK příčky o síle 125 mm - 61 m2
Referenčně - zesílená zvuková izolace Akustic Board 80 mm s oboustranným záklopem deskami protihlukovými Knauf Diamant ( útlum 53 dB )
</t>
  </si>
  <si>
    <t>12</t>
  </si>
  <si>
    <t>76316465R</t>
  </si>
  <si>
    <t>Zárubeň do SDK 900/125 mm vč. montáže</t>
  </si>
  <si>
    <t>ks</t>
  </si>
  <si>
    <t>-1738814001</t>
  </si>
  <si>
    <t>11</t>
  </si>
  <si>
    <t>99876335R</t>
  </si>
  <si>
    <t xml:space="preserve">Přesun hmot tonážní pro sádrokartonové konstrukce </t>
  </si>
  <si>
    <t>-991715342</t>
  </si>
  <si>
    <t>766</t>
  </si>
  <si>
    <t>Konstrukce truhlářské</t>
  </si>
  <si>
    <t>76641184R</t>
  </si>
  <si>
    <t>Demontáž truhlářského obložení stěn z panelů plochy do 1,5 m2</t>
  </si>
  <si>
    <t>-557499453</t>
  </si>
  <si>
    <t>76641182R</t>
  </si>
  <si>
    <t>Demontáž truhlářského obložení stěn podkladových roštů</t>
  </si>
  <si>
    <t>-501992701</t>
  </si>
  <si>
    <t>60</t>
  </si>
  <si>
    <t>76662105R</t>
  </si>
  <si>
    <t>Světlík nad dveře - 1,2 m2</t>
  </si>
  <si>
    <t>-880730826</t>
  </si>
  <si>
    <t>63</t>
  </si>
  <si>
    <t>76666002R</t>
  </si>
  <si>
    <t>Dodání a montáž dveřních křídel</t>
  </si>
  <si>
    <t>-1738446249</t>
  </si>
  <si>
    <t>Poznámka k položce:
Protihlikové dveře s atestem.
Lamino, bílé, zámek s vložkou FAB.</t>
  </si>
  <si>
    <t>776</t>
  </si>
  <si>
    <t>Podlahy povlakové</t>
  </si>
  <si>
    <t>7</t>
  </si>
  <si>
    <t>77611111R</t>
  </si>
  <si>
    <t>Broušení  OSB desek - příprava podkladu před pokládlou povlakových podlah</t>
  </si>
  <si>
    <t>1420729674</t>
  </si>
  <si>
    <t>776201812</t>
  </si>
  <si>
    <t>Demontáž lepených povlakových podlah s podložkou ručně</t>
  </si>
  <si>
    <t>1110695190</t>
  </si>
  <si>
    <t>77623211R</t>
  </si>
  <si>
    <t>Dodání a pokládka homogenního PVC, vč. soklů a přechodových lišt</t>
  </si>
  <si>
    <t>-880955734</t>
  </si>
  <si>
    <t>Poznámka k položce:
Krytina - referenčně homogenní PVC Norma XR PUR - 121 m2 plocha
PVC sokl
prahy/ přechodové lišty
Související doplňkový materiál - lepidla, šňůra na svařování</t>
  </si>
  <si>
    <t>5</t>
  </si>
  <si>
    <t>776410811</t>
  </si>
  <si>
    <t>Odstranění soklíků a lišt pryžových nebo plastových</t>
  </si>
  <si>
    <t>1112688829</t>
  </si>
  <si>
    <t>24,28+17,4+18,20+18,22+20,20</t>
  </si>
  <si>
    <t>99877616R</t>
  </si>
  <si>
    <t>Přesun hmot tonážní pro podlahy povlakové v objektech v do 12 m</t>
  </si>
  <si>
    <t>-443193393</t>
  </si>
  <si>
    <t>781</t>
  </si>
  <si>
    <t>Dokončovací práce - obklady</t>
  </si>
  <si>
    <t>40</t>
  </si>
  <si>
    <t>781121011</t>
  </si>
  <si>
    <t>Nátěr penetrační na stěnu</t>
  </si>
  <si>
    <t>-1016731326</t>
  </si>
  <si>
    <t>41</t>
  </si>
  <si>
    <t>781474115</t>
  </si>
  <si>
    <t>Montáž obkladů vnitřních keramických hladkých do 25 ks/m2 lepených flexibilním lepidlem</t>
  </si>
  <si>
    <t>-233805568</t>
  </si>
  <si>
    <t>1,5*3</t>
  </si>
  <si>
    <t>42</t>
  </si>
  <si>
    <t>59761039</t>
  </si>
  <si>
    <t>obklad keramický hladký přes 22 do 25ks/m2</t>
  </si>
  <si>
    <t>-1612887992</t>
  </si>
  <si>
    <t>4,5*1,1 'Přepočtené koeficientem množství</t>
  </si>
  <si>
    <t>43</t>
  </si>
  <si>
    <t>781477111</t>
  </si>
  <si>
    <t>Příplatek k montáži obkladů vnitřních keramických hladkých za plochu do 10 m2</t>
  </si>
  <si>
    <t>1849104514</t>
  </si>
  <si>
    <t>44</t>
  </si>
  <si>
    <t>781495142</t>
  </si>
  <si>
    <t>Průnik obkladem kruhový do DN 90</t>
  </si>
  <si>
    <t>-1784832935</t>
  </si>
  <si>
    <t>48</t>
  </si>
  <si>
    <t>998781102</t>
  </si>
  <si>
    <t>Přesun hmot tonážní pro obklady keramické v objektech v do 12 m</t>
  </si>
  <si>
    <t>1677603372</t>
  </si>
  <si>
    <t>49</t>
  </si>
  <si>
    <t>998781181</t>
  </si>
  <si>
    <t>Příplatek k přesunu hmot tonážní 781 prováděný bez použití mechanizace</t>
  </si>
  <si>
    <t>645477186</t>
  </si>
  <si>
    <t>783</t>
  </si>
  <si>
    <t>Dokončovací práce - nátěry</t>
  </si>
  <si>
    <t>55</t>
  </si>
  <si>
    <t>783314101</t>
  </si>
  <si>
    <t>Základní jednonásobný syntetický nátěr zámečnických konstrukcí</t>
  </si>
  <si>
    <t>328391018</t>
  </si>
  <si>
    <t>54</t>
  </si>
  <si>
    <t>783317101</t>
  </si>
  <si>
    <t>Krycí jednonásobný syntetický standardní nátěr zámečnických konstrukcí</t>
  </si>
  <si>
    <t>1487784517</t>
  </si>
  <si>
    <t>1,4*3*2</t>
  </si>
  <si>
    <t>784</t>
  </si>
  <si>
    <t>Dokončovací práce - malby a tapety</t>
  </si>
  <si>
    <t>45</t>
  </si>
  <si>
    <t>784121003</t>
  </si>
  <si>
    <t>Oškrabání malby v mísnostech výšky do 5,00 m</t>
  </si>
  <si>
    <t>-733076185</t>
  </si>
  <si>
    <t>52</t>
  </si>
  <si>
    <t>784171003</t>
  </si>
  <si>
    <t>Olepování vnitřních ploch páskou v místnostech výšky do 5,00 m</t>
  </si>
  <si>
    <t>580151784</t>
  </si>
  <si>
    <t>53</t>
  </si>
  <si>
    <t>58124838</t>
  </si>
  <si>
    <t>páska maskovací krepová pro malířské potřeby š 50mm</t>
  </si>
  <si>
    <t>398748781</t>
  </si>
  <si>
    <t>84*1,05 'Přepočtené koeficientem množství</t>
  </si>
  <si>
    <t>50</t>
  </si>
  <si>
    <t>784171101</t>
  </si>
  <si>
    <t>Zakrytí vnitřních podlah včetně pozdějšího odkrytí</t>
  </si>
  <si>
    <t>-1149098333</t>
  </si>
  <si>
    <t>121,0*2</t>
  </si>
  <si>
    <t>51</t>
  </si>
  <si>
    <t>58124844</t>
  </si>
  <si>
    <t>fólie pro malířské potřeby zakrývací tl 25µ 4x5m</t>
  </si>
  <si>
    <t>230897148</t>
  </si>
  <si>
    <t>242*1,05 'Přepočtené koeficientem množství</t>
  </si>
  <si>
    <t>46</t>
  </si>
  <si>
    <t>784181103</t>
  </si>
  <si>
    <t>Základní akrylátová jednonásobná penetrace podkladu v místnostech výšky do 5,00m</t>
  </si>
  <si>
    <t>1950756307</t>
  </si>
  <si>
    <t>784221103</t>
  </si>
  <si>
    <t>Dvojnásobné bílé malby ze směsí za sucha dobře otěruvzdorných v místnostech do 5,00 m</t>
  </si>
  <si>
    <t>-1342675199</t>
  </si>
  <si>
    <t>80,0+38,8+15,5+45,5+55,0</t>
  </si>
  <si>
    <t>121,0</t>
  </si>
  <si>
    <t>20,00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</si>
</sst>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5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22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3" fillId="0" borderId="0" xfId="0" applyFont="1" applyAlignment="1">
      <alignment horizontal="left"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4"/>
  <sheetViews>
    <sheetView showGridLines="0" workbookViewId="0" topLeftCell="A109">
      <selection activeCell="BE92" sqref="BE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" customHeight="1">
      <c r="AR2" s="223" t="s">
        <v>5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37" t="s">
        <v>29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R5" s="19"/>
      <c r="BE5" s="234" t="s">
        <v>14</v>
      </c>
      <c r="BS5" s="16" t="s">
        <v>6</v>
      </c>
    </row>
    <row r="6" spans="2:71" s="1" customFormat="1" ht="36.9" customHeight="1">
      <c r="B6" s="19"/>
      <c r="D6" s="25" t="s">
        <v>15</v>
      </c>
      <c r="K6" s="238" t="s">
        <v>16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R6" s="19"/>
      <c r="BE6" s="235"/>
      <c r="BS6" s="16" t="s">
        <v>6</v>
      </c>
    </row>
    <row r="7" spans="2:71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35"/>
      <c r="BS7" s="16" t="s">
        <v>6</v>
      </c>
    </row>
    <row r="8" spans="2:71" s="1" customFormat="1" ht="12" customHeight="1">
      <c r="B8" s="19"/>
      <c r="D8" s="26" t="s">
        <v>19</v>
      </c>
      <c r="K8" s="271" t="s">
        <v>20</v>
      </c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K8" s="26" t="s">
        <v>21</v>
      </c>
      <c r="AN8" s="27" t="s">
        <v>29</v>
      </c>
      <c r="AR8" s="19"/>
      <c r="BE8" s="235"/>
      <c r="BS8" s="16" t="s">
        <v>6</v>
      </c>
    </row>
    <row r="9" spans="2:71" s="1" customFormat="1" ht="14.4" customHeight="1">
      <c r="B9" s="19"/>
      <c r="AR9" s="19"/>
      <c r="BE9" s="235"/>
      <c r="BS9" s="16" t="s">
        <v>6</v>
      </c>
    </row>
    <row r="10" spans="2:71" s="1" customFormat="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35"/>
      <c r="BS10" s="16" t="s">
        <v>6</v>
      </c>
    </row>
    <row r="11" spans="2:71" s="1" customFormat="1" ht="18.45" customHeight="1">
      <c r="B11" s="19"/>
      <c r="E11" s="271" t="s">
        <v>24</v>
      </c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AK11" s="26" t="s">
        <v>25</v>
      </c>
      <c r="AN11" s="24" t="s">
        <v>1</v>
      </c>
      <c r="AR11" s="19"/>
      <c r="BE11" s="235"/>
      <c r="BS11" s="16" t="s">
        <v>6</v>
      </c>
    </row>
    <row r="12" spans="2:71" s="1" customFormat="1" ht="6.9" customHeight="1">
      <c r="B12" s="19"/>
      <c r="AR12" s="19"/>
      <c r="BE12" s="235"/>
      <c r="BS12" s="16" t="s">
        <v>6</v>
      </c>
    </row>
    <row r="13" spans="2:71" s="1" customFormat="1" ht="12" customHeight="1">
      <c r="B13" s="19"/>
      <c r="D13" s="26" t="s">
        <v>26</v>
      </c>
      <c r="AK13" s="26" t="s">
        <v>23</v>
      </c>
      <c r="AN13" s="28" t="s">
        <v>27</v>
      </c>
      <c r="AR13" s="19"/>
      <c r="BE13" s="235"/>
      <c r="BS13" s="16" t="s">
        <v>6</v>
      </c>
    </row>
    <row r="14" spans="2:71" ht="13.2">
      <c r="B14" s="19"/>
      <c r="E14" s="239" t="s">
        <v>27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6" t="s">
        <v>25</v>
      </c>
      <c r="AN14" s="28" t="s">
        <v>27</v>
      </c>
      <c r="AR14" s="19"/>
      <c r="BE14" s="235"/>
      <c r="BS14" s="16" t="s">
        <v>6</v>
      </c>
    </row>
    <row r="15" spans="2:71" s="1" customFormat="1" ht="6.9" customHeight="1">
      <c r="B15" s="19"/>
      <c r="AR15" s="19"/>
      <c r="BE15" s="235"/>
      <c r="BS15" s="16" t="s">
        <v>3</v>
      </c>
    </row>
    <row r="16" spans="2:71" s="1" customFormat="1" ht="12" customHeight="1">
      <c r="B16" s="19"/>
      <c r="D16" s="26" t="s">
        <v>28</v>
      </c>
      <c r="AK16" s="26" t="s">
        <v>23</v>
      </c>
      <c r="AN16" s="24" t="s">
        <v>1</v>
      </c>
      <c r="AR16" s="19"/>
      <c r="BE16" s="235"/>
      <c r="BS16" s="16" t="s">
        <v>3</v>
      </c>
    </row>
    <row r="17" spans="2:71" s="1" customFormat="1" ht="18.45" customHeight="1">
      <c r="B17" s="19"/>
      <c r="E17" s="24" t="s">
        <v>29</v>
      </c>
      <c r="AK17" s="26" t="s">
        <v>25</v>
      </c>
      <c r="AN17" s="24" t="s">
        <v>1</v>
      </c>
      <c r="AR17" s="19"/>
      <c r="BE17" s="235"/>
      <c r="BS17" s="16" t="s">
        <v>30</v>
      </c>
    </row>
    <row r="18" spans="2:71" s="1" customFormat="1" ht="6.9" customHeight="1">
      <c r="B18" s="19"/>
      <c r="AR18" s="19"/>
      <c r="BE18" s="235"/>
      <c r="BS18" s="16" t="s">
        <v>6</v>
      </c>
    </row>
    <row r="19" spans="2:71" s="1" customFormat="1" ht="12" customHeight="1">
      <c r="B19" s="19"/>
      <c r="D19" s="26" t="s">
        <v>31</v>
      </c>
      <c r="AK19" s="26" t="s">
        <v>23</v>
      </c>
      <c r="AN19" s="24" t="s">
        <v>1</v>
      </c>
      <c r="AR19" s="19"/>
      <c r="BE19" s="235"/>
      <c r="BS19" s="16" t="s">
        <v>6</v>
      </c>
    </row>
    <row r="20" spans="2:71" s="1" customFormat="1" ht="18.45" customHeight="1">
      <c r="B20" s="19"/>
      <c r="E20" s="24" t="s">
        <v>29</v>
      </c>
      <c r="AK20" s="26" t="s">
        <v>25</v>
      </c>
      <c r="AN20" s="24" t="s">
        <v>1</v>
      </c>
      <c r="AR20" s="19"/>
      <c r="BE20" s="235"/>
      <c r="BS20" s="16" t="s">
        <v>30</v>
      </c>
    </row>
    <row r="21" spans="2:57" s="1" customFormat="1" ht="6.9" customHeight="1">
      <c r="B21" s="19"/>
      <c r="AR21" s="19"/>
      <c r="BE21" s="235"/>
    </row>
    <row r="22" spans="2:57" s="1" customFormat="1" ht="12" customHeight="1">
      <c r="B22" s="19"/>
      <c r="D22" s="26" t="s">
        <v>32</v>
      </c>
      <c r="AR22" s="19"/>
      <c r="BE22" s="235"/>
    </row>
    <row r="23" spans="2:57" s="1" customFormat="1" ht="16.5" customHeight="1">
      <c r="B23" s="19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19"/>
      <c r="BE23" s="235"/>
    </row>
    <row r="24" spans="2:57" s="1" customFormat="1" ht="6.9" customHeight="1">
      <c r="B24" s="19"/>
      <c r="AR24" s="19"/>
      <c r="BE24" s="235"/>
    </row>
    <row r="25" spans="2:57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5"/>
    </row>
    <row r="26" spans="2:57" s="1" customFormat="1" ht="14.4" customHeight="1">
      <c r="B26" s="19"/>
      <c r="D26" s="31" t="s">
        <v>33</v>
      </c>
      <c r="AK26" s="242">
        <f>ROUND(AG94,2)</f>
        <v>0</v>
      </c>
      <c r="AL26" s="224"/>
      <c r="AM26" s="224"/>
      <c r="AN26" s="224"/>
      <c r="AO26" s="224"/>
      <c r="AR26" s="19"/>
      <c r="BE26" s="235"/>
    </row>
    <row r="27" spans="2:57" s="1" customFormat="1" ht="14.4" customHeight="1">
      <c r="B27" s="19"/>
      <c r="D27" s="31" t="s">
        <v>34</v>
      </c>
      <c r="AK27" s="242">
        <f>ROUND(AG97,2)</f>
        <v>0</v>
      </c>
      <c r="AL27" s="242"/>
      <c r="AM27" s="242"/>
      <c r="AN27" s="242"/>
      <c r="AO27" s="242"/>
      <c r="AR27" s="19"/>
      <c r="BE27" s="235"/>
    </row>
    <row r="28" spans="1:57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BE28" s="235"/>
    </row>
    <row r="29" spans="1:57" s="2" customFormat="1" ht="25.95" customHeight="1">
      <c r="A29" s="33"/>
      <c r="B29" s="34"/>
      <c r="C29" s="33"/>
      <c r="D29" s="35" t="s">
        <v>35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43">
        <f>ROUND(AK26+AK27,2)</f>
        <v>0</v>
      </c>
      <c r="AL29" s="244"/>
      <c r="AM29" s="244"/>
      <c r="AN29" s="244"/>
      <c r="AO29" s="244"/>
      <c r="AP29" s="33"/>
      <c r="AQ29" s="33"/>
      <c r="AR29" s="34"/>
      <c r="BE29" s="235"/>
    </row>
    <row r="30" spans="1:57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BE30" s="235"/>
    </row>
    <row r="31" spans="1:57" s="2" customFormat="1" ht="13.2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245" t="s">
        <v>36</v>
      </c>
      <c r="M31" s="245"/>
      <c r="N31" s="245"/>
      <c r="O31" s="245"/>
      <c r="P31" s="245"/>
      <c r="Q31" s="33"/>
      <c r="R31" s="33"/>
      <c r="S31" s="33"/>
      <c r="T31" s="33"/>
      <c r="U31" s="33"/>
      <c r="V31" s="33"/>
      <c r="W31" s="245" t="s">
        <v>37</v>
      </c>
      <c r="X31" s="245"/>
      <c r="Y31" s="245"/>
      <c r="Z31" s="245"/>
      <c r="AA31" s="245"/>
      <c r="AB31" s="245"/>
      <c r="AC31" s="245"/>
      <c r="AD31" s="245"/>
      <c r="AE31" s="245"/>
      <c r="AF31" s="33"/>
      <c r="AG31" s="33"/>
      <c r="AH31" s="33"/>
      <c r="AI31" s="33"/>
      <c r="AJ31" s="33"/>
      <c r="AK31" s="245" t="s">
        <v>38</v>
      </c>
      <c r="AL31" s="245"/>
      <c r="AM31" s="245"/>
      <c r="AN31" s="245"/>
      <c r="AO31" s="245"/>
      <c r="AP31" s="33"/>
      <c r="AQ31" s="33"/>
      <c r="AR31" s="34"/>
      <c r="BE31" s="235"/>
    </row>
    <row r="32" spans="2:57" s="3" customFormat="1" ht="14.4" customHeight="1">
      <c r="B32" s="38"/>
      <c r="D32" s="26" t="s">
        <v>39</v>
      </c>
      <c r="F32" s="26" t="s">
        <v>40</v>
      </c>
      <c r="L32" s="227">
        <v>0.21</v>
      </c>
      <c r="M32" s="226"/>
      <c r="N32" s="226"/>
      <c r="O32" s="226"/>
      <c r="P32" s="226"/>
      <c r="W32" s="225">
        <f>ROUND(AZ94+SUM(CD97:CD101),2)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f>ROUND(AV94+SUM(BY97:BY101),2)</f>
        <v>0</v>
      </c>
      <c r="AL32" s="226"/>
      <c r="AM32" s="226"/>
      <c r="AN32" s="226"/>
      <c r="AO32" s="226"/>
      <c r="AR32" s="38"/>
      <c r="BE32" s="236"/>
    </row>
    <row r="33" spans="2:57" s="3" customFormat="1" ht="14.4" customHeight="1">
      <c r="B33" s="38"/>
      <c r="F33" s="26" t="s">
        <v>41</v>
      </c>
      <c r="L33" s="227">
        <v>0.15</v>
      </c>
      <c r="M33" s="226"/>
      <c r="N33" s="226"/>
      <c r="O33" s="226"/>
      <c r="P33" s="226"/>
      <c r="W33" s="225">
        <f>ROUND(BA94+SUM(CE97:CE101),2)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f>ROUND(AW94+SUM(BZ97:BZ101),2)</f>
        <v>0</v>
      </c>
      <c r="AL33" s="226"/>
      <c r="AM33" s="226"/>
      <c r="AN33" s="226"/>
      <c r="AO33" s="226"/>
      <c r="AR33" s="38"/>
      <c r="BE33" s="236"/>
    </row>
    <row r="34" spans="2:57" s="3" customFormat="1" ht="14.4" customHeight="1" hidden="1">
      <c r="B34" s="38"/>
      <c r="F34" s="26" t="s">
        <v>42</v>
      </c>
      <c r="L34" s="227">
        <v>0.21</v>
      </c>
      <c r="M34" s="226"/>
      <c r="N34" s="226"/>
      <c r="O34" s="226"/>
      <c r="P34" s="226"/>
      <c r="W34" s="225">
        <f>ROUND(BB94+SUM(CF97:CF101),2)</f>
        <v>0</v>
      </c>
      <c r="X34" s="226"/>
      <c r="Y34" s="226"/>
      <c r="Z34" s="226"/>
      <c r="AA34" s="226"/>
      <c r="AB34" s="226"/>
      <c r="AC34" s="226"/>
      <c r="AD34" s="226"/>
      <c r="AE34" s="226"/>
      <c r="AK34" s="225">
        <v>0</v>
      </c>
      <c r="AL34" s="226"/>
      <c r="AM34" s="226"/>
      <c r="AN34" s="226"/>
      <c r="AO34" s="226"/>
      <c r="AR34" s="38"/>
      <c r="BE34" s="236"/>
    </row>
    <row r="35" spans="2:44" s="3" customFormat="1" ht="14.4" customHeight="1" hidden="1">
      <c r="B35" s="38"/>
      <c r="F35" s="26" t="s">
        <v>43</v>
      </c>
      <c r="L35" s="227">
        <v>0.15</v>
      </c>
      <c r="M35" s="226"/>
      <c r="N35" s="226"/>
      <c r="O35" s="226"/>
      <c r="P35" s="226"/>
      <c r="W35" s="225">
        <f>ROUND(BC94+SUM(CG97:CG101),2)</f>
        <v>0</v>
      </c>
      <c r="X35" s="226"/>
      <c r="Y35" s="226"/>
      <c r="Z35" s="226"/>
      <c r="AA35" s="226"/>
      <c r="AB35" s="226"/>
      <c r="AC35" s="226"/>
      <c r="AD35" s="226"/>
      <c r="AE35" s="226"/>
      <c r="AK35" s="225">
        <v>0</v>
      </c>
      <c r="AL35" s="226"/>
      <c r="AM35" s="226"/>
      <c r="AN35" s="226"/>
      <c r="AO35" s="226"/>
      <c r="AR35" s="38"/>
    </row>
    <row r="36" spans="2:44" s="3" customFormat="1" ht="14.4" customHeight="1" hidden="1">
      <c r="B36" s="38"/>
      <c r="F36" s="26" t="s">
        <v>44</v>
      </c>
      <c r="L36" s="227">
        <v>0</v>
      </c>
      <c r="M36" s="226"/>
      <c r="N36" s="226"/>
      <c r="O36" s="226"/>
      <c r="P36" s="226"/>
      <c r="W36" s="225">
        <f>ROUND(BD94+SUM(CH97:CH101),2)</f>
        <v>0</v>
      </c>
      <c r="X36" s="226"/>
      <c r="Y36" s="226"/>
      <c r="Z36" s="226"/>
      <c r="AA36" s="226"/>
      <c r="AB36" s="226"/>
      <c r="AC36" s="226"/>
      <c r="AD36" s="226"/>
      <c r="AE36" s="226"/>
      <c r="AK36" s="225">
        <v>0</v>
      </c>
      <c r="AL36" s="226"/>
      <c r="AM36" s="226"/>
      <c r="AN36" s="226"/>
      <c r="AO36" s="226"/>
      <c r="AR36" s="38"/>
    </row>
    <row r="37" spans="1:57" s="2" customFormat="1" ht="6.9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2" customFormat="1" ht="25.95" customHeight="1">
      <c r="A38" s="33"/>
      <c r="B38" s="34"/>
      <c r="C38" s="39"/>
      <c r="D38" s="40" t="s">
        <v>45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46</v>
      </c>
      <c r="U38" s="41"/>
      <c r="V38" s="41"/>
      <c r="W38" s="41"/>
      <c r="X38" s="228" t="s">
        <v>47</v>
      </c>
      <c r="Y38" s="229"/>
      <c r="Z38" s="229"/>
      <c r="AA38" s="229"/>
      <c r="AB38" s="229"/>
      <c r="AC38" s="41"/>
      <c r="AD38" s="41"/>
      <c r="AE38" s="41"/>
      <c r="AF38" s="41"/>
      <c r="AG38" s="41"/>
      <c r="AH38" s="41"/>
      <c r="AI38" s="41"/>
      <c r="AJ38" s="41"/>
      <c r="AK38" s="230">
        <f>SUM(AK29:AK36)</f>
        <v>0</v>
      </c>
      <c r="AL38" s="229"/>
      <c r="AM38" s="229"/>
      <c r="AN38" s="229"/>
      <c r="AO38" s="231"/>
      <c r="AP38" s="39"/>
      <c r="AQ38" s="39"/>
      <c r="AR38" s="34"/>
      <c r="BE38" s="33"/>
    </row>
    <row r="39" spans="1:57" s="2" customFormat="1" ht="6.9" customHeight="1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BE39" s="33"/>
    </row>
    <row r="40" spans="1:57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3.2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3.2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3.2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6" t="s">
        <v>13</v>
      </c>
      <c r="L84" s="4" t="str">
        <f>K5</f>
        <v xml:space="preserve"> </v>
      </c>
      <c r="AR84" s="52"/>
    </row>
    <row r="85" spans="2:44" s="5" customFormat="1" ht="36.9" customHeight="1">
      <c r="B85" s="53"/>
      <c r="C85" s="54" t="s">
        <v>15</v>
      </c>
      <c r="L85" s="259" t="str">
        <f>K6</f>
        <v>Přestavba pokojů domova mládeže na učebny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273" t="str">
        <f>IF(K8="","",K8)</f>
        <v>3.NP budovy č.p. 482/12, ul. Boženy Němcové v MB</v>
      </c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33"/>
      <c r="AI87" s="26" t="s">
        <v>21</v>
      </c>
      <c r="AJ87" s="33"/>
      <c r="AK87" s="33"/>
      <c r="AL87" s="33"/>
      <c r="AM87" s="261" t="str">
        <f>IF(AN8="","",AN8)</f>
        <v xml:space="preserve"> </v>
      </c>
      <c r="AN87" s="261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15" customHeight="1">
      <c r="A89" s="33"/>
      <c r="B89" s="34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275" t="str">
        <f>IF(E11="","",E11)</f>
        <v>SZŠ a a VOŠZ Mladá Boleslav</v>
      </c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66" t="str">
        <f>IF(E17="","",E17)</f>
        <v xml:space="preserve"> </v>
      </c>
      <c r="AN89" s="267"/>
      <c r="AO89" s="267"/>
      <c r="AP89" s="267"/>
      <c r="AQ89" s="33"/>
      <c r="AR89" s="34"/>
      <c r="AS89" s="262" t="s">
        <v>55</v>
      </c>
      <c r="AT89" s="26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3"/>
    </row>
    <row r="90" spans="1:57" s="2" customFormat="1" ht="15.15" customHeight="1">
      <c r="A90" s="33"/>
      <c r="B90" s="34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66" t="str">
        <f>IF(E20="","",E20)</f>
        <v xml:space="preserve"> </v>
      </c>
      <c r="AN90" s="267"/>
      <c r="AO90" s="267"/>
      <c r="AP90" s="267"/>
      <c r="AQ90" s="33"/>
      <c r="AR90" s="34"/>
      <c r="AS90" s="264"/>
      <c r="AT90" s="26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3"/>
    </row>
    <row r="91" spans="1:57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4"/>
      <c r="AT91" s="26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3"/>
    </row>
    <row r="92" spans="1:57" s="2" customFormat="1" ht="29.25" customHeight="1">
      <c r="A92" s="33"/>
      <c r="B92" s="34"/>
      <c r="C92" s="253" t="s">
        <v>56</v>
      </c>
      <c r="D92" s="251"/>
      <c r="E92" s="251"/>
      <c r="F92" s="251"/>
      <c r="G92" s="251"/>
      <c r="H92" s="60"/>
      <c r="I92" s="250" t="s">
        <v>57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4" t="s">
        <v>58</v>
      </c>
      <c r="AH92" s="251"/>
      <c r="AI92" s="251"/>
      <c r="AJ92" s="251"/>
      <c r="AK92" s="251"/>
      <c r="AL92" s="251"/>
      <c r="AM92" s="251"/>
      <c r="AN92" s="250" t="s">
        <v>59</v>
      </c>
      <c r="AO92" s="251"/>
      <c r="AP92" s="252"/>
      <c r="AQ92" s="61" t="s">
        <v>60</v>
      </c>
      <c r="AR92" s="34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3"/>
    </row>
    <row r="93" spans="1:57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3"/>
    </row>
    <row r="94" spans="2:90" s="6" customFormat="1" ht="32.4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8">
        <f>ROUND(AG95,2)</f>
        <v>0</v>
      </c>
      <c r="AH94" s="258"/>
      <c r="AI94" s="258"/>
      <c r="AJ94" s="258"/>
      <c r="AK94" s="258"/>
      <c r="AL94" s="258"/>
      <c r="AM94" s="258"/>
      <c r="AN94" s="232">
        <f>SUM(AG94,AT94)</f>
        <v>0</v>
      </c>
      <c r="AO94" s="232"/>
      <c r="AP94" s="232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74</v>
      </c>
      <c r="BT94" s="77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0" s="7" customFormat="1" ht="24.75" customHeight="1">
      <c r="A95" s="78" t="s">
        <v>78</v>
      </c>
      <c r="B95" s="79"/>
      <c r="C95" s="80"/>
      <c r="D95" s="255" t="s">
        <v>29</v>
      </c>
      <c r="E95" s="255"/>
      <c r="F95" s="255"/>
      <c r="G95" s="255"/>
      <c r="H95" s="255"/>
      <c r="I95" s="81"/>
      <c r="J95" s="255" t="s">
        <v>16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6">
        <f>Stavba!J30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82" t="s">
        <v>79</v>
      </c>
      <c r="AR95" s="79"/>
      <c r="AS95" s="83">
        <v>0</v>
      </c>
      <c r="AT95" s="84">
        <f>ROUND(SUM(AV95:AW95),2)</f>
        <v>0</v>
      </c>
      <c r="AU95" s="85">
        <f>Stavba!P136</f>
        <v>0</v>
      </c>
      <c r="AV95" s="84">
        <f>Stavba!J33</f>
        <v>0</v>
      </c>
      <c r="AW95" s="84">
        <f>Stavba!J34</f>
        <v>0</v>
      </c>
      <c r="AX95" s="84">
        <f>Stavba!J35</f>
        <v>0</v>
      </c>
      <c r="AY95" s="84">
        <f>Stavba!J36</f>
        <v>0</v>
      </c>
      <c r="AZ95" s="84">
        <f>Stavba!F33</f>
        <v>0</v>
      </c>
      <c r="BA95" s="84">
        <f>Stavba!F34</f>
        <v>0</v>
      </c>
      <c r="BB95" s="84">
        <f>Stavba!F35</f>
        <v>0</v>
      </c>
      <c r="BC95" s="84">
        <f>Stavba!F36</f>
        <v>0</v>
      </c>
      <c r="BD95" s="86">
        <f>Stavba!F37</f>
        <v>0</v>
      </c>
      <c r="BT95" s="87" t="s">
        <v>80</v>
      </c>
      <c r="BU95" s="87" t="s">
        <v>81</v>
      </c>
      <c r="BV95" s="87" t="s">
        <v>76</v>
      </c>
      <c r="BW95" s="87" t="s">
        <v>4</v>
      </c>
      <c r="BX95" s="87" t="s">
        <v>77</v>
      </c>
      <c r="CL95" s="87" t="s">
        <v>1</v>
      </c>
    </row>
    <row r="96" spans="2:44" ht="12">
      <c r="B96" s="19"/>
      <c r="AR96" s="19"/>
    </row>
    <row r="97" spans="1:57" s="2" customFormat="1" ht="30" customHeight="1">
      <c r="A97" s="33"/>
      <c r="B97" s="34"/>
      <c r="C97" s="69" t="s">
        <v>82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232">
        <f>ROUND(SUM(AG98:AG101),2)</f>
        <v>0</v>
      </c>
      <c r="AH97" s="232"/>
      <c r="AI97" s="232"/>
      <c r="AJ97" s="232"/>
      <c r="AK97" s="232"/>
      <c r="AL97" s="232"/>
      <c r="AM97" s="232"/>
      <c r="AN97" s="232">
        <f>ROUND(SUM(AN98:AN101),2)</f>
        <v>0</v>
      </c>
      <c r="AO97" s="232"/>
      <c r="AP97" s="232"/>
      <c r="AQ97" s="88"/>
      <c r="AR97" s="34"/>
      <c r="AS97" s="62" t="s">
        <v>83</v>
      </c>
      <c r="AT97" s="63" t="s">
        <v>84</v>
      </c>
      <c r="AU97" s="63" t="s">
        <v>39</v>
      </c>
      <c r="AV97" s="64" t="s">
        <v>62</v>
      </c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89" s="2" customFormat="1" ht="19.95" customHeight="1">
      <c r="A98" s="33"/>
      <c r="B98" s="34"/>
      <c r="C98" s="33"/>
      <c r="D98" s="247" t="s">
        <v>85</v>
      </c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33"/>
      <c r="AD98" s="33"/>
      <c r="AE98" s="33"/>
      <c r="AF98" s="33"/>
      <c r="AG98" s="248">
        <f>ROUND(AG94*AS98,2)</f>
        <v>0</v>
      </c>
      <c r="AH98" s="249"/>
      <c r="AI98" s="249"/>
      <c r="AJ98" s="249"/>
      <c r="AK98" s="249"/>
      <c r="AL98" s="249"/>
      <c r="AM98" s="249"/>
      <c r="AN98" s="249">
        <f>ROUND(AG98+AV98,2)</f>
        <v>0</v>
      </c>
      <c r="AO98" s="249"/>
      <c r="AP98" s="249"/>
      <c r="AQ98" s="33"/>
      <c r="AR98" s="34"/>
      <c r="AS98" s="90">
        <v>0</v>
      </c>
      <c r="AT98" s="91" t="s">
        <v>86</v>
      </c>
      <c r="AU98" s="91" t="s">
        <v>40</v>
      </c>
      <c r="AV98" s="92">
        <f>ROUND(IF(AU98="základní",AG98*L32,IF(AU98="snížená",AG98*L33,0)),2)</f>
        <v>0</v>
      </c>
      <c r="AW98" s="33"/>
      <c r="AX98" s="33"/>
      <c r="AY98" s="33"/>
      <c r="AZ98" s="33"/>
      <c r="BA98" s="33"/>
      <c r="BB98" s="33"/>
      <c r="BC98" s="33"/>
      <c r="BD98" s="33"/>
      <c r="BE98" s="33"/>
      <c r="BV98" s="16" t="s">
        <v>87</v>
      </c>
      <c r="BY98" s="93">
        <f>IF(AU98="základní",AV98,0)</f>
        <v>0</v>
      </c>
      <c r="BZ98" s="93">
        <f>IF(AU98="snížená",AV98,0)</f>
        <v>0</v>
      </c>
      <c r="CA98" s="93">
        <v>0</v>
      </c>
      <c r="CB98" s="93">
        <v>0</v>
      </c>
      <c r="CC98" s="93">
        <v>0</v>
      </c>
      <c r="CD98" s="93">
        <f>IF(AU98="základní",AG98,0)</f>
        <v>0</v>
      </c>
      <c r="CE98" s="93">
        <f>IF(AU98="snížená",AG98,0)</f>
        <v>0</v>
      </c>
      <c r="CF98" s="93">
        <f>IF(AU98="zákl. přenesená",AG98,0)</f>
        <v>0</v>
      </c>
      <c r="CG98" s="93">
        <f>IF(AU98="sníž. přenesená",AG98,0)</f>
        <v>0</v>
      </c>
      <c r="CH98" s="93">
        <f>IF(AU98="nulová",AG98,0)</f>
        <v>0</v>
      </c>
      <c r="CI98" s="16">
        <f>IF(AU98="základní",1,IF(AU98="snížená",2,IF(AU98="zákl. přenesená",4,IF(AU98="sníž. přenesená",5,3))))</f>
        <v>1</v>
      </c>
      <c r="CJ98" s="16">
        <f>IF(AT98="stavební čast",1,IF(AT98="investiční čast",2,3))</f>
        <v>1</v>
      </c>
      <c r="CK98" s="16" t="str">
        <f>IF(D98="Vyplň vlastní","","x")</f>
        <v>x</v>
      </c>
    </row>
    <row r="99" spans="1:89" s="2" customFormat="1" ht="19.95" customHeight="1">
      <c r="A99" s="33"/>
      <c r="B99" s="34"/>
      <c r="C99" s="33"/>
      <c r="D99" s="246" t="s">
        <v>88</v>
      </c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33"/>
      <c r="AD99" s="33"/>
      <c r="AE99" s="33"/>
      <c r="AF99" s="33"/>
      <c r="AG99" s="248">
        <f>ROUND(AG94*AS99,2)</f>
        <v>0</v>
      </c>
      <c r="AH99" s="249"/>
      <c r="AI99" s="249"/>
      <c r="AJ99" s="249"/>
      <c r="AK99" s="249"/>
      <c r="AL99" s="249"/>
      <c r="AM99" s="249"/>
      <c r="AN99" s="249">
        <f>ROUND(AG99+AV99,2)</f>
        <v>0</v>
      </c>
      <c r="AO99" s="249"/>
      <c r="AP99" s="249"/>
      <c r="AQ99" s="33"/>
      <c r="AR99" s="34"/>
      <c r="AS99" s="90">
        <v>0</v>
      </c>
      <c r="AT99" s="91" t="s">
        <v>86</v>
      </c>
      <c r="AU99" s="91" t="s">
        <v>40</v>
      </c>
      <c r="AV99" s="92">
        <f>ROUND(IF(AU99="základní",AG99*L32,IF(AU99="snížená",AG99*L33,0)),2)</f>
        <v>0</v>
      </c>
      <c r="AW99" s="33"/>
      <c r="AX99" s="33"/>
      <c r="AY99" s="33"/>
      <c r="AZ99" s="33"/>
      <c r="BA99" s="33"/>
      <c r="BB99" s="33"/>
      <c r="BC99" s="33"/>
      <c r="BD99" s="33"/>
      <c r="BE99" s="33"/>
      <c r="BV99" s="16" t="s">
        <v>89</v>
      </c>
      <c r="BY99" s="93">
        <f>IF(AU99="základní",AV99,0)</f>
        <v>0</v>
      </c>
      <c r="BZ99" s="93">
        <f>IF(AU99="snížená",AV99,0)</f>
        <v>0</v>
      </c>
      <c r="CA99" s="93">
        <v>0</v>
      </c>
      <c r="CB99" s="93">
        <v>0</v>
      </c>
      <c r="CC99" s="93">
        <v>0</v>
      </c>
      <c r="CD99" s="93">
        <f>IF(AU99="základní",AG99,0)</f>
        <v>0</v>
      </c>
      <c r="CE99" s="93">
        <f>IF(AU99="snížená",AG99,0)</f>
        <v>0</v>
      </c>
      <c r="CF99" s="93">
        <f>IF(AU99="zákl. přenesená",AG99,0)</f>
        <v>0</v>
      </c>
      <c r="CG99" s="93">
        <f>IF(AU99="sníž. přenesená",AG99,0)</f>
        <v>0</v>
      </c>
      <c r="CH99" s="93">
        <f>IF(AU99="nulová",AG99,0)</f>
        <v>0</v>
      </c>
      <c r="CI99" s="16">
        <f>IF(AU99="základní",1,IF(AU99="snížená",2,IF(AU99="zákl. přenesená",4,IF(AU99="sníž. přenesená",5,3))))</f>
        <v>1</v>
      </c>
      <c r="CJ99" s="16">
        <f>IF(AT99="stavební čast",1,IF(AT99="investiční čast",2,3))</f>
        <v>1</v>
      </c>
      <c r="CK99" s="16" t="str">
        <f>IF(D99="Vyplň vlastní","","x")</f>
        <v/>
      </c>
    </row>
    <row r="100" spans="1:89" s="2" customFormat="1" ht="19.95" customHeight="1">
      <c r="A100" s="33"/>
      <c r="B100" s="34"/>
      <c r="C100" s="33"/>
      <c r="D100" s="246" t="s">
        <v>88</v>
      </c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33"/>
      <c r="AD100" s="33"/>
      <c r="AE100" s="33"/>
      <c r="AF100" s="33"/>
      <c r="AG100" s="248">
        <f>ROUND(AG94*AS100,2)</f>
        <v>0</v>
      </c>
      <c r="AH100" s="249"/>
      <c r="AI100" s="249"/>
      <c r="AJ100" s="249"/>
      <c r="AK100" s="249"/>
      <c r="AL100" s="249"/>
      <c r="AM100" s="249"/>
      <c r="AN100" s="249">
        <f>ROUND(AG100+AV100,2)</f>
        <v>0</v>
      </c>
      <c r="AO100" s="249"/>
      <c r="AP100" s="249"/>
      <c r="AQ100" s="33"/>
      <c r="AR100" s="34"/>
      <c r="AS100" s="90">
        <v>0</v>
      </c>
      <c r="AT100" s="91" t="s">
        <v>86</v>
      </c>
      <c r="AU100" s="91" t="s">
        <v>40</v>
      </c>
      <c r="AV100" s="92">
        <f>ROUND(IF(AU100="základní",AG100*L32,IF(AU100="snížená",AG100*L33,0)),2)</f>
        <v>0</v>
      </c>
      <c r="AW100" s="33"/>
      <c r="AX100" s="33"/>
      <c r="AY100" s="33"/>
      <c r="AZ100" s="33"/>
      <c r="BA100" s="33"/>
      <c r="BB100" s="33"/>
      <c r="BC100" s="33"/>
      <c r="BD100" s="33"/>
      <c r="BE100" s="33"/>
      <c r="BV100" s="16" t="s">
        <v>89</v>
      </c>
      <c r="BY100" s="93">
        <f>IF(AU100="základní",AV100,0)</f>
        <v>0</v>
      </c>
      <c r="BZ100" s="93">
        <f>IF(AU100="snížená",AV100,0)</f>
        <v>0</v>
      </c>
      <c r="CA100" s="93">
        <v>0</v>
      </c>
      <c r="CB100" s="93">
        <v>0</v>
      </c>
      <c r="CC100" s="93">
        <v>0</v>
      </c>
      <c r="CD100" s="93">
        <f>IF(AU100="základní",AG100,0)</f>
        <v>0</v>
      </c>
      <c r="CE100" s="93">
        <f>IF(AU100="snížená",AG100,0)</f>
        <v>0</v>
      </c>
      <c r="CF100" s="93">
        <f>IF(AU100="zákl. přenesená",AG100,0)</f>
        <v>0</v>
      </c>
      <c r="CG100" s="93">
        <f>IF(AU100="sníž. přenesená",AG100,0)</f>
        <v>0</v>
      </c>
      <c r="CH100" s="93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/>
      </c>
    </row>
    <row r="101" spans="1:89" s="2" customFormat="1" ht="19.95" customHeight="1">
      <c r="A101" s="33"/>
      <c r="B101" s="34"/>
      <c r="C101" s="33"/>
      <c r="D101" s="246" t="s">
        <v>88</v>
      </c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33"/>
      <c r="AD101" s="33"/>
      <c r="AE101" s="33"/>
      <c r="AF101" s="33"/>
      <c r="AG101" s="248">
        <f>ROUND(AG94*AS101,2)</f>
        <v>0</v>
      </c>
      <c r="AH101" s="249"/>
      <c r="AI101" s="249"/>
      <c r="AJ101" s="249"/>
      <c r="AK101" s="249"/>
      <c r="AL101" s="249"/>
      <c r="AM101" s="249"/>
      <c r="AN101" s="249">
        <f>ROUND(AG101+AV101,2)</f>
        <v>0</v>
      </c>
      <c r="AO101" s="249"/>
      <c r="AP101" s="249"/>
      <c r="AQ101" s="33"/>
      <c r="AR101" s="34"/>
      <c r="AS101" s="94">
        <v>0</v>
      </c>
      <c r="AT101" s="95" t="s">
        <v>86</v>
      </c>
      <c r="AU101" s="95" t="s">
        <v>40</v>
      </c>
      <c r="AV101" s="96">
        <f>ROUND(IF(AU101="základní",AG101*L32,IF(AU101="snížená",AG101*L33,0)),2)</f>
        <v>0</v>
      </c>
      <c r="AW101" s="33"/>
      <c r="AX101" s="33"/>
      <c r="AY101" s="33"/>
      <c r="AZ101" s="33"/>
      <c r="BA101" s="33"/>
      <c r="BB101" s="33"/>
      <c r="BC101" s="33"/>
      <c r="BD101" s="33"/>
      <c r="BE101" s="33"/>
      <c r="BV101" s="16" t="s">
        <v>89</v>
      </c>
      <c r="BY101" s="93">
        <f>IF(AU101="základní",AV101,0)</f>
        <v>0</v>
      </c>
      <c r="BZ101" s="93">
        <f>IF(AU101="snížená",AV101,0)</f>
        <v>0</v>
      </c>
      <c r="CA101" s="93">
        <v>0</v>
      </c>
      <c r="CB101" s="93">
        <v>0</v>
      </c>
      <c r="CC101" s="93">
        <v>0</v>
      </c>
      <c r="CD101" s="93">
        <f>IF(AU101="základní",AG101,0)</f>
        <v>0</v>
      </c>
      <c r="CE101" s="93">
        <f>IF(AU101="snížená",AG101,0)</f>
        <v>0</v>
      </c>
      <c r="CF101" s="93">
        <f>IF(AU101="zákl. přenesená",AG101,0)</f>
        <v>0</v>
      </c>
      <c r="CG101" s="93">
        <f>IF(AU101="sníž. přenesená",AG101,0)</f>
        <v>0</v>
      </c>
      <c r="CH101" s="93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/>
      </c>
    </row>
    <row r="102" spans="1:57" s="2" customFormat="1" ht="10.8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30" customHeight="1">
      <c r="A103" s="33"/>
      <c r="B103" s="34"/>
      <c r="C103" s="97" t="s">
        <v>90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233">
        <f>ROUND(AG94+AG97,2)</f>
        <v>0</v>
      </c>
      <c r="AH103" s="233"/>
      <c r="AI103" s="233"/>
      <c r="AJ103" s="233"/>
      <c r="AK103" s="233"/>
      <c r="AL103" s="233"/>
      <c r="AM103" s="233"/>
      <c r="AN103" s="233">
        <f>ROUND(AN94+AN97,2)</f>
        <v>0</v>
      </c>
      <c r="AO103" s="233"/>
      <c r="AP103" s="233"/>
      <c r="AQ103" s="98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s="2" customFormat="1" ht="6.9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</sheetData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20-6-166-SZS - Přestav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7"/>
  <sheetViews>
    <sheetView showGridLines="0" tabSelected="1" workbookViewId="0" topLeftCell="A131">
      <selection activeCell="V135" sqref="V1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0"/>
      <c r="L2" s="223" t="s">
        <v>5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6" t="s">
        <v>4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01"/>
      <c r="J3" s="18"/>
      <c r="K3" s="18"/>
      <c r="L3" s="19"/>
      <c r="AT3" s="16" t="s">
        <v>91</v>
      </c>
    </row>
    <row r="4" spans="2:46" s="1" customFormat="1" ht="24.9" customHeight="1">
      <c r="B4" s="19"/>
      <c r="D4" s="20" t="s">
        <v>92</v>
      </c>
      <c r="I4" s="100"/>
      <c r="L4" s="19"/>
      <c r="M4" s="102" t="s">
        <v>10</v>
      </c>
      <c r="AT4" s="16" t="s">
        <v>3</v>
      </c>
    </row>
    <row r="5" spans="2:12" s="1" customFormat="1" ht="6.9" customHeight="1">
      <c r="B5" s="19"/>
      <c r="I5" s="100"/>
      <c r="L5" s="19"/>
    </row>
    <row r="6" spans="1:31" s="2" customFormat="1" ht="12" customHeight="1">
      <c r="A6" s="33"/>
      <c r="B6" s="34"/>
      <c r="C6" s="33"/>
      <c r="D6" s="26" t="s">
        <v>15</v>
      </c>
      <c r="E6" s="33"/>
      <c r="F6" s="33"/>
      <c r="G6" s="33"/>
      <c r="H6" s="33"/>
      <c r="I6" s="103"/>
      <c r="J6" s="33"/>
      <c r="K6" s="33"/>
      <c r="L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4"/>
      <c r="C7" s="33"/>
      <c r="D7" s="33"/>
      <c r="E7" s="259" t="s">
        <v>16</v>
      </c>
      <c r="F7" s="269"/>
      <c r="G7" s="269"/>
      <c r="H7" s="269"/>
      <c r="I7" s="103"/>
      <c r="J7" s="33"/>
      <c r="K7" s="33"/>
      <c r="L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4"/>
      <c r="C8" s="33"/>
      <c r="D8" s="33"/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4"/>
      <c r="C9" s="33"/>
      <c r="D9" s="26" t="s">
        <v>17</v>
      </c>
      <c r="E9" s="33"/>
      <c r="F9" s="24" t="s">
        <v>1</v>
      </c>
      <c r="G9" s="33"/>
      <c r="H9" s="33"/>
      <c r="I9" s="104" t="s">
        <v>18</v>
      </c>
      <c r="J9" s="24" t="s">
        <v>1</v>
      </c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6" t="s">
        <v>19</v>
      </c>
      <c r="E10" s="33"/>
      <c r="F10" s="271" t="s">
        <v>20</v>
      </c>
      <c r="G10" s="275"/>
      <c r="H10" s="33"/>
      <c r="I10" s="104" t="s">
        <v>21</v>
      </c>
      <c r="J10" s="55" t="str">
        <f>'Rekapitulace stavby'!AN8</f>
        <v xml:space="preserve"> </v>
      </c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8" customHeight="1">
      <c r="A11" s="33"/>
      <c r="B11" s="34"/>
      <c r="C11" s="33"/>
      <c r="D11" s="33"/>
      <c r="E11" s="33"/>
      <c r="F11" s="33"/>
      <c r="G11" s="33"/>
      <c r="H11" s="33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6" t="s">
        <v>22</v>
      </c>
      <c r="E12" s="33"/>
      <c r="F12" s="33"/>
      <c r="G12" s="33"/>
      <c r="H12" s="33"/>
      <c r="I12" s="104" t="s">
        <v>23</v>
      </c>
      <c r="J12" s="24" t="s">
        <v>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71" t="s">
        <v>24</v>
      </c>
      <c r="F13" s="275"/>
      <c r="G13" s="33"/>
      <c r="H13" s="33"/>
      <c r="I13" s="104" t="s">
        <v>25</v>
      </c>
      <c r="J13" s="24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" customHeight="1">
      <c r="A14" s="33"/>
      <c r="B14" s="34"/>
      <c r="C14" s="33"/>
      <c r="D14" s="33"/>
      <c r="E14" s="33"/>
      <c r="F14" s="33"/>
      <c r="G14" s="33"/>
      <c r="H14" s="33"/>
      <c r="I14" s="10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6" t="s">
        <v>26</v>
      </c>
      <c r="E15" s="33"/>
      <c r="F15" s="33"/>
      <c r="G15" s="33"/>
      <c r="H15" s="33"/>
      <c r="I15" s="104" t="s">
        <v>23</v>
      </c>
      <c r="J15" s="27" t="str">
        <f>'Rekapitulace stavby'!AN13</f>
        <v>Vyplň údaj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270" t="str">
        <f>'Rekapitulace stavby'!E14</f>
        <v>Vyplň údaj</v>
      </c>
      <c r="F16" s="237"/>
      <c r="G16" s="237"/>
      <c r="H16" s="237"/>
      <c r="I16" s="104" t="s">
        <v>25</v>
      </c>
      <c r="J16" s="27" t="str">
        <f>'Rekapitulace stavby'!AN14</f>
        <v>Vyplň údaj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" customHeight="1">
      <c r="A17" s="33"/>
      <c r="B17" s="34"/>
      <c r="C17" s="33"/>
      <c r="D17" s="33"/>
      <c r="E17" s="33"/>
      <c r="F17" s="33"/>
      <c r="G17" s="33"/>
      <c r="H17" s="33"/>
      <c r="I17" s="10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6" t="s">
        <v>28</v>
      </c>
      <c r="E18" s="33"/>
      <c r="F18" s="33"/>
      <c r="G18" s="33"/>
      <c r="H18" s="33"/>
      <c r="I18" s="104" t="s">
        <v>23</v>
      </c>
      <c r="J18" s="24" t="str">
        <f>IF('Rekapitulace stavby'!AN16="","",'Rekapitulace stavby'!AN16)</f>
        <v/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4" t="str">
        <f>IF('Rekapitulace stavby'!E17="","",'Rekapitulace stavby'!E17)</f>
        <v xml:space="preserve"> </v>
      </c>
      <c r="F19" s="33"/>
      <c r="G19" s="33"/>
      <c r="H19" s="33"/>
      <c r="I19" s="104" t="s">
        <v>25</v>
      </c>
      <c r="J19" s="24" t="str">
        <f>IF('Rekapitulace stavby'!AN17="","",'Rekapitulace stavby'!AN17)</f>
        <v/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" customHeight="1">
      <c r="A20" s="33"/>
      <c r="B20" s="34"/>
      <c r="C20" s="33"/>
      <c r="D20" s="33"/>
      <c r="E20" s="33"/>
      <c r="F20" s="33"/>
      <c r="G20" s="33"/>
      <c r="H20" s="33"/>
      <c r="I20" s="10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6" t="s">
        <v>31</v>
      </c>
      <c r="E21" s="33"/>
      <c r="F21" s="33"/>
      <c r="G21" s="33"/>
      <c r="H21" s="33"/>
      <c r="I21" s="104" t="s">
        <v>23</v>
      </c>
      <c r="J21" s="24" t="str">
        <f>IF('Rekapitulace stavby'!AN19="","",'Rekapitulace stavby'!AN19)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4" t="str">
        <f>IF('Rekapitulace stavby'!E20="","",'Rekapitulace stavby'!E20)</f>
        <v xml:space="preserve"> </v>
      </c>
      <c r="F22" s="33"/>
      <c r="G22" s="33"/>
      <c r="H22" s="33"/>
      <c r="I22" s="104" t="s">
        <v>25</v>
      </c>
      <c r="J22" s="24" t="str">
        <f>IF('Rekapitulace stavby'!AN20="","",'Rekapitulace stavby'!AN20)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" customHeight="1">
      <c r="A23" s="33"/>
      <c r="B23" s="34"/>
      <c r="C23" s="33"/>
      <c r="D23" s="33"/>
      <c r="E23" s="33"/>
      <c r="F23" s="33"/>
      <c r="G23" s="33"/>
      <c r="H23" s="33"/>
      <c r="I23" s="10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6" t="s">
        <v>32</v>
      </c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5"/>
      <c r="B25" s="106"/>
      <c r="C25" s="105"/>
      <c r="D25" s="105"/>
      <c r="E25" s="241" t="s">
        <v>1</v>
      </c>
      <c r="F25" s="241"/>
      <c r="G25" s="241"/>
      <c r="H25" s="241"/>
      <c r="I25" s="107"/>
      <c r="J25" s="105"/>
      <c r="K25" s="105"/>
      <c r="L25" s="108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" customHeight="1">
      <c r="A26" s="33"/>
      <c r="B26" s="34"/>
      <c r="C26" s="33"/>
      <c r="D26" s="33"/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66"/>
      <c r="E27" s="66"/>
      <c r="F27" s="66"/>
      <c r="G27" s="66"/>
      <c r="H27" s="66"/>
      <c r="I27" s="109"/>
      <c r="J27" s="66"/>
      <c r="K27" s="66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4.4" customHeight="1">
      <c r="A28" s="33"/>
      <c r="B28" s="34"/>
      <c r="C28" s="33"/>
      <c r="D28" s="24" t="s">
        <v>93</v>
      </c>
      <c r="E28" s="33"/>
      <c r="F28" s="33"/>
      <c r="G28" s="33"/>
      <c r="H28" s="33"/>
      <c r="I28" s="103"/>
      <c r="J28" s="32">
        <f>J94</f>
        <v>0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4.4" customHeight="1">
      <c r="A29" s="33"/>
      <c r="B29" s="34"/>
      <c r="C29" s="33"/>
      <c r="D29" s="31" t="s">
        <v>85</v>
      </c>
      <c r="E29" s="33"/>
      <c r="F29" s="33"/>
      <c r="G29" s="33"/>
      <c r="H29" s="33"/>
      <c r="I29" s="103"/>
      <c r="J29" s="32">
        <f>J111</f>
        <v>0</v>
      </c>
      <c r="K29" s="33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1">
        <f>ROUND(J28+J29,2)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6"/>
      <c r="E31" s="66"/>
      <c r="F31" s="66"/>
      <c r="G31" s="66"/>
      <c r="H31" s="66"/>
      <c r="I31" s="109"/>
      <c r="J31" s="66"/>
      <c r="K31" s="66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2" t="s">
        <v>39</v>
      </c>
      <c r="E33" s="26" t="s">
        <v>40</v>
      </c>
      <c r="F33" s="113">
        <f>ROUND((SUM(BE111:BE118)+SUM(BE136:BE236)),2)</f>
        <v>0</v>
      </c>
      <c r="G33" s="33"/>
      <c r="H33" s="33"/>
      <c r="I33" s="114">
        <v>0.21</v>
      </c>
      <c r="J33" s="113">
        <f>ROUND(((SUM(BE111:BE118)+SUM(BE136:BE236))*I33),2)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6" t="s">
        <v>41</v>
      </c>
      <c r="F34" s="113">
        <f>ROUND((SUM(BF111:BF118)+SUM(BF136:BF236)),2)</f>
        <v>0</v>
      </c>
      <c r="G34" s="33"/>
      <c r="H34" s="33"/>
      <c r="I34" s="114">
        <v>0.15</v>
      </c>
      <c r="J34" s="113">
        <f>ROUND(((SUM(BF111:BF118)+SUM(BF136:BF236))*I34),2)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6" t="s">
        <v>42</v>
      </c>
      <c r="F35" s="113">
        <f>ROUND((SUM(BG111:BG118)+SUM(BG136:BG236)),2)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6" t="s">
        <v>43</v>
      </c>
      <c r="F36" s="113">
        <f>ROUND((SUM(BH111:BH118)+SUM(BH136:BH236)),2)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6" t="s">
        <v>44</v>
      </c>
      <c r="F37" s="113">
        <f>ROUND((SUM(BI111:BI118)+SUM(BI136:BI236)),2)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115" t="s">
        <v>45</v>
      </c>
      <c r="E39" s="60"/>
      <c r="F39" s="60"/>
      <c r="G39" s="116" t="s">
        <v>46</v>
      </c>
      <c r="H39" s="117" t="s">
        <v>47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19"/>
      <c r="I41" s="100"/>
      <c r="L41" s="19"/>
    </row>
    <row r="42" spans="2:12" s="1" customFormat="1" ht="14.4" customHeight="1">
      <c r="B42" s="19"/>
      <c r="I42" s="100"/>
      <c r="L42" s="19"/>
    </row>
    <row r="43" spans="2:12" s="1" customFormat="1" ht="14.4" customHeight="1">
      <c r="B43" s="19"/>
      <c r="I43" s="100"/>
      <c r="L43" s="19"/>
    </row>
    <row r="44" spans="2:12" s="1" customFormat="1" ht="14.4" customHeight="1">
      <c r="B44" s="19"/>
      <c r="I44" s="100"/>
      <c r="L44" s="19"/>
    </row>
    <row r="45" spans="2:12" s="1" customFormat="1" ht="14.4" customHeight="1">
      <c r="B45" s="19"/>
      <c r="I45" s="100"/>
      <c r="L45" s="19"/>
    </row>
    <row r="46" spans="2:12" s="1" customFormat="1" ht="14.4" customHeight="1">
      <c r="B46" s="19"/>
      <c r="I46" s="100"/>
      <c r="L46" s="19"/>
    </row>
    <row r="47" spans="2:12" s="1" customFormat="1" ht="14.4" customHeight="1">
      <c r="B47" s="19"/>
      <c r="I47" s="100"/>
      <c r="L47" s="19"/>
    </row>
    <row r="48" spans="2:12" s="1" customFormat="1" ht="14.4" customHeight="1">
      <c r="B48" s="19"/>
      <c r="I48" s="100"/>
      <c r="L48" s="19"/>
    </row>
    <row r="49" spans="2:12" s="1" customFormat="1" ht="14.4" customHeight="1">
      <c r="B49" s="19"/>
      <c r="I49" s="100"/>
      <c r="L49" s="19"/>
    </row>
    <row r="50" spans="2:12" s="2" customFormat="1" ht="14.4" customHeight="1">
      <c r="B50" s="43"/>
      <c r="D50" s="44" t="s">
        <v>48</v>
      </c>
      <c r="E50" s="45"/>
      <c r="F50" s="45"/>
      <c r="G50" s="44" t="s">
        <v>49</v>
      </c>
      <c r="H50" s="45"/>
      <c r="I50" s="121"/>
      <c r="J50" s="45"/>
      <c r="K50" s="45"/>
      <c r="L50" s="4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33"/>
      <c r="B61" s="34"/>
      <c r="C61" s="33"/>
      <c r="D61" s="46" t="s">
        <v>50</v>
      </c>
      <c r="E61" s="36"/>
      <c r="F61" s="122" t="s">
        <v>51</v>
      </c>
      <c r="G61" s="46" t="s">
        <v>50</v>
      </c>
      <c r="H61" s="36"/>
      <c r="I61" s="123"/>
      <c r="J61" s="12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33"/>
      <c r="B76" s="34"/>
      <c r="C76" s="33"/>
      <c r="D76" s="46" t="s">
        <v>50</v>
      </c>
      <c r="E76" s="36"/>
      <c r="F76" s="122" t="s">
        <v>51</v>
      </c>
      <c r="G76" s="46" t="s">
        <v>50</v>
      </c>
      <c r="H76" s="36"/>
      <c r="I76" s="123"/>
      <c r="J76" s="12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0" t="s">
        <v>94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9" t="str">
        <f>E7</f>
        <v>Přestavba pokojů domova mládeže na učebny</v>
      </c>
      <c r="F85" s="269"/>
      <c r="G85" s="269"/>
      <c r="H85" s="269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6" t="s">
        <v>19</v>
      </c>
      <c r="D87" s="33"/>
      <c r="E87" s="275"/>
      <c r="F87" s="271" t="str">
        <f>F10</f>
        <v>3.NP budovy č.p. 482/12, ul. Boženy Němcové v MB</v>
      </c>
      <c r="G87" s="275"/>
      <c r="H87" s="33"/>
      <c r="I87" s="104" t="s">
        <v>21</v>
      </c>
      <c r="J87" s="55" t="str">
        <f>IF(J10="","",J10)</f>
        <v xml:space="preserve"> </v>
      </c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26" t="s">
        <v>22</v>
      </c>
      <c r="D89" s="33"/>
      <c r="E89" s="33"/>
      <c r="F89" s="271" t="str">
        <f>E13</f>
        <v>SZŠ a a VOŠZ Mladá Boleslav</v>
      </c>
      <c r="G89" s="33"/>
      <c r="H89" s="33"/>
      <c r="I89" s="104" t="s">
        <v>28</v>
      </c>
      <c r="J89" s="29" t="str">
        <f>E19</f>
        <v xml:space="preserve"> 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104" t="s">
        <v>31</v>
      </c>
      <c r="J90" s="29" t="str">
        <f>E22</f>
        <v xml:space="preserve"> </v>
      </c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10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28" t="s">
        <v>95</v>
      </c>
      <c r="D92" s="98"/>
      <c r="E92" s="98"/>
      <c r="F92" s="98"/>
      <c r="G92" s="98"/>
      <c r="H92" s="98"/>
      <c r="I92" s="129"/>
      <c r="J92" s="130" t="s">
        <v>96</v>
      </c>
      <c r="K92" s="98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8" customHeight="1">
      <c r="A94" s="33"/>
      <c r="B94" s="34"/>
      <c r="C94" s="131" t="s">
        <v>97</v>
      </c>
      <c r="D94" s="33"/>
      <c r="E94" s="33"/>
      <c r="F94" s="33"/>
      <c r="G94" s="33"/>
      <c r="H94" s="33"/>
      <c r="I94" s="103"/>
      <c r="J94" s="71">
        <f>J136</f>
        <v>0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98</v>
      </c>
    </row>
    <row r="95" spans="2:12" s="9" customFormat="1" ht="24.9" customHeight="1">
      <c r="B95" s="132"/>
      <c r="D95" s="133" t="s">
        <v>99</v>
      </c>
      <c r="E95" s="134"/>
      <c r="F95" s="134"/>
      <c r="G95" s="134"/>
      <c r="H95" s="134"/>
      <c r="I95" s="135"/>
      <c r="J95" s="136">
        <f>J137</f>
        <v>0</v>
      </c>
      <c r="L95" s="132"/>
    </row>
    <row r="96" spans="2:12" s="10" customFormat="1" ht="19.95" customHeight="1">
      <c r="B96" s="137"/>
      <c r="D96" s="138" t="s">
        <v>100</v>
      </c>
      <c r="E96" s="139"/>
      <c r="F96" s="139"/>
      <c r="G96" s="139"/>
      <c r="H96" s="139"/>
      <c r="I96" s="140"/>
      <c r="J96" s="141">
        <f>J138</f>
        <v>0</v>
      </c>
      <c r="L96" s="137"/>
    </row>
    <row r="97" spans="2:12" s="10" customFormat="1" ht="19.95" customHeight="1">
      <c r="B97" s="137"/>
      <c r="D97" s="138" t="s">
        <v>101</v>
      </c>
      <c r="E97" s="139"/>
      <c r="F97" s="139"/>
      <c r="G97" s="139"/>
      <c r="H97" s="139"/>
      <c r="I97" s="140"/>
      <c r="J97" s="141">
        <f>J147</f>
        <v>0</v>
      </c>
      <c r="L97" s="137"/>
    </row>
    <row r="98" spans="2:12" s="10" customFormat="1" ht="19.95" customHeight="1">
      <c r="B98" s="137"/>
      <c r="D98" s="138" t="s">
        <v>102</v>
      </c>
      <c r="E98" s="139"/>
      <c r="F98" s="139"/>
      <c r="G98" s="139"/>
      <c r="H98" s="139"/>
      <c r="I98" s="140"/>
      <c r="J98" s="141">
        <f>J158</f>
        <v>0</v>
      </c>
      <c r="L98" s="137"/>
    </row>
    <row r="99" spans="2:12" s="10" customFormat="1" ht="19.95" customHeight="1">
      <c r="B99" s="137"/>
      <c r="D99" s="138" t="s">
        <v>103</v>
      </c>
      <c r="E99" s="139"/>
      <c r="F99" s="139"/>
      <c r="G99" s="139"/>
      <c r="H99" s="139"/>
      <c r="I99" s="140"/>
      <c r="J99" s="141">
        <f>J168</f>
        <v>0</v>
      </c>
      <c r="L99" s="137"/>
    </row>
    <row r="100" spans="2:12" s="9" customFormat="1" ht="24.9" customHeight="1">
      <c r="B100" s="132"/>
      <c r="D100" s="133" t="s">
        <v>104</v>
      </c>
      <c r="E100" s="134"/>
      <c r="F100" s="134"/>
      <c r="G100" s="134"/>
      <c r="H100" s="134"/>
      <c r="I100" s="135"/>
      <c r="J100" s="136">
        <f>J171</f>
        <v>0</v>
      </c>
      <c r="L100" s="132"/>
    </row>
    <row r="101" spans="2:12" s="10" customFormat="1" ht="19.95" customHeight="1">
      <c r="B101" s="137"/>
      <c r="D101" s="138" t="s">
        <v>105</v>
      </c>
      <c r="E101" s="139"/>
      <c r="F101" s="139"/>
      <c r="G101" s="139"/>
      <c r="H101" s="139"/>
      <c r="I101" s="140"/>
      <c r="J101" s="141">
        <f>J172</f>
        <v>0</v>
      </c>
      <c r="L101" s="137"/>
    </row>
    <row r="102" spans="2:12" s="10" customFormat="1" ht="19.95" customHeight="1">
      <c r="B102" s="137"/>
      <c r="D102" s="138" t="s">
        <v>106</v>
      </c>
      <c r="E102" s="139"/>
      <c r="F102" s="139"/>
      <c r="G102" s="139"/>
      <c r="H102" s="139"/>
      <c r="I102" s="140"/>
      <c r="J102" s="141">
        <f>J175</f>
        <v>0</v>
      </c>
      <c r="L102" s="137"/>
    </row>
    <row r="103" spans="2:12" s="10" customFormat="1" ht="19.95" customHeight="1">
      <c r="B103" s="137"/>
      <c r="D103" s="138" t="s">
        <v>107</v>
      </c>
      <c r="E103" s="139"/>
      <c r="F103" s="139"/>
      <c r="G103" s="139"/>
      <c r="H103" s="139"/>
      <c r="I103" s="140"/>
      <c r="J103" s="141">
        <f>J185</f>
        <v>0</v>
      </c>
      <c r="L103" s="137"/>
    </row>
    <row r="104" spans="2:12" s="10" customFormat="1" ht="19.95" customHeight="1">
      <c r="B104" s="137"/>
      <c r="D104" s="138" t="s">
        <v>108</v>
      </c>
      <c r="E104" s="139"/>
      <c r="F104" s="139"/>
      <c r="G104" s="139"/>
      <c r="H104" s="139"/>
      <c r="I104" s="140"/>
      <c r="J104" s="141">
        <f>J191</f>
        <v>0</v>
      </c>
      <c r="L104" s="137"/>
    </row>
    <row r="105" spans="2:12" s="10" customFormat="1" ht="19.95" customHeight="1">
      <c r="B105" s="137"/>
      <c r="D105" s="138" t="s">
        <v>109</v>
      </c>
      <c r="E105" s="139"/>
      <c r="F105" s="139"/>
      <c r="G105" s="139"/>
      <c r="H105" s="139"/>
      <c r="I105" s="140"/>
      <c r="J105" s="141">
        <f>J197</f>
        <v>0</v>
      </c>
      <c r="L105" s="137"/>
    </row>
    <row r="106" spans="2:12" s="10" customFormat="1" ht="19.95" customHeight="1">
      <c r="B106" s="137"/>
      <c r="D106" s="138" t="s">
        <v>110</v>
      </c>
      <c r="E106" s="139"/>
      <c r="F106" s="139"/>
      <c r="G106" s="139"/>
      <c r="H106" s="139"/>
      <c r="I106" s="140"/>
      <c r="J106" s="141">
        <f>J206</f>
        <v>0</v>
      </c>
      <c r="L106" s="137"/>
    </row>
    <row r="107" spans="2:12" s="10" customFormat="1" ht="19.95" customHeight="1">
      <c r="B107" s="137"/>
      <c r="D107" s="138" t="s">
        <v>111</v>
      </c>
      <c r="E107" s="139"/>
      <c r="F107" s="139"/>
      <c r="G107" s="139"/>
      <c r="H107" s="139"/>
      <c r="I107" s="140"/>
      <c r="J107" s="141">
        <f>J217</f>
        <v>0</v>
      </c>
      <c r="L107" s="137"/>
    </row>
    <row r="108" spans="2:12" s="10" customFormat="1" ht="19.95" customHeight="1">
      <c r="B108" s="137"/>
      <c r="D108" s="138" t="s">
        <v>112</v>
      </c>
      <c r="E108" s="139"/>
      <c r="F108" s="139"/>
      <c r="G108" s="139"/>
      <c r="H108" s="139"/>
      <c r="I108" s="140"/>
      <c r="J108" s="141">
        <f>J221</f>
        <v>0</v>
      </c>
      <c r="L108" s="13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9.25" customHeight="1">
      <c r="A111" s="33"/>
      <c r="B111" s="34"/>
      <c r="C111" s="131" t="s">
        <v>113</v>
      </c>
      <c r="D111" s="33"/>
      <c r="E111" s="33"/>
      <c r="F111" s="33"/>
      <c r="G111" s="33"/>
      <c r="H111" s="33"/>
      <c r="I111" s="103"/>
      <c r="J111" s="142">
        <f>ROUND(J112+J113+J114+J115+J116+J117,2)</f>
        <v>0</v>
      </c>
      <c r="K111" s="33"/>
      <c r="L111" s="43"/>
      <c r="N111" s="143" t="s">
        <v>39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18" customHeight="1">
      <c r="A112" s="33"/>
      <c r="B112" s="144"/>
      <c r="C112" s="103"/>
      <c r="D112" s="246" t="s">
        <v>114</v>
      </c>
      <c r="E112" s="268"/>
      <c r="F112" s="268"/>
      <c r="G112" s="103"/>
      <c r="H112" s="103"/>
      <c r="I112" s="103"/>
      <c r="J112" s="89">
        <v>0</v>
      </c>
      <c r="K112" s="103"/>
      <c r="L112" s="146"/>
      <c r="M112" s="147"/>
      <c r="N112" s="148" t="s">
        <v>40</v>
      </c>
      <c r="O112" s="147"/>
      <c r="P112" s="147"/>
      <c r="Q112" s="147"/>
      <c r="R112" s="147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9" t="s">
        <v>115</v>
      </c>
      <c r="AZ112" s="147"/>
      <c r="BA112" s="147"/>
      <c r="BB112" s="147"/>
      <c r="BC112" s="147"/>
      <c r="BD112" s="147"/>
      <c r="BE112" s="150">
        <f aca="true" t="shared" si="0" ref="BE112:BE117">IF(N112="základní",J112,0)</f>
        <v>0</v>
      </c>
      <c r="BF112" s="150">
        <f aca="true" t="shared" si="1" ref="BF112:BF117">IF(N112="snížená",J112,0)</f>
        <v>0</v>
      </c>
      <c r="BG112" s="150">
        <f aca="true" t="shared" si="2" ref="BG112:BG117">IF(N112="zákl. přenesená",J112,0)</f>
        <v>0</v>
      </c>
      <c r="BH112" s="150">
        <f aca="true" t="shared" si="3" ref="BH112:BH117">IF(N112="sníž. přenesená",J112,0)</f>
        <v>0</v>
      </c>
      <c r="BI112" s="150">
        <f aca="true" t="shared" si="4" ref="BI112:BI117">IF(N112="nulová",J112,0)</f>
        <v>0</v>
      </c>
      <c r="BJ112" s="149" t="s">
        <v>80</v>
      </c>
      <c r="BK112" s="147"/>
      <c r="BL112" s="147"/>
      <c r="BM112" s="147"/>
    </row>
    <row r="113" spans="1:65" s="2" customFormat="1" ht="18" customHeight="1">
      <c r="A113" s="33"/>
      <c r="B113" s="144"/>
      <c r="C113" s="103"/>
      <c r="D113" s="246" t="s">
        <v>116</v>
      </c>
      <c r="E113" s="268"/>
      <c r="F113" s="268"/>
      <c r="G113" s="103"/>
      <c r="H113" s="103"/>
      <c r="I113" s="103"/>
      <c r="J113" s="89">
        <v>0</v>
      </c>
      <c r="K113" s="103"/>
      <c r="L113" s="146"/>
      <c r="M113" s="147"/>
      <c r="N113" s="148" t="s">
        <v>40</v>
      </c>
      <c r="O113" s="147"/>
      <c r="P113" s="147"/>
      <c r="Q113" s="147"/>
      <c r="R113" s="147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9" t="s">
        <v>115</v>
      </c>
      <c r="AZ113" s="147"/>
      <c r="BA113" s="147"/>
      <c r="BB113" s="147"/>
      <c r="BC113" s="147"/>
      <c r="BD113" s="147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80</v>
      </c>
      <c r="BK113" s="147"/>
      <c r="BL113" s="147"/>
      <c r="BM113" s="147"/>
    </row>
    <row r="114" spans="1:65" s="2" customFormat="1" ht="18" customHeight="1">
      <c r="A114" s="33"/>
      <c r="B114" s="144"/>
      <c r="C114" s="103"/>
      <c r="D114" s="246" t="s">
        <v>117</v>
      </c>
      <c r="E114" s="268"/>
      <c r="F114" s="268"/>
      <c r="G114" s="103"/>
      <c r="H114" s="103"/>
      <c r="I114" s="103"/>
      <c r="J114" s="89">
        <v>0</v>
      </c>
      <c r="K114" s="103"/>
      <c r="L114" s="146"/>
      <c r="M114" s="147"/>
      <c r="N114" s="148" t="s">
        <v>40</v>
      </c>
      <c r="O114" s="147"/>
      <c r="P114" s="147"/>
      <c r="Q114" s="147"/>
      <c r="R114" s="147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9" t="s">
        <v>115</v>
      </c>
      <c r="AZ114" s="147"/>
      <c r="BA114" s="147"/>
      <c r="BB114" s="147"/>
      <c r="BC114" s="147"/>
      <c r="BD114" s="147"/>
      <c r="BE114" s="150">
        <f t="shared" si="0"/>
        <v>0</v>
      </c>
      <c r="BF114" s="150">
        <f t="shared" si="1"/>
        <v>0</v>
      </c>
      <c r="BG114" s="150">
        <f t="shared" si="2"/>
        <v>0</v>
      </c>
      <c r="BH114" s="150">
        <f t="shared" si="3"/>
        <v>0</v>
      </c>
      <c r="BI114" s="150">
        <f t="shared" si="4"/>
        <v>0</v>
      </c>
      <c r="BJ114" s="149" t="s">
        <v>80</v>
      </c>
      <c r="BK114" s="147"/>
      <c r="BL114" s="147"/>
      <c r="BM114" s="147"/>
    </row>
    <row r="115" spans="1:65" s="2" customFormat="1" ht="18" customHeight="1">
      <c r="A115" s="33"/>
      <c r="B115" s="144"/>
      <c r="C115" s="103"/>
      <c r="D115" s="246" t="s">
        <v>118</v>
      </c>
      <c r="E115" s="268"/>
      <c r="F115" s="268"/>
      <c r="G115" s="103"/>
      <c r="H115" s="103"/>
      <c r="I115" s="103"/>
      <c r="J115" s="89">
        <v>0</v>
      </c>
      <c r="K115" s="103"/>
      <c r="L115" s="146"/>
      <c r="M115" s="147"/>
      <c r="N115" s="148" t="s">
        <v>40</v>
      </c>
      <c r="O115" s="147"/>
      <c r="P115" s="147"/>
      <c r="Q115" s="147"/>
      <c r="R115" s="147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9" t="s">
        <v>115</v>
      </c>
      <c r="AZ115" s="147"/>
      <c r="BA115" s="147"/>
      <c r="BB115" s="147"/>
      <c r="BC115" s="147"/>
      <c r="BD115" s="147"/>
      <c r="BE115" s="150">
        <f t="shared" si="0"/>
        <v>0</v>
      </c>
      <c r="BF115" s="150">
        <f t="shared" si="1"/>
        <v>0</v>
      </c>
      <c r="BG115" s="150">
        <f t="shared" si="2"/>
        <v>0</v>
      </c>
      <c r="BH115" s="150">
        <f t="shared" si="3"/>
        <v>0</v>
      </c>
      <c r="BI115" s="150">
        <f t="shared" si="4"/>
        <v>0</v>
      </c>
      <c r="BJ115" s="149" t="s">
        <v>80</v>
      </c>
      <c r="BK115" s="147"/>
      <c r="BL115" s="147"/>
      <c r="BM115" s="147"/>
    </row>
    <row r="116" spans="1:65" s="2" customFormat="1" ht="18" customHeight="1">
      <c r="A116" s="33"/>
      <c r="B116" s="144"/>
      <c r="C116" s="103"/>
      <c r="D116" s="246" t="s">
        <v>119</v>
      </c>
      <c r="E116" s="268"/>
      <c r="F116" s="268"/>
      <c r="G116" s="103"/>
      <c r="H116" s="103"/>
      <c r="I116" s="103"/>
      <c r="J116" s="89">
        <v>0</v>
      </c>
      <c r="K116" s="103"/>
      <c r="L116" s="146"/>
      <c r="M116" s="147"/>
      <c r="N116" s="148" t="s">
        <v>40</v>
      </c>
      <c r="O116" s="147"/>
      <c r="P116" s="147"/>
      <c r="Q116" s="147"/>
      <c r="R116" s="147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9" t="s">
        <v>115</v>
      </c>
      <c r="AZ116" s="147"/>
      <c r="BA116" s="147"/>
      <c r="BB116" s="147"/>
      <c r="BC116" s="147"/>
      <c r="BD116" s="147"/>
      <c r="BE116" s="150">
        <f t="shared" si="0"/>
        <v>0</v>
      </c>
      <c r="BF116" s="150">
        <f t="shared" si="1"/>
        <v>0</v>
      </c>
      <c r="BG116" s="150">
        <f t="shared" si="2"/>
        <v>0</v>
      </c>
      <c r="BH116" s="150">
        <f t="shared" si="3"/>
        <v>0</v>
      </c>
      <c r="BI116" s="150">
        <f t="shared" si="4"/>
        <v>0</v>
      </c>
      <c r="BJ116" s="149" t="s">
        <v>80</v>
      </c>
      <c r="BK116" s="147"/>
      <c r="BL116" s="147"/>
      <c r="BM116" s="147"/>
    </row>
    <row r="117" spans="1:65" s="2" customFormat="1" ht="18" customHeight="1">
      <c r="A117" s="33"/>
      <c r="B117" s="144"/>
      <c r="C117" s="103"/>
      <c r="D117" s="145" t="s">
        <v>120</v>
      </c>
      <c r="E117" s="103"/>
      <c r="F117" s="103"/>
      <c r="G117" s="103"/>
      <c r="H117" s="103"/>
      <c r="I117" s="103"/>
      <c r="J117" s="89">
        <f>ROUND(J28*T117,2)</f>
        <v>0</v>
      </c>
      <c r="K117" s="103"/>
      <c r="L117" s="146"/>
      <c r="M117" s="147"/>
      <c r="N117" s="148" t="s">
        <v>40</v>
      </c>
      <c r="O117" s="147"/>
      <c r="P117" s="147"/>
      <c r="Q117" s="147"/>
      <c r="R117" s="147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9" t="s">
        <v>121</v>
      </c>
      <c r="AZ117" s="147"/>
      <c r="BA117" s="147"/>
      <c r="BB117" s="147"/>
      <c r="BC117" s="147"/>
      <c r="BD117" s="147"/>
      <c r="BE117" s="150">
        <f t="shared" si="0"/>
        <v>0</v>
      </c>
      <c r="BF117" s="150">
        <f t="shared" si="1"/>
        <v>0</v>
      </c>
      <c r="BG117" s="150">
        <f t="shared" si="2"/>
        <v>0</v>
      </c>
      <c r="BH117" s="150">
        <f t="shared" si="3"/>
        <v>0</v>
      </c>
      <c r="BI117" s="150">
        <f t="shared" si="4"/>
        <v>0</v>
      </c>
      <c r="BJ117" s="149" t="s">
        <v>80</v>
      </c>
      <c r="BK117" s="147"/>
      <c r="BL117" s="147"/>
      <c r="BM117" s="147"/>
    </row>
    <row r="118" spans="1:31" s="2" customFormat="1" ht="12">
      <c r="A118" s="33"/>
      <c r="B118" s="34"/>
      <c r="C118" s="33"/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9.25" customHeight="1">
      <c r="A119" s="33"/>
      <c r="B119" s="34"/>
      <c r="C119" s="97" t="s">
        <v>90</v>
      </c>
      <c r="D119" s="98"/>
      <c r="E119" s="98"/>
      <c r="F119" s="98"/>
      <c r="G119" s="98"/>
      <c r="H119" s="98"/>
      <c r="I119" s="129"/>
      <c r="J119" s="99">
        <f>ROUND(J94+J111,2)</f>
        <v>0</v>
      </c>
      <c r="K119" s="98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48"/>
      <c r="C120" s="49"/>
      <c r="D120" s="49"/>
      <c r="E120" s="49"/>
      <c r="F120" s="49"/>
      <c r="G120" s="49"/>
      <c r="H120" s="49"/>
      <c r="I120" s="126"/>
      <c r="J120" s="49"/>
      <c r="K120" s="49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4" spans="1:31" s="2" customFormat="1" ht="6.9" customHeight="1">
      <c r="A124" s="33"/>
      <c r="B124" s="50"/>
      <c r="C124" s="51"/>
      <c r="D124" s="51"/>
      <c r="E124" s="51"/>
      <c r="F124" s="51"/>
      <c r="G124" s="51"/>
      <c r="H124" s="51"/>
      <c r="I124" s="127"/>
      <c r="J124" s="51"/>
      <c r="K124" s="51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4.9" customHeight="1">
      <c r="A125" s="33"/>
      <c r="B125" s="34"/>
      <c r="C125" s="20" t="s">
        <v>122</v>
      </c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6" t="s">
        <v>15</v>
      </c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59" t="str">
        <f>E7</f>
        <v>Přestavba pokojů domova mládeže na učebny</v>
      </c>
      <c r="F128" s="269"/>
      <c r="G128" s="269"/>
      <c r="H128" s="269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6" t="s">
        <v>19</v>
      </c>
      <c r="D130" s="33"/>
      <c r="E130" s="275"/>
      <c r="F130" s="271" t="str">
        <f>F10</f>
        <v>3.NP budovy č.p. 482/12, ul. Boženy Němcové v MB</v>
      </c>
      <c r="G130" s="275"/>
      <c r="H130" s="275"/>
      <c r="I130" s="104" t="s">
        <v>21</v>
      </c>
      <c r="J130" s="55" t="str">
        <f>IF(J10="","",J10)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15" customHeight="1">
      <c r="A132" s="33"/>
      <c r="B132" s="34"/>
      <c r="C132" s="26" t="s">
        <v>22</v>
      </c>
      <c r="D132" s="33"/>
      <c r="E132" s="33"/>
      <c r="F132" s="271" t="str">
        <f>E13</f>
        <v>SZŠ a a VOŠZ Mladá Boleslav</v>
      </c>
      <c r="G132" s="33"/>
      <c r="H132" s="33"/>
      <c r="I132" s="104" t="s">
        <v>28</v>
      </c>
      <c r="J132" s="29" t="str">
        <f>E19</f>
        <v xml:space="preserve"> 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15" customHeight="1">
      <c r="A133" s="33"/>
      <c r="B133" s="34"/>
      <c r="C133" s="26" t="s">
        <v>26</v>
      </c>
      <c r="D133" s="33"/>
      <c r="E133" s="33"/>
      <c r="F133" s="24" t="str">
        <f>IF(E16="","",E16)</f>
        <v>Vyplň údaj</v>
      </c>
      <c r="G133" s="33"/>
      <c r="H133" s="33"/>
      <c r="I133" s="104" t="s">
        <v>31</v>
      </c>
      <c r="J133" s="29" t="str">
        <f>E22</f>
        <v xml:space="preserve">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10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51"/>
      <c r="B135" s="152"/>
      <c r="C135" s="153" t="s">
        <v>123</v>
      </c>
      <c r="D135" s="154" t="s">
        <v>60</v>
      </c>
      <c r="E135" s="154" t="s">
        <v>56</v>
      </c>
      <c r="F135" s="154" t="s">
        <v>57</v>
      </c>
      <c r="G135" s="154" t="s">
        <v>124</v>
      </c>
      <c r="H135" s="154" t="s">
        <v>125</v>
      </c>
      <c r="I135" s="155" t="s">
        <v>126</v>
      </c>
      <c r="J135" s="156" t="s">
        <v>96</v>
      </c>
      <c r="K135" s="157" t="s">
        <v>127</v>
      </c>
      <c r="L135" s="158"/>
      <c r="M135" s="62" t="s">
        <v>1</v>
      </c>
      <c r="N135" s="63" t="s">
        <v>39</v>
      </c>
      <c r="O135" s="63" t="s">
        <v>128</v>
      </c>
      <c r="P135" s="63" t="s">
        <v>129</v>
      </c>
      <c r="Q135" s="63" t="s">
        <v>130</v>
      </c>
      <c r="R135" s="63" t="s">
        <v>131</v>
      </c>
      <c r="S135" s="63" t="s">
        <v>132</v>
      </c>
      <c r="T135" s="64" t="s">
        <v>133</v>
      </c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</row>
    <row r="136" spans="1:63" s="2" customFormat="1" ht="22.8" customHeight="1">
      <c r="A136" s="33"/>
      <c r="B136" s="34"/>
      <c r="C136" s="69" t="s">
        <v>134</v>
      </c>
      <c r="D136" s="33"/>
      <c r="E136" s="33"/>
      <c r="F136" s="33"/>
      <c r="G136" s="33"/>
      <c r="H136" s="33"/>
      <c r="I136" s="103"/>
      <c r="J136" s="159">
        <f>BK136</f>
        <v>0</v>
      </c>
      <c r="K136" s="33"/>
      <c r="L136" s="34"/>
      <c r="M136" s="65"/>
      <c r="N136" s="56"/>
      <c r="O136" s="66"/>
      <c r="P136" s="160">
        <f>P137+P171</f>
        <v>0</v>
      </c>
      <c r="Q136" s="66"/>
      <c r="R136" s="160">
        <f>R137+R171</f>
        <v>17.004385999999997</v>
      </c>
      <c r="S136" s="66"/>
      <c r="T136" s="161">
        <f>T137+T171</f>
        <v>10.731068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74</v>
      </c>
      <c r="AU136" s="16" t="s">
        <v>98</v>
      </c>
      <c r="BK136" s="162">
        <f>BK137+BK171</f>
        <v>0</v>
      </c>
    </row>
    <row r="137" spans="2:63" s="12" customFormat="1" ht="25.95" customHeight="1">
      <c r="B137" s="163"/>
      <c r="D137" s="164" t="s">
        <v>74</v>
      </c>
      <c r="E137" s="165" t="s">
        <v>135</v>
      </c>
      <c r="F137" s="165" t="s">
        <v>136</v>
      </c>
      <c r="I137" s="166"/>
      <c r="J137" s="167">
        <f>BK137</f>
        <v>0</v>
      </c>
      <c r="L137" s="163"/>
      <c r="M137" s="168"/>
      <c r="N137" s="169"/>
      <c r="O137" s="169"/>
      <c r="P137" s="170">
        <f>P138+P147+P158+P168</f>
        <v>0</v>
      </c>
      <c r="Q137" s="169"/>
      <c r="R137" s="170">
        <f>R138+R147+R158+R168</f>
        <v>8.84192</v>
      </c>
      <c r="S137" s="169"/>
      <c r="T137" s="171">
        <f>T138+T147+T158+T168</f>
        <v>0.7122999999999999</v>
      </c>
      <c r="AR137" s="164" t="s">
        <v>80</v>
      </c>
      <c r="AT137" s="172" t="s">
        <v>74</v>
      </c>
      <c r="AU137" s="172" t="s">
        <v>75</v>
      </c>
      <c r="AY137" s="164" t="s">
        <v>137</v>
      </c>
      <c r="BK137" s="173">
        <f>BK138+BK147+BK158+BK168</f>
        <v>0</v>
      </c>
    </row>
    <row r="138" spans="2:63" s="12" customFormat="1" ht="22.8" customHeight="1">
      <c r="B138" s="163"/>
      <c r="D138" s="164" t="s">
        <v>74</v>
      </c>
      <c r="E138" s="174" t="s">
        <v>138</v>
      </c>
      <c r="F138" s="174" t="s">
        <v>139</v>
      </c>
      <c r="I138" s="166"/>
      <c r="J138" s="175">
        <f>BK138</f>
        <v>0</v>
      </c>
      <c r="L138" s="163"/>
      <c r="M138" s="168"/>
      <c r="N138" s="169"/>
      <c r="O138" s="169"/>
      <c r="P138" s="170">
        <f>SUM(P139:P146)</f>
        <v>0</v>
      </c>
      <c r="Q138" s="169"/>
      <c r="R138" s="170">
        <f>SUM(R139:R146)</f>
        <v>8.78546</v>
      </c>
      <c r="S138" s="169"/>
      <c r="T138" s="171">
        <f>SUM(T139:T146)</f>
        <v>0</v>
      </c>
      <c r="AR138" s="164" t="s">
        <v>80</v>
      </c>
      <c r="AT138" s="172" t="s">
        <v>74</v>
      </c>
      <c r="AU138" s="172" t="s">
        <v>80</v>
      </c>
      <c r="AY138" s="164" t="s">
        <v>137</v>
      </c>
      <c r="BK138" s="173">
        <f>SUM(BK139:BK146)</f>
        <v>0</v>
      </c>
    </row>
    <row r="139" spans="1:65" s="2" customFormat="1" ht="21.75" customHeight="1">
      <c r="A139" s="33"/>
      <c r="B139" s="144"/>
      <c r="C139" s="176" t="s">
        <v>140</v>
      </c>
      <c r="D139" s="176" t="s">
        <v>141</v>
      </c>
      <c r="E139" s="177" t="s">
        <v>142</v>
      </c>
      <c r="F139" s="178" t="s">
        <v>143</v>
      </c>
      <c r="G139" s="179" t="s">
        <v>144</v>
      </c>
      <c r="H139" s="180">
        <v>121</v>
      </c>
      <c r="I139" s="181"/>
      <c r="J139" s="182">
        <f aca="true" t="shared" si="5" ref="J139:J146">ROUND(I139*H139,2)</f>
        <v>0</v>
      </c>
      <c r="K139" s="183"/>
      <c r="L139" s="34"/>
      <c r="M139" s="184" t="s">
        <v>1</v>
      </c>
      <c r="N139" s="185" t="s">
        <v>40</v>
      </c>
      <c r="O139" s="58"/>
      <c r="P139" s="186">
        <f aca="true" t="shared" si="6" ref="P139:P146">O139*H139</f>
        <v>0</v>
      </c>
      <c r="Q139" s="186">
        <v>0.0057</v>
      </c>
      <c r="R139" s="186">
        <f aca="true" t="shared" si="7" ref="R139:R146">Q139*H139</f>
        <v>0.6897</v>
      </c>
      <c r="S139" s="186">
        <v>0</v>
      </c>
      <c r="T139" s="187">
        <f aca="true" t="shared" si="8" ref="T139:T146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8" t="s">
        <v>145</v>
      </c>
      <c r="AT139" s="188" t="s">
        <v>141</v>
      </c>
      <c r="AU139" s="188" t="s">
        <v>91</v>
      </c>
      <c r="AY139" s="16" t="s">
        <v>137</v>
      </c>
      <c r="BE139" s="93">
        <f aca="true" t="shared" si="9" ref="BE139:BE146">IF(N139="základní",J139,0)</f>
        <v>0</v>
      </c>
      <c r="BF139" s="93">
        <f aca="true" t="shared" si="10" ref="BF139:BF146">IF(N139="snížená",J139,0)</f>
        <v>0</v>
      </c>
      <c r="BG139" s="93">
        <f aca="true" t="shared" si="11" ref="BG139:BG146">IF(N139="zákl. přenesená",J139,0)</f>
        <v>0</v>
      </c>
      <c r="BH139" s="93">
        <f aca="true" t="shared" si="12" ref="BH139:BH146">IF(N139="sníž. přenesená",J139,0)</f>
        <v>0</v>
      </c>
      <c r="BI139" s="93">
        <f aca="true" t="shared" si="13" ref="BI139:BI146">IF(N139="nulová",J139,0)</f>
        <v>0</v>
      </c>
      <c r="BJ139" s="16" t="s">
        <v>80</v>
      </c>
      <c r="BK139" s="93">
        <f aca="true" t="shared" si="14" ref="BK139:BK146">ROUND(I139*H139,2)</f>
        <v>0</v>
      </c>
      <c r="BL139" s="16" t="s">
        <v>145</v>
      </c>
      <c r="BM139" s="188" t="s">
        <v>146</v>
      </c>
    </row>
    <row r="140" spans="1:65" s="2" customFormat="1" ht="16.5" customHeight="1">
      <c r="A140" s="33"/>
      <c r="B140" s="144"/>
      <c r="C140" s="176" t="s">
        <v>147</v>
      </c>
      <c r="D140" s="176" t="s">
        <v>141</v>
      </c>
      <c r="E140" s="177" t="s">
        <v>148</v>
      </c>
      <c r="F140" s="178" t="s">
        <v>149</v>
      </c>
      <c r="G140" s="179" t="s">
        <v>144</v>
      </c>
      <c r="H140" s="180">
        <v>10</v>
      </c>
      <c r="I140" s="181"/>
      <c r="J140" s="182">
        <f t="shared" si="5"/>
        <v>0</v>
      </c>
      <c r="K140" s="183"/>
      <c r="L140" s="34"/>
      <c r="M140" s="184" t="s">
        <v>1</v>
      </c>
      <c r="N140" s="185" t="s">
        <v>40</v>
      </c>
      <c r="O140" s="58"/>
      <c r="P140" s="186">
        <f t="shared" si="6"/>
        <v>0</v>
      </c>
      <c r="Q140" s="186">
        <v>0.04</v>
      </c>
      <c r="R140" s="186">
        <f t="shared" si="7"/>
        <v>0.4</v>
      </c>
      <c r="S140" s="186">
        <v>0</v>
      </c>
      <c r="T140" s="187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8" t="s">
        <v>145</v>
      </c>
      <c r="AT140" s="188" t="s">
        <v>141</v>
      </c>
      <c r="AU140" s="188" t="s">
        <v>91</v>
      </c>
      <c r="AY140" s="16" t="s">
        <v>137</v>
      </c>
      <c r="BE140" s="93">
        <f t="shared" si="9"/>
        <v>0</v>
      </c>
      <c r="BF140" s="93">
        <f t="shared" si="10"/>
        <v>0</v>
      </c>
      <c r="BG140" s="93">
        <f t="shared" si="11"/>
        <v>0</v>
      </c>
      <c r="BH140" s="93">
        <f t="shared" si="12"/>
        <v>0</v>
      </c>
      <c r="BI140" s="93">
        <f t="shared" si="13"/>
        <v>0</v>
      </c>
      <c r="BJ140" s="16" t="s">
        <v>80</v>
      </c>
      <c r="BK140" s="93">
        <f t="shared" si="14"/>
        <v>0</v>
      </c>
      <c r="BL140" s="16" t="s">
        <v>145</v>
      </c>
      <c r="BM140" s="188" t="s">
        <v>150</v>
      </c>
    </row>
    <row r="141" spans="1:65" s="2" customFormat="1" ht="21.75" customHeight="1">
      <c r="A141" s="33"/>
      <c r="B141" s="144"/>
      <c r="C141" s="176" t="s">
        <v>151</v>
      </c>
      <c r="D141" s="176" t="s">
        <v>141</v>
      </c>
      <c r="E141" s="177" t="s">
        <v>152</v>
      </c>
      <c r="F141" s="178" t="s">
        <v>153</v>
      </c>
      <c r="G141" s="179" t="s">
        <v>144</v>
      </c>
      <c r="H141" s="180">
        <v>6</v>
      </c>
      <c r="I141" s="181"/>
      <c r="J141" s="182">
        <f t="shared" si="5"/>
        <v>0</v>
      </c>
      <c r="K141" s="183"/>
      <c r="L141" s="34"/>
      <c r="M141" s="184" t="s">
        <v>1</v>
      </c>
      <c r="N141" s="185" t="s">
        <v>40</v>
      </c>
      <c r="O141" s="58"/>
      <c r="P141" s="186">
        <f t="shared" si="6"/>
        <v>0</v>
      </c>
      <c r="Q141" s="186">
        <v>0.0382</v>
      </c>
      <c r="R141" s="186">
        <f t="shared" si="7"/>
        <v>0.2292</v>
      </c>
      <c r="S141" s="186">
        <v>0</v>
      </c>
      <c r="T141" s="187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8" t="s">
        <v>145</v>
      </c>
      <c r="AT141" s="188" t="s">
        <v>141</v>
      </c>
      <c r="AU141" s="188" t="s">
        <v>91</v>
      </c>
      <c r="AY141" s="16" t="s">
        <v>137</v>
      </c>
      <c r="BE141" s="93">
        <f t="shared" si="9"/>
        <v>0</v>
      </c>
      <c r="BF141" s="93">
        <f t="shared" si="10"/>
        <v>0</v>
      </c>
      <c r="BG141" s="93">
        <f t="shared" si="11"/>
        <v>0</v>
      </c>
      <c r="BH141" s="93">
        <f t="shared" si="12"/>
        <v>0</v>
      </c>
      <c r="BI141" s="93">
        <f t="shared" si="13"/>
        <v>0</v>
      </c>
      <c r="BJ141" s="16" t="s">
        <v>80</v>
      </c>
      <c r="BK141" s="93">
        <f t="shared" si="14"/>
        <v>0</v>
      </c>
      <c r="BL141" s="16" t="s">
        <v>145</v>
      </c>
      <c r="BM141" s="188" t="s">
        <v>154</v>
      </c>
    </row>
    <row r="142" spans="1:65" s="2" customFormat="1" ht="21.75" customHeight="1">
      <c r="A142" s="33"/>
      <c r="B142" s="144"/>
      <c r="C142" s="176" t="s">
        <v>155</v>
      </c>
      <c r="D142" s="176" t="s">
        <v>141</v>
      </c>
      <c r="E142" s="177" t="s">
        <v>156</v>
      </c>
      <c r="F142" s="178" t="s">
        <v>157</v>
      </c>
      <c r="G142" s="179" t="s">
        <v>144</v>
      </c>
      <c r="H142" s="180">
        <v>4</v>
      </c>
      <c r="I142" s="181"/>
      <c r="J142" s="182">
        <f t="shared" si="5"/>
        <v>0</v>
      </c>
      <c r="K142" s="183"/>
      <c r="L142" s="34"/>
      <c r="M142" s="184" t="s">
        <v>1</v>
      </c>
      <c r="N142" s="185" t="s">
        <v>40</v>
      </c>
      <c r="O142" s="58"/>
      <c r="P142" s="186">
        <f t="shared" si="6"/>
        <v>0</v>
      </c>
      <c r="Q142" s="186">
        <v>0.03045</v>
      </c>
      <c r="R142" s="186">
        <f t="shared" si="7"/>
        <v>0.1218</v>
      </c>
      <c r="S142" s="186">
        <v>0</v>
      </c>
      <c r="T142" s="187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8" t="s">
        <v>145</v>
      </c>
      <c r="AT142" s="188" t="s">
        <v>141</v>
      </c>
      <c r="AU142" s="188" t="s">
        <v>91</v>
      </c>
      <c r="AY142" s="16" t="s">
        <v>137</v>
      </c>
      <c r="BE142" s="93">
        <f t="shared" si="9"/>
        <v>0</v>
      </c>
      <c r="BF142" s="93">
        <f t="shared" si="10"/>
        <v>0</v>
      </c>
      <c r="BG142" s="93">
        <f t="shared" si="11"/>
        <v>0</v>
      </c>
      <c r="BH142" s="93">
        <f t="shared" si="12"/>
        <v>0</v>
      </c>
      <c r="BI142" s="93">
        <f t="shared" si="13"/>
        <v>0</v>
      </c>
      <c r="BJ142" s="16" t="s">
        <v>80</v>
      </c>
      <c r="BK142" s="93">
        <f t="shared" si="14"/>
        <v>0</v>
      </c>
      <c r="BL142" s="16" t="s">
        <v>145</v>
      </c>
      <c r="BM142" s="188" t="s">
        <v>158</v>
      </c>
    </row>
    <row r="143" spans="1:65" s="2" customFormat="1" ht="21.75" customHeight="1">
      <c r="A143" s="33"/>
      <c r="B143" s="144"/>
      <c r="C143" s="176" t="s">
        <v>159</v>
      </c>
      <c r="D143" s="176" t="s">
        <v>141</v>
      </c>
      <c r="E143" s="177" t="s">
        <v>160</v>
      </c>
      <c r="F143" s="178" t="s">
        <v>161</v>
      </c>
      <c r="G143" s="179" t="s">
        <v>144</v>
      </c>
      <c r="H143" s="180">
        <v>254.8</v>
      </c>
      <c r="I143" s="181"/>
      <c r="J143" s="182">
        <f t="shared" si="5"/>
        <v>0</v>
      </c>
      <c r="K143" s="183"/>
      <c r="L143" s="34"/>
      <c r="M143" s="184" t="s">
        <v>1</v>
      </c>
      <c r="N143" s="185" t="s">
        <v>40</v>
      </c>
      <c r="O143" s="58"/>
      <c r="P143" s="186">
        <f t="shared" si="6"/>
        <v>0</v>
      </c>
      <c r="Q143" s="186">
        <v>0.0284</v>
      </c>
      <c r="R143" s="186">
        <f t="shared" si="7"/>
        <v>7.236320000000001</v>
      </c>
      <c r="S143" s="186">
        <v>0</v>
      </c>
      <c r="T143" s="187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8" t="s">
        <v>145</v>
      </c>
      <c r="AT143" s="188" t="s">
        <v>141</v>
      </c>
      <c r="AU143" s="188" t="s">
        <v>91</v>
      </c>
      <c r="AY143" s="16" t="s">
        <v>137</v>
      </c>
      <c r="BE143" s="93">
        <f t="shared" si="9"/>
        <v>0</v>
      </c>
      <c r="BF143" s="93">
        <f t="shared" si="10"/>
        <v>0</v>
      </c>
      <c r="BG143" s="93">
        <f t="shared" si="11"/>
        <v>0</v>
      </c>
      <c r="BH143" s="93">
        <f t="shared" si="12"/>
        <v>0</v>
      </c>
      <c r="BI143" s="93">
        <f t="shared" si="13"/>
        <v>0</v>
      </c>
      <c r="BJ143" s="16" t="s">
        <v>80</v>
      </c>
      <c r="BK143" s="93">
        <f t="shared" si="14"/>
        <v>0</v>
      </c>
      <c r="BL143" s="16" t="s">
        <v>145</v>
      </c>
      <c r="BM143" s="188" t="s">
        <v>162</v>
      </c>
    </row>
    <row r="144" spans="1:65" s="2" customFormat="1" ht="21.75" customHeight="1">
      <c r="A144" s="33"/>
      <c r="B144" s="144"/>
      <c r="C144" s="176" t="s">
        <v>163</v>
      </c>
      <c r="D144" s="176" t="s">
        <v>141</v>
      </c>
      <c r="E144" s="177" t="s">
        <v>164</v>
      </c>
      <c r="F144" s="178" t="s">
        <v>165</v>
      </c>
      <c r="G144" s="179" t="s">
        <v>166</v>
      </c>
      <c r="H144" s="180">
        <v>32</v>
      </c>
      <c r="I144" s="181"/>
      <c r="J144" s="182">
        <f t="shared" si="5"/>
        <v>0</v>
      </c>
      <c r="K144" s="183"/>
      <c r="L144" s="34"/>
      <c r="M144" s="184" t="s">
        <v>1</v>
      </c>
      <c r="N144" s="185" t="s">
        <v>40</v>
      </c>
      <c r="O144" s="58"/>
      <c r="P144" s="186">
        <f t="shared" si="6"/>
        <v>0</v>
      </c>
      <c r="Q144" s="186">
        <v>0.0015</v>
      </c>
      <c r="R144" s="186">
        <f t="shared" si="7"/>
        <v>0.048</v>
      </c>
      <c r="S144" s="186">
        <v>0</v>
      </c>
      <c r="T144" s="187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8" t="s">
        <v>145</v>
      </c>
      <c r="AT144" s="188" t="s">
        <v>141</v>
      </c>
      <c r="AU144" s="188" t="s">
        <v>91</v>
      </c>
      <c r="AY144" s="16" t="s">
        <v>137</v>
      </c>
      <c r="BE144" s="93">
        <f t="shared" si="9"/>
        <v>0</v>
      </c>
      <c r="BF144" s="93">
        <f t="shared" si="10"/>
        <v>0</v>
      </c>
      <c r="BG144" s="93">
        <f t="shared" si="11"/>
        <v>0</v>
      </c>
      <c r="BH144" s="93">
        <f t="shared" si="12"/>
        <v>0</v>
      </c>
      <c r="BI144" s="93">
        <f t="shared" si="13"/>
        <v>0</v>
      </c>
      <c r="BJ144" s="16" t="s">
        <v>80</v>
      </c>
      <c r="BK144" s="93">
        <f t="shared" si="14"/>
        <v>0</v>
      </c>
      <c r="BL144" s="16" t="s">
        <v>145</v>
      </c>
      <c r="BM144" s="188" t="s">
        <v>167</v>
      </c>
    </row>
    <row r="145" spans="1:65" s="2" customFormat="1" ht="16.5" customHeight="1">
      <c r="A145" s="33"/>
      <c r="B145" s="144"/>
      <c r="C145" s="176" t="s">
        <v>168</v>
      </c>
      <c r="D145" s="176" t="s">
        <v>141</v>
      </c>
      <c r="E145" s="177" t="s">
        <v>169</v>
      </c>
      <c r="F145" s="178" t="s">
        <v>170</v>
      </c>
      <c r="G145" s="179" t="s">
        <v>171</v>
      </c>
      <c r="H145" s="180">
        <v>1</v>
      </c>
      <c r="I145" s="181"/>
      <c r="J145" s="182">
        <f t="shared" si="5"/>
        <v>0</v>
      </c>
      <c r="K145" s="183"/>
      <c r="L145" s="34"/>
      <c r="M145" s="184" t="s">
        <v>1</v>
      </c>
      <c r="N145" s="185" t="s">
        <v>40</v>
      </c>
      <c r="O145" s="58"/>
      <c r="P145" s="186">
        <f t="shared" si="6"/>
        <v>0</v>
      </c>
      <c r="Q145" s="186">
        <v>0.04684</v>
      </c>
      <c r="R145" s="186">
        <f t="shared" si="7"/>
        <v>0.04684</v>
      </c>
      <c r="S145" s="186">
        <v>0</v>
      </c>
      <c r="T145" s="187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8" t="s">
        <v>145</v>
      </c>
      <c r="AT145" s="188" t="s">
        <v>141</v>
      </c>
      <c r="AU145" s="188" t="s">
        <v>91</v>
      </c>
      <c r="AY145" s="16" t="s">
        <v>137</v>
      </c>
      <c r="BE145" s="93">
        <f t="shared" si="9"/>
        <v>0</v>
      </c>
      <c r="BF145" s="93">
        <f t="shared" si="10"/>
        <v>0</v>
      </c>
      <c r="BG145" s="93">
        <f t="shared" si="11"/>
        <v>0</v>
      </c>
      <c r="BH145" s="93">
        <f t="shared" si="12"/>
        <v>0</v>
      </c>
      <c r="BI145" s="93">
        <f t="shared" si="13"/>
        <v>0</v>
      </c>
      <c r="BJ145" s="16" t="s">
        <v>80</v>
      </c>
      <c r="BK145" s="93">
        <f t="shared" si="14"/>
        <v>0</v>
      </c>
      <c r="BL145" s="16" t="s">
        <v>145</v>
      </c>
      <c r="BM145" s="188" t="s">
        <v>172</v>
      </c>
    </row>
    <row r="146" spans="1:65" s="2" customFormat="1" ht="21.75" customHeight="1">
      <c r="A146" s="33"/>
      <c r="B146" s="144"/>
      <c r="C146" s="189" t="s">
        <v>173</v>
      </c>
      <c r="D146" s="189" t="s">
        <v>174</v>
      </c>
      <c r="E146" s="190" t="s">
        <v>175</v>
      </c>
      <c r="F146" s="191" t="s">
        <v>176</v>
      </c>
      <c r="G146" s="192" t="s">
        <v>171</v>
      </c>
      <c r="H146" s="193">
        <v>1</v>
      </c>
      <c r="I146" s="194"/>
      <c r="J146" s="195">
        <f t="shared" si="5"/>
        <v>0</v>
      </c>
      <c r="K146" s="196"/>
      <c r="L146" s="197"/>
      <c r="M146" s="198" t="s">
        <v>1</v>
      </c>
      <c r="N146" s="199" t="s">
        <v>40</v>
      </c>
      <c r="O146" s="58"/>
      <c r="P146" s="186">
        <f t="shared" si="6"/>
        <v>0</v>
      </c>
      <c r="Q146" s="186">
        <v>0.0136</v>
      </c>
      <c r="R146" s="186">
        <f t="shared" si="7"/>
        <v>0.0136</v>
      </c>
      <c r="S146" s="186">
        <v>0</v>
      </c>
      <c r="T146" s="187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8" t="s">
        <v>177</v>
      </c>
      <c r="AT146" s="188" t="s">
        <v>174</v>
      </c>
      <c r="AU146" s="188" t="s">
        <v>91</v>
      </c>
      <c r="AY146" s="16" t="s">
        <v>137</v>
      </c>
      <c r="BE146" s="93">
        <f t="shared" si="9"/>
        <v>0</v>
      </c>
      <c r="BF146" s="93">
        <f t="shared" si="10"/>
        <v>0</v>
      </c>
      <c r="BG146" s="93">
        <f t="shared" si="11"/>
        <v>0</v>
      </c>
      <c r="BH146" s="93">
        <f t="shared" si="12"/>
        <v>0</v>
      </c>
      <c r="BI146" s="93">
        <f t="shared" si="13"/>
        <v>0</v>
      </c>
      <c r="BJ146" s="16" t="s">
        <v>80</v>
      </c>
      <c r="BK146" s="93">
        <f t="shared" si="14"/>
        <v>0</v>
      </c>
      <c r="BL146" s="16" t="s">
        <v>145</v>
      </c>
      <c r="BM146" s="188" t="s">
        <v>178</v>
      </c>
    </row>
    <row r="147" spans="2:63" s="12" customFormat="1" ht="22.8" customHeight="1">
      <c r="B147" s="163"/>
      <c r="D147" s="164" t="s">
        <v>74</v>
      </c>
      <c r="E147" s="174" t="s">
        <v>179</v>
      </c>
      <c r="F147" s="174" t="s">
        <v>180</v>
      </c>
      <c r="I147" s="166"/>
      <c r="J147" s="175">
        <f>BK147</f>
        <v>0</v>
      </c>
      <c r="L147" s="163"/>
      <c r="M147" s="168"/>
      <c r="N147" s="169"/>
      <c r="O147" s="169"/>
      <c r="P147" s="170">
        <f>SUM(P148:P157)</f>
        <v>0</v>
      </c>
      <c r="Q147" s="169"/>
      <c r="R147" s="170">
        <f>SUM(R148:R157)</f>
        <v>0.05646</v>
      </c>
      <c r="S147" s="169"/>
      <c r="T147" s="171">
        <f>SUM(T148:T157)</f>
        <v>0.7122999999999999</v>
      </c>
      <c r="AR147" s="164" t="s">
        <v>80</v>
      </c>
      <c r="AT147" s="172" t="s">
        <v>74</v>
      </c>
      <c r="AU147" s="172" t="s">
        <v>80</v>
      </c>
      <c r="AY147" s="164" t="s">
        <v>137</v>
      </c>
      <c r="BK147" s="173">
        <f>SUM(BK148:BK157)</f>
        <v>0</v>
      </c>
    </row>
    <row r="148" spans="1:65" s="2" customFormat="1" ht="21.75" customHeight="1">
      <c r="A148" s="33"/>
      <c r="B148" s="144"/>
      <c r="C148" s="176" t="s">
        <v>181</v>
      </c>
      <c r="D148" s="176" t="s">
        <v>141</v>
      </c>
      <c r="E148" s="177" t="s">
        <v>182</v>
      </c>
      <c r="F148" s="178" t="s">
        <v>183</v>
      </c>
      <c r="G148" s="179" t="s">
        <v>144</v>
      </c>
      <c r="H148" s="180">
        <v>242</v>
      </c>
      <c r="I148" s="181"/>
      <c r="J148" s="182">
        <f>ROUND(I148*H148,2)</f>
        <v>0</v>
      </c>
      <c r="K148" s="183"/>
      <c r="L148" s="34"/>
      <c r="M148" s="184" t="s">
        <v>1</v>
      </c>
      <c r="N148" s="185" t="s">
        <v>40</v>
      </c>
      <c r="O148" s="58"/>
      <c r="P148" s="186">
        <f>O148*H148</f>
        <v>0</v>
      </c>
      <c r="Q148" s="186">
        <v>0.00021</v>
      </c>
      <c r="R148" s="186">
        <f>Q148*H148</f>
        <v>0.050820000000000004</v>
      </c>
      <c r="S148" s="186">
        <v>0</v>
      </c>
      <c r="T148" s="18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8" t="s">
        <v>145</v>
      </c>
      <c r="AT148" s="188" t="s">
        <v>141</v>
      </c>
      <c r="AU148" s="188" t="s">
        <v>91</v>
      </c>
      <c r="AY148" s="16" t="s">
        <v>137</v>
      </c>
      <c r="BE148" s="93">
        <f>IF(N148="základní",J148,0)</f>
        <v>0</v>
      </c>
      <c r="BF148" s="93">
        <f>IF(N148="snížená",J148,0)</f>
        <v>0</v>
      </c>
      <c r="BG148" s="93">
        <f>IF(N148="zákl. přenesená",J148,0)</f>
        <v>0</v>
      </c>
      <c r="BH148" s="93">
        <f>IF(N148="sníž. přenesená",J148,0)</f>
        <v>0</v>
      </c>
      <c r="BI148" s="93">
        <f>IF(N148="nulová",J148,0)</f>
        <v>0</v>
      </c>
      <c r="BJ148" s="16" t="s">
        <v>80</v>
      </c>
      <c r="BK148" s="93">
        <f>ROUND(I148*H148,2)</f>
        <v>0</v>
      </c>
      <c r="BL148" s="16" t="s">
        <v>145</v>
      </c>
      <c r="BM148" s="188" t="s">
        <v>184</v>
      </c>
    </row>
    <row r="149" spans="2:51" s="13" customFormat="1" ht="12">
      <c r="B149" s="200"/>
      <c r="D149" s="201" t="s">
        <v>185</v>
      </c>
      <c r="E149" s="202" t="s">
        <v>1</v>
      </c>
      <c r="F149" s="203" t="s">
        <v>186</v>
      </c>
      <c r="H149" s="204">
        <v>242</v>
      </c>
      <c r="I149" s="205"/>
      <c r="L149" s="200"/>
      <c r="M149" s="206"/>
      <c r="N149" s="207"/>
      <c r="O149" s="207"/>
      <c r="P149" s="207"/>
      <c r="Q149" s="207"/>
      <c r="R149" s="207"/>
      <c r="S149" s="207"/>
      <c r="T149" s="208"/>
      <c r="AT149" s="202" t="s">
        <v>185</v>
      </c>
      <c r="AU149" s="202" t="s">
        <v>91</v>
      </c>
      <c r="AV149" s="13" t="s">
        <v>91</v>
      </c>
      <c r="AW149" s="13" t="s">
        <v>30</v>
      </c>
      <c r="AX149" s="13" t="s">
        <v>80</v>
      </c>
      <c r="AY149" s="202" t="s">
        <v>137</v>
      </c>
    </row>
    <row r="150" spans="1:65" s="2" customFormat="1" ht="21.75" customHeight="1">
      <c r="A150" s="33"/>
      <c r="B150" s="144"/>
      <c r="C150" s="176" t="s">
        <v>187</v>
      </c>
      <c r="D150" s="176" t="s">
        <v>141</v>
      </c>
      <c r="E150" s="177" t="s">
        <v>188</v>
      </c>
      <c r="F150" s="178" t="s">
        <v>189</v>
      </c>
      <c r="G150" s="179" t="s">
        <v>144</v>
      </c>
      <c r="H150" s="180">
        <v>141</v>
      </c>
      <c r="I150" s="181"/>
      <c r="J150" s="182">
        <f>ROUND(I150*H150,2)</f>
        <v>0</v>
      </c>
      <c r="K150" s="183"/>
      <c r="L150" s="34"/>
      <c r="M150" s="184" t="s">
        <v>1</v>
      </c>
      <c r="N150" s="185" t="s">
        <v>40</v>
      </c>
      <c r="O150" s="58"/>
      <c r="P150" s="186">
        <f>O150*H150</f>
        <v>0</v>
      </c>
      <c r="Q150" s="186">
        <v>4E-05</v>
      </c>
      <c r="R150" s="186">
        <f>Q150*H150</f>
        <v>0.00564</v>
      </c>
      <c r="S150" s="186">
        <v>0</v>
      </c>
      <c r="T150" s="18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8" t="s">
        <v>145</v>
      </c>
      <c r="AT150" s="188" t="s">
        <v>141</v>
      </c>
      <c r="AU150" s="188" t="s">
        <v>91</v>
      </c>
      <c r="AY150" s="16" t="s">
        <v>137</v>
      </c>
      <c r="BE150" s="93">
        <f>IF(N150="základní",J150,0)</f>
        <v>0</v>
      </c>
      <c r="BF150" s="93">
        <f>IF(N150="snížená",J150,0)</f>
        <v>0</v>
      </c>
      <c r="BG150" s="93">
        <f>IF(N150="zákl. přenesená",J150,0)</f>
        <v>0</v>
      </c>
      <c r="BH150" s="93">
        <f>IF(N150="sníž. přenesená",J150,0)</f>
        <v>0</v>
      </c>
      <c r="BI150" s="93">
        <f>IF(N150="nulová",J150,0)</f>
        <v>0</v>
      </c>
      <c r="BJ150" s="16" t="s">
        <v>80</v>
      </c>
      <c r="BK150" s="93">
        <f>ROUND(I150*H150,2)</f>
        <v>0</v>
      </c>
      <c r="BL150" s="16" t="s">
        <v>145</v>
      </c>
      <c r="BM150" s="188" t="s">
        <v>190</v>
      </c>
    </row>
    <row r="151" spans="2:51" s="13" customFormat="1" ht="12">
      <c r="B151" s="200"/>
      <c r="D151" s="201" t="s">
        <v>185</v>
      </c>
      <c r="E151" s="202" t="s">
        <v>1</v>
      </c>
      <c r="F151" s="203" t="s">
        <v>191</v>
      </c>
      <c r="H151" s="204">
        <v>141</v>
      </c>
      <c r="I151" s="205"/>
      <c r="L151" s="200"/>
      <c r="M151" s="206"/>
      <c r="N151" s="207"/>
      <c r="O151" s="207"/>
      <c r="P151" s="207"/>
      <c r="Q151" s="207"/>
      <c r="R151" s="207"/>
      <c r="S151" s="207"/>
      <c r="T151" s="208"/>
      <c r="AT151" s="202" t="s">
        <v>185</v>
      </c>
      <c r="AU151" s="202" t="s">
        <v>91</v>
      </c>
      <c r="AV151" s="13" t="s">
        <v>91</v>
      </c>
      <c r="AW151" s="13" t="s">
        <v>30</v>
      </c>
      <c r="AX151" s="13" t="s">
        <v>75</v>
      </c>
      <c r="AY151" s="202" t="s">
        <v>137</v>
      </c>
    </row>
    <row r="152" spans="2:51" s="14" customFormat="1" ht="12">
      <c r="B152" s="209"/>
      <c r="D152" s="201" t="s">
        <v>185</v>
      </c>
      <c r="E152" s="210" t="s">
        <v>1</v>
      </c>
      <c r="F152" s="211" t="s">
        <v>192</v>
      </c>
      <c r="H152" s="212">
        <v>141</v>
      </c>
      <c r="I152" s="213"/>
      <c r="L152" s="209"/>
      <c r="M152" s="214"/>
      <c r="N152" s="215"/>
      <c r="O152" s="215"/>
      <c r="P152" s="215"/>
      <c r="Q152" s="215"/>
      <c r="R152" s="215"/>
      <c r="S152" s="215"/>
      <c r="T152" s="216"/>
      <c r="AT152" s="210" t="s">
        <v>185</v>
      </c>
      <c r="AU152" s="210" t="s">
        <v>91</v>
      </c>
      <c r="AV152" s="14" t="s">
        <v>145</v>
      </c>
      <c r="AW152" s="14" t="s">
        <v>30</v>
      </c>
      <c r="AX152" s="14" t="s">
        <v>80</v>
      </c>
      <c r="AY152" s="210" t="s">
        <v>137</v>
      </c>
    </row>
    <row r="153" spans="1:65" s="2" customFormat="1" ht="21.75" customHeight="1">
      <c r="A153" s="33"/>
      <c r="B153" s="144"/>
      <c r="C153" s="176" t="s">
        <v>8</v>
      </c>
      <c r="D153" s="176" t="s">
        <v>141</v>
      </c>
      <c r="E153" s="177" t="s">
        <v>193</v>
      </c>
      <c r="F153" s="178" t="s">
        <v>194</v>
      </c>
      <c r="G153" s="179" t="s">
        <v>166</v>
      </c>
      <c r="H153" s="180">
        <v>5.5</v>
      </c>
      <c r="I153" s="181"/>
      <c r="J153" s="182">
        <f>ROUND(I153*H153,2)</f>
        <v>0</v>
      </c>
      <c r="K153" s="183"/>
      <c r="L153" s="34"/>
      <c r="M153" s="184" t="s">
        <v>1</v>
      </c>
      <c r="N153" s="185" t="s">
        <v>40</v>
      </c>
      <c r="O153" s="58"/>
      <c r="P153" s="186">
        <f>O153*H153</f>
        <v>0</v>
      </c>
      <c r="Q153" s="186">
        <v>0</v>
      </c>
      <c r="R153" s="186">
        <f>Q153*H153</f>
        <v>0</v>
      </c>
      <c r="S153" s="186">
        <v>0.019</v>
      </c>
      <c r="T153" s="187">
        <f>S153*H153</f>
        <v>0.1045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8" t="s">
        <v>145</v>
      </c>
      <c r="AT153" s="188" t="s">
        <v>141</v>
      </c>
      <c r="AU153" s="188" t="s">
        <v>91</v>
      </c>
      <c r="AY153" s="16" t="s">
        <v>137</v>
      </c>
      <c r="BE153" s="93">
        <f>IF(N153="základní",J153,0)</f>
        <v>0</v>
      </c>
      <c r="BF153" s="93">
        <f>IF(N153="snížená",J153,0)</f>
        <v>0</v>
      </c>
      <c r="BG153" s="93">
        <f>IF(N153="zákl. přenesená",J153,0)</f>
        <v>0</v>
      </c>
      <c r="BH153" s="93">
        <f>IF(N153="sníž. přenesená",J153,0)</f>
        <v>0</v>
      </c>
      <c r="BI153" s="93">
        <f>IF(N153="nulová",J153,0)</f>
        <v>0</v>
      </c>
      <c r="BJ153" s="16" t="s">
        <v>80</v>
      </c>
      <c r="BK153" s="93">
        <f>ROUND(I153*H153,2)</f>
        <v>0</v>
      </c>
      <c r="BL153" s="16" t="s">
        <v>145</v>
      </c>
      <c r="BM153" s="188" t="s">
        <v>195</v>
      </c>
    </row>
    <row r="154" spans="1:65" s="2" customFormat="1" ht="16.5" customHeight="1">
      <c r="A154" s="33"/>
      <c r="B154" s="144"/>
      <c r="C154" s="176" t="s">
        <v>196</v>
      </c>
      <c r="D154" s="176" t="s">
        <v>141</v>
      </c>
      <c r="E154" s="177" t="s">
        <v>197</v>
      </c>
      <c r="F154" s="178" t="s">
        <v>198</v>
      </c>
      <c r="G154" s="179" t="s">
        <v>144</v>
      </c>
      <c r="H154" s="180">
        <v>1.8</v>
      </c>
      <c r="I154" s="181"/>
      <c r="J154" s="182">
        <f>ROUND(I154*H154,2)</f>
        <v>0</v>
      </c>
      <c r="K154" s="183"/>
      <c r="L154" s="34"/>
      <c r="M154" s="184" t="s">
        <v>1</v>
      </c>
      <c r="N154" s="185" t="s">
        <v>40</v>
      </c>
      <c r="O154" s="58"/>
      <c r="P154" s="186">
        <f>O154*H154</f>
        <v>0</v>
      </c>
      <c r="Q154" s="186">
        <v>0</v>
      </c>
      <c r="R154" s="186">
        <f>Q154*H154</f>
        <v>0</v>
      </c>
      <c r="S154" s="186">
        <v>0.076</v>
      </c>
      <c r="T154" s="187">
        <f>S154*H154</f>
        <v>0.1368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8" t="s">
        <v>145</v>
      </c>
      <c r="AT154" s="188" t="s">
        <v>141</v>
      </c>
      <c r="AU154" s="188" t="s">
        <v>91</v>
      </c>
      <c r="AY154" s="16" t="s">
        <v>137</v>
      </c>
      <c r="BE154" s="93">
        <f>IF(N154="základní",J154,0)</f>
        <v>0</v>
      </c>
      <c r="BF154" s="93">
        <f>IF(N154="snížená",J154,0)</f>
        <v>0</v>
      </c>
      <c r="BG154" s="93">
        <f>IF(N154="zákl. přenesená",J154,0)</f>
        <v>0</v>
      </c>
      <c r="BH154" s="93">
        <f>IF(N154="sníž. přenesená",J154,0)</f>
        <v>0</v>
      </c>
      <c r="BI154" s="93">
        <f>IF(N154="nulová",J154,0)</f>
        <v>0</v>
      </c>
      <c r="BJ154" s="16" t="s">
        <v>80</v>
      </c>
      <c r="BK154" s="93">
        <f>ROUND(I154*H154,2)</f>
        <v>0</v>
      </c>
      <c r="BL154" s="16" t="s">
        <v>145</v>
      </c>
      <c r="BM154" s="188" t="s">
        <v>199</v>
      </c>
    </row>
    <row r="155" spans="1:65" s="2" customFormat="1" ht="21.75" customHeight="1">
      <c r="A155" s="33"/>
      <c r="B155" s="144"/>
      <c r="C155" s="176" t="s">
        <v>200</v>
      </c>
      <c r="D155" s="176" t="s">
        <v>141</v>
      </c>
      <c r="E155" s="177" t="s">
        <v>201</v>
      </c>
      <c r="F155" s="178" t="s">
        <v>202</v>
      </c>
      <c r="G155" s="179" t="s">
        <v>171</v>
      </c>
      <c r="H155" s="180">
        <v>1</v>
      </c>
      <c r="I155" s="181"/>
      <c r="J155" s="182">
        <f>ROUND(I155*H155,2)</f>
        <v>0</v>
      </c>
      <c r="K155" s="183"/>
      <c r="L155" s="34"/>
      <c r="M155" s="184" t="s">
        <v>1</v>
      </c>
      <c r="N155" s="185" t="s">
        <v>40</v>
      </c>
      <c r="O155" s="58"/>
      <c r="P155" s="186">
        <f>O155*H155</f>
        <v>0</v>
      </c>
      <c r="Q155" s="186">
        <v>0</v>
      </c>
      <c r="R155" s="186">
        <f>Q155*H155</f>
        <v>0</v>
      </c>
      <c r="S155" s="186">
        <v>0.012</v>
      </c>
      <c r="T155" s="187">
        <f>S155*H155</f>
        <v>0.012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8" t="s">
        <v>145</v>
      </c>
      <c r="AT155" s="188" t="s">
        <v>141</v>
      </c>
      <c r="AU155" s="188" t="s">
        <v>91</v>
      </c>
      <c r="AY155" s="16" t="s">
        <v>137</v>
      </c>
      <c r="BE155" s="93">
        <f>IF(N155="základní",J155,0)</f>
        <v>0</v>
      </c>
      <c r="BF155" s="93">
        <f>IF(N155="snížená",J155,0)</f>
        <v>0</v>
      </c>
      <c r="BG155" s="93">
        <f>IF(N155="zákl. přenesená",J155,0)</f>
        <v>0</v>
      </c>
      <c r="BH155" s="93">
        <f>IF(N155="sníž. přenesená",J155,0)</f>
        <v>0</v>
      </c>
      <c r="BI155" s="93">
        <f>IF(N155="nulová",J155,0)</f>
        <v>0</v>
      </c>
      <c r="BJ155" s="16" t="s">
        <v>80</v>
      </c>
      <c r="BK155" s="93">
        <f>ROUND(I155*H155,2)</f>
        <v>0</v>
      </c>
      <c r="BL155" s="16" t="s">
        <v>145</v>
      </c>
      <c r="BM155" s="188" t="s">
        <v>203</v>
      </c>
    </row>
    <row r="156" spans="1:65" s="2" customFormat="1" ht="21.75" customHeight="1">
      <c r="A156" s="33"/>
      <c r="B156" s="144"/>
      <c r="C156" s="176" t="s">
        <v>204</v>
      </c>
      <c r="D156" s="176" t="s">
        <v>141</v>
      </c>
      <c r="E156" s="177" t="s">
        <v>205</v>
      </c>
      <c r="F156" s="178" t="s">
        <v>206</v>
      </c>
      <c r="G156" s="179" t="s">
        <v>166</v>
      </c>
      <c r="H156" s="180">
        <v>7</v>
      </c>
      <c r="I156" s="181"/>
      <c r="J156" s="182">
        <f>ROUND(I156*H156,2)</f>
        <v>0</v>
      </c>
      <c r="K156" s="183"/>
      <c r="L156" s="34"/>
      <c r="M156" s="184" t="s">
        <v>1</v>
      </c>
      <c r="N156" s="185" t="s">
        <v>40</v>
      </c>
      <c r="O156" s="58"/>
      <c r="P156" s="186">
        <f>O156*H156</f>
        <v>0</v>
      </c>
      <c r="Q156" s="186">
        <v>0</v>
      </c>
      <c r="R156" s="186">
        <f>Q156*H156</f>
        <v>0</v>
      </c>
      <c r="S156" s="186">
        <v>0.054</v>
      </c>
      <c r="T156" s="187">
        <f>S156*H156</f>
        <v>0.378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8" t="s">
        <v>145</v>
      </c>
      <c r="AT156" s="188" t="s">
        <v>141</v>
      </c>
      <c r="AU156" s="188" t="s">
        <v>91</v>
      </c>
      <c r="AY156" s="16" t="s">
        <v>137</v>
      </c>
      <c r="BE156" s="93">
        <f>IF(N156="základní",J156,0)</f>
        <v>0</v>
      </c>
      <c r="BF156" s="93">
        <f>IF(N156="snížená",J156,0)</f>
        <v>0</v>
      </c>
      <c r="BG156" s="93">
        <f>IF(N156="zákl. přenesená",J156,0)</f>
        <v>0</v>
      </c>
      <c r="BH156" s="93">
        <f>IF(N156="sníž. přenesená",J156,0)</f>
        <v>0</v>
      </c>
      <c r="BI156" s="93">
        <f>IF(N156="nulová",J156,0)</f>
        <v>0</v>
      </c>
      <c r="BJ156" s="16" t="s">
        <v>80</v>
      </c>
      <c r="BK156" s="93">
        <f>ROUND(I156*H156,2)</f>
        <v>0</v>
      </c>
      <c r="BL156" s="16" t="s">
        <v>145</v>
      </c>
      <c r="BM156" s="188" t="s">
        <v>207</v>
      </c>
    </row>
    <row r="157" spans="1:65" s="2" customFormat="1" ht="21.75" customHeight="1">
      <c r="A157" s="33"/>
      <c r="B157" s="144"/>
      <c r="C157" s="176" t="s">
        <v>208</v>
      </c>
      <c r="D157" s="176" t="s">
        <v>141</v>
      </c>
      <c r="E157" s="177" t="s">
        <v>209</v>
      </c>
      <c r="F157" s="178" t="s">
        <v>210</v>
      </c>
      <c r="G157" s="179" t="s">
        <v>211</v>
      </c>
      <c r="H157" s="180">
        <v>1</v>
      </c>
      <c r="I157" s="181"/>
      <c r="J157" s="182">
        <f>ROUND(I157*H157,2)</f>
        <v>0</v>
      </c>
      <c r="K157" s="183"/>
      <c r="L157" s="34"/>
      <c r="M157" s="184" t="s">
        <v>1</v>
      </c>
      <c r="N157" s="185" t="s">
        <v>40</v>
      </c>
      <c r="O157" s="58"/>
      <c r="P157" s="186">
        <f>O157*H157</f>
        <v>0</v>
      </c>
      <c r="Q157" s="186">
        <v>0</v>
      </c>
      <c r="R157" s="186">
        <f>Q157*H157</f>
        <v>0</v>
      </c>
      <c r="S157" s="186">
        <v>0.081</v>
      </c>
      <c r="T157" s="187">
        <f>S157*H157</f>
        <v>0.081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8" t="s">
        <v>145</v>
      </c>
      <c r="AT157" s="188" t="s">
        <v>141</v>
      </c>
      <c r="AU157" s="188" t="s">
        <v>91</v>
      </c>
      <c r="AY157" s="16" t="s">
        <v>137</v>
      </c>
      <c r="BE157" s="93">
        <f>IF(N157="základní",J157,0)</f>
        <v>0</v>
      </c>
      <c r="BF157" s="93">
        <f>IF(N157="snížená",J157,0)</f>
        <v>0</v>
      </c>
      <c r="BG157" s="93">
        <f>IF(N157="zákl. přenesená",J157,0)</f>
        <v>0</v>
      </c>
      <c r="BH157" s="93">
        <f>IF(N157="sníž. přenesená",J157,0)</f>
        <v>0</v>
      </c>
      <c r="BI157" s="93">
        <f>IF(N157="nulová",J157,0)</f>
        <v>0</v>
      </c>
      <c r="BJ157" s="16" t="s">
        <v>80</v>
      </c>
      <c r="BK157" s="93">
        <f>ROUND(I157*H157,2)</f>
        <v>0</v>
      </c>
      <c r="BL157" s="16" t="s">
        <v>145</v>
      </c>
      <c r="BM157" s="188" t="s">
        <v>212</v>
      </c>
    </row>
    <row r="158" spans="2:63" s="12" customFormat="1" ht="22.8" customHeight="1">
      <c r="B158" s="163"/>
      <c r="D158" s="164" t="s">
        <v>74</v>
      </c>
      <c r="E158" s="174" t="s">
        <v>213</v>
      </c>
      <c r="F158" s="174" t="s">
        <v>214</v>
      </c>
      <c r="I158" s="166"/>
      <c r="J158" s="175">
        <f>BK158</f>
        <v>0</v>
      </c>
      <c r="L158" s="163"/>
      <c r="M158" s="168"/>
      <c r="N158" s="169"/>
      <c r="O158" s="169"/>
      <c r="P158" s="170">
        <f>SUM(P159:P167)</f>
        <v>0</v>
      </c>
      <c r="Q158" s="169"/>
      <c r="R158" s="170">
        <f>SUM(R159:R167)</f>
        <v>0</v>
      </c>
      <c r="S158" s="169"/>
      <c r="T158" s="171">
        <f>SUM(T159:T167)</f>
        <v>0</v>
      </c>
      <c r="AR158" s="164" t="s">
        <v>80</v>
      </c>
      <c r="AT158" s="172" t="s">
        <v>74</v>
      </c>
      <c r="AU158" s="172" t="s">
        <v>80</v>
      </c>
      <c r="AY158" s="164" t="s">
        <v>137</v>
      </c>
      <c r="BK158" s="173">
        <f>SUM(BK159:BK167)</f>
        <v>0</v>
      </c>
    </row>
    <row r="159" spans="1:65" s="2" customFormat="1" ht="21.75" customHeight="1">
      <c r="A159" s="33"/>
      <c r="B159" s="144"/>
      <c r="C159" s="176" t="s">
        <v>215</v>
      </c>
      <c r="D159" s="176" t="s">
        <v>141</v>
      </c>
      <c r="E159" s="177" t="s">
        <v>216</v>
      </c>
      <c r="F159" s="178" t="s">
        <v>217</v>
      </c>
      <c r="G159" s="179" t="s">
        <v>218</v>
      </c>
      <c r="H159" s="180">
        <v>10.731</v>
      </c>
      <c r="I159" s="181"/>
      <c r="J159" s="182">
        <f>ROUND(I159*H159,2)</f>
        <v>0</v>
      </c>
      <c r="K159" s="183"/>
      <c r="L159" s="34"/>
      <c r="M159" s="184" t="s">
        <v>1</v>
      </c>
      <c r="N159" s="185" t="s">
        <v>40</v>
      </c>
      <c r="O159" s="58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8" t="s">
        <v>145</v>
      </c>
      <c r="AT159" s="188" t="s">
        <v>141</v>
      </c>
      <c r="AU159" s="188" t="s">
        <v>91</v>
      </c>
      <c r="AY159" s="16" t="s">
        <v>137</v>
      </c>
      <c r="BE159" s="93">
        <f>IF(N159="základní",J159,0)</f>
        <v>0</v>
      </c>
      <c r="BF159" s="93">
        <f>IF(N159="snížená",J159,0)</f>
        <v>0</v>
      </c>
      <c r="BG159" s="93">
        <f>IF(N159="zákl. přenesená",J159,0)</f>
        <v>0</v>
      </c>
      <c r="BH159" s="93">
        <f>IF(N159="sníž. přenesená",J159,0)</f>
        <v>0</v>
      </c>
      <c r="BI159" s="93">
        <f>IF(N159="nulová",J159,0)</f>
        <v>0</v>
      </c>
      <c r="BJ159" s="16" t="s">
        <v>80</v>
      </c>
      <c r="BK159" s="93">
        <f>ROUND(I159*H159,2)</f>
        <v>0</v>
      </c>
      <c r="BL159" s="16" t="s">
        <v>145</v>
      </c>
      <c r="BM159" s="188" t="s">
        <v>219</v>
      </c>
    </row>
    <row r="160" spans="1:65" s="2" customFormat="1" ht="21.75" customHeight="1">
      <c r="A160" s="33"/>
      <c r="B160" s="144"/>
      <c r="C160" s="176" t="s">
        <v>220</v>
      </c>
      <c r="D160" s="176" t="s">
        <v>141</v>
      </c>
      <c r="E160" s="177" t="s">
        <v>221</v>
      </c>
      <c r="F160" s="178" t="s">
        <v>222</v>
      </c>
      <c r="G160" s="179" t="s">
        <v>218</v>
      </c>
      <c r="H160" s="180">
        <v>19.608</v>
      </c>
      <c r="I160" s="181"/>
      <c r="J160" s="182">
        <f>ROUND(I160*H160,2)</f>
        <v>0</v>
      </c>
      <c r="K160" s="183"/>
      <c r="L160" s="34"/>
      <c r="M160" s="184" t="s">
        <v>1</v>
      </c>
      <c r="N160" s="185" t="s">
        <v>40</v>
      </c>
      <c r="O160" s="58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8" t="s">
        <v>145</v>
      </c>
      <c r="AT160" s="188" t="s">
        <v>141</v>
      </c>
      <c r="AU160" s="188" t="s">
        <v>91</v>
      </c>
      <c r="AY160" s="16" t="s">
        <v>137</v>
      </c>
      <c r="BE160" s="93">
        <f>IF(N160="základní",J160,0)</f>
        <v>0</v>
      </c>
      <c r="BF160" s="93">
        <f>IF(N160="snížená",J160,0)</f>
        <v>0</v>
      </c>
      <c r="BG160" s="93">
        <f>IF(N160="zákl. přenesená",J160,0)</f>
        <v>0</v>
      </c>
      <c r="BH160" s="93">
        <f>IF(N160="sníž. přenesená",J160,0)</f>
        <v>0</v>
      </c>
      <c r="BI160" s="93">
        <f>IF(N160="nulová",J160,0)</f>
        <v>0</v>
      </c>
      <c r="BJ160" s="16" t="s">
        <v>80</v>
      </c>
      <c r="BK160" s="93">
        <f>ROUND(I160*H160,2)</f>
        <v>0</v>
      </c>
      <c r="BL160" s="16" t="s">
        <v>145</v>
      </c>
      <c r="BM160" s="188" t="s">
        <v>223</v>
      </c>
    </row>
    <row r="161" spans="2:51" s="13" customFormat="1" ht="12">
      <c r="B161" s="200"/>
      <c r="D161" s="201" t="s">
        <v>185</v>
      </c>
      <c r="E161" s="202" t="s">
        <v>1</v>
      </c>
      <c r="F161" s="203" t="s">
        <v>224</v>
      </c>
      <c r="H161" s="204">
        <v>19.608</v>
      </c>
      <c r="I161" s="205"/>
      <c r="L161" s="200"/>
      <c r="M161" s="206"/>
      <c r="N161" s="207"/>
      <c r="O161" s="207"/>
      <c r="P161" s="207"/>
      <c r="Q161" s="207"/>
      <c r="R161" s="207"/>
      <c r="S161" s="207"/>
      <c r="T161" s="208"/>
      <c r="AT161" s="202" t="s">
        <v>185</v>
      </c>
      <c r="AU161" s="202" t="s">
        <v>91</v>
      </c>
      <c r="AV161" s="13" t="s">
        <v>91</v>
      </c>
      <c r="AW161" s="13" t="s">
        <v>30</v>
      </c>
      <c r="AX161" s="13" t="s">
        <v>80</v>
      </c>
      <c r="AY161" s="202" t="s">
        <v>137</v>
      </c>
    </row>
    <row r="162" spans="1:65" s="2" customFormat="1" ht="21.75" customHeight="1">
      <c r="A162" s="33"/>
      <c r="B162" s="144"/>
      <c r="C162" s="176" t="s">
        <v>225</v>
      </c>
      <c r="D162" s="176" t="s">
        <v>141</v>
      </c>
      <c r="E162" s="177" t="s">
        <v>226</v>
      </c>
      <c r="F162" s="178" t="s">
        <v>227</v>
      </c>
      <c r="G162" s="179" t="s">
        <v>218</v>
      </c>
      <c r="H162" s="180">
        <v>10.731</v>
      </c>
      <c r="I162" s="181"/>
      <c r="J162" s="182">
        <f>ROUND(I162*H162,2)</f>
        <v>0</v>
      </c>
      <c r="K162" s="183"/>
      <c r="L162" s="34"/>
      <c r="M162" s="184" t="s">
        <v>1</v>
      </c>
      <c r="N162" s="185" t="s">
        <v>40</v>
      </c>
      <c r="O162" s="58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8" t="s">
        <v>145</v>
      </c>
      <c r="AT162" s="188" t="s">
        <v>141</v>
      </c>
      <c r="AU162" s="188" t="s">
        <v>91</v>
      </c>
      <c r="AY162" s="16" t="s">
        <v>137</v>
      </c>
      <c r="BE162" s="93">
        <f>IF(N162="základní",J162,0)</f>
        <v>0</v>
      </c>
      <c r="BF162" s="93">
        <f>IF(N162="snížená",J162,0)</f>
        <v>0</v>
      </c>
      <c r="BG162" s="93">
        <f>IF(N162="zákl. přenesená",J162,0)</f>
        <v>0</v>
      </c>
      <c r="BH162" s="93">
        <f>IF(N162="sníž. přenesená",J162,0)</f>
        <v>0</v>
      </c>
      <c r="BI162" s="93">
        <f>IF(N162="nulová",J162,0)</f>
        <v>0</v>
      </c>
      <c r="BJ162" s="16" t="s">
        <v>80</v>
      </c>
      <c r="BK162" s="93">
        <f>ROUND(I162*H162,2)</f>
        <v>0</v>
      </c>
      <c r="BL162" s="16" t="s">
        <v>145</v>
      </c>
      <c r="BM162" s="188" t="s">
        <v>228</v>
      </c>
    </row>
    <row r="163" spans="1:65" s="2" customFormat="1" ht="21.75" customHeight="1">
      <c r="A163" s="33"/>
      <c r="B163" s="144"/>
      <c r="C163" s="176" t="s">
        <v>229</v>
      </c>
      <c r="D163" s="176" t="s">
        <v>141</v>
      </c>
      <c r="E163" s="177" t="s">
        <v>230</v>
      </c>
      <c r="F163" s="178" t="s">
        <v>231</v>
      </c>
      <c r="G163" s="179" t="s">
        <v>218</v>
      </c>
      <c r="H163" s="180">
        <v>490.2</v>
      </c>
      <c r="I163" s="181"/>
      <c r="J163" s="182">
        <f>ROUND(I163*H163,2)</f>
        <v>0</v>
      </c>
      <c r="K163" s="183"/>
      <c r="L163" s="34"/>
      <c r="M163" s="184" t="s">
        <v>1</v>
      </c>
      <c r="N163" s="185" t="s">
        <v>40</v>
      </c>
      <c r="O163" s="58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8" t="s">
        <v>145</v>
      </c>
      <c r="AT163" s="188" t="s">
        <v>141</v>
      </c>
      <c r="AU163" s="188" t="s">
        <v>91</v>
      </c>
      <c r="AY163" s="16" t="s">
        <v>137</v>
      </c>
      <c r="BE163" s="93">
        <f>IF(N163="základní",J163,0)</f>
        <v>0</v>
      </c>
      <c r="BF163" s="93">
        <f>IF(N163="snížená",J163,0)</f>
        <v>0</v>
      </c>
      <c r="BG163" s="93">
        <f>IF(N163="zákl. přenesená",J163,0)</f>
        <v>0</v>
      </c>
      <c r="BH163" s="93">
        <f>IF(N163="sníž. přenesená",J163,0)</f>
        <v>0</v>
      </c>
      <c r="BI163" s="93">
        <f>IF(N163="nulová",J163,0)</f>
        <v>0</v>
      </c>
      <c r="BJ163" s="16" t="s">
        <v>80</v>
      </c>
      <c r="BK163" s="93">
        <f>ROUND(I163*H163,2)</f>
        <v>0</v>
      </c>
      <c r="BL163" s="16" t="s">
        <v>145</v>
      </c>
      <c r="BM163" s="188" t="s">
        <v>232</v>
      </c>
    </row>
    <row r="164" spans="2:51" s="13" customFormat="1" ht="12">
      <c r="B164" s="200"/>
      <c r="D164" s="201" t="s">
        <v>185</v>
      </c>
      <c r="E164" s="202" t="s">
        <v>1</v>
      </c>
      <c r="F164" s="203" t="s">
        <v>233</v>
      </c>
      <c r="H164" s="204">
        <v>490.2</v>
      </c>
      <c r="I164" s="205"/>
      <c r="L164" s="200"/>
      <c r="M164" s="206"/>
      <c r="N164" s="207"/>
      <c r="O164" s="207"/>
      <c r="P164" s="207"/>
      <c r="Q164" s="207"/>
      <c r="R164" s="207"/>
      <c r="S164" s="207"/>
      <c r="T164" s="208"/>
      <c r="AT164" s="202" t="s">
        <v>185</v>
      </c>
      <c r="AU164" s="202" t="s">
        <v>91</v>
      </c>
      <c r="AV164" s="13" t="s">
        <v>91</v>
      </c>
      <c r="AW164" s="13" t="s">
        <v>30</v>
      </c>
      <c r="AX164" s="13" t="s">
        <v>80</v>
      </c>
      <c r="AY164" s="202" t="s">
        <v>137</v>
      </c>
    </row>
    <row r="165" spans="1:65" s="2" customFormat="1" ht="21.75" customHeight="1">
      <c r="A165" s="33"/>
      <c r="B165" s="144"/>
      <c r="C165" s="176" t="s">
        <v>234</v>
      </c>
      <c r="D165" s="176" t="s">
        <v>141</v>
      </c>
      <c r="E165" s="177" t="s">
        <v>235</v>
      </c>
      <c r="F165" s="178" t="s">
        <v>236</v>
      </c>
      <c r="G165" s="179" t="s">
        <v>218</v>
      </c>
      <c r="H165" s="180">
        <v>1</v>
      </c>
      <c r="I165" s="181"/>
      <c r="J165" s="182">
        <f>ROUND(I165*H165,2)</f>
        <v>0</v>
      </c>
      <c r="K165" s="183"/>
      <c r="L165" s="34"/>
      <c r="M165" s="184" t="s">
        <v>1</v>
      </c>
      <c r="N165" s="185" t="s">
        <v>40</v>
      </c>
      <c r="O165" s="58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8" t="s">
        <v>145</v>
      </c>
      <c r="AT165" s="188" t="s">
        <v>141</v>
      </c>
      <c r="AU165" s="188" t="s">
        <v>91</v>
      </c>
      <c r="AY165" s="16" t="s">
        <v>137</v>
      </c>
      <c r="BE165" s="93">
        <f>IF(N165="základní",J165,0)</f>
        <v>0</v>
      </c>
      <c r="BF165" s="93">
        <f>IF(N165="snížená",J165,0)</f>
        <v>0</v>
      </c>
      <c r="BG165" s="93">
        <f>IF(N165="zákl. přenesená",J165,0)</f>
        <v>0</v>
      </c>
      <c r="BH165" s="93">
        <f>IF(N165="sníž. přenesená",J165,0)</f>
        <v>0</v>
      </c>
      <c r="BI165" s="93">
        <f>IF(N165="nulová",J165,0)</f>
        <v>0</v>
      </c>
      <c r="BJ165" s="16" t="s">
        <v>80</v>
      </c>
      <c r="BK165" s="93">
        <f>ROUND(I165*H165,2)</f>
        <v>0</v>
      </c>
      <c r="BL165" s="16" t="s">
        <v>145</v>
      </c>
      <c r="BM165" s="188" t="s">
        <v>237</v>
      </c>
    </row>
    <row r="166" spans="1:65" s="2" customFormat="1" ht="21.75" customHeight="1">
      <c r="A166" s="33"/>
      <c r="B166" s="144"/>
      <c r="C166" s="176" t="s">
        <v>238</v>
      </c>
      <c r="D166" s="176" t="s">
        <v>141</v>
      </c>
      <c r="E166" s="177" t="s">
        <v>239</v>
      </c>
      <c r="F166" s="178" t="s">
        <v>240</v>
      </c>
      <c r="G166" s="179" t="s">
        <v>218</v>
      </c>
      <c r="H166" s="180">
        <v>9.902</v>
      </c>
      <c r="I166" s="181"/>
      <c r="J166" s="182">
        <f>ROUND(I166*H166,2)</f>
        <v>0</v>
      </c>
      <c r="K166" s="183"/>
      <c r="L166" s="34"/>
      <c r="M166" s="184" t="s">
        <v>1</v>
      </c>
      <c r="N166" s="185" t="s">
        <v>40</v>
      </c>
      <c r="O166" s="58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8" t="s">
        <v>145</v>
      </c>
      <c r="AT166" s="188" t="s">
        <v>141</v>
      </c>
      <c r="AU166" s="188" t="s">
        <v>91</v>
      </c>
      <c r="AY166" s="16" t="s">
        <v>137</v>
      </c>
      <c r="BE166" s="93">
        <f>IF(N166="základní",J166,0)</f>
        <v>0</v>
      </c>
      <c r="BF166" s="93">
        <f>IF(N166="snížená",J166,0)</f>
        <v>0</v>
      </c>
      <c r="BG166" s="93">
        <f>IF(N166="zákl. přenesená",J166,0)</f>
        <v>0</v>
      </c>
      <c r="BH166" s="93">
        <f>IF(N166="sníž. přenesená",J166,0)</f>
        <v>0</v>
      </c>
      <c r="BI166" s="93">
        <f>IF(N166="nulová",J166,0)</f>
        <v>0</v>
      </c>
      <c r="BJ166" s="16" t="s">
        <v>80</v>
      </c>
      <c r="BK166" s="93">
        <f>ROUND(I166*H166,2)</f>
        <v>0</v>
      </c>
      <c r="BL166" s="16" t="s">
        <v>145</v>
      </c>
      <c r="BM166" s="188" t="s">
        <v>241</v>
      </c>
    </row>
    <row r="167" spans="1:65" s="2" customFormat="1" ht="21.75" customHeight="1">
      <c r="A167" s="33"/>
      <c r="B167" s="144"/>
      <c r="C167" s="176" t="s">
        <v>242</v>
      </c>
      <c r="D167" s="176" t="s">
        <v>141</v>
      </c>
      <c r="E167" s="177" t="s">
        <v>243</v>
      </c>
      <c r="F167" s="178" t="s">
        <v>244</v>
      </c>
      <c r="G167" s="179" t="s">
        <v>218</v>
      </c>
      <c r="H167" s="180">
        <v>10.731</v>
      </c>
      <c r="I167" s="181"/>
      <c r="J167" s="182">
        <f>ROUND(I167*H167,2)</f>
        <v>0</v>
      </c>
      <c r="K167" s="183"/>
      <c r="L167" s="34"/>
      <c r="M167" s="184" t="s">
        <v>1</v>
      </c>
      <c r="N167" s="185" t="s">
        <v>40</v>
      </c>
      <c r="O167" s="58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8" t="s">
        <v>145</v>
      </c>
      <c r="AT167" s="188" t="s">
        <v>141</v>
      </c>
      <c r="AU167" s="188" t="s">
        <v>91</v>
      </c>
      <c r="AY167" s="16" t="s">
        <v>137</v>
      </c>
      <c r="BE167" s="93">
        <f>IF(N167="základní",J167,0)</f>
        <v>0</v>
      </c>
      <c r="BF167" s="93">
        <f>IF(N167="snížená",J167,0)</f>
        <v>0</v>
      </c>
      <c r="BG167" s="93">
        <f>IF(N167="zákl. přenesená",J167,0)</f>
        <v>0</v>
      </c>
      <c r="BH167" s="93">
        <f>IF(N167="sníž. přenesená",J167,0)</f>
        <v>0</v>
      </c>
      <c r="BI167" s="93">
        <f>IF(N167="nulová",J167,0)</f>
        <v>0</v>
      </c>
      <c r="BJ167" s="16" t="s">
        <v>80</v>
      </c>
      <c r="BK167" s="93">
        <f>ROUND(I167*H167,2)</f>
        <v>0</v>
      </c>
      <c r="BL167" s="16" t="s">
        <v>145</v>
      </c>
      <c r="BM167" s="188" t="s">
        <v>245</v>
      </c>
    </row>
    <row r="168" spans="2:63" s="12" customFormat="1" ht="22.8" customHeight="1">
      <c r="B168" s="163"/>
      <c r="D168" s="164" t="s">
        <v>74</v>
      </c>
      <c r="E168" s="174" t="s">
        <v>246</v>
      </c>
      <c r="F168" s="174" t="s">
        <v>247</v>
      </c>
      <c r="I168" s="166"/>
      <c r="J168" s="175">
        <f>BK168</f>
        <v>0</v>
      </c>
      <c r="L168" s="163"/>
      <c r="M168" s="168"/>
      <c r="N168" s="169"/>
      <c r="O168" s="169"/>
      <c r="P168" s="170">
        <f>SUM(P169:P170)</f>
        <v>0</v>
      </c>
      <c r="Q168" s="169"/>
      <c r="R168" s="170">
        <f>SUM(R169:R170)</f>
        <v>0</v>
      </c>
      <c r="S168" s="169"/>
      <c r="T168" s="171">
        <f>SUM(T169:T170)</f>
        <v>0</v>
      </c>
      <c r="AR168" s="164" t="s">
        <v>80</v>
      </c>
      <c r="AT168" s="172" t="s">
        <v>74</v>
      </c>
      <c r="AU168" s="172" t="s">
        <v>80</v>
      </c>
      <c r="AY168" s="164" t="s">
        <v>137</v>
      </c>
      <c r="BK168" s="173">
        <f>SUM(BK169:BK170)</f>
        <v>0</v>
      </c>
    </row>
    <row r="169" spans="1:65" s="2" customFormat="1" ht="16.5" customHeight="1">
      <c r="A169" s="33"/>
      <c r="B169" s="144"/>
      <c r="C169" s="176" t="s">
        <v>248</v>
      </c>
      <c r="D169" s="176" t="s">
        <v>141</v>
      </c>
      <c r="E169" s="177" t="s">
        <v>249</v>
      </c>
      <c r="F169" s="178" t="s">
        <v>250</v>
      </c>
      <c r="G169" s="179" t="s">
        <v>218</v>
      </c>
      <c r="H169" s="180">
        <v>8.842</v>
      </c>
      <c r="I169" s="181"/>
      <c r="J169" s="182">
        <f>ROUND(I169*H169,2)</f>
        <v>0</v>
      </c>
      <c r="K169" s="183"/>
      <c r="L169" s="34"/>
      <c r="M169" s="184" t="s">
        <v>1</v>
      </c>
      <c r="N169" s="185" t="s">
        <v>40</v>
      </c>
      <c r="O169" s="58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8" t="s">
        <v>145</v>
      </c>
      <c r="AT169" s="188" t="s">
        <v>141</v>
      </c>
      <c r="AU169" s="188" t="s">
        <v>91</v>
      </c>
      <c r="AY169" s="16" t="s">
        <v>137</v>
      </c>
      <c r="BE169" s="93">
        <f>IF(N169="základní",J169,0)</f>
        <v>0</v>
      </c>
      <c r="BF169" s="93">
        <f>IF(N169="snížená",J169,0)</f>
        <v>0</v>
      </c>
      <c r="BG169" s="93">
        <f>IF(N169="zákl. přenesená",J169,0)</f>
        <v>0</v>
      </c>
      <c r="BH169" s="93">
        <f>IF(N169="sníž. přenesená",J169,0)</f>
        <v>0</v>
      </c>
      <c r="BI169" s="93">
        <f>IF(N169="nulová",J169,0)</f>
        <v>0</v>
      </c>
      <c r="BJ169" s="16" t="s">
        <v>80</v>
      </c>
      <c r="BK169" s="93">
        <f>ROUND(I169*H169,2)</f>
        <v>0</v>
      </c>
      <c r="BL169" s="16" t="s">
        <v>145</v>
      </c>
      <c r="BM169" s="188" t="s">
        <v>251</v>
      </c>
    </row>
    <row r="170" spans="1:65" s="2" customFormat="1" ht="21.75" customHeight="1">
      <c r="A170" s="33"/>
      <c r="B170" s="144"/>
      <c r="C170" s="176" t="s">
        <v>252</v>
      </c>
      <c r="D170" s="176" t="s">
        <v>141</v>
      </c>
      <c r="E170" s="177" t="s">
        <v>253</v>
      </c>
      <c r="F170" s="178" t="s">
        <v>254</v>
      </c>
      <c r="G170" s="179" t="s">
        <v>218</v>
      </c>
      <c r="H170" s="180">
        <v>8.842</v>
      </c>
      <c r="I170" s="181"/>
      <c r="J170" s="182">
        <f>ROUND(I170*H170,2)</f>
        <v>0</v>
      </c>
      <c r="K170" s="183"/>
      <c r="L170" s="34"/>
      <c r="M170" s="184" t="s">
        <v>1</v>
      </c>
      <c r="N170" s="185" t="s">
        <v>40</v>
      </c>
      <c r="O170" s="58"/>
      <c r="P170" s="186">
        <f>O170*H170</f>
        <v>0</v>
      </c>
      <c r="Q170" s="186">
        <v>0</v>
      </c>
      <c r="R170" s="186">
        <f>Q170*H170</f>
        <v>0</v>
      </c>
      <c r="S170" s="186">
        <v>0</v>
      </c>
      <c r="T170" s="18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8" t="s">
        <v>145</v>
      </c>
      <c r="AT170" s="188" t="s">
        <v>141</v>
      </c>
      <c r="AU170" s="188" t="s">
        <v>91</v>
      </c>
      <c r="AY170" s="16" t="s">
        <v>137</v>
      </c>
      <c r="BE170" s="93">
        <f>IF(N170="základní",J170,0)</f>
        <v>0</v>
      </c>
      <c r="BF170" s="93">
        <f>IF(N170="snížená",J170,0)</f>
        <v>0</v>
      </c>
      <c r="BG170" s="93">
        <f>IF(N170="zákl. přenesená",J170,0)</f>
        <v>0</v>
      </c>
      <c r="BH170" s="93">
        <f>IF(N170="sníž. přenesená",J170,0)</f>
        <v>0</v>
      </c>
      <c r="BI170" s="93">
        <f>IF(N170="nulová",J170,0)</f>
        <v>0</v>
      </c>
      <c r="BJ170" s="16" t="s">
        <v>80</v>
      </c>
      <c r="BK170" s="93">
        <f>ROUND(I170*H170,2)</f>
        <v>0</v>
      </c>
      <c r="BL170" s="16" t="s">
        <v>145</v>
      </c>
      <c r="BM170" s="188" t="s">
        <v>255</v>
      </c>
    </row>
    <row r="171" spans="2:63" s="12" customFormat="1" ht="25.95" customHeight="1">
      <c r="B171" s="163"/>
      <c r="D171" s="164" t="s">
        <v>74</v>
      </c>
      <c r="E171" s="165" t="s">
        <v>256</v>
      </c>
      <c r="F171" s="165" t="s">
        <v>257</v>
      </c>
      <c r="I171" s="166"/>
      <c r="J171" s="167">
        <f>BK171</f>
        <v>0</v>
      </c>
      <c r="L171" s="163"/>
      <c r="M171" s="168"/>
      <c r="N171" s="169"/>
      <c r="O171" s="169"/>
      <c r="P171" s="170">
        <f>P172+P175+P185+P191+P197+P206+P217+P221</f>
        <v>0</v>
      </c>
      <c r="Q171" s="169"/>
      <c r="R171" s="170">
        <f>R172+R175+R185+R191+R197+R206+R217+R221</f>
        <v>8.162465999999998</v>
      </c>
      <c r="S171" s="169"/>
      <c r="T171" s="171">
        <f>T172+T175+T185+T191+T197+T206+T217+T221</f>
        <v>10.018768</v>
      </c>
      <c r="AR171" s="164" t="s">
        <v>91</v>
      </c>
      <c r="AT171" s="172" t="s">
        <v>74</v>
      </c>
      <c r="AU171" s="172" t="s">
        <v>75</v>
      </c>
      <c r="AY171" s="164" t="s">
        <v>137</v>
      </c>
      <c r="BK171" s="173">
        <f>BK172+BK175+BK185+BK191+BK197+BK206+BK217+BK221</f>
        <v>0</v>
      </c>
    </row>
    <row r="172" spans="2:63" s="12" customFormat="1" ht="22.8" customHeight="1">
      <c r="B172" s="163"/>
      <c r="D172" s="164" t="s">
        <v>74</v>
      </c>
      <c r="E172" s="174" t="s">
        <v>258</v>
      </c>
      <c r="F172" s="174" t="s">
        <v>259</v>
      </c>
      <c r="I172" s="166"/>
      <c r="J172" s="175">
        <f>BK172</f>
        <v>0</v>
      </c>
      <c r="L172" s="163"/>
      <c r="M172" s="168"/>
      <c r="N172" s="169"/>
      <c r="O172" s="169"/>
      <c r="P172" s="170">
        <f>SUM(P173:P174)</f>
        <v>0</v>
      </c>
      <c r="Q172" s="169"/>
      <c r="R172" s="170">
        <f>SUM(R173:R174)</f>
        <v>0.00332</v>
      </c>
      <c r="S172" s="169"/>
      <c r="T172" s="171">
        <f>SUM(T173:T174)</f>
        <v>0</v>
      </c>
      <c r="AR172" s="164" t="s">
        <v>91</v>
      </c>
      <c r="AT172" s="172" t="s">
        <v>74</v>
      </c>
      <c r="AU172" s="172" t="s">
        <v>80</v>
      </c>
      <c r="AY172" s="164" t="s">
        <v>137</v>
      </c>
      <c r="BK172" s="173">
        <f>SUM(BK173:BK174)</f>
        <v>0</v>
      </c>
    </row>
    <row r="173" spans="1:65" s="2" customFormat="1" ht="21.75" customHeight="1">
      <c r="A173" s="33"/>
      <c r="B173" s="144"/>
      <c r="C173" s="176" t="s">
        <v>260</v>
      </c>
      <c r="D173" s="176" t="s">
        <v>141</v>
      </c>
      <c r="E173" s="177" t="s">
        <v>261</v>
      </c>
      <c r="F173" s="178" t="s">
        <v>262</v>
      </c>
      <c r="G173" s="179" t="s">
        <v>211</v>
      </c>
      <c r="H173" s="180">
        <v>1</v>
      </c>
      <c r="I173" s="181"/>
      <c r="J173" s="182">
        <f>ROUND(I173*H173,2)</f>
        <v>0</v>
      </c>
      <c r="K173" s="183"/>
      <c r="L173" s="34"/>
      <c r="M173" s="184" t="s">
        <v>1</v>
      </c>
      <c r="N173" s="185" t="s">
        <v>40</v>
      </c>
      <c r="O173" s="58"/>
      <c r="P173" s="186">
        <f>O173*H173</f>
        <v>0</v>
      </c>
      <c r="Q173" s="186">
        <v>0.00332</v>
      </c>
      <c r="R173" s="186">
        <f>Q173*H173</f>
        <v>0.00332</v>
      </c>
      <c r="S173" s="186">
        <v>0</v>
      </c>
      <c r="T173" s="18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8" t="s">
        <v>263</v>
      </c>
      <c r="AT173" s="188" t="s">
        <v>141</v>
      </c>
      <c r="AU173" s="188" t="s">
        <v>91</v>
      </c>
      <c r="AY173" s="16" t="s">
        <v>137</v>
      </c>
      <c r="BE173" s="93">
        <f>IF(N173="základní",J173,0)</f>
        <v>0</v>
      </c>
      <c r="BF173" s="93">
        <f>IF(N173="snížená",J173,0)</f>
        <v>0</v>
      </c>
      <c r="BG173" s="93">
        <f>IF(N173="zákl. přenesená",J173,0)</f>
        <v>0</v>
      </c>
      <c r="BH173" s="93">
        <f>IF(N173="sníž. přenesená",J173,0)</f>
        <v>0</v>
      </c>
      <c r="BI173" s="93">
        <f>IF(N173="nulová",J173,0)</f>
        <v>0</v>
      </c>
      <c r="BJ173" s="16" t="s">
        <v>80</v>
      </c>
      <c r="BK173" s="93">
        <f>ROUND(I173*H173,2)</f>
        <v>0</v>
      </c>
      <c r="BL173" s="16" t="s">
        <v>263</v>
      </c>
      <c r="BM173" s="188" t="s">
        <v>264</v>
      </c>
    </row>
    <row r="174" spans="1:47" s="2" customFormat="1" ht="96">
      <c r="A174" s="33"/>
      <c r="B174" s="34"/>
      <c r="C174" s="33"/>
      <c r="D174" s="201" t="s">
        <v>265</v>
      </c>
      <c r="E174" s="33"/>
      <c r="F174" s="217" t="s">
        <v>266</v>
      </c>
      <c r="G174" s="33"/>
      <c r="H174" s="33"/>
      <c r="I174" s="103"/>
      <c r="J174" s="33"/>
      <c r="K174" s="33"/>
      <c r="L174" s="34"/>
      <c r="M174" s="218"/>
      <c r="N174" s="219"/>
      <c r="O174" s="58"/>
      <c r="P174" s="58"/>
      <c r="Q174" s="58"/>
      <c r="R174" s="58"/>
      <c r="S174" s="58"/>
      <c r="T174" s="59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265</v>
      </c>
      <c r="AU174" s="16" t="s">
        <v>91</v>
      </c>
    </row>
    <row r="175" spans="2:63" s="12" customFormat="1" ht="22.8" customHeight="1">
      <c r="B175" s="163"/>
      <c r="D175" s="164" t="s">
        <v>74</v>
      </c>
      <c r="E175" s="174" t="s">
        <v>267</v>
      </c>
      <c r="F175" s="174" t="s">
        <v>268</v>
      </c>
      <c r="I175" s="166"/>
      <c r="J175" s="175">
        <f>BK175</f>
        <v>0</v>
      </c>
      <c r="L175" s="163"/>
      <c r="M175" s="168"/>
      <c r="N175" s="169"/>
      <c r="O175" s="169"/>
      <c r="P175" s="170">
        <f>SUM(P176:P184)</f>
        <v>0</v>
      </c>
      <c r="Q175" s="169"/>
      <c r="R175" s="170">
        <f>SUM(R176:R184)</f>
        <v>1.9045400000000001</v>
      </c>
      <c r="S175" s="169"/>
      <c r="T175" s="171">
        <f>SUM(T176:T184)</f>
        <v>6.571280000000001</v>
      </c>
      <c r="AR175" s="164" t="s">
        <v>91</v>
      </c>
      <c r="AT175" s="172" t="s">
        <v>74</v>
      </c>
      <c r="AU175" s="172" t="s">
        <v>80</v>
      </c>
      <c r="AY175" s="164" t="s">
        <v>137</v>
      </c>
      <c r="BK175" s="173">
        <f>SUM(BK176:BK184)</f>
        <v>0</v>
      </c>
    </row>
    <row r="176" spans="1:65" s="2" customFormat="1" ht="16.5" customHeight="1">
      <c r="A176" s="33"/>
      <c r="B176" s="144"/>
      <c r="C176" s="176" t="s">
        <v>269</v>
      </c>
      <c r="D176" s="176" t="s">
        <v>141</v>
      </c>
      <c r="E176" s="177" t="s">
        <v>270</v>
      </c>
      <c r="F176" s="178" t="s">
        <v>271</v>
      </c>
      <c r="G176" s="179" t="s">
        <v>144</v>
      </c>
      <c r="H176" s="180">
        <v>82.141</v>
      </c>
      <c r="I176" s="181"/>
      <c r="J176" s="182">
        <f>ROUND(I176*H176,2)</f>
        <v>0</v>
      </c>
      <c r="K176" s="183"/>
      <c r="L176" s="34"/>
      <c r="M176" s="184" t="s">
        <v>1</v>
      </c>
      <c r="N176" s="185" t="s">
        <v>40</v>
      </c>
      <c r="O176" s="58"/>
      <c r="P176" s="186">
        <f>O176*H176</f>
        <v>0</v>
      </c>
      <c r="Q176" s="186">
        <v>0</v>
      </c>
      <c r="R176" s="186">
        <f>Q176*H176</f>
        <v>0</v>
      </c>
      <c r="S176" s="186">
        <v>0.08</v>
      </c>
      <c r="T176" s="187">
        <f>S176*H176</f>
        <v>6.571280000000001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8" t="s">
        <v>263</v>
      </c>
      <c r="AT176" s="188" t="s">
        <v>141</v>
      </c>
      <c r="AU176" s="188" t="s">
        <v>91</v>
      </c>
      <c r="AY176" s="16" t="s">
        <v>137</v>
      </c>
      <c r="BE176" s="93">
        <f>IF(N176="základní",J176,0)</f>
        <v>0</v>
      </c>
      <c r="BF176" s="93">
        <f>IF(N176="snížená",J176,0)</f>
        <v>0</v>
      </c>
      <c r="BG176" s="93">
        <f>IF(N176="zákl. přenesená",J176,0)</f>
        <v>0</v>
      </c>
      <c r="BH176" s="93">
        <f>IF(N176="sníž. přenesená",J176,0)</f>
        <v>0</v>
      </c>
      <c r="BI176" s="93">
        <f>IF(N176="nulová",J176,0)</f>
        <v>0</v>
      </c>
      <c r="BJ176" s="16" t="s">
        <v>80</v>
      </c>
      <c r="BK176" s="93">
        <f>ROUND(I176*H176,2)</f>
        <v>0</v>
      </c>
      <c r="BL176" s="16" t="s">
        <v>263</v>
      </c>
      <c r="BM176" s="188" t="s">
        <v>272</v>
      </c>
    </row>
    <row r="177" spans="2:51" s="13" customFormat="1" ht="12">
      <c r="B177" s="200"/>
      <c r="D177" s="201" t="s">
        <v>185</v>
      </c>
      <c r="E177" s="202" t="s">
        <v>1</v>
      </c>
      <c r="F177" s="203" t="s">
        <v>273</v>
      </c>
      <c r="H177" s="204">
        <v>33.505</v>
      </c>
      <c r="I177" s="205"/>
      <c r="L177" s="200"/>
      <c r="M177" s="206"/>
      <c r="N177" s="207"/>
      <c r="O177" s="207"/>
      <c r="P177" s="207"/>
      <c r="Q177" s="207"/>
      <c r="R177" s="207"/>
      <c r="S177" s="207"/>
      <c r="T177" s="208"/>
      <c r="AT177" s="202" t="s">
        <v>185</v>
      </c>
      <c r="AU177" s="202" t="s">
        <v>91</v>
      </c>
      <c r="AV177" s="13" t="s">
        <v>91</v>
      </c>
      <c r="AW177" s="13" t="s">
        <v>30</v>
      </c>
      <c r="AX177" s="13" t="s">
        <v>75</v>
      </c>
      <c r="AY177" s="202" t="s">
        <v>137</v>
      </c>
    </row>
    <row r="178" spans="2:51" s="13" customFormat="1" ht="12">
      <c r="B178" s="200"/>
      <c r="D178" s="201" t="s">
        <v>185</v>
      </c>
      <c r="E178" s="202" t="s">
        <v>1</v>
      </c>
      <c r="F178" s="203" t="s">
        <v>274</v>
      </c>
      <c r="H178" s="204">
        <v>27.792</v>
      </c>
      <c r="I178" s="205"/>
      <c r="L178" s="200"/>
      <c r="M178" s="206"/>
      <c r="N178" s="207"/>
      <c r="O178" s="207"/>
      <c r="P178" s="207"/>
      <c r="Q178" s="207"/>
      <c r="R178" s="207"/>
      <c r="S178" s="207"/>
      <c r="T178" s="208"/>
      <c r="AT178" s="202" t="s">
        <v>185</v>
      </c>
      <c r="AU178" s="202" t="s">
        <v>91</v>
      </c>
      <c r="AV178" s="13" t="s">
        <v>91</v>
      </c>
      <c r="AW178" s="13" t="s">
        <v>30</v>
      </c>
      <c r="AX178" s="13" t="s">
        <v>75</v>
      </c>
      <c r="AY178" s="202" t="s">
        <v>137</v>
      </c>
    </row>
    <row r="179" spans="2:51" s="13" customFormat="1" ht="12">
      <c r="B179" s="200"/>
      <c r="D179" s="201" t="s">
        <v>185</v>
      </c>
      <c r="E179" s="202" t="s">
        <v>1</v>
      </c>
      <c r="F179" s="203" t="s">
        <v>275</v>
      </c>
      <c r="H179" s="204">
        <v>20.844</v>
      </c>
      <c r="I179" s="205"/>
      <c r="L179" s="200"/>
      <c r="M179" s="206"/>
      <c r="N179" s="207"/>
      <c r="O179" s="207"/>
      <c r="P179" s="207"/>
      <c r="Q179" s="207"/>
      <c r="R179" s="207"/>
      <c r="S179" s="207"/>
      <c r="T179" s="208"/>
      <c r="AT179" s="202" t="s">
        <v>185</v>
      </c>
      <c r="AU179" s="202" t="s">
        <v>91</v>
      </c>
      <c r="AV179" s="13" t="s">
        <v>91</v>
      </c>
      <c r="AW179" s="13" t="s">
        <v>30</v>
      </c>
      <c r="AX179" s="13" t="s">
        <v>75</v>
      </c>
      <c r="AY179" s="202" t="s">
        <v>137</v>
      </c>
    </row>
    <row r="180" spans="2:51" s="14" customFormat="1" ht="12">
      <c r="B180" s="209"/>
      <c r="D180" s="201" t="s">
        <v>185</v>
      </c>
      <c r="E180" s="210" t="s">
        <v>1</v>
      </c>
      <c r="F180" s="211" t="s">
        <v>192</v>
      </c>
      <c r="H180" s="212">
        <v>82.141</v>
      </c>
      <c r="I180" s="213"/>
      <c r="L180" s="209"/>
      <c r="M180" s="214"/>
      <c r="N180" s="215"/>
      <c r="O180" s="215"/>
      <c r="P180" s="215"/>
      <c r="Q180" s="215"/>
      <c r="R180" s="215"/>
      <c r="S180" s="215"/>
      <c r="T180" s="216"/>
      <c r="AT180" s="210" t="s">
        <v>185</v>
      </c>
      <c r="AU180" s="210" t="s">
        <v>91</v>
      </c>
      <c r="AV180" s="14" t="s">
        <v>145</v>
      </c>
      <c r="AW180" s="14" t="s">
        <v>30</v>
      </c>
      <c r="AX180" s="14" t="s">
        <v>80</v>
      </c>
      <c r="AY180" s="210" t="s">
        <v>137</v>
      </c>
    </row>
    <row r="181" spans="1:65" s="2" customFormat="1" ht="21.75" customHeight="1">
      <c r="A181" s="33"/>
      <c r="B181" s="144"/>
      <c r="C181" s="176" t="s">
        <v>276</v>
      </c>
      <c r="D181" s="176" t="s">
        <v>141</v>
      </c>
      <c r="E181" s="177" t="s">
        <v>277</v>
      </c>
      <c r="F181" s="178" t="s">
        <v>278</v>
      </c>
      <c r="G181" s="179" t="s">
        <v>144</v>
      </c>
      <c r="H181" s="180">
        <v>121</v>
      </c>
      <c r="I181" s="181"/>
      <c r="J181" s="182">
        <f>ROUND(I181*H181,2)</f>
        <v>0</v>
      </c>
      <c r="K181" s="183"/>
      <c r="L181" s="34"/>
      <c r="M181" s="184" t="s">
        <v>1</v>
      </c>
      <c r="N181" s="185" t="s">
        <v>40</v>
      </c>
      <c r="O181" s="58"/>
      <c r="P181" s="186">
        <f>O181*H181</f>
        <v>0</v>
      </c>
      <c r="Q181" s="186">
        <v>0.01574</v>
      </c>
      <c r="R181" s="186">
        <f>Q181*H181</f>
        <v>1.9045400000000001</v>
      </c>
      <c r="S181" s="186">
        <v>0</v>
      </c>
      <c r="T181" s="18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8" t="s">
        <v>263</v>
      </c>
      <c r="AT181" s="188" t="s">
        <v>141</v>
      </c>
      <c r="AU181" s="188" t="s">
        <v>91</v>
      </c>
      <c r="AY181" s="16" t="s">
        <v>137</v>
      </c>
      <c r="BE181" s="93">
        <f>IF(N181="základní",J181,0)</f>
        <v>0</v>
      </c>
      <c r="BF181" s="93">
        <f>IF(N181="snížená",J181,0)</f>
        <v>0</v>
      </c>
      <c r="BG181" s="93">
        <f>IF(N181="zákl. přenesená",J181,0)</f>
        <v>0</v>
      </c>
      <c r="BH181" s="93">
        <f>IF(N181="sníž. přenesená",J181,0)</f>
        <v>0</v>
      </c>
      <c r="BI181" s="93">
        <f>IF(N181="nulová",J181,0)</f>
        <v>0</v>
      </c>
      <c r="BJ181" s="16" t="s">
        <v>80</v>
      </c>
      <c r="BK181" s="93">
        <f>ROUND(I181*H181,2)</f>
        <v>0</v>
      </c>
      <c r="BL181" s="16" t="s">
        <v>263</v>
      </c>
      <c r="BM181" s="188" t="s">
        <v>279</v>
      </c>
    </row>
    <row r="182" spans="1:65" s="2" customFormat="1" ht="21.75" customHeight="1">
      <c r="A182" s="33"/>
      <c r="B182" s="144"/>
      <c r="C182" s="176" t="s">
        <v>280</v>
      </c>
      <c r="D182" s="176" t="s">
        <v>141</v>
      </c>
      <c r="E182" s="177" t="s">
        <v>281</v>
      </c>
      <c r="F182" s="178" t="s">
        <v>282</v>
      </c>
      <c r="G182" s="179" t="s">
        <v>144</v>
      </c>
      <c r="H182" s="180">
        <v>121</v>
      </c>
      <c r="I182" s="181"/>
      <c r="J182" s="182">
        <f>ROUND(I182*H182,2)</f>
        <v>0</v>
      </c>
      <c r="K182" s="183"/>
      <c r="L182" s="34"/>
      <c r="M182" s="184" t="s">
        <v>1</v>
      </c>
      <c r="N182" s="185" t="s">
        <v>40</v>
      </c>
      <c r="O182" s="58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8" t="s">
        <v>263</v>
      </c>
      <c r="AT182" s="188" t="s">
        <v>141</v>
      </c>
      <c r="AU182" s="188" t="s">
        <v>91</v>
      </c>
      <c r="AY182" s="16" t="s">
        <v>137</v>
      </c>
      <c r="BE182" s="93">
        <f>IF(N182="základní",J182,0)</f>
        <v>0</v>
      </c>
      <c r="BF182" s="93">
        <f>IF(N182="snížená",J182,0)</f>
        <v>0</v>
      </c>
      <c r="BG182" s="93">
        <f>IF(N182="zákl. přenesená",J182,0)</f>
        <v>0</v>
      </c>
      <c r="BH182" s="93">
        <f>IF(N182="sníž. přenesená",J182,0)</f>
        <v>0</v>
      </c>
      <c r="BI182" s="93">
        <f>IF(N182="nulová",J182,0)</f>
        <v>0</v>
      </c>
      <c r="BJ182" s="16" t="s">
        <v>80</v>
      </c>
      <c r="BK182" s="93">
        <f>ROUND(I182*H182,2)</f>
        <v>0</v>
      </c>
      <c r="BL182" s="16" t="s">
        <v>263</v>
      </c>
      <c r="BM182" s="188" t="s">
        <v>283</v>
      </c>
    </row>
    <row r="183" spans="1:65" s="2" customFormat="1" ht="21.75" customHeight="1">
      <c r="A183" s="33"/>
      <c r="B183" s="144"/>
      <c r="C183" s="176" t="s">
        <v>284</v>
      </c>
      <c r="D183" s="176" t="s">
        <v>141</v>
      </c>
      <c r="E183" s="177" t="s">
        <v>285</v>
      </c>
      <c r="F183" s="178" t="s">
        <v>286</v>
      </c>
      <c r="G183" s="179" t="s">
        <v>218</v>
      </c>
      <c r="H183" s="180">
        <v>1.905</v>
      </c>
      <c r="I183" s="181"/>
      <c r="J183" s="182">
        <f>ROUND(I183*H183,2)</f>
        <v>0</v>
      </c>
      <c r="K183" s="183"/>
      <c r="L183" s="34"/>
      <c r="M183" s="184" t="s">
        <v>1</v>
      </c>
      <c r="N183" s="185" t="s">
        <v>40</v>
      </c>
      <c r="O183" s="58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8" t="s">
        <v>263</v>
      </c>
      <c r="AT183" s="188" t="s">
        <v>141</v>
      </c>
      <c r="AU183" s="188" t="s">
        <v>91</v>
      </c>
      <c r="AY183" s="16" t="s">
        <v>137</v>
      </c>
      <c r="BE183" s="93">
        <f>IF(N183="základní",J183,0)</f>
        <v>0</v>
      </c>
      <c r="BF183" s="93">
        <f>IF(N183="snížená",J183,0)</f>
        <v>0</v>
      </c>
      <c r="BG183" s="93">
        <f>IF(N183="zákl. přenesená",J183,0)</f>
        <v>0</v>
      </c>
      <c r="BH183" s="93">
        <f>IF(N183="sníž. přenesená",J183,0)</f>
        <v>0</v>
      </c>
      <c r="BI183" s="93">
        <f>IF(N183="nulová",J183,0)</f>
        <v>0</v>
      </c>
      <c r="BJ183" s="16" t="s">
        <v>80</v>
      </c>
      <c r="BK183" s="93">
        <f>ROUND(I183*H183,2)</f>
        <v>0</v>
      </c>
      <c r="BL183" s="16" t="s">
        <v>263</v>
      </c>
      <c r="BM183" s="188" t="s">
        <v>287</v>
      </c>
    </row>
    <row r="184" spans="1:65" s="2" customFormat="1" ht="21.75" customHeight="1">
      <c r="A184" s="33"/>
      <c r="B184" s="144"/>
      <c r="C184" s="176" t="s">
        <v>288</v>
      </c>
      <c r="D184" s="176" t="s">
        <v>141</v>
      </c>
      <c r="E184" s="177" t="s">
        <v>289</v>
      </c>
      <c r="F184" s="178" t="s">
        <v>290</v>
      </c>
      <c r="G184" s="179" t="s">
        <v>218</v>
      </c>
      <c r="H184" s="180">
        <v>1.905</v>
      </c>
      <c r="I184" s="181"/>
      <c r="J184" s="182">
        <f>ROUND(I184*H184,2)</f>
        <v>0</v>
      </c>
      <c r="K184" s="183"/>
      <c r="L184" s="34"/>
      <c r="M184" s="184" t="s">
        <v>1</v>
      </c>
      <c r="N184" s="185" t="s">
        <v>40</v>
      </c>
      <c r="O184" s="58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8" t="s">
        <v>263</v>
      </c>
      <c r="AT184" s="188" t="s">
        <v>141</v>
      </c>
      <c r="AU184" s="188" t="s">
        <v>91</v>
      </c>
      <c r="AY184" s="16" t="s">
        <v>137</v>
      </c>
      <c r="BE184" s="93">
        <f>IF(N184="základní",J184,0)</f>
        <v>0</v>
      </c>
      <c r="BF184" s="93">
        <f>IF(N184="snížená",J184,0)</f>
        <v>0</v>
      </c>
      <c r="BG184" s="93">
        <f>IF(N184="zákl. přenesená",J184,0)</f>
        <v>0</v>
      </c>
      <c r="BH184" s="93">
        <f>IF(N184="sníž. přenesená",J184,0)</f>
        <v>0</v>
      </c>
      <c r="BI184" s="93">
        <f>IF(N184="nulová",J184,0)</f>
        <v>0</v>
      </c>
      <c r="BJ184" s="16" t="s">
        <v>80</v>
      </c>
      <c r="BK184" s="93">
        <f>ROUND(I184*H184,2)</f>
        <v>0</v>
      </c>
      <c r="BL184" s="16" t="s">
        <v>263</v>
      </c>
      <c r="BM184" s="188" t="s">
        <v>291</v>
      </c>
    </row>
    <row r="185" spans="2:63" s="12" customFormat="1" ht="22.8" customHeight="1">
      <c r="B185" s="163"/>
      <c r="D185" s="164" t="s">
        <v>74</v>
      </c>
      <c r="E185" s="174" t="s">
        <v>292</v>
      </c>
      <c r="F185" s="174" t="s">
        <v>293</v>
      </c>
      <c r="I185" s="166"/>
      <c r="J185" s="175">
        <f>BK185</f>
        <v>0</v>
      </c>
      <c r="L185" s="163"/>
      <c r="M185" s="168"/>
      <c r="N185" s="169"/>
      <c r="O185" s="169"/>
      <c r="P185" s="170">
        <f>SUM(P186:P190)</f>
        <v>0</v>
      </c>
      <c r="Q185" s="169"/>
      <c r="R185" s="170">
        <f>SUM(R186:R190)</f>
        <v>5.105099999999999</v>
      </c>
      <c r="S185" s="169"/>
      <c r="T185" s="171">
        <f>SUM(T186:T190)</f>
        <v>0</v>
      </c>
      <c r="AR185" s="164" t="s">
        <v>91</v>
      </c>
      <c r="AT185" s="172" t="s">
        <v>74</v>
      </c>
      <c r="AU185" s="172" t="s">
        <v>80</v>
      </c>
      <c r="AY185" s="164" t="s">
        <v>137</v>
      </c>
      <c r="BK185" s="173">
        <f>SUM(BK186:BK190)</f>
        <v>0</v>
      </c>
    </row>
    <row r="186" spans="1:65" s="2" customFormat="1" ht="16.5" customHeight="1">
      <c r="A186" s="33"/>
      <c r="B186" s="144"/>
      <c r="C186" s="176" t="s">
        <v>294</v>
      </c>
      <c r="D186" s="176" t="s">
        <v>141</v>
      </c>
      <c r="E186" s="177" t="s">
        <v>295</v>
      </c>
      <c r="F186" s="178" t="s">
        <v>296</v>
      </c>
      <c r="G186" s="179" t="s">
        <v>144</v>
      </c>
      <c r="H186" s="180">
        <v>10</v>
      </c>
      <c r="I186" s="181"/>
      <c r="J186" s="182">
        <f>ROUND(I186*H186,2)</f>
        <v>0</v>
      </c>
      <c r="K186" s="183"/>
      <c r="L186" s="34"/>
      <c r="M186" s="184" t="s">
        <v>1</v>
      </c>
      <c r="N186" s="185" t="s">
        <v>40</v>
      </c>
      <c r="O186" s="58"/>
      <c r="P186" s="186">
        <f>O186*H186</f>
        <v>0</v>
      </c>
      <c r="Q186" s="186">
        <v>0.02551</v>
      </c>
      <c r="R186" s="186">
        <f>Q186*H186</f>
        <v>0.2551</v>
      </c>
      <c r="S186" s="186">
        <v>0</v>
      </c>
      <c r="T186" s="18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8" t="s">
        <v>263</v>
      </c>
      <c r="AT186" s="188" t="s">
        <v>141</v>
      </c>
      <c r="AU186" s="188" t="s">
        <v>91</v>
      </c>
      <c r="AY186" s="16" t="s">
        <v>137</v>
      </c>
      <c r="BE186" s="93">
        <f>IF(N186="základní",J186,0)</f>
        <v>0</v>
      </c>
      <c r="BF186" s="93">
        <f>IF(N186="snížená",J186,0)</f>
        <v>0</v>
      </c>
      <c r="BG186" s="93">
        <f>IF(N186="zákl. přenesená",J186,0)</f>
        <v>0</v>
      </c>
      <c r="BH186" s="93">
        <f>IF(N186="sníž. přenesená",J186,0)</f>
        <v>0</v>
      </c>
      <c r="BI186" s="93">
        <f>IF(N186="nulová",J186,0)</f>
        <v>0</v>
      </c>
      <c r="BJ186" s="16" t="s">
        <v>80</v>
      </c>
      <c r="BK186" s="93">
        <f>ROUND(I186*H186,2)</f>
        <v>0</v>
      </c>
      <c r="BL186" s="16" t="s">
        <v>263</v>
      </c>
      <c r="BM186" s="188" t="s">
        <v>297</v>
      </c>
    </row>
    <row r="187" spans="1:65" s="2" customFormat="1" ht="16.5" customHeight="1">
      <c r="A187" s="33"/>
      <c r="B187" s="144"/>
      <c r="C187" s="176" t="s">
        <v>179</v>
      </c>
      <c r="D187" s="176" t="s">
        <v>141</v>
      </c>
      <c r="E187" s="177" t="s">
        <v>298</v>
      </c>
      <c r="F187" s="178" t="s">
        <v>299</v>
      </c>
      <c r="G187" s="179" t="s">
        <v>211</v>
      </c>
      <c r="H187" s="180">
        <v>1</v>
      </c>
      <c r="I187" s="181"/>
      <c r="J187" s="182">
        <f>ROUND(I187*H187,2)</f>
        <v>0</v>
      </c>
      <c r="K187" s="183"/>
      <c r="L187" s="34"/>
      <c r="M187" s="184" t="s">
        <v>1</v>
      </c>
      <c r="N187" s="185" t="s">
        <v>40</v>
      </c>
      <c r="O187" s="58"/>
      <c r="P187" s="186">
        <f>O187*H187</f>
        <v>0</v>
      </c>
      <c r="Q187" s="186">
        <v>4.8</v>
      </c>
      <c r="R187" s="186">
        <f>Q187*H187</f>
        <v>4.8</v>
      </c>
      <c r="S187" s="186">
        <v>0</v>
      </c>
      <c r="T187" s="18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8" t="s">
        <v>263</v>
      </c>
      <c r="AT187" s="188" t="s">
        <v>141</v>
      </c>
      <c r="AU187" s="188" t="s">
        <v>91</v>
      </c>
      <c r="AY187" s="16" t="s">
        <v>137</v>
      </c>
      <c r="BE187" s="93">
        <f>IF(N187="základní",J187,0)</f>
        <v>0</v>
      </c>
      <c r="BF187" s="93">
        <f>IF(N187="snížená",J187,0)</f>
        <v>0</v>
      </c>
      <c r="BG187" s="93">
        <f>IF(N187="zákl. přenesená",J187,0)</f>
        <v>0</v>
      </c>
      <c r="BH187" s="93">
        <f>IF(N187="sníž. přenesená",J187,0)</f>
        <v>0</v>
      </c>
      <c r="BI187" s="93">
        <f>IF(N187="nulová",J187,0)</f>
        <v>0</v>
      </c>
      <c r="BJ187" s="16" t="s">
        <v>80</v>
      </c>
      <c r="BK187" s="93">
        <f>ROUND(I187*H187,2)</f>
        <v>0</v>
      </c>
      <c r="BL187" s="16" t="s">
        <v>263</v>
      </c>
      <c r="BM187" s="188" t="s">
        <v>300</v>
      </c>
    </row>
    <row r="188" spans="1:47" s="2" customFormat="1" ht="57.6">
      <c r="A188" s="33"/>
      <c r="B188" s="34"/>
      <c r="C188" s="33"/>
      <c r="D188" s="201" t="s">
        <v>265</v>
      </c>
      <c r="E188" s="33"/>
      <c r="F188" s="217" t="s">
        <v>301</v>
      </c>
      <c r="G188" s="33"/>
      <c r="H188" s="33"/>
      <c r="I188" s="103"/>
      <c r="J188" s="33"/>
      <c r="K188" s="33"/>
      <c r="L188" s="34"/>
      <c r="M188" s="218"/>
      <c r="N188" s="219"/>
      <c r="O188" s="58"/>
      <c r="P188" s="58"/>
      <c r="Q188" s="58"/>
      <c r="R188" s="58"/>
      <c r="S188" s="58"/>
      <c r="T188" s="59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265</v>
      </c>
      <c r="AU188" s="16" t="s">
        <v>91</v>
      </c>
    </row>
    <row r="189" spans="1:65" s="2" customFormat="1" ht="16.5" customHeight="1">
      <c r="A189" s="33"/>
      <c r="B189" s="144"/>
      <c r="C189" s="176" t="s">
        <v>302</v>
      </c>
      <c r="D189" s="176" t="s">
        <v>141</v>
      </c>
      <c r="E189" s="177" t="s">
        <v>303</v>
      </c>
      <c r="F189" s="178" t="s">
        <v>304</v>
      </c>
      <c r="G189" s="179" t="s">
        <v>305</v>
      </c>
      <c r="H189" s="180">
        <v>2</v>
      </c>
      <c r="I189" s="181"/>
      <c r="J189" s="182">
        <f>ROUND(I189*H189,2)</f>
        <v>0</v>
      </c>
      <c r="K189" s="183"/>
      <c r="L189" s="34"/>
      <c r="M189" s="184" t="s">
        <v>1</v>
      </c>
      <c r="N189" s="185" t="s">
        <v>40</v>
      </c>
      <c r="O189" s="58"/>
      <c r="P189" s="186">
        <f>O189*H189</f>
        <v>0</v>
      </c>
      <c r="Q189" s="186">
        <v>0.025</v>
      </c>
      <c r="R189" s="186">
        <f>Q189*H189</f>
        <v>0.05</v>
      </c>
      <c r="S189" s="186">
        <v>0</v>
      </c>
      <c r="T189" s="18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8" t="s">
        <v>263</v>
      </c>
      <c r="AT189" s="188" t="s">
        <v>141</v>
      </c>
      <c r="AU189" s="188" t="s">
        <v>91</v>
      </c>
      <c r="AY189" s="16" t="s">
        <v>137</v>
      </c>
      <c r="BE189" s="93">
        <f>IF(N189="základní",J189,0)</f>
        <v>0</v>
      </c>
      <c r="BF189" s="93">
        <f>IF(N189="snížená",J189,0)</f>
        <v>0</v>
      </c>
      <c r="BG189" s="93">
        <f>IF(N189="zákl. přenesená",J189,0)</f>
        <v>0</v>
      </c>
      <c r="BH189" s="93">
        <f>IF(N189="sníž. přenesená",J189,0)</f>
        <v>0</v>
      </c>
      <c r="BI189" s="93">
        <f>IF(N189="nulová",J189,0)</f>
        <v>0</v>
      </c>
      <c r="BJ189" s="16" t="s">
        <v>80</v>
      </c>
      <c r="BK189" s="93">
        <f>ROUND(I189*H189,2)</f>
        <v>0</v>
      </c>
      <c r="BL189" s="16" t="s">
        <v>263</v>
      </c>
      <c r="BM189" s="188" t="s">
        <v>306</v>
      </c>
    </row>
    <row r="190" spans="1:65" s="2" customFormat="1" ht="16.5" customHeight="1">
      <c r="A190" s="33"/>
      <c r="B190" s="144"/>
      <c r="C190" s="176" t="s">
        <v>307</v>
      </c>
      <c r="D190" s="176" t="s">
        <v>141</v>
      </c>
      <c r="E190" s="177" t="s">
        <v>308</v>
      </c>
      <c r="F190" s="178" t="s">
        <v>309</v>
      </c>
      <c r="G190" s="179" t="s">
        <v>211</v>
      </c>
      <c r="H190" s="180">
        <v>5.65</v>
      </c>
      <c r="I190" s="181"/>
      <c r="J190" s="182">
        <f>ROUND(I190*H190,2)</f>
        <v>0</v>
      </c>
      <c r="K190" s="183"/>
      <c r="L190" s="34"/>
      <c r="M190" s="184" t="s">
        <v>1</v>
      </c>
      <c r="N190" s="185" t="s">
        <v>40</v>
      </c>
      <c r="O190" s="58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8" t="s">
        <v>263</v>
      </c>
      <c r="AT190" s="188" t="s">
        <v>141</v>
      </c>
      <c r="AU190" s="188" t="s">
        <v>91</v>
      </c>
      <c r="AY190" s="16" t="s">
        <v>137</v>
      </c>
      <c r="BE190" s="93">
        <f>IF(N190="základní",J190,0)</f>
        <v>0</v>
      </c>
      <c r="BF190" s="93">
        <f>IF(N190="snížená",J190,0)</f>
        <v>0</v>
      </c>
      <c r="BG190" s="93">
        <f>IF(N190="zákl. přenesená",J190,0)</f>
        <v>0</v>
      </c>
      <c r="BH190" s="93">
        <f>IF(N190="sníž. přenesená",J190,0)</f>
        <v>0</v>
      </c>
      <c r="BI190" s="93">
        <f>IF(N190="nulová",J190,0)</f>
        <v>0</v>
      </c>
      <c r="BJ190" s="16" t="s">
        <v>80</v>
      </c>
      <c r="BK190" s="93">
        <f>ROUND(I190*H190,2)</f>
        <v>0</v>
      </c>
      <c r="BL190" s="16" t="s">
        <v>263</v>
      </c>
      <c r="BM190" s="188" t="s">
        <v>310</v>
      </c>
    </row>
    <row r="191" spans="2:63" s="12" customFormat="1" ht="22.8" customHeight="1">
      <c r="B191" s="163"/>
      <c r="D191" s="164" t="s">
        <v>74</v>
      </c>
      <c r="E191" s="174" t="s">
        <v>311</v>
      </c>
      <c r="F191" s="174" t="s">
        <v>312</v>
      </c>
      <c r="I191" s="166"/>
      <c r="J191" s="175">
        <f>BK191</f>
        <v>0</v>
      </c>
      <c r="L191" s="163"/>
      <c r="M191" s="168"/>
      <c r="N191" s="169"/>
      <c r="O191" s="169"/>
      <c r="P191" s="170">
        <f>SUM(P192:P196)</f>
        <v>0</v>
      </c>
      <c r="Q191" s="169"/>
      <c r="R191" s="170">
        <f>SUM(R192:R196)</f>
        <v>0.00026</v>
      </c>
      <c r="S191" s="169"/>
      <c r="T191" s="171">
        <f>SUM(T192:T196)</f>
        <v>2.9384999999999994</v>
      </c>
      <c r="AR191" s="164" t="s">
        <v>91</v>
      </c>
      <c r="AT191" s="172" t="s">
        <v>74</v>
      </c>
      <c r="AU191" s="172" t="s">
        <v>80</v>
      </c>
      <c r="AY191" s="164" t="s">
        <v>137</v>
      </c>
      <c r="BK191" s="173">
        <f>SUM(BK192:BK196)</f>
        <v>0</v>
      </c>
    </row>
    <row r="192" spans="1:65" s="2" customFormat="1" ht="21.75" customHeight="1">
      <c r="A192" s="33"/>
      <c r="B192" s="144"/>
      <c r="C192" s="176" t="s">
        <v>80</v>
      </c>
      <c r="D192" s="176" t="s">
        <v>141</v>
      </c>
      <c r="E192" s="177" t="s">
        <v>313</v>
      </c>
      <c r="F192" s="178" t="s">
        <v>314</v>
      </c>
      <c r="G192" s="179" t="s">
        <v>144</v>
      </c>
      <c r="H192" s="180">
        <v>90</v>
      </c>
      <c r="I192" s="181"/>
      <c r="J192" s="182">
        <f>ROUND(I192*H192,2)</f>
        <v>0</v>
      </c>
      <c r="K192" s="183"/>
      <c r="L192" s="34"/>
      <c r="M192" s="184" t="s">
        <v>1</v>
      </c>
      <c r="N192" s="185" t="s">
        <v>40</v>
      </c>
      <c r="O192" s="58"/>
      <c r="P192" s="186">
        <f>O192*H192</f>
        <v>0</v>
      </c>
      <c r="Q192" s="186">
        <v>0</v>
      </c>
      <c r="R192" s="186">
        <f>Q192*H192</f>
        <v>0</v>
      </c>
      <c r="S192" s="186">
        <v>0.02465</v>
      </c>
      <c r="T192" s="187">
        <f>S192*H192</f>
        <v>2.2184999999999997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8" t="s">
        <v>263</v>
      </c>
      <c r="AT192" s="188" t="s">
        <v>141</v>
      </c>
      <c r="AU192" s="188" t="s">
        <v>91</v>
      </c>
      <c r="AY192" s="16" t="s">
        <v>137</v>
      </c>
      <c r="BE192" s="93">
        <f>IF(N192="základní",J192,0)</f>
        <v>0</v>
      </c>
      <c r="BF192" s="93">
        <f>IF(N192="snížená",J192,0)</f>
        <v>0</v>
      </c>
      <c r="BG192" s="93">
        <f>IF(N192="zákl. přenesená",J192,0)</f>
        <v>0</v>
      </c>
      <c r="BH192" s="93">
        <f>IF(N192="sníž. přenesená",J192,0)</f>
        <v>0</v>
      </c>
      <c r="BI192" s="93">
        <f>IF(N192="nulová",J192,0)</f>
        <v>0</v>
      </c>
      <c r="BJ192" s="16" t="s">
        <v>80</v>
      </c>
      <c r="BK192" s="93">
        <f>ROUND(I192*H192,2)</f>
        <v>0</v>
      </c>
      <c r="BL192" s="16" t="s">
        <v>263</v>
      </c>
      <c r="BM192" s="188" t="s">
        <v>315</v>
      </c>
    </row>
    <row r="193" spans="1:65" s="2" customFormat="1" ht="21.75" customHeight="1">
      <c r="A193" s="33"/>
      <c r="B193" s="144"/>
      <c r="C193" s="176" t="s">
        <v>91</v>
      </c>
      <c r="D193" s="176" t="s">
        <v>141</v>
      </c>
      <c r="E193" s="177" t="s">
        <v>316</v>
      </c>
      <c r="F193" s="178" t="s">
        <v>317</v>
      </c>
      <c r="G193" s="179" t="s">
        <v>144</v>
      </c>
      <c r="H193" s="180">
        <v>90</v>
      </c>
      <c r="I193" s="181"/>
      <c r="J193" s="182">
        <f>ROUND(I193*H193,2)</f>
        <v>0</v>
      </c>
      <c r="K193" s="183"/>
      <c r="L193" s="34"/>
      <c r="M193" s="184" t="s">
        <v>1</v>
      </c>
      <c r="N193" s="185" t="s">
        <v>40</v>
      </c>
      <c r="O193" s="58"/>
      <c r="P193" s="186">
        <f>O193*H193</f>
        <v>0</v>
      </c>
      <c r="Q193" s="186">
        <v>0</v>
      </c>
      <c r="R193" s="186">
        <f>Q193*H193</f>
        <v>0</v>
      </c>
      <c r="S193" s="186">
        <v>0.008</v>
      </c>
      <c r="T193" s="187">
        <f>S193*H193</f>
        <v>0.72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8" t="s">
        <v>263</v>
      </c>
      <c r="AT193" s="188" t="s">
        <v>141</v>
      </c>
      <c r="AU193" s="188" t="s">
        <v>91</v>
      </c>
      <c r="AY193" s="16" t="s">
        <v>137</v>
      </c>
      <c r="BE193" s="93">
        <f>IF(N193="základní",J193,0)</f>
        <v>0</v>
      </c>
      <c r="BF193" s="93">
        <f>IF(N193="snížená",J193,0)</f>
        <v>0</v>
      </c>
      <c r="BG193" s="93">
        <f>IF(N193="zákl. přenesená",J193,0)</f>
        <v>0</v>
      </c>
      <c r="BH193" s="93">
        <f>IF(N193="sníž. přenesená",J193,0)</f>
        <v>0</v>
      </c>
      <c r="BI193" s="93">
        <f>IF(N193="nulová",J193,0)</f>
        <v>0</v>
      </c>
      <c r="BJ193" s="16" t="s">
        <v>80</v>
      </c>
      <c r="BK193" s="93">
        <f>ROUND(I193*H193,2)</f>
        <v>0</v>
      </c>
      <c r="BL193" s="16" t="s">
        <v>263</v>
      </c>
      <c r="BM193" s="188" t="s">
        <v>318</v>
      </c>
    </row>
    <row r="194" spans="1:65" s="2" customFormat="1" ht="16.5" customHeight="1">
      <c r="A194" s="33"/>
      <c r="B194" s="144"/>
      <c r="C194" s="176" t="s">
        <v>319</v>
      </c>
      <c r="D194" s="176" t="s">
        <v>141</v>
      </c>
      <c r="E194" s="177" t="s">
        <v>320</v>
      </c>
      <c r="F194" s="178" t="s">
        <v>321</v>
      </c>
      <c r="G194" s="179" t="s">
        <v>305</v>
      </c>
      <c r="H194" s="180">
        <v>1</v>
      </c>
      <c r="I194" s="181"/>
      <c r="J194" s="182">
        <f>ROUND(I194*H194,2)</f>
        <v>0</v>
      </c>
      <c r="K194" s="183"/>
      <c r="L194" s="34"/>
      <c r="M194" s="184" t="s">
        <v>1</v>
      </c>
      <c r="N194" s="185" t="s">
        <v>40</v>
      </c>
      <c r="O194" s="58"/>
      <c r="P194" s="186">
        <f>O194*H194</f>
        <v>0</v>
      </c>
      <c r="Q194" s="186">
        <v>0.00026</v>
      </c>
      <c r="R194" s="186">
        <f>Q194*H194</f>
        <v>0.00026</v>
      </c>
      <c r="S194" s="186">
        <v>0</v>
      </c>
      <c r="T194" s="18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8" t="s">
        <v>263</v>
      </c>
      <c r="AT194" s="188" t="s">
        <v>141</v>
      </c>
      <c r="AU194" s="188" t="s">
        <v>91</v>
      </c>
      <c r="AY194" s="16" t="s">
        <v>137</v>
      </c>
      <c r="BE194" s="93">
        <f>IF(N194="základní",J194,0)</f>
        <v>0</v>
      </c>
      <c r="BF194" s="93">
        <f>IF(N194="snížená",J194,0)</f>
        <v>0</v>
      </c>
      <c r="BG194" s="93">
        <f>IF(N194="zákl. přenesená",J194,0)</f>
        <v>0</v>
      </c>
      <c r="BH194" s="93">
        <f>IF(N194="sníž. přenesená",J194,0)</f>
        <v>0</v>
      </c>
      <c r="BI194" s="93">
        <f>IF(N194="nulová",J194,0)</f>
        <v>0</v>
      </c>
      <c r="BJ194" s="16" t="s">
        <v>80</v>
      </c>
      <c r="BK194" s="93">
        <f>ROUND(I194*H194,2)</f>
        <v>0</v>
      </c>
      <c r="BL194" s="16" t="s">
        <v>263</v>
      </c>
      <c r="BM194" s="188" t="s">
        <v>322</v>
      </c>
    </row>
    <row r="195" spans="1:65" s="2" customFormat="1" ht="16.5" customHeight="1">
      <c r="A195" s="33"/>
      <c r="B195" s="144"/>
      <c r="C195" s="176" t="s">
        <v>323</v>
      </c>
      <c r="D195" s="176" t="s">
        <v>141</v>
      </c>
      <c r="E195" s="177" t="s">
        <v>324</v>
      </c>
      <c r="F195" s="178" t="s">
        <v>325</v>
      </c>
      <c r="G195" s="179" t="s">
        <v>171</v>
      </c>
      <c r="H195" s="180">
        <v>3</v>
      </c>
      <c r="I195" s="181"/>
      <c r="J195" s="182">
        <f>ROUND(I195*H195,2)</f>
        <v>0</v>
      </c>
      <c r="K195" s="183"/>
      <c r="L195" s="34"/>
      <c r="M195" s="184" t="s">
        <v>1</v>
      </c>
      <c r="N195" s="185" t="s">
        <v>40</v>
      </c>
      <c r="O195" s="58"/>
      <c r="P195" s="186">
        <f>O195*H195</f>
        <v>0</v>
      </c>
      <c r="Q195" s="186">
        <v>0</v>
      </c>
      <c r="R195" s="186">
        <f>Q195*H195</f>
        <v>0</v>
      </c>
      <c r="S195" s="186">
        <v>0</v>
      </c>
      <c r="T195" s="18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8" t="s">
        <v>145</v>
      </c>
      <c r="AT195" s="188" t="s">
        <v>141</v>
      </c>
      <c r="AU195" s="188" t="s">
        <v>91</v>
      </c>
      <c r="AY195" s="16" t="s">
        <v>137</v>
      </c>
      <c r="BE195" s="93">
        <f>IF(N195="základní",J195,0)</f>
        <v>0</v>
      </c>
      <c r="BF195" s="93">
        <f>IF(N195="snížená",J195,0)</f>
        <v>0</v>
      </c>
      <c r="BG195" s="93">
        <f>IF(N195="zákl. přenesená",J195,0)</f>
        <v>0</v>
      </c>
      <c r="BH195" s="93">
        <f>IF(N195="sníž. přenesená",J195,0)</f>
        <v>0</v>
      </c>
      <c r="BI195" s="93">
        <f>IF(N195="nulová",J195,0)</f>
        <v>0</v>
      </c>
      <c r="BJ195" s="16" t="s">
        <v>80</v>
      </c>
      <c r="BK195" s="93">
        <f>ROUND(I195*H195,2)</f>
        <v>0</v>
      </c>
      <c r="BL195" s="16" t="s">
        <v>145</v>
      </c>
      <c r="BM195" s="188" t="s">
        <v>326</v>
      </c>
    </row>
    <row r="196" spans="1:47" s="2" customFormat="1" ht="28.8">
      <c r="A196" s="33"/>
      <c r="B196" s="34"/>
      <c r="C196" s="33"/>
      <c r="D196" s="201" t="s">
        <v>265</v>
      </c>
      <c r="E196" s="33"/>
      <c r="F196" s="217" t="s">
        <v>327</v>
      </c>
      <c r="G196" s="33"/>
      <c r="H196" s="33"/>
      <c r="I196" s="103"/>
      <c r="J196" s="33"/>
      <c r="K196" s="33"/>
      <c r="L196" s="34"/>
      <c r="M196" s="218"/>
      <c r="N196" s="219"/>
      <c r="O196" s="58"/>
      <c r="P196" s="58"/>
      <c r="Q196" s="58"/>
      <c r="R196" s="58"/>
      <c r="S196" s="58"/>
      <c r="T196" s="59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265</v>
      </c>
      <c r="AU196" s="16" t="s">
        <v>91</v>
      </c>
    </row>
    <row r="197" spans="2:63" s="12" customFormat="1" ht="22.8" customHeight="1">
      <c r="B197" s="163"/>
      <c r="D197" s="164" t="s">
        <v>74</v>
      </c>
      <c r="E197" s="174" t="s">
        <v>328</v>
      </c>
      <c r="F197" s="174" t="s">
        <v>329</v>
      </c>
      <c r="I197" s="166"/>
      <c r="J197" s="175">
        <f>BK197</f>
        <v>0</v>
      </c>
      <c r="L197" s="163"/>
      <c r="M197" s="168"/>
      <c r="N197" s="169"/>
      <c r="O197" s="169"/>
      <c r="P197" s="170">
        <f>SUM(P198:P205)</f>
        <v>0</v>
      </c>
      <c r="Q197" s="169"/>
      <c r="R197" s="170">
        <f>SUM(R198:R205)</f>
        <v>0.5</v>
      </c>
      <c r="S197" s="169"/>
      <c r="T197" s="171">
        <f>SUM(T198:T205)</f>
        <v>0.39249</v>
      </c>
      <c r="AR197" s="164" t="s">
        <v>91</v>
      </c>
      <c r="AT197" s="172" t="s">
        <v>74</v>
      </c>
      <c r="AU197" s="172" t="s">
        <v>80</v>
      </c>
      <c r="AY197" s="164" t="s">
        <v>137</v>
      </c>
      <c r="BK197" s="173">
        <f>SUM(BK198:BK205)</f>
        <v>0</v>
      </c>
    </row>
    <row r="198" spans="1:65" s="2" customFormat="1" ht="21.75" customHeight="1">
      <c r="A198" s="33"/>
      <c r="B198" s="144"/>
      <c r="C198" s="176" t="s">
        <v>330</v>
      </c>
      <c r="D198" s="176" t="s">
        <v>141</v>
      </c>
      <c r="E198" s="177" t="s">
        <v>331</v>
      </c>
      <c r="F198" s="178" t="s">
        <v>332</v>
      </c>
      <c r="G198" s="179" t="s">
        <v>144</v>
      </c>
      <c r="H198" s="180">
        <v>108</v>
      </c>
      <c r="I198" s="181"/>
      <c r="J198" s="182">
        <f>ROUND(I198*H198,2)</f>
        <v>0</v>
      </c>
      <c r="K198" s="183"/>
      <c r="L198" s="34"/>
      <c r="M198" s="184" t="s">
        <v>1</v>
      </c>
      <c r="N198" s="185" t="s">
        <v>40</v>
      </c>
      <c r="O198" s="58"/>
      <c r="P198" s="186">
        <f>O198*H198</f>
        <v>0</v>
      </c>
      <c r="Q198" s="186">
        <v>0</v>
      </c>
      <c r="R198" s="186">
        <f>Q198*H198</f>
        <v>0</v>
      </c>
      <c r="S198" s="186">
        <v>0</v>
      </c>
      <c r="T198" s="18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8" t="s">
        <v>263</v>
      </c>
      <c r="AT198" s="188" t="s">
        <v>141</v>
      </c>
      <c r="AU198" s="188" t="s">
        <v>91</v>
      </c>
      <c r="AY198" s="16" t="s">
        <v>137</v>
      </c>
      <c r="BE198" s="93">
        <f>IF(N198="základní",J198,0)</f>
        <v>0</v>
      </c>
      <c r="BF198" s="93">
        <f>IF(N198="snížená",J198,0)</f>
        <v>0</v>
      </c>
      <c r="BG198" s="93">
        <f>IF(N198="zákl. přenesená",J198,0)</f>
        <v>0</v>
      </c>
      <c r="BH198" s="93">
        <f>IF(N198="sníž. přenesená",J198,0)</f>
        <v>0</v>
      </c>
      <c r="BI198" s="93">
        <f>IF(N198="nulová",J198,0)</f>
        <v>0</v>
      </c>
      <c r="BJ198" s="16" t="s">
        <v>80</v>
      </c>
      <c r="BK198" s="93">
        <f>ROUND(I198*H198,2)</f>
        <v>0</v>
      </c>
      <c r="BL198" s="16" t="s">
        <v>263</v>
      </c>
      <c r="BM198" s="188" t="s">
        <v>333</v>
      </c>
    </row>
    <row r="199" spans="1:65" s="2" customFormat="1" ht="21.75" customHeight="1">
      <c r="A199" s="33"/>
      <c r="B199" s="144"/>
      <c r="C199" s="176" t="s">
        <v>145</v>
      </c>
      <c r="D199" s="176" t="s">
        <v>141</v>
      </c>
      <c r="E199" s="177" t="s">
        <v>334</v>
      </c>
      <c r="F199" s="178" t="s">
        <v>335</v>
      </c>
      <c r="G199" s="179" t="s">
        <v>144</v>
      </c>
      <c r="H199" s="180">
        <v>121</v>
      </c>
      <c r="I199" s="181"/>
      <c r="J199" s="182">
        <f>ROUND(I199*H199,2)</f>
        <v>0</v>
      </c>
      <c r="K199" s="183"/>
      <c r="L199" s="34"/>
      <c r="M199" s="184" t="s">
        <v>1</v>
      </c>
      <c r="N199" s="185" t="s">
        <v>40</v>
      </c>
      <c r="O199" s="58"/>
      <c r="P199" s="186">
        <f>O199*H199</f>
        <v>0</v>
      </c>
      <c r="Q199" s="186">
        <v>0</v>
      </c>
      <c r="R199" s="186">
        <f>Q199*H199</f>
        <v>0</v>
      </c>
      <c r="S199" s="186">
        <v>0.003</v>
      </c>
      <c r="T199" s="187">
        <f>S199*H199</f>
        <v>0.363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88" t="s">
        <v>263</v>
      </c>
      <c r="AT199" s="188" t="s">
        <v>141</v>
      </c>
      <c r="AU199" s="188" t="s">
        <v>91</v>
      </c>
      <c r="AY199" s="16" t="s">
        <v>137</v>
      </c>
      <c r="BE199" s="93">
        <f>IF(N199="základní",J199,0)</f>
        <v>0</v>
      </c>
      <c r="BF199" s="93">
        <f>IF(N199="snížená",J199,0)</f>
        <v>0</v>
      </c>
      <c r="BG199" s="93">
        <f>IF(N199="zákl. přenesená",J199,0)</f>
        <v>0</v>
      </c>
      <c r="BH199" s="93">
        <f>IF(N199="sníž. přenesená",J199,0)</f>
        <v>0</v>
      </c>
      <c r="BI199" s="93">
        <f>IF(N199="nulová",J199,0)</f>
        <v>0</v>
      </c>
      <c r="BJ199" s="16" t="s">
        <v>80</v>
      </c>
      <c r="BK199" s="93">
        <f>ROUND(I199*H199,2)</f>
        <v>0</v>
      </c>
      <c r="BL199" s="16" t="s">
        <v>263</v>
      </c>
      <c r="BM199" s="188" t="s">
        <v>336</v>
      </c>
    </row>
    <row r="200" spans="1:65" s="2" customFormat="1" ht="21.75" customHeight="1">
      <c r="A200" s="33"/>
      <c r="B200" s="144"/>
      <c r="C200" s="176" t="s">
        <v>138</v>
      </c>
      <c r="D200" s="176" t="s">
        <v>141</v>
      </c>
      <c r="E200" s="177" t="s">
        <v>337</v>
      </c>
      <c r="F200" s="178" t="s">
        <v>338</v>
      </c>
      <c r="G200" s="179" t="s">
        <v>211</v>
      </c>
      <c r="H200" s="180">
        <v>1</v>
      </c>
      <c r="I200" s="181"/>
      <c r="J200" s="182">
        <f>ROUND(I200*H200,2)</f>
        <v>0</v>
      </c>
      <c r="K200" s="183"/>
      <c r="L200" s="34"/>
      <c r="M200" s="184" t="s">
        <v>1</v>
      </c>
      <c r="N200" s="185" t="s">
        <v>40</v>
      </c>
      <c r="O200" s="58"/>
      <c r="P200" s="186">
        <f>O200*H200</f>
        <v>0</v>
      </c>
      <c r="Q200" s="186">
        <v>0.5</v>
      </c>
      <c r="R200" s="186">
        <f>Q200*H200</f>
        <v>0.5</v>
      </c>
      <c r="S200" s="186">
        <v>0</v>
      </c>
      <c r="T200" s="18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8" t="s">
        <v>263</v>
      </c>
      <c r="AT200" s="188" t="s">
        <v>141</v>
      </c>
      <c r="AU200" s="188" t="s">
        <v>91</v>
      </c>
      <c r="AY200" s="16" t="s">
        <v>137</v>
      </c>
      <c r="BE200" s="93">
        <f>IF(N200="základní",J200,0)</f>
        <v>0</v>
      </c>
      <c r="BF200" s="93">
        <f>IF(N200="snížená",J200,0)</f>
        <v>0</v>
      </c>
      <c r="BG200" s="93">
        <f>IF(N200="zákl. přenesená",J200,0)</f>
        <v>0</v>
      </c>
      <c r="BH200" s="93">
        <f>IF(N200="sníž. přenesená",J200,0)</f>
        <v>0</v>
      </c>
      <c r="BI200" s="93">
        <f>IF(N200="nulová",J200,0)</f>
        <v>0</v>
      </c>
      <c r="BJ200" s="16" t="s">
        <v>80</v>
      </c>
      <c r="BK200" s="93">
        <f>ROUND(I200*H200,2)</f>
        <v>0</v>
      </c>
      <c r="BL200" s="16" t="s">
        <v>263</v>
      </c>
      <c r="BM200" s="188" t="s">
        <v>339</v>
      </c>
    </row>
    <row r="201" spans="1:47" s="2" customFormat="1" ht="57.6">
      <c r="A201" s="33"/>
      <c r="B201" s="34"/>
      <c r="C201" s="33"/>
      <c r="D201" s="201" t="s">
        <v>265</v>
      </c>
      <c r="E201" s="33"/>
      <c r="F201" s="217" t="s">
        <v>340</v>
      </c>
      <c r="G201" s="33"/>
      <c r="H201" s="33"/>
      <c r="I201" s="103"/>
      <c r="J201" s="33"/>
      <c r="K201" s="33"/>
      <c r="L201" s="34"/>
      <c r="M201" s="218"/>
      <c r="N201" s="219"/>
      <c r="O201" s="58"/>
      <c r="P201" s="58"/>
      <c r="Q201" s="58"/>
      <c r="R201" s="58"/>
      <c r="S201" s="58"/>
      <c r="T201" s="59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265</v>
      </c>
      <c r="AU201" s="16" t="s">
        <v>91</v>
      </c>
    </row>
    <row r="202" spans="1:65" s="2" customFormat="1" ht="16.5" customHeight="1">
      <c r="A202" s="33"/>
      <c r="B202" s="144"/>
      <c r="C202" s="176" t="s">
        <v>341</v>
      </c>
      <c r="D202" s="176" t="s">
        <v>141</v>
      </c>
      <c r="E202" s="177" t="s">
        <v>342</v>
      </c>
      <c r="F202" s="178" t="s">
        <v>343</v>
      </c>
      <c r="G202" s="179" t="s">
        <v>166</v>
      </c>
      <c r="H202" s="180">
        <v>98.3</v>
      </c>
      <c r="I202" s="181"/>
      <c r="J202" s="182">
        <f>ROUND(I202*H202,2)</f>
        <v>0</v>
      </c>
      <c r="K202" s="183"/>
      <c r="L202" s="34"/>
      <c r="M202" s="184" t="s">
        <v>1</v>
      </c>
      <c r="N202" s="185" t="s">
        <v>40</v>
      </c>
      <c r="O202" s="58"/>
      <c r="P202" s="186">
        <f>O202*H202</f>
        <v>0</v>
      </c>
      <c r="Q202" s="186">
        <v>0</v>
      </c>
      <c r="R202" s="186">
        <f>Q202*H202</f>
        <v>0</v>
      </c>
      <c r="S202" s="186">
        <v>0.0003</v>
      </c>
      <c r="T202" s="187">
        <f>S202*H202</f>
        <v>0.029489999999999995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8" t="s">
        <v>263</v>
      </c>
      <c r="AT202" s="188" t="s">
        <v>141</v>
      </c>
      <c r="AU202" s="188" t="s">
        <v>91</v>
      </c>
      <c r="AY202" s="16" t="s">
        <v>137</v>
      </c>
      <c r="BE202" s="93">
        <f>IF(N202="základní",J202,0)</f>
        <v>0</v>
      </c>
      <c r="BF202" s="93">
        <f>IF(N202="snížená",J202,0)</f>
        <v>0</v>
      </c>
      <c r="BG202" s="93">
        <f>IF(N202="zákl. přenesená",J202,0)</f>
        <v>0</v>
      </c>
      <c r="BH202" s="93">
        <f>IF(N202="sníž. přenesená",J202,0)</f>
        <v>0</v>
      </c>
      <c r="BI202" s="93">
        <f>IF(N202="nulová",J202,0)</f>
        <v>0</v>
      </c>
      <c r="BJ202" s="16" t="s">
        <v>80</v>
      </c>
      <c r="BK202" s="93">
        <f>ROUND(I202*H202,2)</f>
        <v>0</v>
      </c>
      <c r="BL202" s="16" t="s">
        <v>263</v>
      </c>
      <c r="BM202" s="188" t="s">
        <v>344</v>
      </c>
    </row>
    <row r="203" spans="2:51" s="13" customFormat="1" ht="12">
      <c r="B203" s="200"/>
      <c r="D203" s="201" t="s">
        <v>185</v>
      </c>
      <c r="E203" s="202" t="s">
        <v>1</v>
      </c>
      <c r="F203" s="203" t="s">
        <v>345</v>
      </c>
      <c r="H203" s="204">
        <v>98.3</v>
      </c>
      <c r="I203" s="205"/>
      <c r="L203" s="200"/>
      <c r="M203" s="206"/>
      <c r="N203" s="207"/>
      <c r="O203" s="207"/>
      <c r="P203" s="207"/>
      <c r="Q203" s="207"/>
      <c r="R203" s="207"/>
      <c r="S203" s="207"/>
      <c r="T203" s="208"/>
      <c r="AT203" s="202" t="s">
        <v>185</v>
      </c>
      <c r="AU203" s="202" t="s">
        <v>91</v>
      </c>
      <c r="AV203" s="13" t="s">
        <v>91</v>
      </c>
      <c r="AW203" s="13" t="s">
        <v>30</v>
      </c>
      <c r="AX203" s="13" t="s">
        <v>75</v>
      </c>
      <c r="AY203" s="202" t="s">
        <v>137</v>
      </c>
    </row>
    <row r="204" spans="2:51" s="14" customFormat="1" ht="12">
      <c r="B204" s="209"/>
      <c r="D204" s="201" t="s">
        <v>185</v>
      </c>
      <c r="E204" s="210" t="s">
        <v>1</v>
      </c>
      <c r="F204" s="211" t="s">
        <v>192</v>
      </c>
      <c r="H204" s="212">
        <v>98.3</v>
      </c>
      <c r="I204" s="213"/>
      <c r="L204" s="209"/>
      <c r="M204" s="214"/>
      <c r="N204" s="215"/>
      <c r="O204" s="215"/>
      <c r="P204" s="215"/>
      <c r="Q204" s="215"/>
      <c r="R204" s="215"/>
      <c r="S204" s="215"/>
      <c r="T204" s="216"/>
      <c r="AT204" s="210" t="s">
        <v>185</v>
      </c>
      <c r="AU204" s="210" t="s">
        <v>91</v>
      </c>
      <c r="AV204" s="14" t="s">
        <v>145</v>
      </c>
      <c r="AW204" s="14" t="s">
        <v>30</v>
      </c>
      <c r="AX204" s="14" t="s">
        <v>80</v>
      </c>
      <c r="AY204" s="210" t="s">
        <v>137</v>
      </c>
    </row>
    <row r="205" spans="1:65" s="2" customFormat="1" ht="21.75" customHeight="1">
      <c r="A205" s="33"/>
      <c r="B205" s="144"/>
      <c r="C205" s="176" t="s">
        <v>177</v>
      </c>
      <c r="D205" s="176" t="s">
        <v>141</v>
      </c>
      <c r="E205" s="177" t="s">
        <v>346</v>
      </c>
      <c r="F205" s="178" t="s">
        <v>347</v>
      </c>
      <c r="G205" s="179" t="s">
        <v>211</v>
      </c>
      <c r="H205" s="180">
        <v>1</v>
      </c>
      <c r="I205" s="181"/>
      <c r="J205" s="182">
        <f>ROUND(I205*H205,2)</f>
        <v>0</v>
      </c>
      <c r="K205" s="183"/>
      <c r="L205" s="34"/>
      <c r="M205" s="184" t="s">
        <v>1</v>
      </c>
      <c r="N205" s="185" t="s">
        <v>40</v>
      </c>
      <c r="O205" s="58"/>
      <c r="P205" s="186">
        <f>O205*H205</f>
        <v>0</v>
      </c>
      <c r="Q205" s="186">
        <v>0</v>
      </c>
      <c r="R205" s="186">
        <f>Q205*H205</f>
        <v>0</v>
      </c>
      <c r="S205" s="186">
        <v>0</v>
      </c>
      <c r="T205" s="18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8" t="s">
        <v>263</v>
      </c>
      <c r="AT205" s="188" t="s">
        <v>141</v>
      </c>
      <c r="AU205" s="188" t="s">
        <v>91</v>
      </c>
      <c r="AY205" s="16" t="s">
        <v>137</v>
      </c>
      <c r="BE205" s="93">
        <f>IF(N205="základní",J205,0)</f>
        <v>0</v>
      </c>
      <c r="BF205" s="93">
        <f>IF(N205="snížená",J205,0)</f>
        <v>0</v>
      </c>
      <c r="BG205" s="93">
        <f>IF(N205="zákl. přenesená",J205,0)</f>
        <v>0</v>
      </c>
      <c r="BH205" s="93">
        <f>IF(N205="sníž. přenesená",J205,0)</f>
        <v>0</v>
      </c>
      <c r="BI205" s="93">
        <f>IF(N205="nulová",J205,0)</f>
        <v>0</v>
      </c>
      <c r="BJ205" s="16" t="s">
        <v>80</v>
      </c>
      <c r="BK205" s="93">
        <f>ROUND(I205*H205,2)</f>
        <v>0</v>
      </c>
      <c r="BL205" s="16" t="s">
        <v>263</v>
      </c>
      <c r="BM205" s="188" t="s">
        <v>348</v>
      </c>
    </row>
    <row r="206" spans="2:63" s="12" customFormat="1" ht="22.8" customHeight="1">
      <c r="B206" s="163"/>
      <c r="D206" s="164" t="s">
        <v>74</v>
      </c>
      <c r="E206" s="174" t="s">
        <v>349</v>
      </c>
      <c r="F206" s="174" t="s">
        <v>350</v>
      </c>
      <c r="I206" s="166"/>
      <c r="J206" s="175">
        <f>BK206</f>
        <v>0</v>
      </c>
      <c r="L206" s="163"/>
      <c r="M206" s="168"/>
      <c r="N206" s="169"/>
      <c r="O206" s="169"/>
      <c r="P206" s="170">
        <f>SUM(P207:P216)</f>
        <v>0</v>
      </c>
      <c r="Q206" s="169"/>
      <c r="R206" s="170">
        <f>SUM(R207:R216)</f>
        <v>0.08712</v>
      </c>
      <c r="S206" s="169"/>
      <c r="T206" s="171">
        <f>SUM(T207:T216)</f>
        <v>0</v>
      </c>
      <c r="AR206" s="164" t="s">
        <v>91</v>
      </c>
      <c r="AT206" s="172" t="s">
        <v>74</v>
      </c>
      <c r="AU206" s="172" t="s">
        <v>80</v>
      </c>
      <c r="AY206" s="164" t="s">
        <v>137</v>
      </c>
      <c r="BK206" s="173">
        <f>SUM(BK207:BK216)</f>
        <v>0</v>
      </c>
    </row>
    <row r="207" spans="1:65" s="2" customFormat="1" ht="16.5" customHeight="1">
      <c r="A207" s="33"/>
      <c r="B207" s="144"/>
      <c r="C207" s="176" t="s">
        <v>351</v>
      </c>
      <c r="D207" s="176" t="s">
        <v>141</v>
      </c>
      <c r="E207" s="177" t="s">
        <v>352</v>
      </c>
      <c r="F207" s="178" t="s">
        <v>353</v>
      </c>
      <c r="G207" s="179" t="s">
        <v>144</v>
      </c>
      <c r="H207" s="180">
        <v>4.5</v>
      </c>
      <c r="I207" s="181"/>
      <c r="J207" s="182">
        <f>ROUND(I207*H207,2)</f>
        <v>0</v>
      </c>
      <c r="K207" s="183"/>
      <c r="L207" s="34"/>
      <c r="M207" s="184" t="s">
        <v>1</v>
      </c>
      <c r="N207" s="185" t="s">
        <v>40</v>
      </c>
      <c r="O207" s="58"/>
      <c r="P207" s="186">
        <f>O207*H207</f>
        <v>0</v>
      </c>
      <c r="Q207" s="186">
        <v>0.0003</v>
      </c>
      <c r="R207" s="186">
        <f>Q207*H207</f>
        <v>0.0013499999999999999</v>
      </c>
      <c r="S207" s="186">
        <v>0</v>
      </c>
      <c r="T207" s="18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8" t="s">
        <v>263</v>
      </c>
      <c r="AT207" s="188" t="s">
        <v>141</v>
      </c>
      <c r="AU207" s="188" t="s">
        <v>91</v>
      </c>
      <c r="AY207" s="16" t="s">
        <v>137</v>
      </c>
      <c r="BE207" s="93">
        <f>IF(N207="základní",J207,0)</f>
        <v>0</v>
      </c>
      <c r="BF207" s="93">
        <f>IF(N207="snížená",J207,0)</f>
        <v>0</v>
      </c>
      <c r="BG207" s="93">
        <f>IF(N207="zákl. přenesená",J207,0)</f>
        <v>0</v>
      </c>
      <c r="BH207" s="93">
        <f>IF(N207="sníž. přenesená",J207,0)</f>
        <v>0</v>
      </c>
      <c r="BI207" s="93">
        <f>IF(N207="nulová",J207,0)</f>
        <v>0</v>
      </c>
      <c r="BJ207" s="16" t="s">
        <v>80</v>
      </c>
      <c r="BK207" s="93">
        <f>ROUND(I207*H207,2)</f>
        <v>0</v>
      </c>
      <c r="BL207" s="16" t="s">
        <v>263</v>
      </c>
      <c r="BM207" s="188" t="s">
        <v>354</v>
      </c>
    </row>
    <row r="208" spans="1:65" s="2" customFormat="1" ht="21.75" customHeight="1">
      <c r="A208" s="33"/>
      <c r="B208" s="144"/>
      <c r="C208" s="176" t="s">
        <v>355</v>
      </c>
      <c r="D208" s="176" t="s">
        <v>141</v>
      </c>
      <c r="E208" s="177" t="s">
        <v>356</v>
      </c>
      <c r="F208" s="178" t="s">
        <v>357</v>
      </c>
      <c r="G208" s="179" t="s">
        <v>144</v>
      </c>
      <c r="H208" s="180">
        <v>4.5</v>
      </c>
      <c r="I208" s="181"/>
      <c r="J208" s="182">
        <f>ROUND(I208*H208,2)</f>
        <v>0</v>
      </c>
      <c r="K208" s="183"/>
      <c r="L208" s="34"/>
      <c r="M208" s="184" t="s">
        <v>1</v>
      </c>
      <c r="N208" s="185" t="s">
        <v>40</v>
      </c>
      <c r="O208" s="58"/>
      <c r="P208" s="186">
        <f>O208*H208</f>
        <v>0</v>
      </c>
      <c r="Q208" s="186">
        <v>0.0052</v>
      </c>
      <c r="R208" s="186">
        <f>Q208*H208</f>
        <v>0.023399999999999997</v>
      </c>
      <c r="S208" s="186">
        <v>0</v>
      </c>
      <c r="T208" s="18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8" t="s">
        <v>263</v>
      </c>
      <c r="AT208" s="188" t="s">
        <v>141</v>
      </c>
      <c r="AU208" s="188" t="s">
        <v>91</v>
      </c>
      <c r="AY208" s="16" t="s">
        <v>137</v>
      </c>
      <c r="BE208" s="93">
        <f>IF(N208="základní",J208,0)</f>
        <v>0</v>
      </c>
      <c r="BF208" s="93">
        <f>IF(N208="snížená",J208,0)</f>
        <v>0</v>
      </c>
      <c r="BG208" s="93">
        <f>IF(N208="zákl. přenesená",J208,0)</f>
        <v>0</v>
      </c>
      <c r="BH208" s="93">
        <f>IF(N208="sníž. přenesená",J208,0)</f>
        <v>0</v>
      </c>
      <c r="BI208" s="93">
        <f>IF(N208="nulová",J208,0)</f>
        <v>0</v>
      </c>
      <c r="BJ208" s="16" t="s">
        <v>80</v>
      </c>
      <c r="BK208" s="93">
        <f>ROUND(I208*H208,2)</f>
        <v>0</v>
      </c>
      <c r="BL208" s="16" t="s">
        <v>263</v>
      </c>
      <c r="BM208" s="188" t="s">
        <v>358</v>
      </c>
    </row>
    <row r="209" spans="2:51" s="13" customFormat="1" ht="12">
      <c r="B209" s="200"/>
      <c r="D209" s="201" t="s">
        <v>185</v>
      </c>
      <c r="E209" s="202" t="s">
        <v>1</v>
      </c>
      <c r="F209" s="203" t="s">
        <v>359</v>
      </c>
      <c r="H209" s="204">
        <v>4.5</v>
      </c>
      <c r="I209" s="205"/>
      <c r="L209" s="200"/>
      <c r="M209" s="206"/>
      <c r="N209" s="207"/>
      <c r="O209" s="207"/>
      <c r="P209" s="207"/>
      <c r="Q209" s="207"/>
      <c r="R209" s="207"/>
      <c r="S209" s="207"/>
      <c r="T209" s="208"/>
      <c r="AT209" s="202" t="s">
        <v>185</v>
      </c>
      <c r="AU209" s="202" t="s">
        <v>91</v>
      </c>
      <c r="AV209" s="13" t="s">
        <v>91</v>
      </c>
      <c r="AW209" s="13" t="s">
        <v>30</v>
      </c>
      <c r="AX209" s="13" t="s">
        <v>75</v>
      </c>
      <c r="AY209" s="202" t="s">
        <v>137</v>
      </c>
    </row>
    <row r="210" spans="2:51" s="14" customFormat="1" ht="12">
      <c r="B210" s="209"/>
      <c r="D210" s="201" t="s">
        <v>185</v>
      </c>
      <c r="E210" s="210" t="s">
        <v>1</v>
      </c>
      <c r="F210" s="211" t="s">
        <v>192</v>
      </c>
      <c r="H210" s="212">
        <v>4.5</v>
      </c>
      <c r="I210" s="213"/>
      <c r="L210" s="209"/>
      <c r="M210" s="214"/>
      <c r="N210" s="215"/>
      <c r="O210" s="215"/>
      <c r="P210" s="215"/>
      <c r="Q210" s="215"/>
      <c r="R210" s="215"/>
      <c r="S210" s="215"/>
      <c r="T210" s="216"/>
      <c r="AT210" s="210" t="s">
        <v>185</v>
      </c>
      <c r="AU210" s="210" t="s">
        <v>91</v>
      </c>
      <c r="AV210" s="14" t="s">
        <v>145</v>
      </c>
      <c r="AW210" s="14" t="s">
        <v>30</v>
      </c>
      <c r="AX210" s="14" t="s">
        <v>80</v>
      </c>
      <c r="AY210" s="210" t="s">
        <v>137</v>
      </c>
    </row>
    <row r="211" spans="1:65" s="2" customFormat="1" ht="16.5" customHeight="1">
      <c r="A211" s="33"/>
      <c r="B211" s="144"/>
      <c r="C211" s="189" t="s">
        <v>360</v>
      </c>
      <c r="D211" s="189" t="s">
        <v>174</v>
      </c>
      <c r="E211" s="190" t="s">
        <v>361</v>
      </c>
      <c r="F211" s="191" t="s">
        <v>362</v>
      </c>
      <c r="G211" s="192" t="s">
        <v>144</v>
      </c>
      <c r="H211" s="193">
        <v>4.95</v>
      </c>
      <c r="I211" s="194"/>
      <c r="J211" s="195">
        <f>ROUND(I211*H211,2)</f>
        <v>0</v>
      </c>
      <c r="K211" s="196"/>
      <c r="L211" s="197"/>
      <c r="M211" s="198" t="s">
        <v>1</v>
      </c>
      <c r="N211" s="199" t="s">
        <v>40</v>
      </c>
      <c r="O211" s="58"/>
      <c r="P211" s="186">
        <f>O211*H211</f>
        <v>0</v>
      </c>
      <c r="Q211" s="186">
        <v>0.0126</v>
      </c>
      <c r="R211" s="186">
        <f>Q211*H211</f>
        <v>0.06237</v>
      </c>
      <c r="S211" s="186">
        <v>0</v>
      </c>
      <c r="T211" s="18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8" t="s">
        <v>234</v>
      </c>
      <c r="AT211" s="188" t="s">
        <v>174</v>
      </c>
      <c r="AU211" s="188" t="s">
        <v>91</v>
      </c>
      <c r="AY211" s="16" t="s">
        <v>137</v>
      </c>
      <c r="BE211" s="93">
        <f>IF(N211="základní",J211,0)</f>
        <v>0</v>
      </c>
      <c r="BF211" s="93">
        <f>IF(N211="snížená",J211,0)</f>
        <v>0</v>
      </c>
      <c r="BG211" s="93">
        <f>IF(N211="zákl. přenesená",J211,0)</f>
        <v>0</v>
      </c>
      <c r="BH211" s="93">
        <f>IF(N211="sníž. přenesená",J211,0)</f>
        <v>0</v>
      </c>
      <c r="BI211" s="93">
        <f>IF(N211="nulová",J211,0)</f>
        <v>0</v>
      </c>
      <c r="BJ211" s="16" t="s">
        <v>80</v>
      </c>
      <c r="BK211" s="93">
        <f>ROUND(I211*H211,2)</f>
        <v>0</v>
      </c>
      <c r="BL211" s="16" t="s">
        <v>263</v>
      </c>
      <c r="BM211" s="188" t="s">
        <v>363</v>
      </c>
    </row>
    <row r="212" spans="2:51" s="13" customFormat="1" ht="12">
      <c r="B212" s="200"/>
      <c r="D212" s="201" t="s">
        <v>185</v>
      </c>
      <c r="F212" s="203" t="s">
        <v>364</v>
      </c>
      <c r="H212" s="204">
        <v>4.95</v>
      </c>
      <c r="I212" s="205"/>
      <c r="L212" s="200"/>
      <c r="M212" s="206"/>
      <c r="N212" s="207"/>
      <c r="O212" s="207"/>
      <c r="P212" s="207"/>
      <c r="Q212" s="207"/>
      <c r="R212" s="207"/>
      <c r="S212" s="207"/>
      <c r="T212" s="208"/>
      <c r="AT212" s="202" t="s">
        <v>185</v>
      </c>
      <c r="AU212" s="202" t="s">
        <v>91</v>
      </c>
      <c r="AV212" s="13" t="s">
        <v>91</v>
      </c>
      <c r="AW212" s="13" t="s">
        <v>3</v>
      </c>
      <c r="AX212" s="13" t="s">
        <v>80</v>
      </c>
      <c r="AY212" s="202" t="s">
        <v>137</v>
      </c>
    </row>
    <row r="213" spans="1:65" s="2" customFormat="1" ht="21.75" customHeight="1">
      <c r="A213" s="33"/>
      <c r="B213" s="144"/>
      <c r="C213" s="176" t="s">
        <v>365</v>
      </c>
      <c r="D213" s="176" t="s">
        <v>141</v>
      </c>
      <c r="E213" s="177" t="s">
        <v>366</v>
      </c>
      <c r="F213" s="178" t="s">
        <v>367</v>
      </c>
      <c r="G213" s="179" t="s">
        <v>144</v>
      </c>
      <c r="H213" s="180">
        <v>4.5</v>
      </c>
      <c r="I213" s="181"/>
      <c r="J213" s="182">
        <f>ROUND(I213*H213,2)</f>
        <v>0</v>
      </c>
      <c r="K213" s="183"/>
      <c r="L213" s="34"/>
      <c r="M213" s="184" t="s">
        <v>1</v>
      </c>
      <c r="N213" s="185" t="s">
        <v>40</v>
      </c>
      <c r="O213" s="58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8" t="s">
        <v>263</v>
      </c>
      <c r="AT213" s="188" t="s">
        <v>141</v>
      </c>
      <c r="AU213" s="188" t="s">
        <v>91</v>
      </c>
      <c r="AY213" s="16" t="s">
        <v>137</v>
      </c>
      <c r="BE213" s="93">
        <f>IF(N213="základní",J213,0)</f>
        <v>0</v>
      </c>
      <c r="BF213" s="93">
        <f>IF(N213="snížená",J213,0)</f>
        <v>0</v>
      </c>
      <c r="BG213" s="93">
        <f>IF(N213="zákl. přenesená",J213,0)</f>
        <v>0</v>
      </c>
      <c r="BH213" s="93">
        <f>IF(N213="sníž. přenesená",J213,0)</f>
        <v>0</v>
      </c>
      <c r="BI213" s="93">
        <f>IF(N213="nulová",J213,0)</f>
        <v>0</v>
      </c>
      <c r="BJ213" s="16" t="s">
        <v>80</v>
      </c>
      <c r="BK213" s="93">
        <f>ROUND(I213*H213,2)</f>
        <v>0</v>
      </c>
      <c r="BL213" s="16" t="s">
        <v>263</v>
      </c>
      <c r="BM213" s="188" t="s">
        <v>368</v>
      </c>
    </row>
    <row r="214" spans="1:65" s="2" customFormat="1" ht="16.5" customHeight="1">
      <c r="A214" s="33"/>
      <c r="B214" s="144"/>
      <c r="C214" s="176" t="s">
        <v>369</v>
      </c>
      <c r="D214" s="176" t="s">
        <v>141</v>
      </c>
      <c r="E214" s="177" t="s">
        <v>370</v>
      </c>
      <c r="F214" s="178" t="s">
        <v>371</v>
      </c>
      <c r="G214" s="179" t="s">
        <v>171</v>
      </c>
      <c r="H214" s="180">
        <v>6</v>
      </c>
      <c r="I214" s="181"/>
      <c r="J214" s="182">
        <f>ROUND(I214*H214,2)</f>
        <v>0</v>
      </c>
      <c r="K214" s="183"/>
      <c r="L214" s="34"/>
      <c r="M214" s="184" t="s">
        <v>1</v>
      </c>
      <c r="N214" s="185" t="s">
        <v>40</v>
      </c>
      <c r="O214" s="58"/>
      <c r="P214" s="186">
        <f>O214*H214</f>
        <v>0</v>
      </c>
      <c r="Q214" s="186">
        <v>0</v>
      </c>
      <c r="R214" s="186">
        <f>Q214*H214</f>
        <v>0</v>
      </c>
      <c r="S214" s="186">
        <v>0</v>
      </c>
      <c r="T214" s="18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8" t="s">
        <v>263</v>
      </c>
      <c r="AT214" s="188" t="s">
        <v>141</v>
      </c>
      <c r="AU214" s="188" t="s">
        <v>91</v>
      </c>
      <c r="AY214" s="16" t="s">
        <v>137</v>
      </c>
      <c r="BE214" s="93">
        <f>IF(N214="základní",J214,0)</f>
        <v>0</v>
      </c>
      <c r="BF214" s="93">
        <f>IF(N214="snížená",J214,0)</f>
        <v>0</v>
      </c>
      <c r="BG214" s="93">
        <f>IF(N214="zákl. přenesená",J214,0)</f>
        <v>0</v>
      </c>
      <c r="BH214" s="93">
        <f>IF(N214="sníž. přenesená",J214,0)</f>
        <v>0</v>
      </c>
      <c r="BI214" s="93">
        <f>IF(N214="nulová",J214,0)</f>
        <v>0</v>
      </c>
      <c r="BJ214" s="16" t="s">
        <v>80</v>
      </c>
      <c r="BK214" s="93">
        <f>ROUND(I214*H214,2)</f>
        <v>0</v>
      </c>
      <c r="BL214" s="16" t="s">
        <v>263</v>
      </c>
      <c r="BM214" s="188" t="s">
        <v>372</v>
      </c>
    </row>
    <row r="215" spans="1:65" s="2" customFormat="1" ht="21.75" customHeight="1">
      <c r="A215" s="33"/>
      <c r="B215" s="144"/>
      <c r="C215" s="176" t="s">
        <v>373</v>
      </c>
      <c r="D215" s="176" t="s">
        <v>141</v>
      </c>
      <c r="E215" s="177" t="s">
        <v>374</v>
      </c>
      <c r="F215" s="178" t="s">
        <v>375</v>
      </c>
      <c r="G215" s="179" t="s">
        <v>218</v>
      </c>
      <c r="H215" s="180">
        <v>0.087</v>
      </c>
      <c r="I215" s="181"/>
      <c r="J215" s="182">
        <f>ROUND(I215*H215,2)</f>
        <v>0</v>
      </c>
      <c r="K215" s="183"/>
      <c r="L215" s="34"/>
      <c r="M215" s="184" t="s">
        <v>1</v>
      </c>
      <c r="N215" s="185" t="s">
        <v>40</v>
      </c>
      <c r="O215" s="58"/>
      <c r="P215" s="186">
        <f>O215*H215</f>
        <v>0</v>
      </c>
      <c r="Q215" s="186">
        <v>0</v>
      </c>
      <c r="R215" s="186">
        <f>Q215*H215</f>
        <v>0</v>
      </c>
      <c r="S215" s="186">
        <v>0</v>
      </c>
      <c r="T215" s="18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8" t="s">
        <v>263</v>
      </c>
      <c r="AT215" s="188" t="s">
        <v>141</v>
      </c>
      <c r="AU215" s="188" t="s">
        <v>91</v>
      </c>
      <c r="AY215" s="16" t="s">
        <v>137</v>
      </c>
      <c r="BE215" s="93">
        <f>IF(N215="základní",J215,0)</f>
        <v>0</v>
      </c>
      <c r="BF215" s="93">
        <f>IF(N215="snížená",J215,0)</f>
        <v>0</v>
      </c>
      <c r="BG215" s="93">
        <f>IF(N215="zákl. přenesená",J215,0)</f>
        <v>0</v>
      </c>
      <c r="BH215" s="93">
        <f>IF(N215="sníž. přenesená",J215,0)</f>
        <v>0</v>
      </c>
      <c r="BI215" s="93">
        <f>IF(N215="nulová",J215,0)</f>
        <v>0</v>
      </c>
      <c r="BJ215" s="16" t="s">
        <v>80</v>
      </c>
      <c r="BK215" s="93">
        <f>ROUND(I215*H215,2)</f>
        <v>0</v>
      </c>
      <c r="BL215" s="16" t="s">
        <v>263</v>
      </c>
      <c r="BM215" s="188" t="s">
        <v>376</v>
      </c>
    </row>
    <row r="216" spans="1:65" s="2" customFormat="1" ht="21.75" customHeight="1">
      <c r="A216" s="33"/>
      <c r="B216" s="144"/>
      <c r="C216" s="176" t="s">
        <v>377</v>
      </c>
      <c r="D216" s="176" t="s">
        <v>141</v>
      </c>
      <c r="E216" s="177" t="s">
        <v>378</v>
      </c>
      <c r="F216" s="178" t="s">
        <v>379</v>
      </c>
      <c r="G216" s="179" t="s">
        <v>218</v>
      </c>
      <c r="H216" s="180">
        <v>0.087</v>
      </c>
      <c r="I216" s="181"/>
      <c r="J216" s="182">
        <f>ROUND(I216*H216,2)</f>
        <v>0</v>
      </c>
      <c r="K216" s="183"/>
      <c r="L216" s="34"/>
      <c r="M216" s="184" t="s">
        <v>1</v>
      </c>
      <c r="N216" s="185" t="s">
        <v>40</v>
      </c>
      <c r="O216" s="58"/>
      <c r="P216" s="186">
        <f>O216*H216</f>
        <v>0</v>
      </c>
      <c r="Q216" s="186">
        <v>0</v>
      </c>
      <c r="R216" s="186">
        <f>Q216*H216</f>
        <v>0</v>
      </c>
      <c r="S216" s="186">
        <v>0</v>
      </c>
      <c r="T216" s="18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8" t="s">
        <v>263</v>
      </c>
      <c r="AT216" s="188" t="s">
        <v>141</v>
      </c>
      <c r="AU216" s="188" t="s">
        <v>91</v>
      </c>
      <c r="AY216" s="16" t="s">
        <v>137</v>
      </c>
      <c r="BE216" s="93">
        <f>IF(N216="základní",J216,0)</f>
        <v>0</v>
      </c>
      <c r="BF216" s="93">
        <f>IF(N216="snížená",J216,0)</f>
        <v>0</v>
      </c>
      <c r="BG216" s="93">
        <f>IF(N216="zákl. přenesená",J216,0)</f>
        <v>0</v>
      </c>
      <c r="BH216" s="93">
        <f>IF(N216="sníž. přenesená",J216,0)</f>
        <v>0</v>
      </c>
      <c r="BI216" s="93">
        <f>IF(N216="nulová",J216,0)</f>
        <v>0</v>
      </c>
      <c r="BJ216" s="16" t="s">
        <v>80</v>
      </c>
      <c r="BK216" s="93">
        <f>ROUND(I216*H216,2)</f>
        <v>0</v>
      </c>
      <c r="BL216" s="16" t="s">
        <v>263</v>
      </c>
      <c r="BM216" s="188" t="s">
        <v>380</v>
      </c>
    </row>
    <row r="217" spans="2:63" s="12" customFormat="1" ht="22.8" customHeight="1">
      <c r="B217" s="163"/>
      <c r="D217" s="164" t="s">
        <v>74</v>
      </c>
      <c r="E217" s="174" t="s">
        <v>381</v>
      </c>
      <c r="F217" s="174" t="s">
        <v>382</v>
      </c>
      <c r="I217" s="166"/>
      <c r="J217" s="175">
        <f>BK217</f>
        <v>0</v>
      </c>
      <c r="L217" s="163"/>
      <c r="M217" s="168"/>
      <c r="N217" s="169"/>
      <c r="O217" s="169"/>
      <c r="P217" s="170">
        <f>SUM(P218:P220)</f>
        <v>0</v>
      </c>
      <c r="Q217" s="169"/>
      <c r="R217" s="170">
        <f>SUM(R218:R220)</f>
        <v>0.002184</v>
      </c>
      <c r="S217" s="169"/>
      <c r="T217" s="171">
        <f>SUM(T218:T220)</f>
        <v>0</v>
      </c>
      <c r="AR217" s="164" t="s">
        <v>91</v>
      </c>
      <c r="AT217" s="172" t="s">
        <v>74</v>
      </c>
      <c r="AU217" s="172" t="s">
        <v>80</v>
      </c>
      <c r="AY217" s="164" t="s">
        <v>137</v>
      </c>
      <c r="BK217" s="173">
        <f>SUM(BK218:BK220)</f>
        <v>0</v>
      </c>
    </row>
    <row r="218" spans="1:65" s="2" customFormat="1" ht="21.75" customHeight="1">
      <c r="A218" s="33"/>
      <c r="B218" s="144"/>
      <c r="C218" s="176" t="s">
        <v>383</v>
      </c>
      <c r="D218" s="176" t="s">
        <v>141</v>
      </c>
      <c r="E218" s="177" t="s">
        <v>384</v>
      </c>
      <c r="F218" s="178" t="s">
        <v>385</v>
      </c>
      <c r="G218" s="179" t="s">
        <v>144</v>
      </c>
      <c r="H218" s="180">
        <v>8.4</v>
      </c>
      <c r="I218" s="181"/>
      <c r="J218" s="182">
        <f>ROUND(I218*H218,2)</f>
        <v>0</v>
      </c>
      <c r="K218" s="183"/>
      <c r="L218" s="34"/>
      <c r="M218" s="184" t="s">
        <v>1</v>
      </c>
      <c r="N218" s="185" t="s">
        <v>40</v>
      </c>
      <c r="O218" s="58"/>
      <c r="P218" s="186">
        <f>O218*H218</f>
        <v>0</v>
      </c>
      <c r="Q218" s="186">
        <v>0.00014</v>
      </c>
      <c r="R218" s="186">
        <f>Q218*H218</f>
        <v>0.001176</v>
      </c>
      <c r="S218" s="186">
        <v>0</v>
      </c>
      <c r="T218" s="18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8" t="s">
        <v>263</v>
      </c>
      <c r="AT218" s="188" t="s">
        <v>141</v>
      </c>
      <c r="AU218" s="188" t="s">
        <v>91</v>
      </c>
      <c r="AY218" s="16" t="s">
        <v>137</v>
      </c>
      <c r="BE218" s="93">
        <f>IF(N218="základní",J218,0)</f>
        <v>0</v>
      </c>
      <c r="BF218" s="93">
        <f>IF(N218="snížená",J218,0)</f>
        <v>0</v>
      </c>
      <c r="BG218" s="93">
        <f>IF(N218="zákl. přenesená",J218,0)</f>
        <v>0</v>
      </c>
      <c r="BH218" s="93">
        <f>IF(N218="sníž. přenesená",J218,0)</f>
        <v>0</v>
      </c>
      <c r="BI218" s="93">
        <f>IF(N218="nulová",J218,0)</f>
        <v>0</v>
      </c>
      <c r="BJ218" s="16" t="s">
        <v>80</v>
      </c>
      <c r="BK218" s="93">
        <f>ROUND(I218*H218,2)</f>
        <v>0</v>
      </c>
      <c r="BL218" s="16" t="s">
        <v>263</v>
      </c>
      <c r="BM218" s="188" t="s">
        <v>386</v>
      </c>
    </row>
    <row r="219" spans="1:65" s="2" customFormat="1" ht="21.75" customHeight="1">
      <c r="A219" s="33"/>
      <c r="B219" s="144"/>
      <c r="C219" s="176" t="s">
        <v>387</v>
      </c>
      <c r="D219" s="176" t="s">
        <v>141</v>
      </c>
      <c r="E219" s="177" t="s">
        <v>388</v>
      </c>
      <c r="F219" s="178" t="s">
        <v>389</v>
      </c>
      <c r="G219" s="179" t="s">
        <v>144</v>
      </c>
      <c r="H219" s="180">
        <v>8.4</v>
      </c>
      <c r="I219" s="181"/>
      <c r="J219" s="182">
        <f>ROUND(I219*H219,2)</f>
        <v>0</v>
      </c>
      <c r="K219" s="183"/>
      <c r="L219" s="34"/>
      <c r="M219" s="184" t="s">
        <v>1</v>
      </c>
      <c r="N219" s="185" t="s">
        <v>40</v>
      </c>
      <c r="O219" s="58"/>
      <c r="P219" s="186">
        <f>O219*H219</f>
        <v>0</v>
      </c>
      <c r="Q219" s="186">
        <v>0.00012</v>
      </c>
      <c r="R219" s="186">
        <f>Q219*H219</f>
        <v>0.001008</v>
      </c>
      <c r="S219" s="186">
        <v>0</v>
      </c>
      <c r="T219" s="18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8" t="s">
        <v>263</v>
      </c>
      <c r="AT219" s="188" t="s">
        <v>141</v>
      </c>
      <c r="AU219" s="188" t="s">
        <v>91</v>
      </c>
      <c r="AY219" s="16" t="s">
        <v>137</v>
      </c>
      <c r="BE219" s="93">
        <f>IF(N219="základní",J219,0)</f>
        <v>0</v>
      </c>
      <c r="BF219" s="93">
        <f>IF(N219="snížená",J219,0)</f>
        <v>0</v>
      </c>
      <c r="BG219" s="93">
        <f>IF(N219="zákl. přenesená",J219,0)</f>
        <v>0</v>
      </c>
      <c r="BH219" s="93">
        <f>IF(N219="sníž. přenesená",J219,0)</f>
        <v>0</v>
      </c>
      <c r="BI219" s="93">
        <f>IF(N219="nulová",J219,0)</f>
        <v>0</v>
      </c>
      <c r="BJ219" s="16" t="s">
        <v>80</v>
      </c>
      <c r="BK219" s="93">
        <f>ROUND(I219*H219,2)</f>
        <v>0</v>
      </c>
      <c r="BL219" s="16" t="s">
        <v>263</v>
      </c>
      <c r="BM219" s="188" t="s">
        <v>390</v>
      </c>
    </row>
    <row r="220" spans="2:51" s="13" customFormat="1" ht="12">
      <c r="B220" s="200"/>
      <c r="D220" s="201" t="s">
        <v>185</v>
      </c>
      <c r="E220" s="202" t="s">
        <v>1</v>
      </c>
      <c r="F220" s="203" t="s">
        <v>391</v>
      </c>
      <c r="H220" s="204">
        <v>8.4</v>
      </c>
      <c r="I220" s="205"/>
      <c r="L220" s="200"/>
      <c r="M220" s="206"/>
      <c r="N220" s="207"/>
      <c r="O220" s="207"/>
      <c r="P220" s="207"/>
      <c r="Q220" s="207"/>
      <c r="R220" s="207"/>
      <c r="S220" s="207"/>
      <c r="T220" s="208"/>
      <c r="AT220" s="202" t="s">
        <v>185</v>
      </c>
      <c r="AU220" s="202" t="s">
        <v>91</v>
      </c>
      <c r="AV220" s="13" t="s">
        <v>91</v>
      </c>
      <c r="AW220" s="13" t="s">
        <v>30</v>
      </c>
      <c r="AX220" s="13" t="s">
        <v>80</v>
      </c>
      <c r="AY220" s="202" t="s">
        <v>137</v>
      </c>
    </row>
    <row r="221" spans="2:63" s="12" customFormat="1" ht="22.8" customHeight="1">
      <c r="B221" s="163"/>
      <c r="D221" s="164" t="s">
        <v>74</v>
      </c>
      <c r="E221" s="174" t="s">
        <v>392</v>
      </c>
      <c r="F221" s="174" t="s">
        <v>393</v>
      </c>
      <c r="I221" s="166"/>
      <c r="J221" s="175">
        <f>BK221</f>
        <v>0</v>
      </c>
      <c r="L221" s="163"/>
      <c r="M221" s="168"/>
      <c r="N221" s="169"/>
      <c r="O221" s="169"/>
      <c r="P221" s="170">
        <f>SUM(P222:P236)</f>
        <v>0</v>
      </c>
      <c r="Q221" s="169"/>
      <c r="R221" s="170">
        <f>SUM(R222:R236)</f>
        <v>0.559942</v>
      </c>
      <c r="S221" s="169"/>
      <c r="T221" s="171">
        <f>SUM(T222:T236)</f>
        <v>0.116498</v>
      </c>
      <c r="AR221" s="164" t="s">
        <v>91</v>
      </c>
      <c r="AT221" s="172" t="s">
        <v>74</v>
      </c>
      <c r="AU221" s="172" t="s">
        <v>80</v>
      </c>
      <c r="AY221" s="164" t="s">
        <v>137</v>
      </c>
      <c r="BK221" s="173">
        <f>SUM(BK222:BK236)</f>
        <v>0</v>
      </c>
    </row>
    <row r="222" spans="1:65" s="2" customFormat="1" ht="16.5" customHeight="1">
      <c r="A222" s="33"/>
      <c r="B222" s="144"/>
      <c r="C222" s="176" t="s">
        <v>394</v>
      </c>
      <c r="D222" s="176" t="s">
        <v>141</v>
      </c>
      <c r="E222" s="177" t="s">
        <v>395</v>
      </c>
      <c r="F222" s="178" t="s">
        <v>396</v>
      </c>
      <c r="G222" s="179" t="s">
        <v>144</v>
      </c>
      <c r="H222" s="180">
        <v>375.8</v>
      </c>
      <c r="I222" s="181"/>
      <c r="J222" s="182">
        <f>ROUND(I222*H222,2)</f>
        <v>0</v>
      </c>
      <c r="K222" s="183"/>
      <c r="L222" s="34"/>
      <c r="M222" s="184" t="s">
        <v>1</v>
      </c>
      <c r="N222" s="185" t="s">
        <v>40</v>
      </c>
      <c r="O222" s="58"/>
      <c r="P222" s="186">
        <f>O222*H222</f>
        <v>0</v>
      </c>
      <c r="Q222" s="186">
        <v>0.001</v>
      </c>
      <c r="R222" s="186">
        <f>Q222*H222</f>
        <v>0.3758</v>
      </c>
      <c r="S222" s="186">
        <v>0.00031</v>
      </c>
      <c r="T222" s="187">
        <f>S222*H222</f>
        <v>0.116498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88" t="s">
        <v>263</v>
      </c>
      <c r="AT222" s="188" t="s">
        <v>141</v>
      </c>
      <c r="AU222" s="188" t="s">
        <v>91</v>
      </c>
      <c r="AY222" s="16" t="s">
        <v>137</v>
      </c>
      <c r="BE222" s="93">
        <f>IF(N222="základní",J222,0)</f>
        <v>0</v>
      </c>
      <c r="BF222" s="93">
        <f>IF(N222="snížená",J222,0)</f>
        <v>0</v>
      </c>
      <c r="BG222" s="93">
        <f>IF(N222="zákl. přenesená",J222,0)</f>
        <v>0</v>
      </c>
      <c r="BH222" s="93">
        <f>IF(N222="sníž. přenesená",J222,0)</f>
        <v>0</v>
      </c>
      <c r="BI222" s="93">
        <f>IF(N222="nulová",J222,0)</f>
        <v>0</v>
      </c>
      <c r="BJ222" s="16" t="s">
        <v>80</v>
      </c>
      <c r="BK222" s="93">
        <f>ROUND(I222*H222,2)</f>
        <v>0</v>
      </c>
      <c r="BL222" s="16" t="s">
        <v>263</v>
      </c>
      <c r="BM222" s="188" t="s">
        <v>397</v>
      </c>
    </row>
    <row r="223" spans="1:65" s="2" customFormat="1" ht="21.75" customHeight="1">
      <c r="A223" s="33"/>
      <c r="B223" s="144"/>
      <c r="C223" s="176" t="s">
        <v>398</v>
      </c>
      <c r="D223" s="176" t="s">
        <v>141</v>
      </c>
      <c r="E223" s="177" t="s">
        <v>399</v>
      </c>
      <c r="F223" s="178" t="s">
        <v>400</v>
      </c>
      <c r="G223" s="179" t="s">
        <v>166</v>
      </c>
      <c r="H223" s="180">
        <v>84</v>
      </c>
      <c r="I223" s="181"/>
      <c r="J223" s="182">
        <f>ROUND(I223*H223,2)</f>
        <v>0</v>
      </c>
      <c r="K223" s="183"/>
      <c r="L223" s="34"/>
      <c r="M223" s="184" t="s">
        <v>1</v>
      </c>
      <c r="N223" s="185" t="s">
        <v>40</v>
      </c>
      <c r="O223" s="58"/>
      <c r="P223" s="186">
        <f>O223*H223</f>
        <v>0</v>
      </c>
      <c r="Q223" s="186">
        <v>0</v>
      </c>
      <c r="R223" s="186">
        <f>Q223*H223</f>
        <v>0</v>
      </c>
      <c r="S223" s="186">
        <v>0</v>
      </c>
      <c r="T223" s="18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8" t="s">
        <v>263</v>
      </c>
      <c r="AT223" s="188" t="s">
        <v>141</v>
      </c>
      <c r="AU223" s="188" t="s">
        <v>91</v>
      </c>
      <c r="AY223" s="16" t="s">
        <v>137</v>
      </c>
      <c r="BE223" s="93">
        <f>IF(N223="základní",J223,0)</f>
        <v>0</v>
      </c>
      <c r="BF223" s="93">
        <f>IF(N223="snížená",J223,0)</f>
        <v>0</v>
      </c>
      <c r="BG223" s="93">
        <f>IF(N223="zákl. přenesená",J223,0)</f>
        <v>0</v>
      </c>
      <c r="BH223" s="93">
        <f>IF(N223="sníž. přenesená",J223,0)</f>
        <v>0</v>
      </c>
      <c r="BI223" s="93">
        <f>IF(N223="nulová",J223,0)</f>
        <v>0</v>
      </c>
      <c r="BJ223" s="16" t="s">
        <v>80</v>
      </c>
      <c r="BK223" s="93">
        <f>ROUND(I223*H223,2)</f>
        <v>0</v>
      </c>
      <c r="BL223" s="16" t="s">
        <v>263</v>
      </c>
      <c r="BM223" s="188" t="s">
        <v>401</v>
      </c>
    </row>
    <row r="224" spans="1:65" s="2" customFormat="1" ht="21.75" customHeight="1">
      <c r="A224" s="33"/>
      <c r="B224" s="144"/>
      <c r="C224" s="189" t="s">
        <v>402</v>
      </c>
      <c r="D224" s="189" t="s">
        <v>174</v>
      </c>
      <c r="E224" s="190" t="s">
        <v>403</v>
      </c>
      <c r="F224" s="191" t="s">
        <v>404</v>
      </c>
      <c r="G224" s="192" t="s">
        <v>166</v>
      </c>
      <c r="H224" s="193">
        <v>88.2</v>
      </c>
      <c r="I224" s="194"/>
      <c r="J224" s="195">
        <f>ROUND(I224*H224,2)</f>
        <v>0</v>
      </c>
      <c r="K224" s="196"/>
      <c r="L224" s="197"/>
      <c r="M224" s="198" t="s">
        <v>1</v>
      </c>
      <c r="N224" s="199" t="s">
        <v>40</v>
      </c>
      <c r="O224" s="58"/>
      <c r="P224" s="186">
        <f>O224*H224</f>
        <v>0</v>
      </c>
      <c r="Q224" s="186">
        <v>0</v>
      </c>
      <c r="R224" s="186">
        <f>Q224*H224</f>
        <v>0</v>
      </c>
      <c r="S224" s="186">
        <v>0</v>
      </c>
      <c r="T224" s="18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8" t="s">
        <v>234</v>
      </c>
      <c r="AT224" s="188" t="s">
        <v>174</v>
      </c>
      <c r="AU224" s="188" t="s">
        <v>91</v>
      </c>
      <c r="AY224" s="16" t="s">
        <v>137</v>
      </c>
      <c r="BE224" s="93">
        <f>IF(N224="základní",J224,0)</f>
        <v>0</v>
      </c>
      <c r="BF224" s="93">
        <f>IF(N224="snížená",J224,0)</f>
        <v>0</v>
      </c>
      <c r="BG224" s="93">
        <f>IF(N224="zákl. přenesená",J224,0)</f>
        <v>0</v>
      </c>
      <c r="BH224" s="93">
        <f>IF(N224="sníž. přenesená",J224,0)</f>
        <v>0</v>
      </c>
      <c r="BI224" s="93">
        <f>IF(N224="nulová",J224,0)</f>
        <v>0</v>
      </c>
      <c r="BJ224" s="16" t="s">
        <v>80</v>
      </c>
      <c r="BK224" s="93">
        <f>ROUND(I224*H224,2)</f>
        <v>0</v>
      </c>
      <c r="BL224" s="16" t="s">
        <v>263</v>
      </c>
      <c r="BM224" s="188" t="s">
        <v>405</v>
      </c>
    </row>
    <row r="225" spans="2:51" s="13" customFormat="1" ht="12">
      <c r="B225" s="200"/>
      <c r="D225" s="201" t="s">
        <v>185</v>
      </c>
      <c r="F225" s="203" t="s">
        <v>406</v>
      </c>
      <c r="H225" s="204">
        <v>88.2</v>
      </c>
      <c r="I225" s="205"/>
      <c r="L225" s="200"/>
      <c r="M225" s="206"/>
      <c r="N225" s="207"/>
      <c r="O225" s="207"/>
      <c r="P225" s="207"/>
      <c r="Q225" s="207"/>
      <c r="R225" s="207"/>
      <c r="S225" s="207"/>
      <c r="T225" s="208"/>
      <c r="AT225" s="202" t="s">
        <v>185</v>
      </c>
      <c r="AU225" s="202" t="s">
        <v>91</v>
      </c>
      <c r="AV225" s="13" t="s">
        <v>91</v>
      </c>
      <c r="AW225" s="13" t="s">
        <v>3</v>
      </c>
      <c r="AX225" s="13" t="s">
        <v>80</v>
      </c>
      <c r="AY225" s="202" t="s">
        <v>137</v>
      </c>
    </row>
    <row r="226" spans="1:65" s="2" customFormat="1" ht="16.5" customHeight="1">
      <c r="A226" s="33"/>
      <c r="B226" s="144"/>
      <c r="C226" s="176" t="s">
        <v>407</v>
      </c>
      <c r="D226" s="176" t="s">
        <v>141</v>
      </c>
      <c r="E226" s="177" t="s">
        <v>408</v>
      </c>
      <c r="F226" s="178" t="s">
        <v>409</v>
      </c>
      <c r="G226" s="179" t="s">
        <v>144</v>
      </c>
      <c r="H226" s="180">
        <v>242</v>
      </c>
      <c r="I226" s="181"/>
      <c r="J226" s="182">
        <f>ROUND(I226*H226,2)</f>
        <v>0</v>
      </c>
      <c r="K226" s="183"/>
      <c r="L226" s="34"/>
      <c r="M226" s="184" t="s">
        <v>1</v>
      </c>
      <c r="N226" s="185" t="s">
        <v>40</v>
      </c>
      <c r="O226" s="58"/>
      <c r="P226" s="186">
        <f>O226*H226</f>
        <v>0</v>
      </c>
      <c r="Q226" s="186">
        <v>0</v>
      </c>
      <c r="R226" s="186">
        <f>Q226*H226</f>
        <v>0</v>
      </c>
      <c r="S226" s="186">
        <v>0</v>
      </c>
      <c r="T226" s="18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88" t="s">
        <v>263</v>
      </c>
      <c r="AT226" s="188" t="s">
        <v>141</v>
      </c>
      <c r="AU226" s="188" t="s">
        <v>91</v>
      </c>
      <c r="AY226" s="16" t="s">
        <v>137</v>
      </c>
      <c r="BE226" s="93">
        <f>IF(N226="základní",J226,0)</f>
        <v>0</v>
      </c>
      <c r="BF226" s="93">
        <f>IF(N226="snížená",J226,0)</f>
        <v>0</v>
      </c>
      <c r="BG226" s="93">
        <f>IF(N226="zákl. přenesená",J226,0)</f>
        <v>0</v>
      </c>
      <c r="BH226" s="93">
        <f>IF(N226="sníž. přenesená",J226,0)</f>
        <v>0</v>
      </c>
      <c r="BI226" s="93">
        <f>IF(N226="nulová",J226,0)</f>
        <v>0</v>
      </c>
      <c r="BJ226" s="16" t="s">
        <v>80</v>
      </c>
      <c r="BK226" s="93">
        <f>ROUND(I226*H226,2)</f>
        <v>0</v>
      </c>
      <c r="BL226" s="16" t="s">
        <v>263</v>
      </c>
      <c r="BM226" s="188" t="s">
        <v>410</v>
      </c>
    </row>
    <row r="227" spans="2:51" s="13" customFormat="1" ht="12">
      <c r="B227" s="200"/>
      <c r="D227" s="201" t="s">
        <v>185</v>
      </c>
      <c r="E227" s="202" t="s">
        <v>1</v>
      </c>
      <c r="F227" s="203" t="s">
        <v>411</v>
      </c>
      <c r="H227" s="204">
        <v>242</v>
      </c>
      <c r="I227" s="205"/>
      <c r="L227" s="200"/>
      <c r="M227" s="206"/>
      <c r="N227" s="207"/>
      <c r="O227" s="207"/>
      <c r="P227" s="207"/>
      <c r="Q227" s="207"/>
      <c r="R227" s="207"/>
      <c r="S227" s="207"/>
      <c r="T227" s="208"/>
      <c r="AT227" s="202" t="s">
        <v>185</v>
      </c>
      <c r="AU227" s="202" t="s">
        <v>91</v>
      </c>
      <c r="AV227" s="13" t="s">
        <v>91</v>
      </c>
      <c r="AW227" s="13" t="s">
        <v>30</v>
      </c>
      <c r="AX227" s="13" t="s">
        <v>75</v>
      </c>
      <c r="AY227" s="202" t="s">
        <v>137</v>
      </c>
    </row>
    <row r="228" spans="2:51" s="14" customFormat="1" ht="12">
      <c r="B228" s="209"/>
      <c r="D228" s="201" t="s">
        <v>185</v>
      </c>
      <c r="E228" s="210" t="s">
        <v>1</v>
      </c>
      <c r="F228" s="211" t="s">
        <v>192</v>
      </c>
      <c r="H228" s="212">
        <v>242</v>
      </c>
      <c r="I228" s="213"/>
      <c r="L228" s="209"/>
      <c r="M228" s="214"/>
      <c r="N228" s="215"/>
      <c r="O228" s="215"/>
      <c r="P228" s="215"/>
      <c r="Q228" s="215"/>
      <c r="R228" s="215"/>
      <c r="S228" s="215"/>
      <c r="T228" s="216"/>
      <c r="AT228" s="210" t="s">
        <v>185</v>
      </c>
      <c r="AU228" s="210" t="s">
        <v>91</v>
      </c>
      <c r="AV228" s="14" t="s">
        <v>145</v>
      </c>
      <c r="AW228" s="14" t="s">
        <v>30</v>
      </c>
      <c r="AX228" s="14" t="s">
        <v>80</v>
      </c>
      <c r="AY228" s="210" t="s">
        <v>137</v>
      </c>
    </row>
    <row r="229" spans="1:65" s="2" customFormat="1" ht="16.5" customHeight="1">
      <c r="A229" s="33"/>
      <c r="B229" s="144"/>
      <c r="C229" s="189" t="s">
        <v>412</v>
      </c>
      <c r="D229" s="189" t="s">
        <v>174</v>
      </c>
      <c r="E229" s="190" t="s">
        <v>413</v>
      </c>
      <c r="F229" s="191" t="s">
        <v>414</v>
      </c>
      <c r="G229" s="192" t="s">
        <v>144</v>
      </c>
      <c r="H229" s="193">
        <v>254.1</v>
      </c>
      <c r="I229" s="194"/>
      <c r="J229" s="195">
        <f>ROUND(I229*H229,2)</f>
        <v>0</v>
      </c>
      <c r="K229" s="196"/>
      <c r="L229" s="197"/>
      <c r="M229" s="198" t="s">
        <v>1</v>
      </c>
      <c r="N229" s="199" t="s">
        <v>40</v>
      </c>
      <c r="O229" s="58"/>
      <c r="P229" s="186">
        <f>O229*H229</f>
        <v>0</v>
      </c>
      <c r="Q229" s="186">
        <v>0</v>
      </c>
      <c r="R229" s="186">
        <f>Q229*H229</f>
        <v>0</v>
      </c>
      <c r="S229" s="186">
        <v>0</v>
      </c>
      <c r="T229" s="18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88" t="s">
        <v>234</v>
      </c>
      <c r="AT229" s="188" t="s">
        <v>174</v>
      </c>
      <c r="AU229" s="188" t="s">
        <v>91</v>
      </c>
      <c r="AY229" s="16" t="s">
        <v>137</v>
      </c>
      <c r="BE229" s="93">
        <f>IF(N229="základní",J229,0)</f>
        <v>0</v>
      </c>
      <c r="BF229" s="93">
        <f>IF(N229="snížená",J229,0)</f>
        <v>0</v>
      </c>
      <c r="BG229" s="93">
        <f>IF(N229="zákl. přenesená",J229,0)</f>
        <v>0</v>
      </c>
      <c r="BH229" s="93">
        <f>IF(N229="sníž. přenesená",J229,0)</f>
        <v>0</v>
      </c>
      <c r="BI229" s="93">
        <f>IF(N229="nulová",J229,0)</f>
        <v>0</v>
      </c>
      <c r="BJ229" s="16" t="s">
        <v>80</v>
      </c>
      <c r="BK229" s="93">
        <f>ROUND(I229*H229,2)</f>
        <v>0</v>
      </c>
      <c r="BL229" s="16" t="s">
        <v>263</v>
      </c>
      <c r="BM229" s="188" t="s">
        <v>415</v>
      </c>
    </row>
    <row r="230" spans="2:51" s="13" customFormat="1" ht="12">
      <c r="B230" s="200"/>
      <c r="D230" s="201" t="s">
        <v>185</v>
      </c>
      <c r="F230" s="203" t="s">
        <v>416</v>
      </c>
      <c r="H230" s="204">
        <v>254.1</v>
      </c>
      <c r="I230" s="205"/>
      <c r="L230" s="200"/>
      <c r="M230" s="206"/>
      <c r="N230" s="207"/>
      <c r="O230" s="207"/>
      <c r="P230" s="207"/>
      <c r="Q230" s="207"/>
      <c r="R230" s="207"/>
      <c r="S230" s="207"/>
      <c r="T230" s="208"/>
      <c r="AT230" s="202" t="s">
        <v>185</v>
      </c>
      <c r="AU230" s="202" t="s">
        <v>91</v>
      </c>
      <c r="AV230" s="13" t="s">
        <v>91</v>
      </c>
      <c r="AW230" s="13" t="s">
        <v>3</v>
      </c>
      <c r="AX230" s="13" t="s">
        <v>80</v>
      </c>
      <c r="AY230" s="202" t="s">
        <v>137</v>
      </c>
    </row>
    <row r="231" spans="1:65" s="2" customFormat="1" ht="21.75" customHeight="1">
      <c r="A231" s="33"/>
      <c r="B231" s="144"/>
      <c r="C231" s="176" t="s">
        <v>417</v>
      </c>
      <c r="D231" s="176" t="s">
        <v>141</v>
      </c>
      <c r="E231" s="177" t="s">
        <v>418</v>
      </c>
      <c r="F231" s="178" t="s">
        <v>419</v>
      </c>
      <c r="G231" s="179" t="s">
        <v>144</v>
      </c>
      <c r="H231" s="180">
        <v>375.8</v>
      </c>
      <c r="I231" s="181"/>
      <c r="J231" s="182">
        <f>ROUND(I231*H231,2)</f>
        <v>0</v>
      </c>
      <c r="K231" s="183"/>
      <c r="L231" s="34"/>
      <c r="M231" s="184" t="s">
        <v>1</v>
      </c>
      <c r="N231" s="185" t="s">
        <v>40</v>
      </c>
      <c r="O231" s="58"/>
      <c r="P231" s="186">
        <f>O231*H231</f>
        <v>0</v>
      </c>
      <c r="Q231" s="186">
        <v>0.0002</v>
      </c>
      <c r="R231" s="186">
        <f>Q231*H231</f>
        <v>0.07516</v>
      </c>
      <c r="S231" s="186">
        <v>0</v>
      </c>
      <c r="T231" s="18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88" t="s">
        <v>263</v>
      </c>
      <c r="AT231" s="188" t="s">
        <v>141</v>
      </c>
      <c r="AU231" s="188" t="s">
        <v>91</v>
      </c>
      <c r="AY231" s="16" t="s">
        <v>137</v>
      </c>
      <c r="BE231" s="93">
        <f>IF(N231="základní",J231,0)</f>
        <v>0</v>
      </c>
      <c r="BF231" s="93">
        <f>IF(N231="snížená",J231,0)</f>
        <v>0</v>
      </c>
      <c r="BG231" s="93">
        <f>IF(N231="zákl. přenesená",J231,0)</f>
        <v>0</v>
      </c>
      <c r="BH231" s="93">
        <f>IF(N231="sníž. přenesená",J231,0)</f>
        <v>0</v>
      </c>
      <c r="BI231" s="93">
        <f>IF(N231="nulová",J231,0)</f>
        <v>0</v>
      </c>
      <c r="BJ231" s="16" t="s">
        <v>80</v>
      </c>
      <c r="BK231" s="93">
        <f>ROUND(I231*H231,2)</f>
        <v>0</v>
      </c>
      <c r="BL231" s="16" t="s">
        <v>263</v>
      </c>
      <c r="BM231" s="188" t="s">
        <v>420</v>
      </c>
    </row>
    <row r="232" spans="1:65" s="2" customFormat="1" ht="21.75" customHeight="1">
      <c r="A232" s="33"/>
      <c r="B232" s="144"/>
      <c r="C232" s="176" t="s">
        <v>263</v>
      </c>
      <c r="D232" s="176" t="s">
        <v>141</v>
      </c>
      <c r="E232" s="177" t="s">
        <v>421</v>
      </c>
      <c r="F232" s="178" t="s">
        <v>422</v>
      </c>
      <c r="G232" s="179" t="s">
        <v>144</v>
      </c>
      <c r="H232" s="180">
        <v>375.8</v>
      </c>
      <c r="I232" s="181"/>
      <c r="J232" s="182">
        <f>ROUND(I232*H232,2)</f>
        <v>0</v>
      </c>
      <c r="K232" s="183"/>
      <c r="L232" s="34"/>
      <c r="M232" s="184" t="s">
        <v>1</v>
      </c>
      <c r="N232" s="185" t="s">
        <v>40</v>
      </c>
      <c r="O232" s="58"/>
      <c r="P232" s="186">
        <f>O232*H232</f>
        <v>0</v>
      </c>
      <c r="Q232" s="186">
        <v>0.00029</v>
      </c>
      <c r="R232" s="186">
        <f>Q232*H232</f>
        <v>0.10898200000000001</v>
      </c>
      <c r="S232" s="186">
        <v>0</v>
      </c>
      <c r="T232" s="18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88" t="s">
        <v>263</v>
      </c>
      <c r="AT232" s="188" t="s">
        <v>141</v>
      </c>
      <c r="AU232" s="188" t="s">
        <v>91</v>
      </c>
      <c r="AY232" s="16" t="s">
        <v>137</v>
      </c>
      <c r="BE232" s="93">
        <f>IF(N232="základní",J232,0)</f>
        <v>0</v>
      </c>
      <c r="BF232" s="93">
        <f>IF(N232="snížená",J232,0)</f>
        <v>0</v>
      </c>
      <c r="BG232" s="93">
        <f>IF(N232="zákl. přenesená",J232,0)</f>
        <v>0</v>
      </c>
      <c r="BH232" s="93">
        <f>IF(N232="sníž. přenesená",J232,0)</f>
        <v>0</v>
      </c>
      <c r="BI232" s="93">
        <f>IF(N232="nulová",J232,0)</f>
        <v>0</v>
      </c>
      <c r="BJ232" s="16" t="s">
        <v>80</v>
      </c>
      <c r="BK232" s="93">
        <f>ROUND(I232*H232,2)</f>
        <v>0</v>
      </c>
      <c r="BL232" s="16" t="s">
        <v>263</v>
      </c>
      <c r="BM232" s="188" t="s">
        <v>423</v>
      </c>
    </row>
    <row r="233" spans="2:51" s="13" customFormat="1" ht="12">
      <c r="B233" s="200"/>
      <c r="D233" s="201" t="s">
        <v>185</v>
      </c>
      <c r="E233" s="202" t="s">
        <v>1</v>
      </c>
      <c r="F233" s="203" t="s">
        <v>424</v>
      </c>
      <c r="H233" s="204">
        <v>234.8</v>
      </c>
      <c r="I233" s="205"/>
      <c r="L233" s="200"/>
      <c r="M233" s="206"/>
      <c r="N233" s="207"/>
      <c r="O233" s="207"/>
      <c r="P233" s="207"/>
      <c r="Q233" s="207"/>
      <c r="R233" s="207"/>
      <c r="S233" s="207"/>
      <c r="T233" s="208"/>
      <c r="AT233" s="202" t="s">
        <v>185</v>
      </c>
      <c r="AU233" s="202" t="s">
        <v>91</v>
      </c>
      <c r="AV233" s="13" t="s">
        <v>91</v>
      </c>
      <c r="AW233" s="13" t="s">
        <v>30</v>
      </c>
      <c r="AX233" s="13" t="s">
        <v>75</v>
      </c>
      <c r="AY233" s="202" t="s">
        <v>137</v>
      </c>
    </row>
    <row r="234" spans="2:51" s="13" customFormat="1" ht="12">
      <c r="B234" s="200"/>
      <c r="D234" s="201" t="s">
        <v>185</v>
      </c>
      <c r="E234" s="202" t="s">
        <v>1</v>
      </c>
      <c r="F234" s="203" t="s">
        <v>425</v>
      </c>
      <c r="H234" s="204">
        <v>121</v>
      </c>
      <c r="I234" s="205"/>
      <c r="L234" s="200"/>
      <c r="M234" s="206"/>
      <c r="N234" s="207"/>
      <c r="O234" s="207"/>
      <c r="P234" s="207"/>
      <c r="Q234" s="207"/>
      <c r="R234" s="207"/>
      <c r="S234" s="207"/>
      <c r="T234" s="208"/>
      <c r="AT234" s="202" t="s">
        <v>185</v>
      </c>
      <c r="AU234" s="202" t="s">
        <v>91</v>
      </c>
      <c r="AV234" s="13" t="s">
        <v>91</v>
      </c>
      <c r="AW234" s="13" t="s">
        <v>30</v>
      </c>
      <c r="AX234" s="13" t="s">
        <v>75</v>
      </c>
      <c r="AY234" s="202" t="s">
        <v>137</v>
      </c>
    </row>
    <row r="235" spans="2:51" s="13" customFormat="1" ht="12">
      <c r="B235" s="200"/>
      <c r="D235" s="201" t="s">
        <v>185</v>
      </c>
      <c r="E235" s="202" t="s">
        <v>1</v>
      </c>
      <c r="F235" s="203" t="s">
        <v>426</v>
      </c>
      <c r="H235" s="204">
        <v>20</v>
      </c>
      <c r="I235" s="205"/>
      <c r="L235" s="200"/>
      <c r="M235" s="206"/>
      <c r="N235" s="207"/>
      <c r="O235" s="207"/>
      <c r="P235" s="207"/>
      <c r="Q235" s="207"/>
      <c r="R235" s="207"/>
      <c r="S235" s="207"/>
      <c r="T235" s="208"/>
      <c r="AT235" s="202" t="s">
        <v>185</v>
      </c>
      <c r="AU235" s="202" t="s">
        <v>91</v>
      </c>
      <c r="AV235" s="13" t="s">
        <v>91</v>
      </c>
      <c r="AW235" s="13" t="s">
        <v>30</v>
      </c>
      <c r="AX235" s="13" t="s">
        <v>75</v>
      </c>
      <c r="AY235" s="202" t="s">
        <v>137</v>
      </c>
    </row>
    <row r="236" spans="2:51" s="14" customFormat="1" ht="12">
      <c r="B236" s="209"/>
      <c r="D236" s="201" t="s">
        <v>185</v>
      </c>
      <c r="E236" s="210" t="s">
        <v>1</v>
      </c>
      <c r="F236" s="211" t="s">
        <v>192</v>
      </c>
      <c r="H236" s="212">
        <v>375.8</v>
      </c>
      <c r="I236" s="213"/>
      <c r="L236" s="209"/>
      <c r="M236" s="220"/>
      <c r="N236" s="221"/>
      <c r="O236" s="221"/>
      <c r="P236" s="221"/>
      <c r="Q236" s="221"/>
      <c r="R236" s="221"/>
      <c r="S236" s="221"/>
      <c r="T236" s="222"/>
      <c r="AT236" s="210" t="s">
        <v>185</v>
      </c>
      <c r="AU236" s="210" t="s">
        <v>91</v>
      </c>
      <c r="AV236" s="14" t="s">
        <v>145</v>
      </c>
      <c r="AW236" s="14" t="s">
        <v>30</v>
      </c>
      <c r="AX236" s="14" t="s">
        <v>80</v>
      </c>
      <c r="AY236" s="210" t="s">
        <v>137</v>
      </c>
    </row>
    <row r="237" spans="1:31" s="2" customFormat="1" ht="6.9" customHeight="1">
      <c r="A237" s="33"/>
      <c r="B237" s="48"/>
      <c r="C237" s="49"/>
      <c r="D237" s="49"/>
      <c r="E237" s="49"/>
      <c r="F237" s="49"/>
      <c r="G237" s="49"/>
      <c r="H237" s="49"/>
      <c r="I237" s="126"/>
      <c r="J237" s="49"/>
      <c r="K237" s="49"/>
      <c r="L237" s="34"/>
      <c r="M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</row>
  </sheetData>
  <autoFilter ref="C135:K236"/>
  <mergeCells count="11">
    <mergeCell ref="E128:H128"/>
    <mergeCell ref="E7:H7"/>
    <mergeCell ref="E16:H16"/>
    <mergeCell ref="E25:H25"/>
    <mergeCell ref="E85:H85"/>
    <mergeCell ref="D112:F112"/>
    <mergeCell ref="L2:V2"/>
    <mergeCell ref="D113:F113"/>
    <mergeCell ref="D114:F114"/>
    <mergeCell ref="D115:F115"/>
    <mergeCell ref="D116:F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2020-06-30T14:12:35Z</dcterms:created>
  <dcterms:modified xsi:type="dcterms:W3CDTF">2020-07-01T11:38:40Z</dcterms:modified>
  <cp:category/>
  <cp:version/>
  <cp:contentType/>
  <cp:contentStatus/>
</cp:coreProperties>
</file>