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Rekapitulace stavby" sheetId="1" r:id="rId1"/>
    <sheet name="Ošetřovna a izolace - Sta..." sheetId="2" r:id="rId2"/>
    <sheet name="Ošetřovna s izolací - Zab..." sheetId="3" r:id="rId3"/>
  </sheets>
  <definedNames>
    <definedName name="_xlnm._FilterDatabase" localSheetId="1" hidden="1">'Ošetřovna a izolace - Sta...'!$C$137:$K$340</definedName>
    <definedName name="_xlnm._FilterDatabase" localSheetId="2" hidden="1">'Ošetřovna s izolací - Zab...'!$C$117:$K$129</definedName>
    <definedName name="_xlnm.Print_Area" localSheetId="1">'Ošetřovna a izolace - Sta...'!$C$4:$J$76,'Ošetřovna a izolace - Sta...'!$C$82:$J$119,'Ošetřovna a izolace - Sta...'!$C$125:$K$340</definedName>
    <definedName name="_xlnm.Print_Area" localSheetId="2">'Ošetřovna s izolací - Zab...'!$C$4:$J$76,'Ošetřovna s izolací - Zab...'!$C$82:$J$99,'Ošetřovna s izolací - Zab...'!$C$105:$K$129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'Ošetřovna a izolace - Sta...'!$137:$137</definedName>
    <definedName name="_xlnm.Print_Titles" localSheetId="2">'Ošetřovna s izolací - Zab...'!$117:$117</definedName>
  </definedNames>
  <calcPr calcId="162913"/>
</workbook>
</file>

<file path=xl/sharedStrings.xml><?xml version="1.0" encoding="utf-8"?>
<sst xmlns="http://schemas.openxmlformats.org/spreadsheetml/2006/main" count="3382" uniqueCount="930">
  <si>
    <t>Export Komplet</t>
  </si>
  <si>
    <t/>
  </si>
  <si>
    <t>2.0</t>
  </si>
  <si>
    <t>ZAMOK</t>
  </si>
  <si>
    <t>False</t>
  </si>
  <si>
    <t>{6ca2eb78-23d4-4935-8c53-e432bf776567}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</si>
  <si>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</si>
  <si>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</si>
  <si>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</si>
  <si>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</si>
  <si>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</si>
  <si>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</si>
  <si>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</si>
  <si>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</si>
  <si>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DDM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</si>
  <si>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</si>
  <si>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</si>
  <si>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Bezdědice DDM stavební úpravy</t>
  </si>
  <si>
    <t>KSO:</t>
  </si>
  <si>
    <t>CC-CZ:</t>
  </si>
  <si>
    <t>Místo:</t>
  </si>
  <si>
    <t>Bezdědice č.p. 42</t>
  </si>
  <si>
    <t>Datum:</t>
  </si>
  <si>
    <t>Zadavatel:</t>
  </si>
  <si>
    <t>IČ:</t>
  </si>
  <si>
    <t>00873373</t>
  </si>
  <si>
    <t>Stč kraj zastoup. DDM Mladá Boleslav Husova 201</t>
  </si>
  <si>
    <t>DIČ:</t>
  </si>
  <si>
    <t>IZO  102814848</t>
  </si>
  <si>
    <t>Uchazeč:</t>
  </si>
  <si>
    <t>Vyplň údaj</t>
  </si>
  <si>
    <t>Projektant:</t>
  </si>
  <si>
    <t>185 72 154</t>
  </si>
  <si>
    <t>Atelisr ROIN, spol. s r.o.</t>
  </si>
  <si>
    <t>CZ 18572154</t>
  </si>
  <si>
    <t>True</t>
  </si>
  <si>
    <t>Zpracovatel:</t>
  </si>
  <si>
    <t>Atelier ROIN, spol. s 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</si>
  <si>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</si>
  <si>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</si>
  <si>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</si>
  <si>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</si>
  <si>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</si>
  <si>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</si>
  <si>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</si>
  <si>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</si>
  <si>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</si>
  <si>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</si>
  <si>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</si>
  <si>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</si>
  <si>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</si>
  <si>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</si>
  <si>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</si>
  <si>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</si>
  <si>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</si>
  <si>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</si>
  <si>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</si>
  <si>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</si>
  <si>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</si>
  <si>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</si>
  <si>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</si>
  <si>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</si>
  <si>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</si>
  <si>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</si>
  <si>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</si>
  <si>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</si>
  <si>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</si>
  <si>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</si>
  <si>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</si>
  <si>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</si>
  <si>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</si>
  <si>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</si>
  <si>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</si>
  <si>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</si>
  <si>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</si>
  <si>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</si>
  <si>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</si>
  <si>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</si>
  <si>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</si>
  <si>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</si>
  <si>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</si>
  <si>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</si>
  <si>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</si>
  <si>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</si>
  <si>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Ošetřovna a izolace</t>
  </si>
  <si>
    <t xml:space="preserve">Stavební úpravy pro zřízení ošetřovny a izolace </t>
  </si>
  <si>
    <t>STA</t>
  </si>
  <si>
    <t>1</t>
  </si>
  <si>
    <t>{eb217167-aaf4-4c49-aeda-97bc8ee31483}</t>
  </si>
  <si>
    <t>2</t>
  </si>
  <si>
    <t>Ošetřovna s izolací</t>
  </si>
  <si>
    <t>Zabudované vybavení</t>
  </si>
  <si>
    <t>{4b49f3d1-de7a-4301-a9d7-2a4d18bf4ad6}</t>
  </si>
  <si>
    <t>KRYCÍ LIST SOUPISU PRACÍ</t>
  </si>
  <si>
    <t>Objekt:</t>
  </si>
  <si>
    <t xml:space="preserve">Ošetřovna a izolace - Stavební úpravy pro zřízení ošetřovny a izolace </t>
  </si>
  <si>
    <t>Bezdědice č.p.42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</si>
  <si>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</si>
  <si>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</si>
  <si>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</si>
  <si>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</si>
  <si>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</si>
  <si>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</si>
  <si>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</si>
  <si>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</si>
  <si>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</si>
  <si>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</si>
  <si>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</si>
  <si>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</si>
  <si>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</si>
  <si>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</si>
  <si>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</si>
  <si>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</si>
  <si>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</si>
  <si>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</si>
  <si>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</si>
  <si>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</si>
  <si>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</si>
  <si>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</si>
  <si>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</si>
  <si>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</si>
  <si>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</si>
  <si>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VRN4 - Inženýrská činnost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</si>
  <si>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</si>
  <si>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</si>
  <si>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</si>
  <si>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</si>
  <si>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</si>
  <si>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</si>
  <si>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</si>
  <si>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</si>
  <si>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</si>
  <si>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</si>
  <si>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</si>
  <si>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</si>
  <si>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</si>
  <si>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</si>
  <si>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</si>
  <si>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</si>
  <si>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</si>
  <si>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</si>
  <si>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</si>
  <si>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11</t>
  </si>
  <si>
    <t>K</t>
  </si>
  <si>
    <t>310237241</t>
  </si>
  <si>
    <t>Zazdívka otvorů ve zdivu nadzákladovém cihlami pálenými  plochy přes 0,09 m2 do 0,25 m2, ve zdi tl. do 300 mm</t>
  </si>
  <si>
    <t>kus</t>
  </si>
  <si>
    <t>CS ÚRS 2019 01</t>
  </si>
  <si>
    <t>4</t>
  </si>
  <si>
    <t>1587920097</t>
  </si>
  <si>
    <t>8</t>
  </si>
  <si>
    <t>331231297</t>
  </si>
  <si>
    <t>Pilíře volně stojící z cihel pálených  čtyřhranné až osmihranné (průřezu čtverce, T nebo kříže) pravoúhlé pod omítku nebo režné, bez spárování z cihel příčně děrovaných CDm (240x115x113 mm) P 10 až P 25, na maltu ze suché směsi 10 MPa</t>
  </si>
  <si>
    <t>m3</t>
  </si>
  <si>
    <t>47049206</t>
  </si>
  <si>
    <t>6</t>
  </si>
  <si>
    <t>346244381</t>
  </si>
  <si>
    <t>Plentování ocelových válcovaných nosníků jednostranné cihlami  na maltu, výška stojiny do 200 mm</t>
  </si>
  <si>
    <t>m2</t>
  </si>
  <si>
    <t>-635931690</t>
  </si>
  <si>
    <t>Vodorovné konstrukce</t>
  </si>
  <si>
    <t>413941123</t>
  </si>
  <si>
    <t>Osazování ocelových válcovaných nosníků ve stropech I nebo IE nebo U nebo UE nebo L č. 14 až 22 nebo výšky do 220 mm</t>
  </si>
  <si>
    <t>t</t>
  </si>
  <si>
    <t>436918888</t>
  </si>
  <si>
    <t>5</t>
  </si>
  <si>
    <t>M</t>
  </si>
  <si>
    <t>13010716</t>
  </si>
  <si>
    <t>ocel profilová IPN 140 jakost 11 375</t>
  </si>
  <si>
    <t>2102238264</t>
  </si>
  <si>
    <t>Úpravy povrchů, podlahy a osazování výplní</t>
  </si>
  <si>
    <t>81</t>
  </si>
  <si>
    <t>611315121</t>
  </si>
  <si>
    <t>Vápenná omítka rýh štuková ve stropech, šířky rýhy do 150 mm</t>
  </si>
  <si>
    <t>-819483203</t>
  </si>
  <si>
    <t>202</t>
  </si>
  <si>
    <t>612315121</t>
  </si>
  <si>
    <t>Vápenná omítka rýh štuková ve stěnách, šířky rýhy do 150 mm</t>
  </si>
  <si>
    <t>-1856315406</t>
  </si>
  <si>
    <t>7</t>
  </si>
  <si>
    <t>615142012</t>
  </si>
  <si>
    <t>Potažení vnitřních ploch pletivem  v ploše nebo pruzích, na plném podkladu rabicovým provizorním přichycením nosníků</t>
  </si>
  <si>
    <t>-2010381930</t>
  </si>
  <si>
    <t>611321143</t>
  </si>
  <si>
    <t>Omítka vápenocementová vnitřních ploch  nanášená ručně dvouvrstvá, tloušťky jádrové omítky do 10 mm a tloušťky štuku do 3 mm štuková vodorovných konstrukcí kleneb nebo skořepin</t>
  </si>
  <si>
    <t>-1204529728</t>
  </si>
  <si>
    <t>16</t>
  </si>
  <si>
    <t>612321141</t>
  </si>
  <si>
    <t>Omítka vápenocementová vnitřních ploch  nanášená ručně dvouvrstvá, tloušťky jádrové omítky do 10 mm a tloušťky štuku do 3 mm štuková svislých konstrukcí stěn</t>
  </si>
  <si>
    <t>-1882920514</t>
  </si>
  <si>
    <t>18</t>
  </si>
  <si>
    <t>612325302</t>
  </si>
  <si>
    <t>Vápenocementová omítka ostění nebo nadpraží štuková</t>
  </si>
  <si>
    <t>1456552404</t>
  </si>
  <si>
    <t>17</t>
  </si>
  <si>
    <t>613321141</t>
  </si>
  <si>
    <t>Omítka vápenocementová vnitřních ploch  nanášená ručně dvouvrstvá, tloušťky jádrové omítky do 10 mm a tloušťky štuku do 3 mm štuková svislých konstrukcí pilířů nebo sloupů</t>
  </si>
  <si>
    <t>1461390815</t>
  </si>
  <si>
    <t>82</t>
  </si>
  <si>
    <t>619995001</t>
  </si>
  <si>
    <t>Začištění omítek (s dodáním hmot)  kolem oken, dveří, podlah, obkladů apod.</t>
  </si>
  <si>
    <t>m</t>
  </si>
  <si>
    <t>-1204596691</t>
  </si>
  <si>
    <t>19</t>
  </si>
  <si>
    <t>642944121</t>
  </si>
  <si>
    <t>Osazení ocelových dveřních zárubní lisovaných nebo z úhelníků dodatečně  s vybetonováním prahu, plochy do 2,5 m2</t>
  </si>
  <si>
    <t>-246540295</t>
  </si>
  <si>
    <t>20</t>
  </si>
  <si>
    <t>55331143</t>
  </si>
  <si>
    <t>zárubeň ocelová pro běžné zdění hranatý profil 145 800 levá,pravá</t>
  </si>
  <si>
    <t>-531005997</t>
  </si>
  <si>
    <t>23</t>
  </si>
  <si>
    <t>55331313</t>
  </si>
  <si>
    <t>zárubeň ocelová pro sádrokarton s drážkou 125 700 levá,pravá</t>
  </si>
  <si>
    <t>492498830</t>
  </si>
  <si>
    <t>24</t>
  </si>
  <si>
    <t>55331315</t>
  </si>
  <si>
    <t>zárubeň ocelová pro sádrokarton s drážkou 125 800 levá,pravá</t>
  </si>
  <si>
    <t>1607173620</t>
  </si>
  <si>
    <t>9</t>
  </si>
  <si>
    <t>Ostatní konstrukce a práce, bourání</t>
  </si>
  <si>
    <t>235</t>
  </si>
  <si>
    <t>952901111</t>
  </si>
  <si>
    <t>Vyčištění budov nebo objektů před předáním do užívání  budov bytové nebo občanské výstavby, světlé výšky podlaží do 4 m</t>
  </si>
  <si>
    <t>1931233684</t>
  </si>
  <si>
    <t>39</t>
  </si>
  <si>
    <t>953941421</t>
  </si>
  <si>
    <t>Osazení drobných kovových výrobků bez jejich dodání  s vysekáním kapes pro upevňovací prvky se zazděním, zabetonováním nebo zalitím železných ventilací s neoddělenou žaluzií, plochy přes 0,10 m2</t>
  </si>
  <si>
    <t>-404690691</t>
  </si>
  <si>
    <t>40</t>
  </si>
  <si>
    <t>59816245</t>
  </si>
  <si>
    <t>mřížka ventilační s uzavíratelnou žaluzií volný průřez 440 cm2</t>
  </si>
  <si>
    <t>243750861</t>
  </si>
  <si>
    <t>12</t>
  </si>
  <si>
    <t>967031132</t>
  </si>
  <si>
    <t>Přisekání (špicování) plošné nebo rovných ostění zdiva z cihel pálených  rovných ostění, bez odstupu, po hrubém vybourání otvorů, na maltu vápennou nebo vápenocementovou</t>
  </si>
  <si>
    <t>1497683910</t>
  </si>
  <si>
    <t>10</t>
  </si>
  <si>
    <t>971033441</t>
  </si>
  <si>
    <t>Vybourání otvorů ve zdivu základovém nebo nadzákladovém z cihel, tvárnic, příčkovek  z cihel pálených na maltu vápennou nebo vápenocementovou plochy do 0,25 m2, tl. do 300 mm</t>
  </si>
  <si>
    <t>1598527997</t>
  </si>
  <si>
    <t>971033651</t>
  </si>
  <si>
    <t>Vybourání otvorů ve zdivu základovém nebo nadzákladovém z cihel, tvárnic, příčkovek  z cihel pálených na maltu vápennou nebo vápenocementovou plochy do 4 m2, tl. do 600 mm</t>
  </si>
  <si>
    <t>-276663154</t>
  </si>
  <si>
    <t>974029664</t>
  </si>
  <si>
    <t>Vysekání rýh ve zdivu kamenném  pro vtahování nosníků, před vybouráním otvoru do hl. 150 mm, při výšce nosníku do 150 mm</t>
  </si>
  <si>
    <t>1575648710</t>
  </si>
  <si>
    <t>203</t>
  </si>
  <si>
    <t>460680164</t>
  </si>
  <si>
    <t>Prorážení otvorů a ostatní bourací práce  vybourání otvoru ve zdivu cihelném plochy do 0,0225 m2 a tloušťky přes 45 do 60 cm</t>
  </si>
  <si>
    <t>64</t>
  </si>
  <si>
    <t>-752193763</t>
  </si>
  <si>
    <t>204</t>
  </si>
  <si>
    <t>460680612</t>
  </si>
  <si>
    <t>Prorážení otvorů a ostatní bourací práce  vysekání rýh pro montáž trubek a kabelů v omítce vápenné nebo vápenocementové stěn, šířky rýhy přes 3 do 5 cm</t>
  </si>
  <si>
    <t>689335540</t>
  </si>
  <si>
    <t>997</t>
  </si>
  <si>
    <t>Přesun sutě</t>
  </si>
  <si>
    <t>75</t>
  </si>
  <si>
    <t>997013212</t>
  </si>
  <si>
    <t>Vnitrostaveništní doprava suti a vybouraných hmot  vodorovně do 50 m svisle ručně (nošením po schodech) pro budovy a haly výšky přes 6 do 9 m</t>
  </si>
  <si>
    <t>-1576174158</t>
  </si>
  <si>
    <t>76</t>
  </si>
  <si>
    <t>997211612</t>
  </si>
  <si>
    <t>Nakládání suti nebo vybouraných hmot  na dopravní prostředky pro vodorovnou dopravu vybouraných hmot</t>
  </si>
  <si>
    <t>-222727661</t>
  </si>
  <si>
    <t>77</t>
  </si>
  <si>
    <t>997013501</t>
  </si>
  <si>
    <t>Odvoz suti a vybouraných hmot na skládku nebo meziskládku  se složením, na vzdálenost do 1 km</t>
  </si>
  <si>
    <t>-206752002</t>
  </si>
  <si>
    <t>78</t>
  </si>
  <si>
    <t>997013509</t>
  </si>
  <si>
    <t>Odvoz suti a vybouraných hmot na skládku nebo meziskládku  se složením, na vzdálenost Příplatek k ceně za každý další i započatý 1 km přes 1 km</t>
  </si>
  <si>
    <t>-807779057</t>
  </si>
  <si>
    <t>79</t>
  </si>
  <si>
    <t>997013831</t>
  </si>
  <si>
    <t>Poplatek za uložení stavebního odpadu na skládce (skládkovné) směsného stavebního a demoličního zatříděného do Katalogu odpadů pod kódem 170 904</t>
  </si>
  <si>
    <t>-1944258921</t>
  </si>
  <si>
    <t>998</t>
  </si>
  <si>
    <t>Přesun hmot</t>
  </si>
  <si>
    <t>80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</si>
  <si>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</si>
  <si>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</si>
  <si>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-432059679</t>
  </si>
  <si>
    <t>PSV</t>
  </si>
  <si>
    <t>Práce a dodávky PSV</t>
  </si>
  <si>
    <t>721</t>
  </si>
  <si>
    <t>Zdravotechnika - vnitřní kanalizace</t>
  </si>
  <si>
    <t>83</t>
  </si>
  <si>
    <t>721174005.PPL</t>
  </si>
  <si>
    <t>Potrubí kanalizační svodné PIPELIFE HT-Systém DN 110</t>
  </si>
  <si>
    <t>1298897604</t>
  </si>
  <si>
    <t>85</t>
  </si>
  <si>
    <t>721174043.PPL</t>
  </si>
  <si>
    <t>Potrubí kanalizační připojovací PIPELIFE HT-Systém DN 50</t>
  </si>
  <si>
    <t>-1696608213</t>
  </si>
  <si>
    <t>84</t>
  </si>
  <si>
    <t>721174045.PPL</t>
  </si>
  <si>
    <t>Potrubí kanalizační připojovací PIPELIFE HT-Systém DN 110</t>
  </si>
  <si>
    <t>-1783324653</t>
  </si>
  <si>
    <t>86</t>
  </si>
  <si>
    <t>721194105</t>
  </si>
  <si>
    <t>Vyměření přípojek na potrubí vyvedení a upevnění odpadních výpustek DN 50</t>
  </si>
  <si>
    <t>-150860519</t>
  </si>
  <si>
    <t>87</t>
  </si>
  <si>
    <t>721194109</t>
  </si>
  <si>
    <t>Vyměření přípojek na potrubí vyvedení a upevnění odpadních výpustek DN 100</t>
  </si>
  <si>
    <t>-1172076155</t>
  </si>
  <si>
    <t>89</t>
  </si>
  <si>
    <t>721226521</t>
  </si>
  <si>
    <t>Zápachové uzávěrky nástěnné (PP) pro pračku a myčku DN 40</t>
  </si>
  <si>
    <t>-1958280687</t>
  </si>
  <si>
    <t>90</t>
  </si>
  <si>
    <t>721274121</t>
  </si>
  <si>
    <t>Ventily přivzdušňovací odpadních potrubí vnitřní od DN 32 do DN 50</t>
  </si>
  <si>
    <t>2122473115</t>
  </si>
  <si>
    <t>91</t>
  </si>
  <si>
    <t>721290111</t>
  </si>
  <si>
    <t>Zkouška těsnosti kanalizace  v objektech vodou do DN 125</t>
  </si>
  <si>
    <t>1954312353</t>
  </si>
  <si>
    <t>92</t>
  </si>
  <si>
    <t>998721201</t>
  </si>
  <si>
    <t>Přesun hmot pro vnitřní kanalizace  stanovený procentní sazbou (%) z ceny vodorovná dopravní vzdálenost do 50 m v objektech výšky do 6 m</t>
  </si>
  <si>
    <t>%</t>
  </si>
  <si>
    <t>249915769</t>
  </si>
  <si>
    <t>722</t>
  </si>
  <si>
    <t>Zdravotechnika - vnitřní vodovod</t>
  </si>
  <si>
    <t>93</t>
  </si>
  <si>
    <t>722160113</t>
  </si>
  <si>
    <t>Potrubí z měděných trubek polotvrdých, spojovaných měkkým pájením Ø 18/1</t>
  </si>
  <si>
    <t>-351115202</t>
  </si>
  <si>
    <t>94</t>
  </si>
  <si>
    <t>722160134</t>
  </si>
  <si>
    <t>Potrubí z měděných trubek tvrdých, spojovaných měkkým pájením Ø 22/1</t>
  </si>
  <si>
    <t>-48088884</t>
  </si>
  <si>
    <t>98</t>
  </si>
  <si>
    <t>722174002</t>
  </si>
  <si>
    <t>Potrubí z plastových trubek z polypropylenu (PPR) svařovaných polyfuzně PN 16 (SDR 7,4) D 20 x 2,8</t>
  </si>
  <si>
    <t>570564846</t>
  </si>
  <si>
    <t>99</t>
  </si>
  <si>
    <t>722174022</t>
  </si>
  <si>
    <t>Potrubí z plastových trubek z polypropylenu (PPR) svařovaných polyfuzně PN 20 (SDR 6) D 20 x 3,4</t>
  </si>
  <si>
    <t>246873691</t>
  </si>
  <si>
    <t>100</t>
  </si>
  <si>
    <t>722174062</t>
  </si>
  <si>
    <t>Potrubí z plastových trubek z polypropylenu (PPR) svařovaných polyfuzně křížení potrubí (PPR) PN 20 (SDR 6) D 20 x 3,4</t>
  </si>
  <si>
    <t>-671063060</t>
  </si>
  <si>
    <t>101</t>
  </si>
  <si>
    <t>722179191</t>
  </si>
  <si>
    <t>Příplatek k ceně rozvody vody z plastů  za práce malého rozsahu na zakázce do 20 m rozvodu</t>
  </si>
  <si>
    <t>soubor</t>
  </si>
  <si>
    <t>624039280</t>
  </si>
  <si>
    <t>102</t>
  </si>
  <si>
    <t>722179192</t>
  </si>
  <si>
    <t>Příplatek k ceně rozvody vody z plastů  za práce malého rozsahu na zakázce při průměru trubek do 32 mm, do 15 svarů</t>
  </si>
  <si>
    <t>-1942594442</t>
  </si>
  <si>
    <t>105</t>
  </si>
  <si>
    <t>722181251</t>
  </si>
  <si>
    <t>Ochrana potrubí  termoizolačními trubicemi z pěnového polyetylenu PE přilepenými v příčných a podélných spojích, tloušťky izolace přes 20 do 25 mm, vnitřního průměru izolace DN do 22 mm</t>
  </si>
  <si>
    <t>-156998560</t>
  </si>
  <si>
    <t>106</t>
  </si>
  <si>
    <t>722220152</t>
  </si>
  <si>
    <t>Armatury s jedním závitem plastové (PPR) PN 20 (SDR 6) DN 20 x G 1/2</t>
  </si>
  <si>
    <t>1983643754</t>
  </si>
  <si>
    <t>107</t>
  </si>
  <si>
    <t>722220241</t>
  </si>
  <si>
    <t>Armatury s jedním závitem přechodové tvarovky PPR, PN 20 (SDR 6) s kovovým závitem vnitřním přechodky s převlečnou maticí D 20 x G 3/4</t>
  </si>
  <si>
    <t>2071974995</t>
  </si>
  <si>
    <t>108</t>
  </si>
  <si>
    <t>722230112</t>
  </si>
  <si>
    <t>Armatury se dvěma závity ventily přímé s odvodňovacím ventilem G 3/4</t>
  </si>
  <si>
    <t>575115215</t>
  </si>
  <si>
    <t>109</t>
  </si>
  <si>
    <t>722290234</t>
  </si>
  <si>
    <t>Zkoušky, proplach a desinfekce vodovodního potrubí  proplach a desinfekce vodovodního potrubí do DN 80</t>
  </si>
  <si>
    <t>615088783</t>
  </si>
  <si>
    <t>110</t>
  </si>
  <si>
    <t>998722201</t>
  </si>
  <si>
    <t>Přesun hmot pro vnitřní vodovod  stanovený procentní sazbou (%) z ceny vodorovná dopravní vzdálenost do 50 m v objektech výšky do 6 m</t>
  </si>
  <si>
    <t>-411915373</t>
  </si>
  <si>
    <t>725</t>
  </si>
  <si>
    <t>Zdravotechnika - zařizovací předměty</t>
  </si>
  <si>
    <t>111</t>
  </si>
  <si>
    <t>725112022</t>
  </si>
  <si>
    <t>Zařízení záchodů klozety keramické závěsné na nosné stěny s hlubokým splachováním odpad vodorovný</t>
  </si>
  <si>
    <t>-1338499229</t>
  </si>
  <si>
    <t>112</t>
  </si>
  <si>
    <t>725211601</t>
  </si>
  <si>
    <t>Umyvadla keramická bílá bez výtokových armatur připevněná na stěnu šrouby bez sloupu nebo krytu na sifon 500 mm</t>
  </si>
  <si>
    <t>-1567762013</t>
  </si>
  <si>
    <t>113</t>
  </si>
  <si>
    <t>725211651</t>
  </si>
  <si>
    <t>Umyvadla keramická bílá bez výtokových armatur do desky polozápustná šířky 560 mm</t>
  </si>
  <si>
    <t>-1584594156</t>
  </si>
  <si>
    <t>114</t>
  </si>
  <si>
    <t>725291511</t>
  </si>
  <si>
    <t>Doplňky zařízení koupelen a záchodů  plastové dávkovač tekutého mýdla na 350 ml</t>
  </si>
  <si>
    <t>230112605</t>
  </si>
  <si>
    <t>115</t>
  </si>
  <si>
    <t>725291521</t>
  </si>
  <si>
    <t>Doplňky zařízení koupelen a záchodů  plastové zásobník toaletních papírů</t>
  </si>
  <si>
    <t>254071397</t>
  </si>
  <si>
    <t>116</t>
  </si>
  <si>
    <t>725311121</t>
  </si>
  <si>
    <t>Dřezy bez výtokových armatur jednoduché se zápachovou uzávěrkou nerezové s odkapávací plochou 560x480 mm a miskou</t>
  </si>
  <si>
    <t>601718289</t>
  </si>
  <si>
    <t>121</t>
  </si>
  <si>
    <t>725813111</t>
  </si>
  <si>
    <t>Ventily rohové bez připojovací trubičky nebo flexi hadičky G 1/2</t>
  </si>
  <si>
    <t>1932335932</t>
  </si>
  <si>
    <t>117</t>
  </si>
  <si>
    <t>725821311</t>
  </si>
  <si>
    <t>Baterie dřezové nástěnné pákové s otáčivým kulatým ústím a délkou ramínka 200 mm</t>
  </si>
  <si>
    <t>-792632065</t>
  </si>
  <si>
    <t>118</t>
  </si>
  <si>
    <t>725822611</t>
  </si>
  <si>
    <t>Baterie umyvadlové stojánkové pákové bez výpusti</t>
  </si>
  <si>
    <t>435837748</t>
  </si>
  <si>
    <t>119</t>
  </si>
  <si>
    <t>725851325</t>
  </si>
  <si>
    <t>Ventily odpadní pro zařizovací předměty umyvadlové bez přepadu G 5/4</t>
  </si>
  <si>
    <t>-1627430550</t>
  </si>
  <si>
    <t>122</t>
  </si>
  <si>
    <t>998725201</t>
  </si>
  <si>
    <t>Přesun hmot pro zařizovací předměty  stanovený procentní sazbou (%) z ceny vodorovná dopravní vzdálenost do 50 m v objektech výšky do 6 m</t>
  </si>
  <si>
    <t>-611334748</t>
  </si>
  <si>
    <t>741</t>
  </si>
  <si>
    <t>Elektroinstalace - silnoproud</t>
  </si>
  <si>
    <t>131</t>
  </si>
  <si>
    <t>741112061</t>
  </si>
  <si>
    <t>Montáž krabic elektroinstalačních bez napojení na trubky a lišty, demontáže a montáže víčka a přístroje přístrojových zapuštěných plastových kruhových</t>
  </si>
  <si>
    <t>655104735</t>
  </si>
  <si>
    <t>132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</si>
  <si>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</si>
  <si>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</si>
  <si>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-1270507883</t>
  </si>
  <si>
    <t>133</t>
  </si>
  <si>
    <t>741112352</t>
  </si>
  <si>
    <t>Montáž krabic pancéřových bez napojení na trubky a lišty a demontáže a montáže víčka otevření nebo uzavření krabic víčkem na 2 šrouby</t>
  </si>
  <si>
    <t>-786981400</t>
  </si>
  <si>
    <t>209</t>
  </si>
  <si>
    <t>741122011</t>
  </si>
  <si>
    <t>Montáž kabelů měděných bez ukončení uložených pod omítku plných kulatých (CYKY), počtu a průřezu žil 2x1,5 až 2,5 mm2</t>
  </si>
  <si>
    <t>1505111093</t>
  </si>
  <si>
    <t>210</t>
  </si>
  <si>
    <t>34111005</t>
  </si>
  <si>
    <t>kabel silový s Cu jádrem 1 kV 2x1,5mm2</t>
  </si>
  <si>
    <t>32</t>
  </si>
  <si>
    <t>1743819621</t>
  </si>
  <si>
    <t>145</t>
  </si>
  <si>
    <t>741122015</t>
  </si>
  <si>
    <t>Montáž kabelů měděných bez ukončení uložených pod omítku plných kulatých (CYKY), počtu a průřezu žil 3x1,5 mm2</t>
  </si>
  <si>
    <t>-883162165</t>
  </si>
  <si>
    <t>146</t>
  </si>
  <si>
    <t>PKB.711018</t>
  </si>
  <si>
    <t>CYKY-J 3x1,5</t>
  </si>
  <si>
    <t>133059718</t>
  </si>
  <si>
    <t>143</t>
  </si>
  <si>
    <t>741122016</t>
  </si>
  <si>
    <t>Montáž kabelů měděných bez ukončení uložených pod omítku plných kulatých (CYKY), počtu a průřezu žil 3x2,5 až 6 mm2</t>
  </si>
  <si>
    <t>1998271743</t>
  </si>
  <si>
    <t>147</t>
  </si>
  <si>
    <t>34111036</t>
  </si>
  <si>
    <t>kabel silový s Cu jádrem 1 kV 3x2,5mm2</t>
  </si>
  <si>
    <t>-356696078</t>
  </si>
  <si>
    <t>148</t>
  </si>
  <si>
    <t>741122211</t>
  </si>
  <si>
    <t>Montáž kabelů měděných bez ukončení uložených volně nebo v liště plných kulatých (CYKY) počtu a průřezu žil 3x1,5 až 6 mm2</t>
  </si>
  <si>
    <t>1888324160</t>
  </si>
  <si>
    <t>149</t>
  </si>
  <si>
    <t>187729488</t>
  </si>
  <si>
    <t>171</t>
  </si>
  <si>
    <t>741122232</t>
  </si>
  <si>
    <t>Montáž kabelů měděných bez ukončení uložených volně nebo v liště plných kulatých (CYKY) počtu a průřezu žil 5x4 až 6 mm2</t>
  </si>
  <si>
    <t>1173403277</t>
  </si>
  <si>
    <t>170</t>
  </si>
  <si>
    <t>34111100</t>
  </si>
  <si>
    <t>kabel silový s Cu jádrem 1 kV 5x6mm2</t>
  </si>
  <si>
    <t>-683946937</t>
  </si>
  <si>
    <t>151</t>
  </si>
  <si>
    <t>741128005</t>
  </si>
  <si>
    <t>Ostatní práce při montáži vodičů a kabelů úpravy vodičů a kabelů trasování vedení na omítce</t>
  </si>
  <si>
    <t>-341390833</t>
  </si>
  <si>
    <t>152</t>
  </si>
  <si>
    <t>741130001</t>
  </si>
  <si>
    <t>Ukončení vodičů izolovaných s označením a zapojením v rozváděči nebo na přístroji, průřezu žíly do 2,5 mm2</t>
  </si>
  <si>
    <t>-525279420</t>
  </si>
  <si>
    <t>153</t>
  </si>
  <si>
    <t>741130021</t>
  </si>
  <si>
    <t>Ukončení vodičů izolovaných s označením a zapojením na svorkovnici s otevřením a uzavřením krytu, průřezu žíly do 2,5 mm2</t>
  </si>
  <si>
    <t>903058962</t>
  </si>
  <si>
    <t>154</t>
  </si>
  <si>
    <t>741210001</t>
  </si>
  <si>
    <t>Montáž rozvodnic oceloplechových nebo plastových bez zapojení vodičů běžných, hmotnosti do 20 kg</t>
  </si>
  <si>
    <t>2096307750</t>
  </si>
  <si>
    <t>155</t>
  </si>
  <si>
    <t>35713101</t>
  </si>
  <si>
    <t>rozvodnice nástěnná, neprůhledné dveře, 1 řada, šířka 8 modulárních jednotek</t>
  </si>
  <si>
    <t>782513951</t>
  </si>
  <si>
    <t>157</t>
  </si>
  <si>
    <t>741231001</t>
  </si>
  <si>
    <t>Montáž svorkovnic do rozváděčů s popisnými štítky se zapojením vodičů na jedné straně řadových, průřezové plochy vodičů do 2,5 mm2</t>
  </si>
  <si>
    <t>-1477909964</t>
  </si>
  <si>
    <t>158</t>
  </si>
  <si>
    <t>741231002</t>
  </si>
  <si>
    <t>Montáž svorkovnic do rozváděčů s popisnými štítky se zapojením vodičů na jedné straně řadových, průřezové plochy vodičů do 6 mm2</t>
  </si>
  <si>
    <t>-966199745</t>
  </si>
  <si>
    <t>213</t>
  </si>
  <si>
    <t>741310561</t>
  </si>
  <si>
    <t>Montáž spínačů tří nebo čtyřpólových vypínačů výkonových pojistkových, do 63 A</t>
  </si>
  <si>
    <t>580306185</t>
  </si>
  <si>
    <t>214</t>
  </si>
  <si>
    <t>34536398</t>
  </si>
  <si>
    <t>spínač páčkový 25A zapuštěnámontáž se signální doutnavkou 39563-23C</t>
  </si>
  <si>
    <t>-1158250387</t>
  </si>
  <si>
    <t>165</t>
  </si>
  <si>
    <t>741320105</t>
  </si>
  <si>
    <t>Montáž jističů se zapojením vodičů jednopólových nn do 25 A ve skříni</t>
  </si>
  <si>
    <t>-999466515</t>
  </si>
  <si>
    <t>166</t>
  </si>
  <si>
    <t>35822109</t>
  </si>
  <si>
    <t>jistič 1pólový-charakteristika B 10A</t>
  </si>
  <si>
    <t>476602947</t>
  </si>
  <si>
    <t>211</t>
  </si>
  <si>
    <t>35889206</t>
  </si>
  <si>
    <t>chránič proudový 4pólový 25A pracovního proudu 0.03 A</t>
  </si>
  <si>
    <t>-244002168</t>
  </si>
  <si>
    <t>161</t>
  </si>
  <si>
    <t>741313001</t>
  </si>
  <si>
    <t>Montáž zásuvek domovních se zapojením vodičů bezšroubové připojení polozapuštěných nebo zapuštěných 10/16 A, provedení 2P + PE</t>
  </si>
  <si>
    <t>-1321699735</t>
  </si>
  <si>
    <t>162</t>
  </si>
  <si>
    <t>741313002</t>
  </si>
  <si>
    <t>Montáž zásuvek domovních se zapojením vodičů bezšroubové připojení polozapuštěných nebo zapuštěných 10/16 A, provedení 2P + PE dvojí zapojení pro průběžnou montáž</t>
  </si>
  <si>
    <t>-1999528593</t>
  </si>
  <si>
    <t>164</t>
  </si>
  <si>
    <t>34555124</t>
  </si>
  <si>
    <t>zásuvka 2násobná 16A ostatní barvy</t>
  </si>
  <si>
    <t>843352225</t>
  </si>
  <si>
    <t>159</t>
  </si>
  <si>
    <t>741310001</t>
  </si>
  <si>
    <t>Montáž spínačů jedno nebo dvoupólových nástěnných se zapojením vodičů, pro prostředí normální vypínačů, řazení 1-jednopólových</t>
  </si>
  <si>
    <t>-1271024838</t>
  </si>
  <si>
    <t>140</t>
  </si>
  <si>
    <t>34535516</t>
  </si>
  <si>
    <t>spínač jednopólový 10A ostatní barvy</t>
  </si>
  <si>
    <t>1099843141</t>
  </si>
  <si>
    <t>160</t>
  </si>
  <si>
    <t>741310022</t>
  </si>
  <si>
    <t>Montáž spínačů jedno nebo dvoupólových nástěnných se zapojením vodičů, pro prostředí normální přepínačů, řazení 6-střídavých</t>
  </si>
  <si>
    <t>505737268</t>
  </si>
  <si>
    <t>141</t>
  </si>
  <si>
    <t>34535576</t>
  </si>
  <si>
    <t>spínač řazení 5 10A ostatní barvy</t>
  </si>
  <si>
    <t>1848200469</t>
  </si>
  <si>
    <t>169</t>
  </si>
  <si>
    <t>741320165</t>
  </si>
  <si>
    <t>Montáž jističů se zapojením vodičů třípólových nn do 25 A ve skříni</t>
  </si>
  <si>
    <t>-846452719</t>
  </si>
  <si>
    <t>168</t>
  </si>
  <si>
    <t>35822402</t>
  </si>
  <si>
    <t>jistič 3pólový-charakteristika B 20A</t>
  </si>
  <si>
    <t>-417605559</t>
  </si>
  <si>
    <t>173</t>
  </si>
  <si>
    <t>741372012</t>
  </si>
  <si>
    <t>Montáž svítidel LED se zapojením vodičů bytových nebo společenských místností přisazených nástěnných reflektorových bez pohybového čidla</t>
  </si>
  <si>
    <t>-938914150</t>
  </si>
  <si>
    <t>175</t>
  </si>
  <si>
    <t>34818210</t>
  </si>
  <si>
    <t>svítidlo bytové nástěnné plastové IP 42  109, 1x9 W</t>
  </si>
  <si>
    <t>1528843028</t>
  </si>
  <si>
    <t>174</t>
  </si>
  <si>
    <t>741372051</t>
  </si>
  <si>
    <t>Montáž svítidel LED se zapojením vodičů bytových nebo společenských místností přisazených stropních reflektorových bez pohybového čidla</t>
  </si>
  <si>
    <t>-1765160407</t>
  </si>
  <si>
    <t>177</t>
  </si>
  <si>
    <t>3487230.2</t>
  </si>
  <si>
    <t>světlomet se speciální žárovkou halogenovou 1500W</t>
  </si>
  <si>
    <t>1104134121</t>
  </si>
  <si>
    <t>172</t>
  </si>
  <si>
    <t>741372053</t>
  </si>
  <si>
    <t>Montáž svítidel LED se zapojením vodičů bytových nebo společenských místností přisazených stropních reflektorových lištový systém</t>
  </si>
  <si>
    <t>8332290</t>
  </si>
  <si>
    <t>178</t>
  </si>
  <si>
    <t>3487230.3</t>
  </si>
  <si>
    <t>-1382633325</t>
  </si>
  <si>
    <t>215</t>
  </si>
  <si>
    <t>741410072</t>
  </si>
  <si>
    <t>Montáž uzemňovacího vedení s upevněním, propojením a připojením pomocí svorek doplňků ostatních konstrukcí vodičem průřezu do 16 mm2, uloženým pevně</t>
  </si>
  <si>
    <t>-984099985</t>
  </si>
  <si>
    <t>216</t>
  </si>
  <si>
    <t>34140842</t>
  </si>
  <si>
    <t>vodič izolovaný s Cu jádrem 4mm2</t>
  </si>
  <si>
    <t>-968812055</t>
  </si>
  <si>
    <t>47</t>
  </si>
  <si>
    <t>741374823</t>
  </si>
  <si>
    <t>Demontáž svítidel se zachováním funkčnosti v bytových nebo společenských místnostech modulového systému zářivkových, délky přes 1100 mm</t>
  </si>
  <si>
    <t>-66905638</t>
  </si>
  <si>
    <t>179</t>
  </si>
  <si>
    <t>741810001</t>
  </si>
  <si>
    <t>Zkoušky a prohlídky elektrických rozvodů a zařízení celková prohlídka a vyhotovení revizní zprávy pro objem montážních prací do 100 tis. Kč</t>
  </si>
  <si>
    <t>1556703231</t>
  </si>
  <si>
    <t>180</t>
  </si>
  <si>
    <t>741820102</t>
  </si>
  <si>
    <t>Měření osvětlovacího zařízení intenzity osvětlení na pracovišti do 50 svítidel</t>
  </si>
  <si>
    <t>1243874179</t>
  </si>
  <si>
    <t>181</t>
  </si>
  <si>
    <t>998741201</t>
  </si>
  <si>
    <t>Přesun hmot pro silnoproud stanovený procentní sazbou (%) z ceny vodorovná dopravní vzdálenost do 50 m v objektech výšky do 6 m</t>
  </si>
  <si>
    <t>-1900189941</t>
  </si>
  <si>
    <t>763</t>
  </si>
  <si>
    <t>Konstrukce suché výstavby</t>
  </si>
  <si>
    <t>28</t>
  </si>
  <si>
    <t>763111318</t>
  </si>
  <si>
    <t>Příčka ze sádrokartonových desek  s nosnou konstrukcí z jednoduchých ocelových profilů UW, CW jednoduše opláštěná deskou standardní A tl. 12,5 mm, příčka tl. 125 mm, profil 100 TI tl. 100 mm, EI 30, Rw 48 dB</t>
  </si>
  <si>
    <t>-185195072</t>
  </si>
  <si>
    <t>29</t>
  </si>
  <si>
    <t>763111336</t>
  </si>
  <si>
    <t>Příčka ze sádrokartonových desek  s nosnou konstrukcí z jednoduchých ocelových profilů UW, CW jednoduše opláštěná deskou impregnovanou H2 tl. 12,5 mm, příčka tl. 125 mm, profil 100 TI tl. 80 mm, EI 30, Rw 48 dB</t>
  </si>
  <si>
    <t>-387411588</t>
  </si>
  <si>
    <t>30</t>
  </si>
  <si>
    <t>763111712</t>
  </si>
  <si>
    <t>Příčka ze sádrokartonových desek  ostatní konstrukce a práce na příčkách ze sádrokartonových desek kluzné napojení příčky ke stropu</t>
  </si>
  <si>
    <t>1930698240</t>
  </si>
  <si>
    <t>763111713</t>
  </si>
  <si>
    <t>Příčka ze sádrokartonových desek  ostatní konstrukce a práce na příčkách ze sádrokartonových desek ukončení příčky ve volném prostoru</t>
  </si>
  <si>
    <t>-1253158203</t>
  </si>
  <si>
    <t>31</t>
  </si>
  <si>
    <t>763111714</t>
  </si>
  <si>
    <t>Příčka ze sádrokartonových desek  ostatní konstrukce a práce na příčkách ze sádrokartonových desek zalomení příčky</t>
  </si>
  <si>
    <t>-2108914741</t>
  </si>
  <si>
    <t>36</t>
  </si>
  <si>
    <t>763111717</t>
  </si>
  <si>
    <t>Příčka ze sádrokartonových desek  ostatní konstrukce a práce na příčkách ze sádrokartonových desek základní penetrační nátěr</t>
  </si>
  <si>
    <t>-342815952</t>
  </si>
  <si>
    <t>33</t>
  </si>
  <si>
    <t>763111718</t>
  </si>
  <si>
    <t>Příčka ze sádrokartonových desek  ostatní konstrukce a práce na příčkách ze sádrokartonových desek úprava styku příčky a podhledu separační páskou se silikonem</t>
  </si>
  <si>
    <t>-2078769606</t>
  </si>
  <si>
    <t>34</t>
  </si>
  <si>
    <t>763111722</t>
  </si>
  <si>
    <t>Příčka ze sádrokartonových desek  ostatní konstrukce a práce na příčkách ze sádrokartonových desek ochrana rohů úhelníky pozinkované</t>
  </si>
  <si>
    <t>-33116203</t>
  </si>
  <si>
    <t>35</t>
  </si>
  <si>
    <t>763111763</t>
  </si>
  <si>
    <t>Příčka ze sádrokartonových desek  Příplatek k cenám za zahuštění profilů u příček s nosnou konstrukcí ze zdvojených profilů na vzdálenost 31 cm</t>
  </si>
  <si>
    <t>-521044553</t>
  </si>
  <si>
    <t>27</t>
  </si>
  <si>
    <t>763112322</t>
  </si>
  <si>
    <t>Příčka mezibytová ze sádrokartonových desek  s nosnou konstrukcí ze zdvojených ocelových profilů UW, CW dvojitě opláštěná deskami protipožárními DF tl. 2 x 12,5 mm, příčka tl. 155 mm, profil 50 TI tl. 50+50 mm, EI 90, Rw 62 dB</t>
  </si>
  <si>
    <t>-470227313</t>
  </si>
  <si>
    <t>26</t>
  </si>
  <si>
    <t>763113331</t>
  </si>
  <si>
    <t>Příčka instalační ze sádrokartonových desek  s nosnou konstrukcí ze zdvojených ocelových profilů UW, CW s mezerou, CW profily navzájem spojeny páskem sádry dvojitě opláštěná deskami protipožárními impregnovanými H2DF tl. 2 x 12,5 mm, příčka tl. 155 mm, profil 50 TI tl. 50 mm, EI 60, Rw 54 dB</t>
  </si>
  <si>
    <t>1391165716</t>
  </si>
  <si>
    <t>37</t>
  </si>
  <si>
    <t>763131411</t>
  </si>
  <si>
    <t>Podhled ze sádrokartonových desek  dvouvrstvá zavěšená spodní konstrukce z ocelových profilů CD, UD jednoduše opláštěná deskou standardní A, tl. 12,5 mm, bez TI</t>
  </si>
  <si>
    <t>599718137</t>
  </si>
  <si>
    <t>38</t>
  </si>
  <si>
    <t>763131451</t>
  </si>
  <si>
    <t>Podhled ze sádrokartonových desek  dvouvrstvá zavěšená spodní konstrukce z ocelových profilů CD, UD jednoduše opláštěná deskou impregnovanou H2, tl. 12,5 mm, bez TI</t>
  </si>
  <si>
    <t>548326449</t>
  </si>
  <si>
    <t>41</t>
  </si>
  <si>
    <t>763131713</t>
  </si>
  <si>
    <t>Podhled ze sádrokartonových desek  ostatní práce a konstrukce na podhledech ze sádrokartonových desek napojení na obvodové konstrukce profilem</t>
  </si>
  <si>
    <t>-1780069349</t>
  </si>
  <si>
    <t>42</t>
  </si>
  <si>
    <t>763131714</t>
  </si>
  <si>
    <t>Podhled ze sádrokartonových desek  ostatní práce a konstrukce na podhledech ze sádrokartonových desek základní penetrační nátěr</t>
  </si>
  <si>
    <t>198221146</t>
  </si>
  <si>
    <t>43</t>
  </si>
  <si>
    <t>763131765</t>
  </si>
  <si>
    <t>Podhled ze sádrokartonových desek  Příplatek k cenám za výšku zavěšení přes 0,5 do 1,0 m</t>
  </si>
  <si>
    <t>-281237972</t>
  </si>
  <si>
    <t>44</t>
  </si>
  <si>
    <t>763131771</t>
  </si>
  <si>
    <t>Podhled ze sádrokartonových desek  Příplatek k cenám za rovinnost kvality speciální tmelení kvality Q3</t>
  </si>
  <si>
    <t>-254818504</t>
  </si>
  <si>
    <t>45</t>
  </si>
  <si>
    <t>998763201</t>
  </si>
  <si>
    <t>Přesun hmot pro dřevostavby  stanovený procentní sazbou (%) z ceny vodorovná dopravní vzdálenost do 50 m v objektech výšky přes 6 do 12 m</t>
  </si>
  <si>
    <t>2145716782</t>
  </si>
  <si>
    <t>766</t>
  </si>
  <si>
    <t>Konstrukce truhlářské</t>
  </si>
  <si>
    <t>226</t>
  </si>
  <si>
    <t>766660001</t>
  </si>
  <si>
    <t>Montáž dveřních křídel dřevěných nebo plastových otevíravých do ocelové zárubně povrchově upravených jednokřídlových, šířky do 800 mm</t>
  </si>
  <si>
    <t>-168806905</t>
  </si>
  <si>
    <t>227</t>
  </si>
  <si>
    <t>61160325</t>
  </si>
  <si>
    <t>dveře dřevěné vnitřní hladké plné 1křídlé standard vč. mřížky Al 600-700x1970mm</t>
  </si>
  <si>
    <t>-1393599732</t>
  </si>
  <si>
    <t>230</t>
  </si>
  <si>
    <t>61162772</t>
  </si>
  <si>
    <t>dveře vnitřní hladké foliované plné 1křídlé 800x1970mm</t>
  </si>
  <si>
    <t>-1940817394</t>
  </si>
  <si>
    <t>231</t>
  </si>
  <si>
    <t>766660733</t>
  </si>
  <si>
    <t>Montáž dveřních doplňků dveřního kování bezpečnostního štítku s klikou</t>
  </si>
  <si>
    <t>-1908897270</t>
  </si>
  <si>
    <t>232</t>
  </si>
  <si>
    <t>54913652</t>
  </si>
  <si>
    <t>kování dveřní vrchní knoflík se štíty pro vložku</t>
  </si>
  <si>
    <t>sada</t>
  </si>
  <si>
    <t>-1224192008</t>
  </si>
  <si>
    <t>233</t>
  </si>
  <si>
    <t>54964150</t>
  </si>
  <si>
    <t>vložka zámková cylindrická oboustranná+4 klíče</t>
  </si>
  <si>
    <t>-200912106</t>
  </si>
  <si>
    <t>225</t>
  </si>
  <si>
    <t>998766201</t>
  </si>
  <si>
    <t>Přesun hmot pro konstrukce truhlářské stanovený procentní sazbou (%) z ceny vodorovná dopravní vzdálenost do 50 m v objektech výšky do 6 m</t>
  </si>
  <si>
    <t>1716044298</t>
  </si>
  <si>
    <t>771</t>
  </si>
  <si>
    <t>Podlahy z dlaždic</t>
  </si>
  <si>
    <t>54</t>
  </si>
  <si>
    <t>771121011</t>
  </si>
  <si>
    <t>Příprava podkladu před provedením dlažby nátěr penetrační na podlahu</t>
  </si>
  <si>
    <t>165494116</t>
  </si>
  <si>
    <t>60</t>
  </si>
  <si>
    <t>771577111</t>
  </si>
  <si>
    <t>Montáž podlah z dlaždic keramických lepených flexibilním lepidlem Příplatek k cenám za plochu do 5 m2 jednotlivě</t>
  </si>
  <si>
    <t>1828342509</t>
  </si>
  <si>
    <t>57</t>
  </si>
  <si>
    <t>771591112</t>
  </si>
  <si>
    <t>Izolace podlahy pod dlažbu nátěrem nebo stěrkou ve dvou vrstvách</t>
  </si>
  <si>
    <t>2126090929</t>
  </si>
  <si>
    <t>58</t>
  </si>
  <si>
    <t>771574115</t>
  </si>
  <si>
    <t>Montáž podlah z dlaždic keramických lepených flexibilním lepidlem maloformátových hladkých přes 22 do 25 ks/m2</t>
  </si>
  <si>
    <t>1144860877</t>
  </si>
  <si>
    <t>61</t>
  </si>
  <si>
    <t>771474112</t>
  </si>
  <si>
    <t>Montáž soklů z dlaždic keramických lepených flexibilním lepidlem rovných, výšky přes 65 do 90 mm</t>
  </si>
  <si>
    <t>1109072734</t>
  </si>
  <si>
    <t>59</t>
  </si>
  <si>
    <t>LSS.TAA26069</t>
  </si>
  <si>
    <t>dlaždice slinutá TAURUS GRANIT, 198 x 198 x 9 mm</t>
  </si>
  <si>
    <t>-1472813728</t>
  </si>
  <si>
    <t>55</t>
  </si>
  <si>
    <t>771161021</t>
  </si>
  <si>
    <t>Příprava podkladu před provedením dlažby montáž profilu ukončujícího profilu pro plynulý přechod (dlažba-koberec apod.)</t>
  </si>
  <si>
    <t>108220878</t>
  </si>
  <si>
    <t>56</t>
  </si>
  <si>
    <t>59054103</t>
  </si>
  <si>
    <t>profil přechodový Al s pohyblivým ramenem 15x30mm</t>
  </si>
  <si>
    <t>-786698377</t>
  </si>
  <si>
    <t>62</t>
  </si>
  <si>
    <t>771591185</t>
  </si>
  <si>
    <t>Podlahy - dokončovací práce pracnější řezání dlaždic keramických rovné</t>
  </si>
  <si>
    <t>1763929800</t>
  </si>
  <si>
    <t>63</t>
  </si>
  <si>
    <t>998771202</t>
  </si>
  <si>
    <t>Přesun hmot pro podlahy z dlaždic stanovený procentní sazbou (%) z ceny vodorovná dopravní vzdálenost do 50 m v objektech výšky přes 6 do 12 m</t>
  </si>
  <si>
    <t>812678895</t>
  </si>
  <si>
    <t>776</t>
  </si>
  <si>
    <t>Podlahy povlakové</t>
  </si>
  <si>
    <t>65</t>
  </si>
  <si>
    <t>776111115</t>
  </si>
  <si>
    <t>Příprava podkladu broušení podlah stávajícího podkladu před litím stěrky</t>
  </si>
  <si>
    <t>174947914</t>
  </si>
  <si>
    <t>66</t>
  </si>
  <si>
    <t>776111311</t>
  </si>
  <si>
    <t>Příprava podkladu vysátí podlah</t>
  </si>
  <si>
    <t>1230186784</t>
  </si>
  <si>
    <t>68</t>
  </si>
  <si>
    <t>776121321</t>
  </si>
  <si>
    <t>Příprava podkladu penetrace neředěná podlah</t>
  </si>
  <si>
    <t>1082145336</t>
  </si>
  <si>
    <t>776201812</t>
  </si>
  <si>
    <t>Demontáž povlakových podlahovin lepených ručně s podložkou</t>
  </si>
  <si>
    <t>358259920</t>
  </si>
  <si>
    <t>69</t>
  </si>
  <si>
    <t>776222111</t>
  </si>
  <si>
    <t>Montáž podlahovin z PVC lepením 2-složkovým lepidlem (do vlhkých prostor) z pásů</t>
  </si>
  <si>
    <t>183918704</t>
  </si>
  <si>
    <t>70</t>
  </si>
  <si>
    <t>28411000</t>
  </si>
  <si>
    <t>PVC heterogenní zátěžová antibakteriální, nášlapná vrstva 0,90mm, třída zátěže 34/43, otlak do 0,03mm, R10, hořlavost Bfl S1</t>
  </si>
  <si>
    <t>1668076912</t>
  </si>
  <si>
    <t>71</t>
  </si>
  <si>
    <t>776223112</t>
  </si>
  <si>
    <t>Montáž podlahovin z PVC spoj podlah svařováním za studena</t>
  </si>
  <si>
    <t>-1112147877</t>
  </si>
  <si>
    <t>776410811</t>
  </si>
  <si>
    <t>Demontáž soklíků nebo lišt pryžových nebo plastových</t>
  </si>
  <si>
    <t>1067853373</t>
  </si>
  <si>
    <t>14</t>
  </si>
  <si>
    <t>776141122</t>
  </si>
  <si>
    <t>Příprava podkladu vyrovnání samonivelační stěrkou podlah min.pevnosti 30 MPa, tloušťky přes 3 do 5 mm</t>
  </si>
  <si>
    <t>-1506257379</t>
  </si>
  <si>
    <t>72</t>
  </si>
  <si>
    <t>776411111</t>
  </si>
  <si>
    <t>Montáž soklíků lepením obvodových, výšky do 80 mm</t>
  </si>
  <si>
    <t>-1563160359</t>
  </si>
  <si>
    <t>73</t>
  </si>
  <si>
    <t>28411008</t>
  </si>
  <si>
    <t>lišta soklová PVC 16x60mm</t>
  </si>
  <si>
    <t>2090805360</t>
  </si>
  <si>
    <t>74</t>
  </si>
  <si>
    <t>998776201</t>
  </si>
  <si>
    <t>Přesun hmot pro podlahy povlakové  stanovený procentní sazbou (%) z ceny vodorovná dopravní vzdálenost do 50 m v objektech výšky do 6 m</t>
  </si>
  <si>
    <t>-1184845800</t>
  </si>
  <si>
    <t>781</t>
  </si>
  <si>
    <t>Dokončovací práce - obklady</t>
  </si>
  <si>
    <t>48</t>
  </si>
  <si>
    <t>781111011</t>
  </si>
  <si>
    <t>Příprava podkladu před provedením obkladu oprášení (ometení) stěny</t>
  </si>
  <si>
    <t>480042375</t>
  </si>
  <si>
    <t>49</t>
  </si>
  <si>
    <t>781121011</t>
  </si>
  <si>
    <t>Příprava podkladu před provedením obkladu nátěr penetrační na stěnu</t>
  </si>
  <si>
    <t>1394798596</t>
  </si>
  <si>
    <t>50</t>
  </si>
  <si>
    <t>781131112</t>
  </si>
  <si>
    <t>Izolace stěny pod obklad izolace nátěrem nebo stěrkou ve dvou vrstvách</t>
  </si>
  <si>
    <t>101401181</t>
  </si>
  <si>
    <t>51</t>
  </si>
  <si>
    <t>781131264</t>
  </si>
  <si>
    <t>Izolace stěny pod obklad izolace těsnícími izolačními pásy mezi podlahou a stěnu</t>
  </si>
  <si>
    <t>921126856</t>
  </si>
  <si>
    <t>52</t>
  </si>
  <si>
    <t>781474114</t>
  </si>
  <si>
    <t>Montáž obkladů vnitřních stěn z dlaždic keramických lepených flexibilním lepidlem maloformátových hladkých přes 19 do 22 ks/m2</t>
  </si>
  <si>
    <t>1179720803</t>
  </si>
  <si>
    <t>53</t>
  </si>
  <si>
    <t>LSS.WAAG6007</t>
  </si>
  <si>
    <t>obkládačka ColorONE, 198 x 248 x 6,8 mm</t>
  </si>
  <si>
    <t>1371543395</t>
  </si>
  <si>
    <t>998781201</t>
  </si>
  <si>
    <t>Přesun hmot pro obklady keramické  stanovený procentní sazbou (%) z ceny vodorovná dopravní vzdálenost do 50 m v objektech výšky do 6 m</t>
  </si>
  <si>
    <t>-29044682</t>
  </si>
  <si>
    <t>783</t>
  </si>
  <si>
    <t>Dokončovací práce - nátěry</t>
  </si>
  <si>
    <t>182</t>
  </si>
  <si>
    <t>783301313</t>
  </si>
  <si>
    <t>Příprava podkladu zámečnických konstrukcí před provedením nátěru odmaštění odmašťovačem ředidlovým</t>
  </si>
  <si>
    <t>-1317325666</t>
  </si>
  <si>
    <t>184</t>
  </si>
  <si>
    <t>783314203</t>
  </si>
  <si>
    <t>Základní antikorozní nátěr zámečnických konstrukcí jednonásobný syntetický samozákladující</t>
  </si>
  <si>
    <t>-1133370838</t>
  </si>
  <si>
    <t>185</t>
  </si>
  <si>
    <t>783315103</t>
  </si>
  <si>
    <t>Mezinátěr zámečnických konstrukcí jednonásobný syntetický samozákladující</t>
  </si>
  <si>
    <t>1524132129</t>
  </si>
  <si>
    <t>186</t>
  </si>
  <si>
    <t>783317105</t>
  </si>
  <si>
    <t>Krycí nátěr (email) zámečnických konstrukcí jednonásobný syntetický samozákladující</t>
  </si>
  <si>
    <t>-241354589</t>
  </si>
  <si>
    <t>784</t>
  </si>
  <si>
    <t>Dokončovací práce - malby a tapety</t>
  </si>
  <si>
    <t>187</t>
  </si>
  <si>
    <t>784111011</t>
  </si>
  <si>
    <t>Obroušení podkladu omítky v místnostech výšky do 3,80 m</t>
  </si>
  <si>
    <t>1225424307</t>
  </si>
  <si>
    <t>199</t>
  </si>
  <si>
    <t>784121001</t>
  </si>
  <si>
    <t>Oškrabání malby v místnostech výšky do 3,80 m</t>
  </si>
  <si>
    <t>-62336886</t>
  </si>
  <si>
    <t>190</t>
  </si>
  <si>
    <t>784121011</t>
  </si>
  <si>
    <t>Rozmývání podkladu po oškrabání malby v místnostech výšky do 3,80 m</t>
  </si>
  <si>
    <t>1711284519</t>
  </si>
  <si>
    <t>191</t>
  </si>
  <si>
    <t>784161201</t>
  </si>
  <si>
    <t>Lokální vyrovnání podkladu sádrovou stěrkou, tloušťky do 3 mm, plochy do 0,1 m2 v místnostech výšky do 3,80 m</t>
  </si>
  <si>
    <t>2089812309</t>
  </si>
  <si>
    <t>192</t>
  </si>
  <si>
    <t>784161211</t>
  </si>
  <si>
    <t>Lokální vyrovnání podkladu sádrovou stěrkou, tloušťky do 3 mm, plochy přes 0,1 do 0,25 m2 v místnostech výšky do 3,80 m</t>
  </si>
  <si>
    <t>2105085131</t>
  </si>
  <si>
    <t>196</t>
  </si>
  <si>
    <t>784171111</t>
  </si>
  <si>
    <t>Zakrytí nemalovaných ploch (materiál ve specifikaci) včetně pozdějšího odkrytí svislých ploch např. stěn, oken, dveří v místnostech výšky do 3,80</t>
  </si>
  <si>
    <t>1049744363</t>
  </si>
  <si>
    <t>195</t>
  </si>
  <si>
    <t>58124844</t>
  </si>
  <si>
    <t>fólie pro malířské potřeby zakrývací tl 25µ 4x5m</t>
  </si>
  <si>
    <t>2084186463</t>
  </si>
  <si>
    <t>197</t>
  </si>
  <si>
    <t>784181111</t>
  </si>
  <si>
    <t>Penetrace podkladu jednonásobná základní silikátová v místnostech výšky do 3,80 m</t>
  </si>
  <si>
    <t>-277842016</t>
  </si>
  <si>
    <t>198</t>
  </si>
  <si>
    <t>784211111</t>
  </si>
  <si>
    <t>Malby z malířských směsí otěruvzdorných za mokra dvojnásobné, bílé za mokra otěruvzdorné velmi dobře v místnostech výšky do 3,80 m</t>
  </si>
  <si>
    <t>-228177840</t>
  </si>
  <si>
    <t>VRN</t>
  </si>
  <si>
    <t>Vedlejší rozpočtové náklady</t>
  </si>
  <si>
    <t>VRN4</t>
  </si>
  <si>
    <t>Inženýrská činnost</t>
  </si>
  <si>
    <t>205</t>
  </si>
  <si>
    <t>045002000</t>
  </si>
  <si>
    <t>Kompletační a koordinační činnost</t>
  </si>
  <si>
    <t>1024</t>
  </si>
  <si>
    <t>-268831735</t>
  </si>
  <si>
    <t>VRN8</t>
  </si>
  <si>
    <t>Přesun stavebních kapacit</t>
  </si>
  <si>
    <t>207</t>
  </si>
  <si>
    <t>081002000</t>
  </si>
  <si>
    <t>Doprava zaměstnanců</t>
  </si>
  <si>
    <t>1234662958</t>
  </si>
  <si>
    <t>Ošetřovna s izolací - Zabudované vybavení</t>
  </si>
  <si>
    <t>766811115</t>
  </si>
  <si>
    <t>Montáž kuchyňských linek korpusu spodních skříněk na nožičky (včetně vyrovnání), šířky jednoho dílu do 600 mm</t>
  </si>
  <si>
    <t>1380500959</t>
  </si>
  <si>
    <t>766811116</t>
  </si>
  <si>
    <t>Montáž kuchyňských linek korpusu spodních skříněk na nožičky (včetně vyrovnání), šířky jednoho dílu přes 600 do 1200 mm</t>
  </si>
  <si>
    <t>-1404613610</t>
  </si>
  <si>
    <t>766811151</t>
  </si>
  <si>
    <t>Montáž kuchyňských linek korpusu horních skříněk šroubovaných na stěnu, šířky jednoho dílu do 600 mm</t>
  </si>
  <si>
    <t>-1166851562</t>
  </si>
  <si>
    <t>766811152</t>
  </si>
  <si>
    <t>Montáž kuchyňských linek korpusu horních skříněk šroubovaných na stěnu, šířky jednoho dílu přes 600 do 1200 mm</t>
  </si>
  <si>
    <t>1282602093</t>
  </si>
  <si>
    <t>766811213</t>
  </si>
  <si>
    <t>Montáž kuchyňských linek pracovní desky bez výřezu, délky jednoho dílu přes 2000 do 4000 mm</t>
  </si>
  <si>
    <t>-2107797776</t>
  </si>
  <si>
    <t>766811221</t>
  </si>
  <si>
    <t>Montáž kuchyňských linek pracovní desky Příplatek k ceně za vyřezání otvoru (včetně zaměření)</t>
  </si>
  <si>
    <t>-1373687072</t>
  </si>
  <si>
    <t>766811223</t>
  </si>
  <si>
    <t>Montáž kuchyňských linek pracovní desky Příplatek k ceně za usazení dřezu (včetně silikonu)</t>
  </si>
  <si>
    <t>187952173</t>
  </si>
  <si>
    <t>5544090.R</t>
  </si>
  <si>
    <t>skříňka s jednou zásuvkou pod umyvadlo keramické pravoúhlé š 500mm</t>
  </si>
  <si>
    <t>1942363397</t>
  </si>
  <si>
    <t>1564131776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</si>
</sst>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>
      <selection activeCell="E11" sqref="E1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" customHeight="1"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3" t="s">
        <v>6</v>
      </c>
      <c r="BT2" s="13" t="s">
        <v>7</v>
      </c>
    </row>
    <row r="3" spans="2:72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40" t="s">
        <v>14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18"/>
      <c r="AQ5" s="18"/>
      <c r="AR5" s="16"/>
      <c r="BE5" s="219" t="s">
        <v>15</v>
      </c>
      <c r="BS5" s="13" t="s">
        <v>6</v>
      </c>
    </row>
    <row r="6" spans="2:71" ht="36.9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42" t="s">
        <v>17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18"/>
      <c r="AQ6" s="18"/>
      <c r="AR6" s="16"/>
      <c r="BE6" s="220"/>
      <c r="BS6" s="13" t="s">
        <v>6</v>
      </c>
    </row>
    <row r="7" spans="2:7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20"/>
      <c r="BS7" s="13" t="s">
        <v>6</v>
      </c>
    </row>
    <row r="8" spans="2:7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30</v>
      </c>
      <c r="AO8" s="18"/>
      <c r="AP8" s="18"/>
      <c r="AQ8" s="18"/>
      <c r="AR8" s="16"/>
      <c r="BE8" s="220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20"/>
      <c r="BS9" s="13" t="s">
        <v>6</v>
      </c>
    </row>
    <row r="10" spans="2:71" ht="12" customHeight="1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25</v>
      </c>
      <c r="AO10" s="18"/>
      <c r="AP10" s="18"/>
      <c r="AQ10" s="18"/>
      <c r="AR10" s="16"/>
      <c r="BE10" s="220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28</v>
      </c>
      <c r="AO11" s="18"/>
      <c r="AP11" s="18"/>
      <c r="AQ11" s="18"/>
      <c r="AR11" s="16"/>
      <c r="BE11" s="220"/>
      <c r="BS11" s="13" t="s">
        <v>6</v>
      </c>
    </row>
    <row r="12" spans="2:71" ht="6.9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20"/>
      <c r="BS12" s="13" t="s">
        <v>6</v>
      </c>
    </row>
    <row r="13" spans="2:71" ht="12" customHeight="1">
      <c r="B13" s="17"/>
      <c r="C13" s="18"/>
      <c r="D13" s="25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30</v>
      </c>
      <c r="AO13" s="18"/>
      <c r="AP13" s="18"/>
      <c r="AQ13" s="18"/>
      <c r="AR13" s="16"/>
      <c r="BE13" s="220"/>
      <c r="BS13" s="13" t="s">
        <v>6</v>
      </c>
    </row>
    <row r="14" spans="2:71" ht="13.2">
      <c r="B14" s="17"/>
      <c r="C14" s="18"/>
      <c r="D14" s="18"/>
      <c r="E14" s="243" t="s">
        <v>30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5" t="s">
        <v>27</v>
      </c>
      <c r="AL14" s="18"/>
      <c r="AM14" s="18"/>
      <c r="AN14" s="27" t="s">
        <v>30</v>
      </c>
      <c r="AO14" s="18"/>
      <c r="AP14" s="18"/>
      <c r="AQ14" s="18"/>
      <c r="AR14" s="16"/>
      <c r="BE14" s="220"/>
      <c r="BS14" s="13" t="s">
        <v>6</v>
      </c>
    </row>
    <row r="15" spans="2:71" ht="6.9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20"/>
      <c r="BS15" s="13" t="s">
        <v>4</v>
      </c>
    </row>
    <row r="16" spans="2:71" ht="12" customHeight="1">
      <c r="B16" s="17"/>
      <c r="C16" s="18"/>
      <c r="D16" s="25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32</v>
      </c>
      <c r="AO16" s="18"/>
      <c r="AP16" s="18"/>
      <c r="AQ16" s="18"/>
      <c r="AR16" s="16"/>
      <c r="BE16" s="220"/>
      <c r="BS16" s="13" t="s">
        <v>4</v>
      </c>
    </row>
    <row r="17" spans="2:71" ht="18.45" customHeight="1">
      <c r="B17" s="17"/>
      <c r="C17" s="18"/>
      <c r="D17" s="18"/>
      <c r="E17" s="23" t="s">
        <v>33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34</v>
      </c>
      <c r="AO17" s="18"/>
      <c r="AP17" s="18"/>
      <c r="AQ17" s="18"/>
      <c r="AR17" s="16"/>
      <c r="BE17" s="220"/>
      <c r="BS17" s="13" t="s">
        <v>35</v>
      </c>
    </row>
    <row r="18" spans="2:71" ht="6.9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20"/>
      <c r="BS18" s="13" t="s">
        <v>6</v>
      </c>
    </row>
    <row r="19" spans="2:71" ht="12" customHeight="1">
      <c r="B19" s="17"/>
      <c r="C19" s="18"/>
      <c r="D19" s="25" t="s">
        <v>36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32</v>
      </c>
      <c r="AO19" s="18"/>
      <c r="AP19" s="18"/>
      <c r="AQ19" s="18"/>
      <c r="AR19" s="16"/>
      <c r="BE19" s="220"/>
      <c r="BS19" s="13" t="s">
        <v>6</v>
      </c>
    </row>
    <row r="20" spans="2:71" ht="18.45" customHeight="1">
      <c r="B20" s="17"/>
      <c r="C20" s="18"/>
      <c r="D20" s="18"/>
      <c r="E20" s="23" t="s">
        <v>37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34</v>
      </c>
      <c r="AO20" s="18"/>
      <c r="AP20" s="18"/>
      <c r="AQ20" s="18"/>
      <c r="AR20" s="16"/>
      <c r="BE20" s="220"/>
      <c r="BS20" s="13" t="s">
        <v>4</v>
      </c>
    </row>
    <row r="21" spans="2:57" ht="6.9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20"/>
    </row>
    <row r="22" spans="2:57" ht="12" customHeight="1">
      <c r="B22" s="17"/>
      <c r="C22" s="18"/>
      <c r="D22" s="25" t="s">
        <v>38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20"/>
    </row>
    <row r="23" spans="2:57" ht="16.5" customHeight="1">
      <c r="B23" s="17"/>
      <c r="C23" s="18"/>
      <c r="D23" s="18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18"/>
      <c r="AP23" s="18"/>
      <c r="AQ23" s="18"/>
      <c r="AR23" s="16"/>
      <c r="BE23" s="220"/>
    </row>
    <row r="24" spans="2:57" ht="6.9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20"/>
    </row>
    <row r="25" spans="2:57" ht="6.9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20"/>
    </row>
    <row r="26" spans="2:57" s="1" customFormat="1" ht="25.95" customHeight="1">
      <c r="B26" s="30"/>
      <c r="C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2">
        <f>ROUND(AG94,2)</f>
        <v>0</v>
      </c>
      <c r="AL26" s="223"/>
      <c r="AM26" s="223"/>
      <c r="AN26" s="223"/>
      <c r="AO26" s="223"/>
      <c r="AP26" s="31"/>
      <c r="AQ26" s="31"/>
      <c r="AR26" s="34"/>
      <c r="BE26" s="220"/>
    </row>
    <row r="27" spans="2:57" s="1" customFormat="1" ht="6.9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20"/>
    </row>
    <row r="28" spans="2:57" s="1" customFormat="1" ht="13.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46" t="s">
        <v>40</v>
      </c>
      <c r="M28" s="246"/>
      <c r="N28" s="246"/>
      <c r="O28" s="246"/>
      <c r="P28" s="246"/>
      <c r="Q28" s="31"/>
      <c r="R28" s="31"/>
      <c r="S28" s="31"/>
      <c r="T28" s="31"/>
      <c r="U28" s="31"/>
      <c r="V28" s="31"/>
      <c r="W28" s="246" t="s">
        <v>41</v>
      </c>
      <c r="X28" s="246"/>
      <c r="Y28" s="246"/>
      <c r="Z28" s="246"/>
      <c r="AA28" s="246"/>
      <c r="AB28" s="246"/>
      <c r="AC28" s="246"/>
      <c r="AD28" s="246"/>
      <c r="AE28" s="246"/>
      <c r="AF28" s="31"/>
      <c r="AG28" s="31"/>
      <c r="AH28" s="31"/>
      <c r="AI28" s="31"/>
      <c r="AJ28" s="31"/>
      <c r="AK28" s="246" t="s">
        <v>42</v>
      </c>
      <c r="AL28" s="246"/>
      <c r="AM28" s="246"/>
      <c r="AN28" s="246"/>
      <c r="AO28" s="246"/>
      <c r="AP28" s="31"/>
      <c r="AQ28" s="31"/>
      <c r="AR28" s="34"/>
      <c r="BE28" s="220"/>
    </row>
    <row r="29" spans="2:57" s="2" customFormat="1" ht="14.4" customHeight="1">
      <c r="B29" s="35"/>
      <c r="C29" s="36"/>
      <c r="D29" s="25" t="s">
        <v>43</v>
      </c>
      <c r="E29" s="36"/>
      <c r="F29" s="25" t="s">
        <v>44</v>
      </c>
      <c r="G29" s="36"/>
      <c r="H29" s="36"/>
      <c r="I29" s="36"/>
      <c r="J29" s="36"/>
      <c r="K29" s="36"/>
      <c r="L29" s="247">
        <v>0.21</v>
      </c>
      <c r="M29" s="218"/>
      <c r="N29" s="218"/>
      <c r="O29" s="218"/>
      <c r="P29" s="218"/>
      <c r="Q29" s="36"/>
      <c r="R29" s="36"/>
      <c r="S29" s="36"/>
      <c r="T29" s="36"/>
      <c r="U29" s="36"/>
      <c r="V29" s="36"/>
      <c r="W29" s="217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F29" s="36"/>
      <c r="AG29" s="36"/>
      <c r="AH29" s="36"/>
      <c r="AI29" s="36"/>
      <c r="AJ29" s="36"/>
      <c r="AK29" s="217">
        <f>ROUND(AV94,2)</f>
        <v>0</v>
      </c>
      <c r="AL29" s="218"/>
      <c r="AM29" s="218"/>
      <c r="AN29" s="218"/>
      <c r="AO29" s="218"/>
      <c r="AP29" s="36"/>
      <c r="AQ29" s="36"/>
      <c r="AR29" s="37"/>
      <c r="BE29" s="221"/>
    </row>
    <row r="30" spans="2:57" s="2" customFormat="1" ht="14.4" customHeight="1">
      <c r="B30" s="35"/>
      <c r="C30" s="36"/>
      <c r="D30" s="36"/>
      <c r="E30" s="36"/>
      <c r="F30" s="25" t="s">
        <v>45</v>
      </c>
      <c r="G30" s="36"/>
      <c r="H30" s="36"/>
      <c r="I30" s="36"/>
      <c r="J30" s="36"/>
      <c r="K30" s="36"/>
      <c r="L30" s="247">
        <v>0.15</v>
      </c>
      <c r="M30" s="218"/>
      <c r="N30" s="218"/>
      <c r="O30" s="218"/>
      <c r="P30" s="218"/>
      <c r="Q30" s="36"/>
      <c r="R30" s="36"/>
      <c r="S30" s="36"/>
      <c r="T30" s="36"/>
      <c r="U30" s="36"/>
      <c r="V30" s="36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F30" s="36"/>
      <c r="AG30" s="36"/>
      <c r="AH30" s="36"/>
      <c r="AI30" s="36"/>
      <c r="AJ30" s="36"/>
      <c r="AK30" s="217">
        <f>ROUND(AW94,2)</f>
        <v>0</v>
      </c>
      <c r="AL30" s="218"/>
      <c r="AM30" s="218"/>
      <c r="AN30" s="218"/>
      <c r="AO30" s="218"/>
      <c r="AP30" s="36"/>
      <c r="AQ30" s="36"/>
      <c r="AR30" s="37"/>
      <c r="BE30" s="221"/>
    </row>
    <row r="31" spans="2:57" s="2" customFormat="1" ht="14.4" customHeight="1" hidden="1">
      <c r="B31" s="35"/>
      <c r="C31" s="36"/>
      <c r="D31" s="36"/>
      <c r="E31" s="36"/>
      <c r="F31" s="25" t="s">
        <v>46</v>
      </c>
      <c r="G31" s="36"/>
      <c r="H31" s="36"/>
      <c r="I31" s="36"/>
      <c r="J31" s="36"/>
      <c r="K31" s="36"/>
      <c r="L31" s="247">
        <v>0.21</v>
      </c>
      <c r="M31" s="218"/>
      <c r="N31" s="218"/>
      <c r="O31" s="218"/>
      <c r="P31" s="218"/>
      <c r="Q31" s="36"/>
      <c r="R31" s="36"/>
      <c r="S31" s="36"/>
      <c r="T31" s="36"/>
      <c r="U31" s="36"/>
      <c r="V31" s="36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F31" s="36"/>
      <c r="AG31" s="36"/>
      <c r="AH31" s="36"/>
      <c r="AI31" s="36"/>
      <c r="AJ31" s="36"/>
      <c r="AK31" s="217">
        <v>0</v>
      </c>
      <c r="AL31" s="218"/>
      <c r="AM31" s="218"/>
      <c r="AN31" s="218"/>
      <c r="AO31" s="218"/>
      <c r="AP31" s="36"/>
      <c r="AQ31" s="36"/>
      <c r="AR31" s="37"/>
      <c r="BE31" s="221"/>
    </row>
    <row r="32" spans="2:57" s="2" customFormat="1" ht="14.4" customHeight="1" hidden="1">
      <c r="B32" s="35"/>
      <c r="C32" s="36"/>
      <c r="D32" s="36"/>
      <c r="E32" s="36"/>
      <c r="F32" s="25" t="s">
        <v>47</v>
      </c>
      <c r="G32" s="36"/>
      <c r="H32" s="36"/>
      <c r="I32" s="36"/>
      <c r="J32" s="36"/>
      <c r="K32" s="36"/>
      <c r="L32" s="247">
        <v>0.15</v>
      </c>
      <c r="M32" s="218"/>
      <c r="N32" s="218"/>
      <c r="O32" s="218"/>
      <c r="P32" s="218"/>
      <c r="Q32" s="36"/>
      <c r="R32" s="36"/>
      <c r="S32" s="36"/>
      <c r="T32" s="36"/>
      <c r="U32" s="36"/>
      <c r="V32" s="36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F32" s="36"/>
      <c r="AG32" s="36"/>
      <c r="AH32" s="36"/>
      <c r="AI32" s="36"/>
      <c r="AJ32" s="36"/>
      <c r="AK32" s="217">
        <v>0</v>
      </c>
      <c r="AL32" s="218"/>
      <c r="AM32" s="218"/>
      <c r="AN32" s="218"/>
      <c r="AO32" s="218"/>
      <c r="AP32" s="36"/>
      <c r="AQ32" s="36"/>
      <c r="AR32" s="37"/>
      <c r="BE32" s="221"/>
    </row>
    <row r="33" spans="2:57" s="2" customFormat="1" ht="14.4" customHeight="1" hidden="1">
      <c r="B33" s="35"/>
      <c r="C33" s="36"/>
      <c r="D33" s="36"/>
      <c r="E33" s="36"/>
      <c r="F33" s="25" t="s">
        <v>48</v>
      </c>
      <c r="G33" s="36"/>
      <c r="H33" s="36"/>
      <c r="I33" s="36"/>
      <c r="J33" s="36"/>
      <c r="K33" s="36"/>
      <c r="L33" s="247">
        <v>0</v>
      </c>
      <c r="M33" s="218"/>
      <c r="N33" s="218"/>
      <c r="O33" s="218"/>
      <c r="P33" s="218"/>
      <c r="Q33" s="36"/>
      <c r="R33" s="36"/>
      <c r="S33" s="36"/>
      <c r="T33" s="36"/>
      <c r="U33" s="36"/>
      <c r="V33" s="36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F33" s="36"/>
      <c r="AG33" s="36"/>
      <c r="AH33" s="36"/>
      <c r="AI33" s="36"/>
      <c r="AJ33" s="36"/>
      <c r="AK33" s="217">
        <v>0</v>
      </c>
      <c r="AL33" s="218"/>
      <c r="AM33" s="218"/>
      <c r="AN33" s="218"/>
      <c r="AO33" s="218"/>
      <c r="AP33" s="36"/>
      <c r="AQ33" s="36"/>
      <c r="AR33" s="37"/>
      <c r="BE33" s="221"/>
    </row>
    <row r="34" spans="2:57" s="1" customFormat="1" ht="6.9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E34" s="220"/>
    </row>
    <row r="35" spans="2:44" s="1" customFormat="1" ht="25.95" customHeight="1">
      <c r="B35" s="30"/>
      <c r="C35" s="38"/>
      <c r="D35" s="39" t="s">
        <v>49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50</v>
      </c>
      <c r="U35" s="40"/>
      <c r="V35" s="40"/>
      <c r="W35" s="40"/>
      <c r="X35" s="224" t="s">
        <v>51</v>
      </c>
      <c r="Y35" s="225"/>
      <c r="Z35" s="225"/>
      <c r="AA35" s="225"/>
      <c r="AB35" s="225"/>
      <c r="AC35" s="40"/>
      <c r="AD35" s="40"/>
      <c r="AE35" s="40"/>
      <c r="AF35" s="40"/>
      <c r="AG35" s="40"/>
      <c r="AH35" s="40"/>
      <c r="AI35" s="40"/>
      <c r="AJ35" s="40"/>
      <c r="AK35" s="226">
        <f>SUM(AK26:AK33)</f>
        <v>0</v>
      </c>
      <c r="AL35" s="225"/>
      <c r="AM35" s="225"/>
      <c r="AN35" s="225"/>
      <c r="AO35" s="227"/>
      <c r="AP35" s="38"/>
      <c r="AQ35" s="38"/>
      <c r="AR35" s="34"/>
    </row>
    <row r="36" spans="2:44" s="1" customFormat="1" ht="6.9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14.4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4"/>
    </row>
    <row r="38" spans="2:44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" customHeight="1">
      <c r="B49" s="30"/>
      <c r="C49" s="31"/>
      <c r="D49" s="42" t="s">
        <v>52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53</v>
      </c>
      <c r="AI49" s="43"/>
      <c r="AJ49" s="43"/>
      <c r="AK49" s="43"/>
      <c r="AL49" s="43"/>
      <c r="AM49" s="43"/>
      <c r="AN49" s="43"/>
      <c r="AO49" s="43"/>
      <c r="AP49" s="31"/>
      <c r="AQ49" s="31"/>
      <c r="AR49" s="34"/>
    </row>
    <row r="50" spans="2:44" ht="10.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0.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0.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0.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0.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0.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0.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0.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0.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0.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3.2">
      <c r="B60" s="30"/>
      <c r="C60" s="31"/>
      <c r="D60" s="44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54</v>
      </c>
      <c r="AI60" s="33"/>
      <c r="AJ60" s="33"/>
      <c r="AK60" s="33"/>
      <c r="AL60" s="33"/>
      <c r="AM60" s="44" t="s">
        <v>55</v>
      </c>
      <c r="AN60" s="33"/>
      <c r="AO60" s="33"/>
      <c r="AP60" s="31"/>
      <c r="AQ60" s="31"/>
      <c r="AR60" s="34"/>
    </row>
    <row r="61" spans="2:44" ht="10.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0.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0.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3.2">
      <c r="B64" s="30"/>
      <c r="C64" s="31"/>
      <c r="D64" s="42" t="s">
        <v>56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57</v>
      </c>
      <c r="AI64" s="43"/>
      <c r="AJ64" s="43"/>
      <c r="AK64" s="43"/>
      <c r="AL64" s="43"/>
      <c r="AM64" s="43"/>
      <c r="AN64" s="43"/>
      <c r="AO64" s="43"/>
      <c r="AP64" s="31"/>
      <c r="AQ64" s="31"/>
      <c r="AR64" s="34"/>
    </row>
    <row r="65" spans="2:44" ht="10.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0.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0.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0.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0.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0.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0.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0.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0.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0.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3.2">
      <c r="B75" s="30"/>
      <c r="C75" s="31"/>
      <c r="D75" s="44" t="s">
        <v>54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55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54</v>
      </c>
      <c r="AI75" s="33"/>
      <c r="AJ75" s="33"/>
      <c r="AK75" s="33"/>
      <c r="AL75" s="33"/>
      <c r="AM75" s="44" t="s">
        <v>55</v>
      </c>
      <c r="AN75" s="33"/>
      <c r="AO75" s="33"/>
      <c r="AP75" s="31"/>
      <c r="AQ75" s="31"/>
      <c r="AR75" s="34"/>
    </row>
    <row r="76" spans="2:44" s="1" customFormat="1" ht="10.2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4"/>
    </row>
    <row r="77" spans="2:44" s="1" customFormat="1" ht="6.9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4"/>
    </row>
    <row r="81" spans="2:44" s="1" customFormat="1" ht="6.9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4"/>
    </row>
    <row r="82" spans="2:44" s="1" customFormat="1" ht="24.9" customHeight="1">
      <c r="B82" s="30"/>
      <c r="C82" s="19" t="s">
        <v>58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4"/>
    </row>
    <row r="83" spans="2:44" s="1" customFormat="1" ht="6.9" customHeigh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4"/>
    </row>
    <row r="84" spans="2:44" s="3" customFormat="1" ht="12" customHeight="1">
      <c r="B84" s="49"/>
      <c r="C84" s="25" t="s">
        <v>13</v>
      </c>
      <c r="D84" s="50"/>
      <c r="E84" s="50"/>
      <c r="F84" s="50"/>
      <c r="G84" s="50"/>
      <c r="H84" s="50"/>
      <c r="I84" s="50"/>
      <c r="J84" s="50"/>
      <c r="K84" s="50"/>
      <c r="L84" s="50" t="str">
        <f>K5</f>
        <v>DDM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1"/>
    </row>
    <row r="85" spans="2:44" s="4" customFormat="1" ht="36.9" customHeight="1">
      <c r="B85" s="52"/>
      <c r="C85" s="53" t="s">
        <v>16</v>
      </c>
      <c r="D85" s="54"/>
      <c r="E85" s="54"/>
      <c r="F85" s="54"/>
      <c r="G85" s="54"/>
      <c r="H85" s="54"/>
      <c r="I85" s="54"/>
      <c r="J85" s="54"/>
      <c r="K85" s="54"/>
      <c r="L85" s="237" t="str">
        <f>K6</f>
        <v>Bezdědice DDM stavební úpravy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54"/>
      <c r="AQ85" s="54"/>
      <c r="AR85" s="55"/>
    </row>
    <row r="86" spans="2:44" s="1" customFormat="1" ht="6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4"/>
    </row>
    <row r="87" spans="2:44" s="1" customFormat="1" ht="12" customHeight="1">
      <c r="B87" s="30"/>
      <c r="C87" s="25" t="s">
        <v>20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Bezdědice č.p. 42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22</v>
      </c>
      <c r="AJ87" s="31"/>
      <c r="AK87" s="31"/>
      <c r="AL87" s="31"/>
      <c r="AM87" s="239" t="str">
        <f>IF(AN8="","",AN8)</f>
        <v>Vyplň údaj</v>
      </c>
      <c r="AN87" s="239"/>
      <c r="AO87" s="31"/>
      <c r="AP87" s="31"/>
      <c r="AQ87" s="31"/>
      <c r="AR87" s="34"/>
    </row>
    <row r="88" spans="2:44" s="1" customFormat="1" ht="6.9" customHeight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4"/>
    </row>
    <row r="89" spans="2:56" s="1" customFormat="1" ht="15.15" customHeight="1">
      <c r="B89" s="30"/>
      <c r="C89" s="25" t="s">
        <v>23</v>
      </c>
      <c r="D89" s="31"/>
      <c r="E89" s="31"/>
      <c r="F89" s="31"/>
      <c r="G89" s="31"/>
      <c r="H89" s="31"/>
      <c r="I89" s="31"/>
      <c r="J89" s="31"/>
      <c r="K89" s="31"/>
      <c r="L89" s="50" t="str">
        <f>IF(E11="","",E11)</f>
        <v>Stč kraj zastoup. DDM Mladá Boleslav Husova 201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31</v>
      </c>
      <c r="AJ89" s="31"/>
      <c r="AK89" s="31"/>
      <c r="AL89" s="31"/>
      <c r="AM89" s="235" t="str">
        <f>IF(E17="","",E17)</f>
        <v>Atelisr ROIN, spol. s r.o.</v>
      </c>
      <c r="AN89" s="236"/>
      <c r="AO89" s="236"/>
      <c r="AP89" s="236"/>
      <c r="AQ89" s="31"/>
      <c r="AR89" s="34"/>
      <c r="AS89" s="229" t="s">
        <v>59</v>
      </c>
      <c r="AT89" s="230"/>
      <c r="AU89" s="58"/>
      <c r="AV89" s="58"/>
      <c r="AW89" s="58"/>
      <c r="AX89" s="58"/>
      <c r="AY89" s="58"/>
      <c r="AZ89" s="58"/>
      <c r="BA89" s="58"/>
      <c r="BB89" s="58"/>
      <c r="BC89" s="58"/>
      <c r="BD89" s="59"/>
    </row>
    <row r="90" spans="2:56" s="1" customFormat="1" ht="15.15" customHeight="1">
      <c r="B90" s="30"/>
      <c r="C90" s="25" t="s">
        <v>29</v>
      </c>
      <c r="D90" s="31"/>
      <c r="E90" s="31"/>
      <c r="F90" s="31"/>
      <c r="G90" s="31"/>
      <c r="H90" s="31"/>
      <c r="I90" s="31"/>
      <c r="J90" s="31"/>
      <c r="K90" s="31"/>
      <c r="L90" s="50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36</v>
      </c>
      <c r="AJ90" s="31"/>
      <c r="AK90" s="31"/>
      <c r="AL90" s="31"/>
      <c r="AM90" s="235" t="str">
        <f>IF(E20="","",E20)</f>
        <v>Atelier ROIN, spol. s r.o.</v>
      </c>
      <c r="AN90" s="236"/>
      <c r="AO90" s="236"/>
      <c r="AP90" s="236"/>
      <c r="AQ90" s="31"/>
      <c r="AR90" s="34"/>
      <c r="AS90" s="231"/>
      <c r="AT90" s="232"/>
      <c r="AU90" s="60"/>
      <c r="AV90" s="60"/>
      <c r="AW90" s="60"/>
      <c r="AX90" s="60"/>
      <c r="AY90" s="60"/>
      <c r="AZ90" s="60"/>
      <c r="BA90" s="60"/>
      <c r="BB90" s="60"/>
      <c r="BC90" s="60"/>
      <c r="BD90" s="61"/>
    </row>
    <row r="91" spans="2:56" s="1" customFormat="1" ht="10.8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4"/>
      <c r="AS91" s="233"/>
      <c r="AT91" s="234"/>
      <c r="AU91" s="62"/>
      <c r="AV91" s="62"/>
      <c r="AW91" s="62"/>
      <c r="AX91" s="62"/>
      <c r="AY91" s="62"/>
      <c r="AZ91" s="62"/>
      <c r="BA91" s="62"/>
      <c r="BB91" s="62"/>
      <c r="BC91" s="62"/>
      <c r="BD91" s="63"/>
    </row>
    <row r="92" spans="2:56" s="1" customFormat="1" ht="29.25" customHeight="1">
      <c r="B92" s="30"/>
      <c r="C92" s="248" t="s">
        <v>60</v>
      </c>
      <c r="D92" s="249"/>
      <c r="E92" s="249"/>
      <c r="F92" s="249"/>
      <c r="G92" s="249"/>
      <c r="H92" s="64"/>
      <c r="I92" s="250" t="s">
        <v>61</v>
      </c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51" t="s">
        <v>62</v>
      </c>
      <c r="AH92" s="249"/>
      <c r="AI92" s="249"/>
      <c r="AJ92" s="249"/>
      <c r="AK92" s="249"/>
      <c r="AL92" s="249"/>
      <c r="AM92" s="249"/>
      <c r="AN92" s="250" t="s">
        <v>63</v>
      </c>
      <c r="AO92" s="249"/>
      <c r="AP92" s="252"/>
      <c r="AQ92" s="65" t="s">
        <v>64</v>
      </c>
      <c r="AR92" s="34"/>
      <c r="AS92" s="66" t="s">
        <v>65</v>
      </c>
      <c r="AT92" s="67" t="s">
        <v>66</v>
      </c>
      <c r="AU92" s="67" t="s">
        <v>67</v>
      </c>
      <c r="AV92" s="67" t="s">
        <v>68</v>
      </c>
      <c r="AW92" s="67" t="s">
        <v>69</v>
      </c>
      <c r="AX92" s="67" t="s">
        <v>70</v>
      </c>
      <c r="AY92" s="67" t="s">
        <v>71</v>
      </c>
      <c r="AZ92" s="67" t="s">
        <v>72</v>
      </c>
      <c r="BA92" s="67" t="s">
        <v>73</v>
      </c>
      <c r="BB92" s="67" t="s">
        <v>74</v>
      </c>
      <c r="BC92" s="67" t="s">
        <v>75</v>
      </c>
      <c r="BD92" s="68" t="s">
        <v>76</v>
      </c>
    </row>
    <row r="93" spans="2:56" s="1" customFormat="1" ht="10.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</row>
    <row r="94" spans="2:90" s="5" customFormat="1" ht="32.4" customHeight="1">
      <c r="B94" s="72"/>
      <c r="C94" s="73" t="s">
        <v>77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56">
        <f>ROUND(SUM(AG95:AG96),2)</f>
        <v>0</v>
      </c>
      <c r="AH94" s="256"/>
      <c r="AI94" s="256"/>
      <c r="AJ94" s="256"/>
      <c r="AK94" s="256"/>
      <c r="AL94" s="256"/>
      <c r="AM94" s="256"/>
      <c r="AN94" s="257">
        <f>SUM(AG94,AT94)</f>
        <v>0</v>
      </c>
      <c r="AO94" s="257"/>
      <c r="AP94" s="257"/>
      <c r="AQ94" s="76" t="s">
        <v>1</v>
      </c>
      <c r="AR94" s="77"/>
      <c r="AS94" s="78">
        <f>ROUND(SUM(AS95:AS96),2)</f>
        <v>0</v>
      </c>
      <c r="AT94" s="79">
        <f>ROUND(SUM(AV94:AW94),2)</f>
        <v>0</v>
      </c>
      <c r="AU94" s="80">
        <f>ROUND(SUM(AU95:AU96),5)</f>
        <v>0</v>
      </c>
      <c r="AV94" s="79">
        <f>ROUND(AZ94*L29,2)</f>
        <v>0</v>
      </c>
      <c r="AW94" s="79">
        <f>ROUND(BA94*L30,2)</f>
        <v>0</v>
      </c>
      <c r="AX94" s="79">
        <f>ROUND(BB94*L29,2)</f>
        <v>0</v>
      </c>
      <c r="AY94" s="79">
        <f>ROUND(BC94*L30,2)</f>
        <v>0</v>
      </c>
      <c r="AZ94" s="79">
        <f>ROUND(SUM(AZ95:AZ96),2)</f>
        <v>0</v>
      </c>
      <c r="BA94" s="79">
        <f>ROUND(SUM(BA95:BA96),2)</f>
        <v>0</v>
      </c>
      <c r="BB94" s="79">
        <f>ROUND(SUM(BB95:BB96),2)</f>
        <v>0</v>
      </c>
      <c r="BC94" s="79">
        <f>ROUND(SUM(BC95:BC96),2)</f>
        <v>0</v>
      </c>
      <c r="BD94" s="81">
        <f>ROUND(SUM(BD95:BD96),2)</f>
        <v>0</v>
      </c>
      <c r="BS94" s="82" t="s">
        <v>78</v>
      </c>
      <c r="BT94" s="82" t="s">
        <v>79</v>
      </c>
      <c r="BU94" s="83" t="s">
        <v>80</v>
      </c>
      <c r="BV94" s="82" t="s">
        <v>81</v>
      </c>
      <c r="BW94" s="82" t="s">
        <v>5</v>
      </c>
      <c r="BX94" s="82" t="s">
        <v>82</v>
      </c>
      <c r="CL94" s="82" t="s">
        <v>1</v>
      </c>
    </row>
    <row r="95" spans="1:91" s="6" customFormat="1" ht="40.5" customHeight="1">
      <c r="A95" s="84" t="s">
        <v>83</v>
      </c>
      <c r="B95" s="85"/>
      <c r="C95" s="86"/>
      <c r="D95" s="255" t="s">
        <v>84</v>
      </c>
      <c r="E95" s="255"/>
      <c r="F95" s="255"/>
      <c r="G95" s="255"/>
      <c r="H95" s="255"/>
      <c r="I95" s="87"/>
      <c r="J95" s="255" t="s">
        <v>85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3">
        <f>'Ošetřovna a izolace - Sta...'!J30</f>
        <v>0</v>
      </c>
      <c r="AH95" s="254"/>
      <c r="AI95" s="254"/>
      <c r="AJ95" s="254"/>
      <c r="AK95" s="254"/>
      <c r="AL95" s="254"/>
      <c r="AM95" s="254"/>
      <c r="AN95" s="253">
        <f>SUM(AG95,AT95)</f>
        <v>0</v>
      </c>
      <c r="AO95" s="254"/>
      <c r="AP95" s="254"/>
      <c r="AQ95" s="88" t="s">
        <v>86</v>
      </c>
      <c r="AR95" s="89"/>
      <c r="AS95" s="90">
        <v>0</v>
      </c>
      <c r="AT95" s="91">
        <f>ROUND(SUM(AV95:AW95),2)</f>
        <v>0</v>
      </c>
      <c r="AU95" s="92">
        <f>'Ošetřovna a izolace - Sta...'!P138</f>
        <v>0</v>
      </c>
      <c r="AV95" s="91">
        <f>'Ošetřovna a izolace - Sta...'!J33</f>
        <v>0</v>
      </c>
      <c r="AW95" s="91">
        <f>'Ošetřovna a izolace - Sta...'!J34</f>
        <v>0</v>
      </c>
      <c r="AX95" s="91">
        <f>'Ošetřovna a izolace - Sta...'!J35</f>
        <v>0</v>
      </c>
      <c r="AY95" s="91">
        <f>'Ošetřovna a izolace - Sta...'!J36</f>
        <v>0</v>
      </c>
      <c r="AZ95" s="91">
        <f>'Ošetřovna a izolace - Sta...'!F33</f>
        <v>0</v>
      </c>
      <c r="BA95" s="91">
        <f>'Ošetřovna a izolace - Sta...'!F34</f>
        <v>0</v>
      </c>
      <c r="BB95" s="91">
        <f>'Ošetřovna a izolace - Sta...'!F35</f>
        <v>0</v>
      </c>
      <c r="BC95" s="91">
        <f>'Ošetřovna a izolace - Sta...'!F36</f>
        <v>0</v>
      </c>
      <c r="BD95" s="93">
        <f>'Ošetřovna a izolace - Sta...'!F37</f>
        <v>0</v>
      </c>
      <c r="BT95" s="94" t="s">
        <v>87</v>
      </c>
      <c r="BV95" s="94" t="s">
        <v>81</v>
      </c>
      <c r="BW95" s="94" t="s">
        <v>88</v>
      </c>
      <c r="BX95" s="94" t="s">
        <v>5</v>
      </c>
      <c r="CL95" s="94" t="s">
        <v>1</v>
      </c>
      <c r="CM95" s="94" t="s">
        <v>89</v>
      </c>
    </row>
    <row r="96" spans="1:91" s="6" customFormat="1" ht="40.5" customHeight="1">
      <c r="A96" s="84" t="s">
        <v>83</v>
      </c>
      <c r="B96" s="85"/>
      <c r="C96" s="86"/>
      <c r="D96" s="255" t="s">
        <v>90</v>
      </c>
      <c r="E96" s="255"/>
      <c r="F96" s="255"/>
      <c r="G96" s="255"/>
      <c r="H96" s="255"/>
      <c r="I96" s="87"/>
      <c r="J96" s="255" t="s">
        <v>91</v>
      </c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3">
        <f>'Ošetřovna s izolací - Zab...'!J30</f>
        <v>0</v>
      </c>
      <c r="AH96" s="254"/>
      <c r="AI96" s="254"/>
      <c r="AJ96" s="254"/>
      <c r="AK96" s="254"/>
      <c r="AL96" s="254"/>
      <c r="AM96" s="254"/>
      <c r="AN96" s="253">
        <f>SUM(AG96,AT96)</f>
        <v>0</v>
      </c>
      <c r="AO96" s="254"/>
      <c r="AP96" s="254"/>
      <c r="AQ96" s="88" t="s">
        <v>86</v>
      </c>
      <c r="AR96" s="89"/>
      <c r="AS96" s="95">
        <v>0</v>
      </c>
      <c r="AT96" s="96">
        <f>ROUND(SUM(AV96:AW96),2)</f>
        <v>0</v>
      </c>
      <c r="AU96" s="97">
        <f>'Ošetřovna s izolací - Zab...'!P118</f>
        <v>0</v>
      </c>
      <c r="AV96" s="96">
        <f>'Ošetřovna s izolací - Zab...'!J33</f>
        <v>0</v>
      </c>
      <c r="AW96" s="96">
        <f>'Ošetřovna s izolací - Zab...'!J34</f>
        <v>0</v>
      </c>
      <c r="AX96" s="96">
        <f>'Ošetřovna s izolací - Zab...'!J35</f>
        <v>0</v>
      </c>
      <c r="AY96" s="96">
        <f>'Ošetřovna s izolací - Zab...'!J36</f>
        <v>0</v>
      </c>
      <c r="AZ96" s="96">
        <f>'Ošetřovna s izolací - Zab...'!F33</f>
        <v>0</v>
      </c>
      <c r="BA96" s="96">
        <f>'Ošetřovna s izolací - Zab...'!F34</f>
        <v>0</v>
      </c>
      <c r="BB96" s="96">
        <f>'Ošetřovna s izolací - Zab...'!F35</f>
        <v>0</v>
      </c>
      <c r="BC96" s="96">
        <f>'Ošetřovna s izolací - Zab...'!F36</f>
        <v>0</v>
      </c>
      <c r="BD96" s="98">
        <f>'Ošetřovna s izolací - Zab...'!F37</f>
        <v>0</v>
      </c>
      <c r="BT96" s="94" t="s">
        <v>87</v>
      </c>
      <c r="BV96" s="94" t="s">
        <v>81</v>
      </c>
      <c r="BW96" s="94" t="s">
        <v>92</v>
      </c>
      <c r="BX96" s="94" t="s">
        <v>5</v>
      </c>
      <c r="CL96" s="94" t="s">
        <v>1</v>
      </c>
      <c r="CM96" s="94" t="s">
        <v>89</v>
      </c>
    </row>
    <row r="97" spans="2:44" s="1" customFormat="1" ht="30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4"/>
    </row>
    <row r="98" spans="2:44" s="1" customFormat="1" ht="6.9" customHeight="1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4"/>
    </row>
  </sheetData>
  <sheetProtection algorithmName="SHA-512" hashValue="gjZ0kCTAnxUkeXJvMPqATXdd3UdHJql7xLqOZai1tlsMZ7OVDJOB0fVETW06ozN3MtO27x2y9RU5v9l28XmFTw==" saltValue="WQMRo5Yrb6dRh8IDgsSsanoCC731fPcPOBlcNZmz/wVfvAjGifjbD2pgX4/LqGcVX9Ptf/R+qnx15aODF0UEJA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Ošetřovna a izolace - Sta...'!C2" display="/"/>
    <hyperlink ref="A96" location="'Ošetřovna s izolací - Za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3" t="s">
        <v>88</v>
      </c>
    </row>
    <row r="3" spans="2:46" ht="6.9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6"/>
      <c r="AT3" s="13" t="s">
        <v>89</v>
      </c>
    </row>
    <row r="4" spans="2:46" ht="24.9" customHeight="1">
      <c r="B4" s="16"/>
      <c r="D4" s="103" t="s">
        <v>93</v>
      </c>
      <c r="L4" s="16"/>
      <c r="M4" s="104" t="s">
        <v>10</v>
      </c>
      <c r="AT4" s="13" t="s">
        <v>4</v>
      </c>
    </row>
    <row r="5" spans="2:12" ht="6.9" customHeight="1">
      <c r="B5" s="16"/>
      <c r="L5" s="16"/>
    </row>
    <row r="6" spans="2:12" ht="12" customHeight="1">
      <c r="B6" s="16"/>
      <c r="D6" s="105" t="s">
        <v>16</v>
      </c>
      <c r="L6" s="16"/>
    </row>
    <row r="7" spans="2:12" ht="16.5" customHeight="1">
      <c r="B7" s="16"/>
      <c r="E7" s="258" t="str">
        <f>'Rekapitulace stavby'!K6</f>
        <v>Bezdědice DDM stavební úpravy</v>
      </c>
      <c r="F7" s="259"/>
      <c r="G7" s="259"/>
      <c r="H7" s="259"/>
      <c r="L7" s="16"/>
    </row>
    <row r="8" spans="2:12" s="1" customFormat="1" ht="12" customHeight="1">
      <c r="B8" s="34"/>
      <c r="D8" s="105" t="s">
        <v>94</v>
      </c>
      <c r="I8" s="106"/>
      <c r="L8" s="34"/>
    </row>
    <row r="9" spans="2:12" s="1" customFormat="1" ht="36.9" customHeight="1">
      <c r="B9" s="34"/>
      <c r="E9" s="260" t="s">
        <v>95</v>
      </c>
      <c r="F9" s="261"/>
      <c r="G9" s="261"/>
      <c r="H9" s="261"/>
      <c r="I9" s="106"/>
      <c r="L9" s="34"/>
    </row>
    <row r="10" spans="2:12" s="1" customFormat="1" ht="10.2">
      <c r="B10" s="34"/>
      <c r="I10" s="106"/>
      <c r="L10" s="34"/>
    </row>
    <row r="11" spans="2:12" s="1" customFormat="1" ht="12" customHeight="1">
      <c r="B11" s="34"/>
      <c r="D11" s="105" t="s">
        <v>18</v>
      </c>
      <c r="F11" s="107" t="s">
        <v>1</v>
      </c>
      <c r="I11" s="108" t="s">
        <v>19</v>
      </c>
      <c r="J11" s="107" t="s">
        <v>1</v>
      </c>
      <c r="L11" s="34"/>
    </row>
    <row r="12" spans="2:12" s="1" customFormat="1" ht="12" customHeight="1">
      <c r="B12" s="34"/>
      <c r="D12" s="105" t="s">
        <v>20</v>
      </c>
      <c r="F12" s="107" t="s">
        <v>96</v>
      </c>
      <c r="I12" s="108" t="s">
        <v>22</v>
      </c>
      <c r="J12" s="109" t="str">
        <f>'Rekapitulace stavby'!AN8</f>
        <v>Vyplň údaj</v>
      </c>
      <c r="L12" s="34"/>
    </row>
    <row r="13" spans="2:12" s="1" customFormat="1" ht="10.8" customHeight="1">
      <c r="B13" s="34"/>
      <c r="I13" s="106"/>
      <c r="L13" s="34"/>
    </row>
    <row r="14" spans="2:12" s="1" customFormat="1" ht="12" customHeight="1">
      <c r="B14" s="34"/>
      <c r="D14" s="105" t="s">
        <v>23</v>
      </c>
      <c r="I14" s="108" t="s">
        <v>24</v>
      </c>
      <c r="J14" s="107" t="str">
        <f>IF('Rekapitulace stavby'!AN10="","",'Rekapitulace stavby'!AN10)</f>
        <v>00873373</v>
      </c>
      <c r="L14" s="34"/>
    </row>
    <row r="15" spans="2:12" s="1" customFormat="1" ht="18" customHeight="1">
      <c r="B15" s="34"/>
      <c r="E15" s="107" t="str">
        <f>IF('Rekapitulace stavby'!E11="","",'Rekapitulace stavby'!E11)</f>
        <v>Stč kraj zastoup. DDM Mladá Boleslav Husova 201</v>
      </c>
      <c r="I15" s="108" t="s">
        <v>27</v>
      </c>
      <c r="J15" s="107" t="str">
        <f>IF('Rekapitulace stavby'!AN11="","",'Rekapitulace stavby'!AN11)</f>
        <v>IZO  102814848</v>
      </c>
      <c r="L15" s="34"/>
    </row>
    <row r="16" spans="2:12" s="1" customFormat="1" ht="6.9" customHeight="1">
      <c r="B16" s="34"/>
      <c r="I16" s="106"/>
      <c r="L16" s="34"/>
    </row>
    <row r="17" spans="2:12" s="1" customFormat="1" ht="12" customHeight="1">
      <c r="B17" s="34"/>
      <c r="D17" s="105" t="s">
        <v>29</v>
      </c>
      <c r="I17" s="108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62" t="str">
        <f>'Rekapitulace stavby'!E14</f>
        <v>Vyplň údaj</v>
      </c>
      <c r="F18" s="263"/>
      <c r="G18" s="263"/>
      <c r="H18" s="263"/>
      <c r="I18" s="108" t="s">
        <v>27</v>
      </c>
      <c r="J18" s="26" t="str">
        <f>'Rekapitulace stavby'!AN14</f>
        <v>Vyplň údaj</v>
      </c>
      <c r="L18" s="34"/>
    </row>
    <row r="19" spans="2:12" s="1" customFormat="1" ht="6.9" customHeight="1">
      <c r="B19" s="34"/>
      <c r="I19" s="106"/>
      <c r="L19" s="34"/>
    </row>
    <row r="20" spans="2:12" s="1" customFormat="1" ht="12" customHeight="1">
      <c r="B20" s="34"/>
      <c r="D20" s="105" t="s">
        <v>31</v>
      </c>
      <c r="I20" s="108" t="s">
        <v>24</v>
      </c>
      <c r="J20" s="107" t="s">
        <v>32</v>
      </c>
      <c r="L20" s="34"/>
    </row>
    <row r="21" spans="2:12" s="1" customFormat="1" ht="18" customHeight="1">
      <c r="B21" s="34"/>
      <c r="E21" s="107" t="s">
        <v>37</v>
      </c>
      <c r="I21" s="108" t="s">
        <v>27</v>
      </c>
      <c r="J21" s="107" t="s">
        <v>34</v>
      </c>
      <c r="L21" s="34"/>
    </row>
    <row r="22" spans="2:12" s="1" customFormat="1" ht="6.9" customHeight="1">
      <c r="B22" s="34"/>
      <c r="I22" s="106"/>
      <c r="L22" s="34"/>
    </row>
    <row r="23" spans="2:12" s="1" customFormat="1" ht="12" customHeight="1">
      <c r="B23" s="34"/>
      <c r="D23" s="105" t="s">
        <v>36</v>
      </c>
      <c r="I23" s="108" t="s">
        <v>24</v>
      </c>
      <c r="J23" s="107" t="s">
        <v>32</v>
      </c>
      <c r="L23" s="34"/>
    </row>
    <row r="24" spans="2:12" s="1" customFormat="1" ht="18" customHeight="1">
      <c r="B24" s="34"/>
      <c r="E24" s="107" t="s">
        <v>37</v>
      </c>
      <c r="I24" s="108" t="s">
        <v>27</v>
      </c>
      <c r="J24" s="107" t="s">
        <v>34</v>
      </c>
      <c r="L24" s="34"/>
    </row>
    <row r="25" spans="2:12" s="1" customFormat="1" ht="6.9" customHeight="1">
      <c r="B25" s="34"/>
      <c r="I25" s="106"/>
      <c r="L25" s="34"/>
    </row>
    <row r="26" spans="2:12" s="1" customFormat="1" ht="12" customHeight="1">
      <c r="B26" s="34"/>
      <c r="D26" s="105" t="s">
        <v>38</v>
      </c>
      <c r="I26" s="106"/>
      <c r="L26" s="34"/>
    </row>
    <row r="27" spans="2:12" s="7" customFormat="1" ht="16.5" customHeight="1">
      <c r="B27" s="110"/>
      <c r="E27" s="264" t="s">
        <v>1</v>
      </c>
      <c r="F27" s="264"/>
      <c r="G27" s="264"/>
      <c r="H27" s="264"/>
      <c r="I27" s="111"/>
      <c r="L27" s="110"/>
    </row>
    <row r="28" spans="2:12" s="1" customFormat="1" ht="6.9" customHeight="1">
      <c r="B28" s="34"/>
      <c r="I28" s="106"/>
      <c r="L28" s="34"/>
    </row>
    <row r="29" spans="2:12" s="1" customFormat="1" ht="6.9" customHeight="1">
      <c r="B29" s="34"/>
      <c r="D29" s="58"/>
      <c r="E29" s="58"/>
      <c r="F29" s="58"/>
      <c r="G29" s="58"/>
      <c r="H29" s="58"/>
      <c r="I29" s="112"/>
      <c r="J29" s="58"/>
      <c r="K29" s="58"/>
      <c r="L29" s="34"/>
    </row>
    <row r="30" spans="2:12" s="1" customFormat="1" ht="25.35" customHeight="1">
      <c r="B30" s="34"/>
      <c r="D30" s="113" t="s">
        <v>39</v>
      </c>
      <c r="I30" s="106"/>
      <c r="J30" s="114">
        <f>ROUND(J138,2)</f>
        <v>0</v>
      </c>
      <c r="L30" s="34"/>
    </row>
    <row r="31" spans="2:12" s="1" customFormat="1" ht="6.9" customHeight="1">
      <c r="B31" s="34"/>
      <c r="D31" s="58"/>
      <c r="E31" s="58"/>
      <c r="F31" s="58"/>
      <c r="G31" s="58"/>
      <c r="H31" s="58"/>
      <c r="I31" s="112"/>
      <c r="J31" s="58"/>
      <c r="K31" s="58"/>
      <c r="L31" s="34"/>
    </row>
    <row r="32" spans="2:12" s="1" customFormat="1" ht="14.4" customHeight="1">
      <c r="B32" s="34"/>
      <c r="F32" s="115" t="s">
        <v>41</v>
      </c>
      <c r="I32" s="116" t="s">
        <v>40</v>
      </c>
      <c r="J32" s="115" t="s">
        <v>42</v>
      </c>
      <c r="L32" s="34"/>
    </row>
    <row r="33" spans="2:12" s="1" customFormat="1" ht="14.4" customHeight="1">
      <c r="B33" s="34"/>
      <c r="D33" s="117" t="s">
        <v>43</v>
      </c>
      <c r="E33" s="105" t="s">
        <v>44</v>
      </c>
      <c r="F33" s="118">
        <f>ROUND((SUM(BE138:BE340)),2)</f>
        <v>0</v>
      </c>
      <c r="I33" s="119">
        <v>0.21</v>
      </c>
      <c r="J33" s="118">
        <f>ROUND(((SUM(BE138:BE340))*I33),2)</f>
        <v>0</v>
      </c>
      <c r="L33" s="34"/>
    </row>
    <row r="34" spans="2:12" s="1" customFormat="1" ht="14.4" customHeight="1">
      <c r="B34" s="34"/>
      <c r="E34" s="105" t="s">
        <v>45</v>
      </c>
      <c r="F34" s="118">
        <f>ROUND((SUM(BF138:BF340)),2)</f>
        <v>0</v>
      </c>
      <c r="I34" s="119">
        <v>0.15</v>
      </c>
      <c r="J34" s="118">
        <f>ROUND(((SUM(BF138:BF340))*I34),2)</f>
        <v>0</v>
      </c>
      <c r="L34" s="34"/>
    </row>
    <row r="35" spans="2:12" s="1" customFormat="1" ht="14.4" customHeight="1" hidden="1">
      <c r="B35" s="34"/>
      <c r="E35" s="105" t="s">
        <v>46</v>
      </c>
      <c r="F35" s="118">
        <f>ROUND((SUM(BG138:BG340)),2)</f>
        <v>0</v>
      </c>
      <c r="I35" s="119">
        <v>0.21</v>
      </c>
      <c r="J35" s="118">
        <f>0</f>
        <v>0</v>
      </c>
      <c r="L35" s="34"/>
    </row>
    <row r="36" spans="2:12" s="1" customFormat="1" ht="14.4" customHeight="1" hidden="1">
      <c r="B36" s="34"/>
      <c r="E36" s="105" t="s">
        <v>47</v>
      </c>
      <c r="F36" s="118">
        <f>ROUND((SUM(BH138:BH340)),2)</f>
        <v>0</v>
      </c>
      <c r="I36" s="119">
        <v>0.15</v>
      </c>
      <c r="J36" s="118">
        <f>0</f>
        <v>0</v>
      </c>
      <c r="L36" s="34"/>
    </row>
    <row r="37" spans="2:12" s="1" customFormat="1" ht="14.4" customHeight="1" hidden="1">
      <c r="B37" s="34"/>
      <c r="E37" s="105" t="s">
        <v>48</v>
      </c>
      <c r="F37" s="118">
        <f>ROUND((SUM(BI138:BI340)),2)</f>
        <v>0</v>
      </c>
      <c r="I37" s="119">
        <v>0</v>
      </c>
      <c r="J37" s="118">
        <f>0</f>
        <v>0</v>
      </c>
      <c r="L37" s="34"/>
    </row>
    <row r="38" spans="2:12" s="1" customFormat="1" ht="6.9" customHeight="1">
      <c r="B38" s="34"/>
      <c r="I38" s="106"/>
      <c r="L38" s="34"/>
    </row>
    <row r="39" spans="2:12" s="1" customFormat="1" ht="25.35" customHeight="1">
      <c r="B39" s="34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5"/>
      <c r="J39" s="126">
        <f>SUM(J30:J37)</f>
        <v>0</v>
      </c>
      <c r="K39" s="127"/>
      <c r="L39" s="34"/>
    </row>
    <row r="40" spans="2:12" s="1" customFormat="1" ht="14.4" customHeight="1">
      <c r="B40" s="34"/>
      <c r="I40" s="106"/>
      <c r="L40" s="34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4"/>
      <c r="D50" s="128" t="s">
        <v>52</v>
      </c>
      <c r="E50" s="129"/>
      <c r="F50" s="129"/>
      <c r="G50" s="128" t="s">
        <v>53</v>
      </c>
      <c r="H50" s="129"/>
      <c r="I50" s="130"/>
      <c r="J50" s="129"/>
      <c r="K50" s="129"/>
      <c r="L50" s="34"/>
    </row>
    <row r="51" spans="2:12" ht="10.2">
      <c r="B51" s="16"/>
      <c r="L51" s="16"/>
    </row>
    <row r="52" spans="2:12" ht="10.2">
      <c r="B52" s="16"/>
      <c r="L52" s="16"/>
    </row>
    <row r="53" spans="2:12" ht="10.2">
      <c r="B53" s="16"/>
      <c r="L53" s="16"/>
    </row>
    <row r="54" spans="2:12" ht="10.2">
      <c r="B54" s="16"/>
      <c r="L54" s="16"/>
    </row>
    <row r="55" spans="2:12" ht="10.2">
      <c r="B55" s="16"/>
      <c r="L55" s="16"/>
    </row>
    <row r="56" spans="2:12" ht="10.2">
      <c r="B56" s="16"/>
      <c r="L56" s="16"/>
    </row>
    <row r="57" spans="2:12" ht="10.2">
      <c r="B57" s="16"/>
      <c r="L57" s="16"/>
    </row>
    <row r="58" spans="2:12" ht="10.2">
      <c r="B58" s="16"/>
      <c r="L58" s="16"/>
    </row>
    <row r="59" spans="2:12" ht="10.2">
      <c r="B59" s="16"/>
      <c r="L59" s="16"/>
    </row>
    <row r="60" spans="2:12" ht="10.2">
      <c r="B60" s="16"/>
      <c r="L60" s="16"/>
    </row>
    <row r="61" spans="2:12" s="1" customFormat="1" ht="13.2">
      <c r="B61" s="34"/>
      <c r="D61" s="131" t="s">
        <v>54</v>
      </c>
      <c r="E61" s="132"/>
      <c r="F61" s="133" t="s">
        <v>55</v>
      </c>
      <c r="G61" s="131" t="s">
        <v>54</v>
      </c>
      <c r="H61" s="132"/>
      <c r="I61" s="134"/>
      <c r="J61" s="135" t="s">
        <v>55</v>
      </c>
      <c r="K61" s="132"/>
      <c r="L61" s="34"/>
    </row>
    <row r="62" spans="2:12" ht="10.2">
      <c r="B62" s="16"/>
      <c r="L62" s="16"/>
    </row>
    <row r="63" spans="2:12" ht="10.2">
      <c r="B63" s="16"/>
      <c r="L63" s="16"/>
    </row>
    <row r="64" spans="2:12" ht="10.2">
      <c r="B64" s="16"/>
      <c r="L64" s="16"/>
    </row>
    <row r="65" spans="2:12" s="1" customFormat="1" ht="13.2">
      <c r="B65" s="34"/>
      <c r="D65" s="128" t="s">
        <v>56</v>
      </c>
      <c r="E65" s="129"/>
      <c r="F65" s="129"/>
      <c r="G65" s="128" t="s">
        <v>57</v>
      </c>
      <c r="H65" s="129"/>
      <c r="I65" s="130"/>
      <c r="J65" s="129"/>
      <c r="K65" s="129"/>
      <c r="L65" s="34"/>
    </row>
    <row r="66" spans="2:12" ht="10.2">
      <c r="B66" s="16"/>
      <c r="L66" s="16"/>
    </row>
    <row r="67" spans="2:12" ht="10.2">
      <c r="B67" s="16"/>
      <c r="L67" s="16"/>
    </row>
    <row r="68" spans="2:12" ht="10.2">
      <c r="B68" s="16"/>
      <c r="L68" s="16"/>
    </row>
    <row r="69" spans="2:12" ht="10.2">
      <c r="B69" s="16"/>
      <c r="L69" s="16"/>
    </row>
    <row r="70" spans="2:12" ht="10.2">
      <c r="B70" s="16"/>
      <c r="L70" s="16"/>
    </row>
    <row r="71" spans="2:12" ht="10.2">
      <c r="B71" s="16"/>
      <c r="L71" s="16"/>
    </row>
    <row r="72" spans="2:12" ht="10.2">
      <c r="B72" s="16"/>
      <c r="L72" s="16"/>
    </row>
    <row r="73" spans="2:12" ht="10.2">
      <c r="B73" s="16"/>
      <c r="L73" s="16"/>
    </row>
    <row r="74" spans="2:12" ht="10.2">
      <c r="B74" s="16"/>
      <c r="L74" s="16"/>
    </row>
    <row r="75" spans="2:12" ht="10.2">
      <c r="B75" s="16"/>
      <c r="L75" s="16"/>
    </row>
    <row r="76" spans="2:12" s="1" customFormat="1" ht="13.2">
      <c r="B76" s="34"/>
      <c r="D76" s="131" t="s">
        <v>54</v>
      </c>
      <c r="E76" s="132"/>
      <c r="F76" s="133" t="s">
        <v>55</v>
      </c>
      <c r="G76" s="131" t="s">
        <v>54</v>
      </c>
      <c r="H76" s="132"/>
      <c r="I76" s="134"/>
      <c r="J76" s="135" t="s">
        <v>55</v>
      </c>
      <c r="K76" s="132"/>
      <c r="L76" s="34"/>
    </row>
    <row r="77" spans="2:12" s="1" customFormat="1" ht="14.4" customHeight="1">
      <c r="B77" s="136"/>
      <c r="C77" s="137"/>
      <c r="D77" s="137"/>
      <c r="E77" s="137"/>
      <c r="F77" s="137"/>
      <c r="G77" s="137"/>
      <c r="H77" s="137"/>
      <c r="I77" s="138"/>
      <c r="J77" s="137"/>
      <c r="K77" s="137"/>
      <c r="L77" s="34"/>
    </row>
    <row r="81" spans="2:12" s="1" customFormat="1" ht="6.9" customHeight="1">
      <c r="B81" s="139"/>
      <c r="C81" s="140"/>
      <c r="D81" s="140"/>
      <c r="E81" s="140"/>
      <c r="F81" s="140"/>
      <c r="G81" s="140"/>
      <c r="H81" s="140"/>
      <c r="I81" s="141"/>
      <c r="J81" s="140"/>
      <c r="K81" s="140"/>
      <c r="L81" s="34"/>
    </row>
    <row r="82" spans="2:12" s="1" customFormat="1" ht="24.9" customHeight="1">
      <c r="B82" s="30"/>
      <c r="C82" s="19" t="s">
        <v>97</v>
      </c>
      <c r="D82" s="31"/>
      <c r="E82" s="31"/>
      <c r="F82" s="31"/>
      <c r="G82" s="31"/>
      <c r="H82" s="31"/>
      <c r="I82" s="106"/>
      <c r="J82" s="31"/>
      <c r="K82" s="31"/>
      <c r="L82" s="34"/>
    </row>
    <row r="83" spans="2:12" s="1" customFormat="1" ht="6.9" customHeight="1">
      <c r="B83" s="30"/>
      <c r="C83" s="31"/>
      <c r="D83" s="31"/>
      <c r="E83" s="31"/>
      <c r="F83" s="31"/>
      <c r="G83" s="31"/>
      <c r="H83" s="31"/>
      <c r="I83" s="106"/>
      <c r="J83" s="31"/>
      <c r="K83" s="31"/>
      <c r="L83" s="34"/>
    </row>
    <row r="84" spans="2:12" s="1" customFormat="1" ht="12" customHeight="1">
      <c r="B84" s="30"/>
      <c r="C84" s="25" t="s">
        <v>16</v>
      </c>
      <c r="D84" s="31"/>
      <c r="E84" s="31"/>
      <c r="F84" s="31"/>
      <c r="G84" s="31"/>
      <c r="H84" s="31"/>
      <c r="I84" s="106"/>
      <c r="J84" s="31"/>
      <c r="K84" s="31"/>
      <c r="L84" s="34"/>
    </row>
    <row r="85" spans="2:12" s="1" customFormat="1" ht="16.5" customHeight="1">
      <c r="B85" s="30"/>
      <c r="C85" s="31"/>
      <c r="D85" s="31"/>
      <c r="E85" s="265" t="str">
        <f>E7</f>
        <v>Bezdědice DDM stavební úpravy</v>
      </c>
      <c r="F85" s="266"/>
      <c r="G85" s="266"/>
      <c r="H85" s="266"/>
      <c r="I85" s="106"/>
      <c r="J85" s="31"/>
      <c r="K85" s="31"/>
      <c r="L85" s="34"/>
    </row>
    <row r="86" spans="2:12" s="1" customFormat="1" ht="12" customHeight="1">
      <c r="B86" s="30"/>
      <c r="C86" s="25" t="s">
        <v>94</v>
      </c>
      <c r="D86" s="31"/>
      <c r="E86" s="31"/>
      <c r="F86" s="31"/>
      <c r="G86" s="31"/>
      <c r="H86" s="31"/>
      <c r="I86" s="106"/>
      <c r="J86" s="31"/>
      <c r="K86" s="31"/>
      <c r="L86" s="34"/>
    </row>
    <row r="87" spans="2:12" s="1" customFormat="1" ht="16.5" customHeight="1">
      <c r="B87" s="30"/>
      <c r="C87" s="31"/>
      <c r="D87" s="31"/>
      <c r="E87" s="237" t="str">
        <f>E9</f>
        <v xml:space="preserve">Ošetřovna a izolace - Stavební úpravy pro zřízení ošetřovny a izolace </v>
      </c>
      <c r="F87" s="267"/>
      <c r="G87" s="267"/>
      <c r="H87" s="267"/>
      <c r="I87" s="106"/>
      <c r="J87" s="31"/>
      <c r="K87" s="31"/>
      <c r="L87" s="34"/>
    </row>
    <row r="88" spans="2:12" s="1" customFormat="1" ht="6.9" customHeight="1">
      <c r="B88" s="30"/>
      <c r="C88" s="31"/>
      <c r="D88" s="31"/>
      <c r="E88" s="31"/>
      <c r="F88" s="31"/>
      <c r="G88" s="31"/>
      <c r="H88" s="31"/>
      <c r="I88" s="106"/>
      <c r="J88" s="31"/>
      <c r="K88" s="31"/>
      <c r="L88" s="34"/>
    </row>
    <row r="89" spans="2:12" s="1" customFormat="1" ht="12" customHeight="1">
      <c r="B89" s="30"/>
      <c r="C89" s="25" t="s">
        <v>20</v>
      </c>
      <c r="D89" s="31"/>
      <c r="E89" s="31"/>
      <c r="F89" s="23" t="str">
        <f>F12</f>
        <v>Bezdědice č.p.42</v>
      </c>
      <c r="G89" s="31"/>
      <c r="H89" s="31"/>
      <c r="I89" s="108" t="s">
        <v>22</v>
      </c>
      <c r="J89" s="57" t="str">
        <f>IF(J12="","",J12)</f>
        <v>Vyplň údaj</v>
      </c>
      <c r="K89" s="31"/>
      <c r="L89" s="34"/>
    </row>
    <row r="90" spans="2:12" s="1" customFormat="1" ht="6.9" customHeight="1">
      <c r="B90" s="30"/>
      <c r="C90" s="31"/>
      <c r="D90" s="31"/>
      <c r="E90" s="31"/>
      <c r="F90" s="31"/>
      <c r="G90" s="31"/>
      <c r="H90" s="31"/>
      <c r="I90" s="106"/>
      <c r="J90" s="31"/>
      <c r="K90" s="31"/>
      <c r="L90" s="34"/>
    </row>
    <row r="91" spans="2:12" s="1" customFormat="1" ht="27.9" customHeight="1">
      <c r="B91" s="30"/>
      <c r="C91" s="25" t="s">
        <v>23</v>
      </c>
      <c r="D91" s="31"/>
      <c r="E91" s="31"/>
      <c r="F91" s="23" t="str">
        <f>E15</f>
        <v>Stč kraj zastoup. DDM Mladá Boleslav Husova 201</v>
      </c>
      <c r="G91" s="31"/>
      <c r="H91" s="31"/>
      <c r="I91" s="108" t="s">
        <v>31</v>
      </c>
      <c r="J91" s="28" t="str">
        <f>E21</f>
        <v>Atelier ROIN, spol. s r.o.</v>
      </c>
      <c r="K91" s="31"/>
      <c r="L91" s="34"/>
    </row>
    <row r="92" spans="2:12" s="1" customFormat="1" ht="27.9" customHeight="1">
      <c r="B92" s="30"/>
      <c r="C92" s="25" t="s">
        <v>29</v>
      </c>
      <c r="D92" s="31"/>
      <c r="E92" s="31"/>
      <c r="F92" s="23" t="str">
        <f>IF(E18="","",E18)</f>
        <v>Vyplň údaj</v>
      </c>
      <c r="G92" s="31"/>
      <c r="H92" s="31"/>
      <c r="I92" s="108" t="s">
        <v>36</v>
      </c>
      <c r="J92" s="28" t="str">
        <f>E24</f>
        <v>Atelier ROIN, spol. s r.o.</v>
      </c>
      <c r="K92" s="31"/>
      <c r="L92" s="34"/>
    </row>
    <row r="93" spans="2:12" s="1" customFormat="1" ht="10.35" customHeight="1">
      <c r="B93" s="30"/>
      <c r="C93" s="31"/>
      <c r="D93" s="31"/>
      <c r="E93" s="31"/>
      <c r="F93" s="31"/>
      <c r="G93" s="31"/>
      <c r="H93" s="31"/>
      <c r="I93" s="106"/>
      <c r="J93" s="31"/>
      <c r="K93" s="31"/>
      <c r="L93" s="34"/>
    </row>
    <row r="94" spans="2:12" s="1" customFormat="1" ht="29.25" customHeight="1">
      <c r="B94" s="30"/>
      <c r="C94" s="142" t="s">
        <v>98</v>
      </c>
      <c r="D94" s="143"/>
      <c r="E94" s="143"/>
      <c r="F94" s="143"/>
      <c r="G94" s="143"/>
      <c r="H94" s="143"/>
      <c r="I94" s="144"/>
      <c r="J94" s="145" t="s">
        <v>99</v>
      </c>
      <c r="K94" s="143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06"/>
      <c r="J95" s="31"/>
      <c r="K95" s="31"/>
      <c r="L95" s="34"/>
    </row>
    <row r="96" spans="2:47" s="1" customFormat="1" ht="22.8" customHeight="1">
      <c r="B96" s="30"/>
      <c r="C96" s="146" t="s">
        <v>100</v>
      </c>
      <c r="D96" s="31"/>
      <c r="E96" s="31"/>
      <c r="F96" s="31"/>
      <c r="G96" s="31"/>
      <c r="H96" s="31"/>
      <c r="I96" s="106"/>
      <c r="J96" s="75">
        <f>J138</f>
        <v>0</v>
      </c>
      <c r="K96" s="31"/>
      <c r="L96" s="34"/>
      <c r="AU96" s="13" t="s">
        <v>101</v>
      </c>
    </row>
    <row r="97" spans="2:12" s="8" customFormat="1" ht="24.9" customHeight="1">
      <c r="B97" s="147"/>
      <c r="C97" s="148"/>
      <c r="D97" s="149" t="s">
        <v>102</v>
      </c>
      <c r="E97" s="150"/>
      <c r="F97" s="150"/>
      <c r="G97" s="150"/>
      <c r="H97" s="150"/>
      <c r="I97" s="151"/>
      <c r="J97" s="152">
        <f>J139</f>
        <v>0</v>
      </c>
      <c r="K97" s="148"/>
      <c r="L97" s="153"/>
    </row>
    <row r="98" spans="2:12" s="9" customFormat="1" ht="19.95" customHeight="1">
      <c r="B98" s="154"/>
      <c r="C98" s="155"/>
      <c r="D98" s="156" t="s">
        <v>103</v>
      </c>
      <c r="E98" s="157"/>
      <c r="F98" s="157"/>
      <c r="G98" s="157"/>
      <c r="H98" s="157"/>
      <c r="I98" s="158"/>
      <c r="J98" s="159">
        <f>J140</f>
        <v>0</v>
      </c>
      <c r="K98" s="155"/>
      <c r="L98" s="160"/>
    </row>
    <row r="99" spans="2:12" s="9" customFormat="1" ht="19.95" customHeight="1">
      <c r="B99" s="154"/>
      <c r="C99" s="155"/>
      <c r="D99" s="156" t="s">
        <v>104</v>
      </c>
      <c r="E99" s="157"/>
      <c r="F99" s="157"/>
      <c r="G99" s="157"/>
      <c r="H99" s="157"/>
      <c r="I99" s="158"/>
      <c r="J99" s="159">
        <f>J144</f>
        <v>0</v>
      </c>
      <c r="K99" s="155"/>
      <c r="L99" s="160"/>
    </row>
    <row r="100" spans="2:12" s="9" customFormat="1" ht="19.95" customHeight="1">
      <c r="B100" s="154"/>
      <c r="C100" s="155"/>
      <c r="D100" s="156" t="s">
        <v>105</v>
      </c>
      <c r="E100" s="157"/>
      <c r="F100" s="157"/>
      <c r="G100" s="157"/>
      <c r="H100" s="157"/>
      <c r="I100" s="158"/>
      <c r="J100" s="159">
        <f>J147</f>
        <v>0</v>
      </c>
      <c r="K100" s="155"/>
      <c r="L100" s="160"/>
    </row>
    <row r="101" spans="2:12" s="9" customFormat="1" ht="19.95" customHeight="1">
      <c r="B101" s="154"/>
      <c r="C101" s="155"/>
      <c r="D101" s="156" t="s">
        <v>106</v>
      </c>
      <c r="E101" s="157"/>
      <c r="F101" s="157"/>
      <c r="G101" s="157"/>
      <c r="H101" s="157"/>
      <c r="I101" s="158"/>
      <c r="J101" s="159">
        <f>J160</f>
        <v>0</v>
      </c>
      <c r="K101" s="155"/>
      <c r="L101" s="160"/>
    </row>
    <row r="102" spans="2:12" s="9" customFormat="1" ht="19.95" customHeight="1">
      <c r="B102" s="154"/>
      <c r="C102" s="155"/>
      <c r="D102" s="156" t="s">
        <v>107</v>
      </c>
      <c r="E102" s="157"/>
      <c r="F102" s="157"/>
      <c r="G102" s="157"/>
      <c r="H102" s="157"/>
      <c r="I102" s="158"/>
      <c r="J102" s="159">
        <f>J170</f>
        <v>0</v>
      </c>
      <c r="K102" s="155"/>
      <c r="L102" s="160"/>
    </row>
    <row r="103" spans="2:12" s="9" customFormat="1" ht="19.95" customHeight="1">
      <c r="B103" s="154"/>
      <c r="C103" s="155"/>
      <c r="D103" s="156" t="s">
        <v>108</v>
      </c>
      <c r="E103" s="157"/>
      <c r="F103" s="157"/>
      <c r="G103" s="157"/>
      <c r="H103" s="157"/>
      <c r="I103" s="158"/>
      <c r="J103" s="159">
        <f>J176</f>
        <v>0</v>
      </c>
      <c r="K103" s="155"/>
      <c r="L103" s="160"/>
    </row>
    <row r="104" spans="2:12" s="8" customFormat="1" ht="24.9" customHeight="1">
      <c r="B104" s="147"/>
      <c r="C104" s="148"/>
      <c r="D104" s="149" t="s">
        <v>109</v>
      </c>
      <c r="E104" s="150"/>
      <c r="F104" s="150"/>
      <c r="G104" s="150"/>
      <c r="H104" s="150"/>
      <c r="I104" s="151"/>
      <c r="J104" s="152">
        <f>J178</f>
        <v>0</v>
      </c>
      <c r="K104" s="148"/>
      <c r="L104" s="153"/>
    </row>
    <row r="105" spans="2:12" s="9" customFormat="1" ht="19.95" customHeight="1">
      <c r="B105" s="154"/>
      <c r="C105" s="155"/>
      <c r="D105" s="156" t="s">
        <v>110</v>
      </c>
      <c r="E105" s="157"/>
      <c r="F105" s="157"/>
      <c r="G105" s="157"/>
      <c r="H105" s="157"/>
      <c r="I105" s="158"/>
      <c r="J105" s="159">
        <f>J179</f>
        <v>0</v>
      </c>
      <c r="K105" s="155"/>
      <c r="L105" s="160"/>
    </row>
    <row r="106" spans="2:12" s="9" customFormat="1" ht="19.95" customHeight="1">
      <c r="B106" s="154"/>
      <c r="C106" s="155"/>
      <c r="D106" s="156" t="s">
        <v>111</v>
      </c>
      <c r="E106" s="157"/>
      <c r="F106" s="157"/>
      <c r="G106" s="157"/>
      <c r="H106" s="157"/>
      <c r="I106" s="158"/>
      <c r="J106" s="159">
        <f>J189</f>
        <v>0</v>
      </c>
      <c r="K106" s="155"/>
      <c r="L106" s="160"/>
    </row>
    <row r="107" spans="2:12" s="9" customFormat="1" ht="19.95" customHeight="1">
      <c r="B107" s="154"/>
      <c r="C107" s="155"/>
      <c r="D107" s="156" t="s">
        <v>112</v>
      </c>
      <c r="E107" s="157"/>
      <c r="F107" s="157"/>
      <c r="G107" s="157"/>
      <c r="H107" s="157"/>
      <c r="I107" s="158"/>
      <c r="J107" s="159">
        <f>J203</f>
        <v>0</v>
      </c>
      <c r="K107" s="155"/>
      <c r="L107" s="160"/>
    </row>
    <row r="108" spans="2:12" s="9" customFormat="1" ht="19.95" customHeight="1">
      <c r="B108" s="154"/>
      <c r="C108" s="155"/>
      <c r="D108" s="156" t="s">
        <v>113</v>
      </c>
      <c r="E108" s="157"/>
      <c r="F108" s="157"/>
      <c r="G108" s="157"/>
      <c r="H108" s="157"/>
      <c r="I108" s="158"/>
      <c r="J108" s="159">
        <f>J215</f>
        <v>0</v>
      </c>
      <c r="K108" s="155"/>
      <c r="L108" s="160"/>
    </row>
    <row r="109" spans="2:12" s="9" customFormat="1" ht="19.95" customHeight="1">
      <c r="B109" s="154"/>
      <c r="C109" s="155"/>
      <c r="D109" s="156" t="s">
        <v>114</v>
      </c>
      <c r="E109" s="157"/>
      <c r="F109" s="157"/>
      <c r="G109" s="157"/>
      <c r="H109" s="157"/>
      <c r="I109" s="158"/>
      <c r="J109" s="159">
        <f>J262</f>
        <v>0</v>
      </c>
      <c r="K109" s="155"/>
      <c r="L109" s="160"/>
    </row>
    <row r="110" spans="2:12" s="9" customFormat="1" ht="19.95" customHeight="1">
      <c r="B110" s="154"/>
      <c r="C110" s="155"/>
      <c r="D110" s="156" t="s">
        <v>115</v>
      </c>
      <c r="E110" s="157"/>
      <c r="F110" s="157"/>
      <c r="G110" s="157"/>
      <c r="H110" s="157"/>
      <c r="I110" s="158"/>
      <c r="J110" s="159">
        <f>J281</f>
        <v>0</v>
      </c>
      <c r="K110" s="155"/>
      <c r="L110" s="160"/>
    </row>
    <row r="111" spans="2:12" s="9" customFormat="1" ht="19.95" customHeight="1">
      <c r="B111" s="154"/>
      <c r="C111" s="155"/>
      <c r="D111" s="156" t="s">
        <v>116</v>
      </c>
      <c r="E111" s="157"/>
      <c r="F111" s="157"/>
      <c r="G111" s="157"/>
      <c r="H111" s="157"/>
      <c r="I111" s="158"/>
      <c r="J111" s="159">
        <f>J289</f>
        <v>0</v>
      </c>
      <c r="K111" s="155"/>
      <c r="L111" s="160"/>
    </row>
    <row r="112" spans="2:12" s="9" customFormat="1" ht="19.95" customHeight="1">
      <c r="B112" s="154"/>
      <c r="C112" s="155"/>
      <c r="D112" s="156" t="s">
        <v>117</v>
      </c>
      <c r="E112" s="157"/>
      <c r="F112" s="157"/>
      <c r="G112" s="157"/>
      <c r="H112" s="157"/>
      <c r="I112" s="158"/>
      <c r="J112" s="159">
        <f>J300</f>
        <v>0</v>
      </c>
      <c r="K112" s="155"/>
      <c r="L112" s="160"/>
    </row>
    <row r="113" spans="2:12" s="9" customFormat="1" ht="19.95" customHeight="1">
      <c r="B113" s="154"/>
      <c r="C113" s="155"/>
      <c r="D113" s="156" t="s">
        <v>118</v>
      </c>
      <c r="E113" s="157"/>
      <c r="F113" s="157"/>
      <c r="G113" s="157"/>
      <c r="H113" s="157"/>
      <c r="I113" s="158"/>
      <c r="J113" s="159">
        <f>J313</f>
        <v>0</v>
      </c>
      <c r="K113" s="155"/>
      <c r="L113" s="160"/>
    </row>
    <row r="114" spans="2:12" s="9" customFormat="1" ht="19.95" customHeight="1">
      <c r="B114" s="154"/>
      <c r="C114" s="155"/>
      <c r="D114" s="156" t="s">
        <v>119</v>
      </c>
      <c r="E114" s="157"/>
      <c r="F114" s="157"/>
      <c r="G114" s="157"/>
      <c r="H114" s="157"/>
      <c r="I114" s="158"/>
      <c r="J114" s="159">
        <f>J321</f>
        <v>0</v>
      </c>
      <c r="K114" s="155"/>
      <c r="L114" s="160"/>
    </row>
    <row r="115" spans="2:12" s="9" customFormat="1" ht="19.95" customHeight="1">
      <c r="B115" s="154"/>
      <c r="C115" s="155"/>
      <c r="D115" s="156" t="s">
        <v>120</v>
      </c>
      <c r="E115" s="157"/>
      <c r="F115" s="157"/>
      <c r="G115" s="157"/>
      <c r="H115" s="157"/>
      <c r="I115" s="158"/>
      <c r="J115" s="159">
        <f>J326</f>
        <v>0</v>
      </c>
      <c r="K115" s="155"/>
      <c r="L115" s="160"/>
    </row>
    <row r="116" spans="2:12" s="8" customFormat="1" ht="24.9" customHeight="1">
      <c r="B116" s="147"/>
      <c r="C116" s="148"/>
      <c r="D116" s="149" t="s">
        <v>121</v>
      </c>
      <c r="E116" s="150"/>
      <c r="F116" s="150"/>
      <c r="G116" s="150"/>
      <c r="H116" s="150"/>
      <c r="I116" s="151"/>
      <c r="J116" s="152">
        <f>J336</f>
        <v>0</v>
      </c>
      <c r="K116" s="148"/>
      <c r="L116" s="153"/>
    </row>
    <row r="117" spans="2:12" s="9" customFormat="1" ht="19.95" customHeight="1">
      <c r="B117" s="154"/>
      <c r="C117" s="155"/>
      <c r="D117" s="156" t="s">
        <v>122</v>
      </c>
      <c r="E117" s="157"/>
      <c r="F117" s="157"/>
      <c r="G117" s="157"/>
      <c r="H117" s="157"/>
      <c r="I117" s="158"/>
      <c r="J117" s="159">
        <f>J337</f>
        <v>0</v>
      </c>
      <c r="K117" s="155"/>
      <c r="L117" s="160"/>
    </row>
    <row r="118" spans="2:12" s="9" customFormat="1" ht="19.95" customHeight="1">
      <c r="B118" s="154"/>
      <c r="C118" s="155"/>
      <c r="D118" s="156" t="s">
        <v>123</v>
      </c>
      <c r="E118" s="157"/>
      <c r="F118" s="157"/>
      <c r="G118" s="157"/>
      <c r="H118" s="157"/>
      <c r="I118" s="158"/>
      <c r="J118" s="159">
        <f>J339</f>
        <v>0</v>
      </c>
      <c r="K118" s="155"/>
      <c r="L118" s="160"/>
    </row>
    <row r="119" spans="2:12" s="1" customFormat="1" ht="21.75" customHeight="1">
      <c r="B119" s="30"/>
      <c r="C119" s="31"/>
      <c r="D119" s="31"/>
      <c r="E119" s="31"/>
      <c r="F119" s="31"/>
      <c r="G119" s="31"/>
      <c r="H119" s="31"/>
      <c r="I119" s="106"/>
      <c r="J119" s="31"/>
      <c r="K119" s="31"/>
      <c r="L119" s="34"/>
    </row>
    <row r="120" spans="2:12" s="1" customFormat="1" ht="6.9" customHeight="1">
      <c r="B120" s="45"/>
      <c r="C120" s="46"/>
      <c r="D120" s="46"/>
      <c r="E120" s="46"/>
      <c r="F120" s="46"/>
      <c r="G120" s="46"/>
      <c r="H120" s="46"/>
      <c r="I120" s="138"/>
      <c r="J120" s="46"/>
      <c r="K120" s="46"/>
      <c r="L120" s="34"/>
    </row>
    <row r="124" spans="2:12" s="1" customFormat="1" ht="6.9" customHeight="1">
      <c r="B124" s="47"/>
      <c r="C124" s="48"/>
      <c r="D124" s="48"/>
      <c r="E124" s="48"/>
      <c r="F124" s="48"/>
      <c r="G124" s="48"/>
      <c r="H124" s="48"/>
      <c r="I124" s="141"/>
      <c r="J124" s="48"/>
      <c r="K124" s="48"/>
      <c r="L124" s="34"/>
    </row>
    <row r="125" spans="2:12" s="1" customFormat="1" ht="24.9" customHeight="1">
      <c r="B125" s="30"/>
      <c r="C125" s="19" t="s">
        <v>124</v>
      </c>
      <c r="D125" s="31"/>
      <c r="E125" s="31"/>
      <c r="F125" s="31"/>
      <c r="G125" s="31"/>
      <c r="H125" s="31"/>
      <c r="I125" s="106"/>
      <c r="J125" s="31"/>
      <c r="K125" s="31"/>
      <c r="L125" s="34"/>
    </row>
    <row r="126" spans="2:12" s="1" customFormat="1" ht="6.9" customHeight="1">
      <c r="B126" s="30"/>
      <c r="C126" s="31"/>
      <c r="D126" s="31"/>
      <c r="E126" s="31"/>
      <c r="F126" s="31"/>
      <c r="G126" s="31"/>
      <c r="H126" s="31"/>
      <c r="I126" s="106"/>
      <c r="J126" s="31"/>
      <c r="K126" s="31"/>
      <c r="L126" s="34"/>
    </row>
    <row r="127" spans="2:12" s="1" customFormat="1" ht="12" customHeight="1">
      <c r="B127" s="30"/>
      <c r="C127" s="25" t="s">
        <v>16</v>
      </c>
      <c r="D127" s="31"/>
      <c r="E127" s="31"/>
      <c r="F127" s="31"/>
      <c r="G127" s="31"/>
      <c r="H127" s="31"/>
      <c r="I127" s="106"/>
      <c r="J127" s="31"/>
      <c r="K127" s="31"/>
      <c r="L127" s="34"/>
    </row>
    <row r="128" spans="2:12" s="1" customFormat="1" ht="16.5" customHeight="1">
      <c r="B128" s="30"/>
      <c r="C128" s="31"/>
      <c r="D128" s="31"/>
      <c r="E128" s="265" t="str">
        <f>E7</f>
        <v>Bezdědice DDM stavební úpravy</v>
      </c>
      <c r="F128" s="266"/>
      <c r="G128" s="266"/>
      <c r="H128" s="266"/>
      <c r="I128" s="106"/>
      <c r="J128" s="31"/>
      <c r="K128" s="31"/>
      <c r="L128" s="34"/>
    </row>
    <row r="129" spans="2:12" s="1" customFormat="1" ht="12" customHeight="1">
      <c r="B129" s="30"/>
      <c r="C129" s="25" t="s">
        <v>94</v>
      </c>
      <c r="D129" s="31"/>
      <c r="E129" s="31"/>
      <c r="F129" s="31"/>
      <c r="G129" s="31"/>
      <c r="H129" s="31"/>
      <c r="I129" s="106"/>
      <c r="J129" s="31"/>
      <c r="K129" s="31"/>
      <c r="L129" s="34"/>
    </row>
    <row r="130" spans="2:12" s="1" customFormat="1" ht="16.5" customHeight="1">
      <c r="B130" s="30"/>
      <c r="C130" s="31"/>
      <c r="D130" s="31"/>
      <c r="E130" s="237" t="str">
        <f>E9</f>
        <v xml:space="preserve">Ošetřovna a izolace - Stavební úpravy pro zřízení ošetřovny a izolace </v>
      </c>
      <c r="F130" s="267"/>
      <c r="G130" s="267"/>
      <c r="H130" s="267"/>
      <c r="I130" s="106"/>
      <c r="J130" s="31"/>
      <c r="K130" s="31"/>
      <c r="L130" s="34"/>
    </row>
    <row r="131" spans="2:12" s="1" customFormat="1" ht="6.9" customHeight="1">
      <c r="B131" s="30"/>
      <c r="C131" s="31"/>
      <c r="D131" s="31"/>
      <c r="E131" s="31"/>
      <c r="F131" s="31"/>
      <c r="G131" s="31"/>
      <c r="H131" s="31"/>
      <c r="I131" s="106"/>
      <c r="J131" s="31"/>
      <c r="K131" s="31"/>
      <c r="L131" s="34"/>
    </row>
    <row r="132" spans="2:12" s="1" customFormat="1" ht="12" customHeight="1">
      <c r="B132" s="30"/>
      <c r="C132" s="25" t="s">
        <v>20</v>
      </c>
      <c r="D132" s="31"/>
      <c r="E132" s="31"/>
      <c r="F132" s="23" t="str">
        <f>F12</f>
        <v>Bezdědice č.p.42</v>
      </c>
      <c r="G132" s="31"/>
      <c r="H132" s="31"/>
      <c r="I132" s="108" t="s">
        <v>22</v>
      </c>
      <c r="J132" s="57" t="str">
        <f>IF(J12="","",J12)</f>
        <v>Vyplň údaj</v>
      </c>
      <c r="K132" s="31"/>
      <c r="L132" s="34"/>
    </row>
    <row r="133" spans="2:12" s="1" customFormat="1" ht="6.9" customHeight="1">
      <c r="B133" s="30"/>
      <c r="C133" s="31"/>
      <c r="D133" s="31"/>
      <c r="E133" s="31"/>
      <c r="F133" s="31"/>
      <c r="G133" s="31"/>
      <c r="H133" s="31"/>
      <c r="I133" s="106"/>
      <c r="J133" s="31"/>
      <c r="K133" s="31"/>
      <c r="L133" s="34"/>
    </row>
    <row r="134" spans="2:12" s="1" customFormat="1" ht="27.9" customHeight="1">
      <c r="B134" s="30"/>
      <c r="C134" s="25" t="s">
        <v>23</v>
      </c>
      <c r="D134" s="31"/>
      <c r="E134" s="31"/>
      <c r="F134" s="23" t="str">
        <f>E15</f>
        <v>Stč kraj zastoup. DDM Mladá Boleslav Husova 201</v>
      </c>
      <c r="G134" s="31"/>
      <c r="H134" s="31"/>
      <c r="I134" s="108" t="s">
        <v>31</v>
      </c>
      <c r="J134" s="28" t="str">
        <f>E21</f>
        <v>Atelier ROIN, spol. s r.o.</v>
      </c>
      <c r="K134" s="31"/>
      <c r="L134" s="34"/>
    </row>
    <row r="135" spans="2:12" s="1" customFormat="1" ht="27.9" customHeight="1">
      <c r="B135" s="30"/>
      <c r="C135" s="25" t="s">
        <v>29</v>
      </c>
      <c r="D135" s="31"/>
      <c r="E135" s="31"/>
      <c r="F135" s="23" t="str">
        <f>IF(E18="","",E18)</f>
        <v>Vyplň údaj</v>
      </c>
      <c r="G135" s="31"/>
      <c r="H135" s="31"/>
      <c r="I135" s="108" t="s">
        <v>36</v>
      </c>
      <c r="J135" s="28" t="str">
        <f>E24</f>
        <v>Atelier ROIN, spol. s r.o.</v>
      </c>
      <c r="K135" s="31"/>
      <c r="L135" s="34"/>
    </row>
    <row r="136" spans="2:12" s="1" customFormat="1" ht="10.35" customHeight="1">
      <c r="B136" s="30"/>
      <c r="C136" s="31"/>
      <c r="D136" s="31"/>
      <c r="E136" s="31"/>
      <c r="F136" s="31"/>
      <c r="G136" s="31"/>
      <c r="H136" s="31"/>
      <c r="I136" s="106"/>
      <c r="J136" s="31"/>
      <c r="K136" s="31"/>
      <c r="L136" s="34"/>
    </row>
    <row r="137" spans="2:20" s="10" customFormat="1" ht="29.25" customHeight="1">
      <c r="B137" s="161"/>
      <c r="C137" s="162" t="s">
        <v>125</v>
      </c>
      <c r="D137" s="163" t="s">
        <v>64</v>
      </c>
      <c r="E137" s="163" t="s">
        <v>60</v>
      </c>
      <c r="F137" s="163" t="s">
        <v>61</v>
      </c>
      <c r="G137" s="163" t="s">
        <v>126</v>
      </c>
      <c r="H137" s="163" t="s">
        <v>127</v>
      </c>
      <c r="I137" s="164" t="s">
        <v>128</v>
      </c>
      <c r="J137" s="165" t="s">
        <v>99</v>
      </c>
      <c r="K137" s="166" t="s">
        <v>129</v>
      </c>
      <c r="L137" s="167"/>
      <c r="M137" s="66" t="s">
        <v>1</v>
      </c>
      <c r="N137" s="67" t="s">
        <v>43</v>
      </c>
      <c r="O137" s="67" t="s">
        <v>130</v>
      </c>
      <c r="P137" s="67" t="s">
        <v>131</v>
      </c>
      <c r="Q137" s="67" t="s">
        <v>132</v>
      </c>
      <c r="R137" s="67" t="s">
        <v>133</v>
      </c>
      <c r="S137" s="67" t="s">
        <v>134</v>
      </c>
      <c r="T137" s="68" t="s">
        <v>135</v>
      </c>
    </row>
    <row r="138" spans="2:63" s="1" customFormat="1" ht="22.8" customHeight="1">
      <c r="B138" s="30"/>
      <c r="C138" s="73" t="s">
        <v>136</v>
      </c>
      <c r="D138" s="31"/>
      <c r="E138" s="31"/>
      <c r="F138" s="31"/>
      <c r="G138" s="31"/>
      <c r="H138" s="31"/>
      <c r="I138" s="106"/>
      <c r="J138" s="168">
        <f>BK138</f>
        <v>0</v>
      </c>
      <c r="K138" s="31"/>
      <c r="L138" s="34"/>
      <c r="M138" s="69"/>
      <c r="N138" s="70"/>
      <c r="O138" s="70"/>
      <c r="P138" s="169">
        <f>P139+P178+P336</f>
        <v>0</v>
      </c>
      <c r="Q138" s="70"/>
      <c r="R138" s="169">
        <f>R139+R178+R336</f>
        <v>23.092365930000003</v>
      </c>
      <c r="S138" s="70"/>
      <c r="T138" s="170">
        <f>T139+T178+T336</f>
        <v>2.6156296799999996</v>
      </c>
      <c r="AT138" s="13" t="s">
        <v>78</v>
      </c>
      <c r="AU138" s="13" t="s">
        <v>101</v>
      </c>
      <c r="BK138" s="171">
        <f>BK139+BK178+BK336</f>
        <v>0</v>
      </c>
    </row>
    <row r="139" spans="2:63" s="11" customFormat="1" ht="25.95" customHeight="1">
      <c r="B139" s="172"/>
      <c r="C139" s="173"/>
      <c r="D139" s="174" t="s">
        <v>78</v>
      </c>
      <c r="E139" s="175" t="s">
        <v>137</v>
      </c>
      <c r="F139" s="175" t="s">
        <v>138</v>
      </c>
      <c r="G139" s="173"/>
      <c r="H139" s="173"/>
      <c r="I139" s="176"/>
      <c r="J139" s="177">
        <f>BK139</f>
        <v>0</v>
      </c>
      <c r="K139" s="173"/>
      <c r="L139" s="178"/>
      <c r="M139" s="179"/>
      <c r="N139" s="180"/>
      <c r="O139" s="180"/>
      <c r="P139" s="181">
        <f>P140+P144+P147+P160+P170+P176</f>
        <v>0</v>
      </c>
      <c r="Q139" s="180"/>
      <c r="R139" s="181">
        <f>R140+R144+R147+R160+R170+R176</f>
        <v>1.2326087300000002</v>
      </c>
      <c r="S139" s="180"/>
      <c r="T139" s="182">
        <f>T140+T144+T147+T160+T170+T176</f>
        <v>2.3994809999999998</v>
      </c>
      <c r="AR139" s="183" t="s">
        <v>87</v>
      </c>
      <c r="AT139" s="184" t="s">
        <v>78</v>
      </c>
      <c r="AU139" s="184" t="s">
        <v>79</v>
      </c>
      <c r="AY139" s="183" t="s">
        <v>139</v>
      </c>
      <c r="BK139" s="185">
        <f>BK140+BK144+BK147+BK160+BK170+BK176</f>
        <v>0</v>
      </c>
    </row>
    <row r="140" spans="2:63" s="11" customFormat="1" ht="22.8" customHeight="1">
      <c r="B140" s="172"/>
      <c r="C140" s="173"/>
      <c r="D140" s="174" t="s">
        <v>78</v>
      </c>
      <c r="E140" s="186" t="s">
        <v>140</v>
      </c>
      <c r="F140" s="186" t="s">
        <v>141</v>
      </c>
      <c r="G140" s="173"/>
      <c r="H140" s="173"/>
      <c r="I140" s="176"/>
      <c r="J140" s="187">
        <f>BK140</f>
        <v>0</v>
      </c>
      <c r="K140" s="173"/>
      <c r="L140" s="178"/>
      <c r="M140" s="179"/>
      <c r="N140" s="180"/>
      <c r="O140" s="180"/>
      <c r="P140" s="181">
        <f>SUM(P141:P143)</f>
        <v>0</v>
      </c>
      <c r="Q140" s="180"/>
      <c r="R140" s="181">
        <f>SUM(R141:R143)</f>
        <v>0.40281049999999996</v>
      </c>
      <c r="S140" s="180"/>
      <c r="T140" s="182">
        <f>SUM(T141:T143)</f>
        <v>0</v>
      </c>
      <c r="AR140" s="183" t="s">
        <v>87</v>
      </c>
      <c r="AT140" s="184" t="s">
        <v>78</v>
      </c>
      <c r="AU140" s="184" t="s">
        <v>87</v>
      </c>
      <c r="AY140" s="183" t="s">
        <v>139</v>
      </c>
      <c r="BK140" s="185">
        <f>SUM(BK141:BK143)</f>
        <v>0</v>
      </c>
    </row>
    <row r="141" spans="2:65" s="1" customFormat="1" ht="36" customHeight="1">
      <c r="B141" s="30"/>
      <c r="C141" s="188" t="s">
        <v>142</v>
      </c>
      <c r="D141" s="188" t="s">
        <v>143</v>
      </c>
      <c r="E141" s="189" t="s">
        <v>144</v>
      </c>
      <c r="F141" s="190" t="s">
        <v>145</v>
      </c>
      <c r="G141" s="191" t="s">
        <v>146</v>
      </c>
      <c r="H141" s="192">
        <v>1</v>
      </c>
      <c r="I141" s="193"/>
      <c r="J141" s="194">
        <f>ROUND(I141*H141,2)</f>
        <v>0</v>
      </c>
      <c r="K141" s="190" t="s">
        <v>147</v>
      </c>
      <c r="L141" s="34"/>
      <c r="M141" s="195" t="s">
        <v>1</v>
      </c>
      <c r="N141" s="196" t="s">
        <v>44</v>
      </c>
      <c r="O141" s="62"/>
      <c r="P141" s="197">
        <f>O141*H141</f>
        <v>0</v>
      </c>
      <c r="Q141" s="197">
        <v>0.12021</v>
      </c>
      <c r="R141" s="197">
        <f>Q141*H141</f>
        <v>0.12021</v>
      </c>
      <c r="S141" s="197">
        <v>0</v>
      </c>
      <c r="T141" s="198">
        <f>S141*H141</f>
        <v>0</v>
      </c>
      <c r="AR141" s="199" t="s">
        <v>148</v>
      </c>
      <c r="AT141" s="199" t="s">
        <v>143</v>
      </c>
      <c r="AU141" s="199" t="s">
        <v>89</v>
      </c>
      <c r="AY141" s="13" t="s">
        <v>139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3" t="s">
        <v>87</v>
      </c>
      <c r="BK141" s="200">
        <f>ROUND(I141*H141,2)</f>
        <v>0</v>
      </c>
      <c r="BL141" s="13" t="s">
        <v>148</v>
      </c>
      <c r="BM141" s="199" t="s">
        <v>149</v>
      </c>
    </row>
    <row r="142" spans="2:65" s="1" customFormat="1" ht="60" customHeight="1">
      <c r="B142" s="30"/>
      <c r="C142" s="188" t="s">
        <v>150</v>
      </c>
      <c r="D142" s="188" t="s">
        <v>143</v>
      </c>
      <c r="E142" s="189" t="s">
        <v>151</v>
      </c>
      <c r="F142" s="190" t="s">
        <v>152</v>
      </c>
      <c r="G142" s="191" t="s">
        <v>153</v>
      </c>
      <c r="H142" s="192">
        <v>0.131</v>
      </c>
      <c r="I142" s="193"/>
      <c r="J142" s="194">
        <f>ROUND(I142*H142,2)</f>
        <v>0</v>
      </c>
      <c r="K142" s="190" t="s">
        <v>147</v>
      </c>
      <c r="L142" s="34"/>
      <c r="M142" s="195" t="s">
        <v>1</v>
      </c>
      <c r="N142" s="196" t="s">
        <v>44</v>
      </c>
      <c r="O142" s="62"/>
      <c r="P142" s="197">
        <f>O142*H142</f>
        <v>0</v>
      </c>
      <c r="Q142" s="197">
        <v>1.6608</v>
      </c>
      <c r="R142" s="197">
        <f>Q142*H142</f>
        <v>0.2175648</v>
      </c>
      <c r="S142" s="197">
        <v>0</v>
      </c>
      <c r="T142" s="198">
        <f>S142*H142</f>
        <v>0</v>
      </c>
      <c r="AR142" s="199" t="s">
        <v>148</v>
      </c>
      <c r="AT142" s="199" t="s">
        <v>143</v>
      </c>
      <c r="AU142" s="199" t="s">
        <v>89</v>
      </c>
      <c r="AY142" s="13" t="s">
        <v>139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3" t="s">
        <v>87</v>
      </c>
      <c r="BK142" s="200">
        <f>ROUND(I142*H142,2)</f>
        <v>0</v>
      </c>
      <c r="BL142" s="13" t="s">
        <v>148</v>
      </c>
      <c r="BM142" s="199" t="s">
        <v>154</v>
      </c>
    </row>
    <row r="143" spans="2:65" s="1" customFormat="1" ht="36" customHeight="1">
      <c r="B143" s="30"/>
      <c r="C143" s="188" t="s">
        <v>155</v>
      </c>
      <c r="D143" s="188" t="s">
        <v>143</v>
      </c>
      <c r="E143" s="189" t="s">
        <v>156</v>
      </c>
      <c r="F143" s="190" t="s">
        <v>157</v>
      </c>
      <c r="G143" s="191" t="s">
        <v>158</v>
      </c>
      <c r="H143" s="192">
        <v>0.365</v>
      </c>
      <c r="I143" s="193"/>
      <c r="J143" s="194">
        <f>ROUND(I143*H143,2)</f>
        <v>0</v>
      </c>
      <c r="K143" s="190" t="s">
        <v>147</v>
      </c>
      <c r="L143" s="34"/>
      <c r="M143" s="195" t="s">
        <v>1</v>
      </c>
      <c r="N143" s="196" t="s">
        <v>44</v>
      </c>
      <c r="O143" s="62"/>
      <c r="P143" s="197">
        <f>O143*H143</f>
        <v>0</v>
      </c>
      <c r="Q143" s="197">
        <v>0.17818</v>
      </c>
      <c r="R143" s="197">
        <f>Q143*H143</f>
        <v>0.0650357</v>
      </c>
      <c r="S143" s="197">
        <v>0</v>
      </c>
      <c r="T143" s="198">
        <f>S143*H143</f>
        <v>0</v>
      </c>
      <c r="AR143" s="199" t="s">
        <v>148</v>
      </c>
      <c r="AT143" s="199" t="s">
        <v>143</v>
      </c>
      <c r="AU143" s="199" t="s">
        <v>89</v>
      </c>
      <c r="AY143" s="13" t="s">
        <v>139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3" t="s">
        <v>87</v>
      </c>
      <c r="BK143" s="200">
        <f>ROUND(I143*H143,2)</f>
        <v>0</v>
      </c>
      <c r="BL143" s="13" t="s">
        <v>148</v>
      </c>
      <c r="BM143" s="199" t="s">
        <v>159</v>
      </c>
    </row>
    <row r="144" spans="2:63" s="11" customFormat="1" ht="22.8" customHeight="1">
      <c r="B144" s="172"/>
      <c r="C144" s="173"/>
      <c r="D144" s="174" t="s">
        <v>78</v>
      </c>
      <c r="E144" s="186" t="s">
        <v>148</v>
      </c>
      <c r="F144" s="186" t="s">
        <v>160</v>
      </c>
      <c r="G144" s="173"/>
      <c r="H144" s="173"/>
      <c r="I144" s="176"/>
      <c r="J144" s="187">
        <f>BK144</f>
        <v>0</v>
      </c>
      <c r="K144" s="173"/>
      <c r="L144" s="178"/>
      <c r="M144" s="179"/>
      <c r="N144" s="180"/>
      <c r="O144" s="180"/>
      <c r="P144" s="181">
        <f>SUM(P145:P146)</f>
        <v>0</v>
      </c>
      <c r="Q144" s="180"/>
      <c r="R144" s="181">
        <f>SUM(R145:R146)</f>
        <v>0.06095704</v>
      </c>
      <c r="S144" s="180"/>
      <c r="T144" s="182">
        <f>SUM(T145:T146)</f>
        <v>0</v>
      </c>
      <c r="AR144" s="183" t="s">
        <v>87</v>
      </c>
      <c r="AT144" s="184" t="s">
        <v>78</v>
      </c>
      <c r="AU144" s="184" t="s">
        <v>87</v>
      </c>
      <c r="AY144" s="183" t="s">
        <v>139</v>
      </c>
      <c r="BK144" s="185">
        <f>SUM(BK145:BK146)</f>
        <v>0</v>
      </c>
    </row>
    <row r="145" spans="2:65" s="1" customFormat="1" ht="36" customHeight="1">
      <c r="B145" s="30"/>
      <c r="C145" s="188" t="s">
        <v>148</v>
      </c>
      <c r="D145" s="188" t="s">
        <v>143</v>
      </c>
      <c r="E145" s="189" t="s">
        <v>161</v>
      </c>
      <c r="F145" s="190" t="s">
        <v>162</v>
      </c>
      <c r="G145" s="191" t="s">
        <v>163</v>
      </c>
      <c r="H145" s="192">
        <v>0.056</v>
      </c>
      <c r="I145" s="193"/>
      <c r="J145" s="194">
        <f>ROUND(I145*H145,2)</f>
        <v>0</v>
      </c>
      <c r="K145" s="190" t="s">
        <v>147</v>
      </c>
      <c r="L145" s="34"/>
      <c r="M145" s="195" t="s">
        <v>1</v>
      </c>
      <c r="N145" s="196" t="s">
        <v>44</v>
      </c>
      <c r="O145" s="62"/>
      <c r="P145" s="197">
        <f>O145*H145</f>
        <v>0</v>
      </c>
      <c r="Q145" s="197">
        <v>0.01709</v>
      </c>
      <c r="R145" s="197">
        <f>Q145*H145</f>
        <v>0.00095704</v>
      </c>
      <c r="S145" s="197">
        <v>0</v>
      </c>
      <c r="T145" s="198">
        <f>S145*H145</f>
        <v>0</v>
      </c>
      <c r="AR145" s="199" t="s">
        <v>148</v>
      </c>
      <c r="AT145" s="199" t="s">
        <v>143</v>
      </c>
      <c r="AU145" s="199" t="s">
        <v>89</v>
      </c>
      <c r="AY145" s="13" t="s">
        <v>139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3" t="s">
        <v>87</v>
      </c>
      <c r="BK145" s="200">
        <f>ROUND(I145*H145,2)</f>
        <v>0</v>
      </c>
      <c r="BL145" s="13" t="s">
        <v>148</v>
      </c>
      <c r="BM145" s="199" t="s">
        <v>164</v>
      </c>
    </row>
    <row r="146" spans="2:65" s="1" customFormat="1" ht="16.5" customHeight="1">
      <c r="B146" s="30"/>
      <c r="C146" s="201" t="s">
        <v>165</v>
      </c>
      <c r="D146" s="201" t="s">
        <v>166</v>
      </c>
      <c r="E146" s="202" t="s">
        <v>167</v>
      </c>
      <c r="F146" s="203" t="s">
        <v>168</v>
      </c>
      <c r="G146" s="204" t="s">
        <v>163</v>
      </c>
      <c r="H146" s="205">
        <v>0.06</v>
      </c>
      <c r="I146" s="206"/>
      <c r="J146" s="207">
        <f>ROUND(I146*H146,2)</f>
        <v>0</v>
      </c>
      <c r="K146" s="203" t="s">
        <v>147</v>
      </c>
      <c r="L146" s="208"/>
      <c r="M146" s="209" t="s">
        <v>1</v>
      </c>
      <c r="N146" s="210" t="s">
        <v>44</v>
      </c>
      <c r="O146" s="62"/>
      <c r="P146" s="197">
        <f>O146*H146</f>
        <v>0</v>
      </c>
      <c r="Q146" s="197">
        <v>1</v>
      </c>
      <c r="R146" s="197">
        <f>Q146*H146</f>
        <v>0.06</v>
      </c>
      <c r="S146" s="197">
        <v>0</v>
      </c>
      <c r="T146" s="198">
        <f>S146*H146</f>
        <v>0</v>
      </c>
      <c r="AR146" s="199" t="s">
        <v>150</v>
      </c>
      <c r="AT146" s="199" t="s">
        <v>166</v>
      </c>
      <c r="AU146" s="199" t="s">
        <v>89</v>
      </c>
      <c r="AY146" s="13" t="s">
        <v>139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3" t="s">
        <v>87</v>
      </c>
      <c r="BK146" s="200">
        <f>ROUND(I146*H146,2)</f>
        <v>0</v>
      </c>
      <c r="BL146" s="13" t="s">
        <v>148</v>
      </c>
      <c r="BM146" s="199" t="s">
        <v>169</v>
      </c>
    </row>
    <row r="147" spans="2:63" s="11" customFormat="1" ht="22.8" customHeight="1">
      <c r="B147" s="172"/>
      <c r="C147" s="173"/>
      <c r="D147" s="174" t="s">
        <v>78</v>
      </c>
      <c r="E147" s="186" t="s">
        <v>155</v>
      </c>
      <c r="F147" s="186" t="s">
        <v>170</v>
      </c>
      <c r="G147" s="173"/>
      <c r="H147" s="173"/>
      <c r="I147" s="176"/>
      <c r="J147" s="187">
        <f>BK147</f>
        <v>0</v>
      </c>
      <c r="K147" s="173"/>
      <c r="L147" s="178"/>
      <c r="M147" s="179"/>
      <c r="N147" s="180"/>
      <c r="O147" s="180"/>
      <c r="P147" s="181">
        <f>SUM(P148:P159)</f>
        <v>0</v>
      </c>
      <c r="Q147" s="180"/>
      <c r="R147" s="181">
        <f>SUM(R148:R159)</f>
        <v>0.74658479</v>
      </c>
      <c r="S147" s="180"/>
      <c r="T147" s="182">
        <f>SUM(T148:T159)</f>
        <v>0</v>
      </c>
      <c r="AR147" s="183" t="s">
        <v>87</v>
      </c>
      <c r="AT147" s="184" t="s">
        <v>78</v>
      </c>
      <c r="AU147" s="184" t="s">
        <v>87</v>
      </c>
      <c r="AY147" s="183" t="s">
        <v>139</v>
      </c>
      <c r="BK147" s="185">
        <f>SUM(BK148:BK159)</f>
        <v>0</v>
      </c>
    </row>
    <row r="148" spans="2:65" s="1" customFormat="1" ht="24" customHeight="1">
      <c r="B148" s="30"/>
      <c r="C148" s="188" t="s">
        <v>171</v>
      </c>
      <c r="D148" s="188" t="s">
        <v>143</v>
      </c>
      <c r="E148" s="189" t="s">
        <v>172</v>
      </c>
      <c r="F148" s="190" t="s">
        <v>173</v>
      </c>
      <c r="G148" s="191" t="s">
        <v>158</v>
      </c>
      <c r="H148" s="192">
        <v>1.05</v>
      </c>
      <c r="I148" s="193"/>
      <c r="J148" s="194">
        <f aca="true" t="shared" si="0" ref="J148:J159">ROUND(I148*H148,2)</f>
        <v>0</v>
      </c>
      <c r="K148" s="190" t="s">
        <v>147</v>
      </c>
      <c r="L148" s="34"/>
      <c r="M148" s="195" t="s">
        <v>1</v>
      </c>
      <c r="N148" s="196" t="s">
        <v>44</v>
      </c>
      <c r="O148" s="62"/>
      <c r="P148" s="197">
        <f aca="true" t="shared" si="1" ref="P148:P159">O148*H148</f>
        <v>0</v>
      </c>
      <c r="Q148" s="197">
        <v>0.04063</v>
      </c>
      <c r="R148" s="197">
        <f aca="true" t="shared" si="2" ref="R148:R159">Q148*H148</f>
        <v>0.0426615</v>
      </c>
      <c r="S148" s="197">
        <v>0</v>
      </c>
      <c r="T148" s="198">
        <f aca="true" t="shared" si="3" ref="T148:T159">S148*H148</f>
        <v>0</v>
      </c>
      <c r="AR148" s="199" t="s">
        <v>148</v>
      </c>
      <c r="AT148" s="199" t="s">
        <v>143</v>
      </c>
      <c r="AU148" s="199" t="s">
        <v>89</v>
      </c>
      <c r="AY148" s="13" t="s">
        <v>139</v>
      </c>
      <c r="BE148" s="200">
        <f aca="true" t="shared" si="4" ref="BE148:BE159">IF(N148="základní",J148,0)</f>
        <v>0</v>
      </c>
      <c r="BF148" s="200">
        <f aca="true" t="shared" si="5" ref="BF148:BF159">IF(N148="snížená",J148,0)</f>
        <v>0</v>
      </c>
      <c r="BG148" s="200">
        <f aca="true" t="shared" si="6" ref="BG148:BG159">IF(N148="zákl. přenesená",J148,0)</f>
        <v>0</v>
      </c>
      <c r="BH148" s="200">
        <f aca="true" t="shared" si="7" ref="BH148:BH159">IF(N148="sníž. přenesená",J148,0)</f>
        <v>0</v>
      </c>
      <c r="BI148" s="200">
        <f aca="true" t="shared" si="8" ref="BI148:BI159">IF(N148="nulová",J148,0)</f>
        <v>0</v>
      </c>
      <c r="BJ148" s="13" t="s">
        <v>87</v>
      </c>
      <c r="BK148" s="200">
        <f aca="true" t="shared" si="9" ref="BK148:BK159">ROUND(I148*H148,2)</f>
        <v>0</v>
      </c>
      <c r="BL148" s="13" t="s">
        <v>148</v>
      </c>
      <c r="BM148" s="199" t="s">
        <v>174</v>
      </c>
    </row>
    <row r="149" spans="2:65" s="1" customFormat="1" ht="24" customHeight="1">
      <c r="B149" s="30"/>
      <c r="C149" s="188" t="s">
        <v>175</v>
      </c>
      <c r="D149" s="188" t="s">
        <v>143</v>
      </c>
      <c r="E149" s="189" t="s">
        <v>176</v>
      </c>
      <c r="F149" s="190" t="s">
        <v>177</v>
      </c>
      <c r="G149" s="191" t="s">
        <v>158</v>
      </c>
      <c r="H149" s="192">
        <v>8.548</v>
      </c>
      <c r="I149" s="193"/>
      <c r="J149" s="194">
        <f t="shared" si="0"/>
        <v>0</v>
      </c>
      <c r="K149" s="190" t="s">
        <v>147</v>
      </c>
      <c r="L149" s="34"/>
      <c r="M149" s="195" t="s">
        <v>1</v>
      </c>
      <c r="N149" s="196" t="s">
        <v>44</v>
      </c>
      <c r="O149" s="62"/>
      <c r="P149" s="197">
        <f t="shared" si="1"/>
        <v>0</v>
      </c>
      <c r="Q149" s="197">
        <v>0.04063</v>
      </c>
      <c r="R149" s="197">
        <f t="shared" si="2"/>
        <v>0.34730524</v>
      </c>
      <c r="S149" s="197">
        <v>0</v>
      </c>
      <c r="T149" s="198">
        <f t="shared" si="3"/>
        <v>0</v>
      </c>
      <c r="AR149" s="199" t="s">
        <v>148</v>
      </c>
      <c r="AT149" s="199" t="s">
        <v>143</v>
      </c>
      <c r="AU149" s="199" t="s">
        <v>89</v>
      </c>
      <c r="AY149" s="13" t="s">
        <v>139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3" t="s">
        <v>87</v>
      </c>
      <c r="BK149" s="200">
        <f t="shared" si="9"/>
        <v>0</v>
      </c>
      <c r="BL149" s="13" t="s">
        <v>148</v>
      </c>
      <c r="BM149" s="199" t="s">
        <v>178</v>
      </c>
    </row>
    <row r="150" spans="2:65" s="1" customFormat="1" ht="36" customHeight="1">
      <c r="B150" s="30"/>
      <c r="C150" s="188" t="s">
        <v>179</v>
      </c>
      <c r="D150" s="188" t="s">
        <v>143</v>
      </c>
      <c r="E150" s="189" t="s">
        <v>180</v>
      </c>
      <c r="F150" s="190" t="s">
        <v>181</v>
      </c>
      <c r="G150" s="191" t="s">
        <v>158</v>
      </c>
      <c r="H150" s="192">
        <v>1.109</v>
      </c>
      <c r="I150" s="193"/>
      <c r="J150" s="194">
        <f t="shared" si="0"/>
        <v>0</v>
      </c>
      <c r="K150" s="190" t="s">
        <v>147</v>
      </c>
      <c r="L150" s="34"/>
      <c r="M150" s="195" t="s">
        <v>1</v>
      </c>
      <c r="N150" s="196" t="s">
        <v>44</v>
      </c>
      <c r="O150" s="62"/>
      <c r="P150" s="197">
        <f t="shared" si="1"/>
        <v>0</v>
      </c>
      <c r="Q150" s="197">
        <v>0.00085</v>
      </c>
      <c r="R150" s="197">
        <f t="shared" si="2"/>
        <v>0.00094265</v>
      </c>
      <c r="S150" s="197">
        <v>0</v>
      </c>
      <c r="T150" s="198">
        <f t="shared" si="3"/>
        <v>0</v>
      </c>
      <c r="AR150" s="199" t="s">
        <v>148</v>
      </c>
      <c r="AT150" s="199" t="s">
        <v>143</v>
      </c>
      <c r="AU150" s="199" t="s">
        <v>89</v>
      </c>
      <c r="AY150" s="13" t="s">
        <v>139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3" t="s">
        <v>87</v>
      </c>
      <c r="BK150" s="200">
        <f t="shared" si="9"/>
        <v>0</v>
      </c>
      <c r="BL150" s="13" t="s">
        <v>148</v>
      </c>
      <c r="BM150" s="199" t="s">
        <v>182</v>
      </c>
    </row>
    <row r="151" spans="2:65" s="1" customFormat="1" ht="48" customHeight="1">
      <c r="B151" s="30"/>
      <c r="C151" s="188" t="s">
        <v>8</v>
      </c>
      <c r="D151" s="188" t="s">
        <v>143</v>
      </c>
      <c r="E151" s="189" t="s">
        <v>183</v>
      </c>
      <c r="F151" s="190" t="s">
        <v>184</v>
      </c>
      <c r="G151" s="191" t="s">
        <v>158</v>
      </c>
      <c r="H151" s="192">
        <v>0.143</v>
      </c>
      <c r="I151" s="193"/>
      <c r="J151" s="194">
        <f t="shared" si="0"/>
        <v>0</v>
      </c>
      <c r="K151" s="190" t="s">
        <v>147</v>
      </c>
      <c r="L151" s="34"/>
      <c r="M151" s="195" t="s">
        <v>1</v>
      </c>
      <c r="N151" s="196" t="s">
        <v>44</v>
      </c>
      <c r="O151" s="62"/>
      <c r="P151" s="197">
        <f t="shared" si="1"/>
        <v>0</v>
      </c>
      <c r="Q151" s="197">
        <v>0.01838</v>
      </c>
      <c r="R151" s="197">
        <f t="shared" si="2"/>
        <v>0.00262834</v>
      </c>
      <c r="S151" s="197">
        <v>0</v>
      </c>
      <c r="T151" s="198">
        <f t="shared" si="3"/>
        <v>0</v>
      </c>
      <c r="AR151" s="199" t="s">
        <v>148</v>
      </c>
      <c r="AT151" s="199" t="s">
        <v>143</v>
      </c>
      <c r="AU151" s="199" t="s">
        <v>89</v>
      </c>
      <c r="AY151" s="13" t="s">
        <v>139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3" t="s">
        <v>87</v>
      </c>
      <c r="BK151" s="200">
        <f t="shared" si="9"/>
        <v>0</v>
      </c>
      <c r="BL151" s="13" t="s">
        <v>148</v>
      </c>
      <c r="BM151" s="199" t="s">
        <v>185</v>
      </c>
    </row>
    <row r="152" spans="2:65" s="1" customFormat="1" ht="48" customHeight="1">
      <c r="B152" s="30"/>
      <c r="C152" s="188" t="s">
        <v>186</v>
      </c>
      <c r="D152" s="188" t="s">
        <v>143</v>
      </c>
      <c r="E152" s="189" t="s">
        <v>187</v>
      </c>
      <c r="F152" s="190" t="s">
        <v>188</v>
      </c>
      <c r="G152" s="191" t="s">
        <v>158</v>
      </c>
      <c r="H152" s="192">
        <v>0.522</v>
      </c>
      <c r="I152" s="193"/>
      <c r="J152" s="194">
        <f t="shared" si="0"/>
        <v>0</v>
      </c>
      <c r="K152" s="190" t="s">
        <v>147</v>
      </c>
      <c r="L152" s="34"/>
      <c r="M152" s="195" t="s">
        <v>1</v>
      </c>
      <c r="N152" s="196" t="s">
        <v>44</v>
      </c>
      <c r="O152" s="62"/>
      <c r="P152" s="197">
        <f t="shared" si="1"/>
        <v>0</v>
      </c>
      <c r="Q152" s="197">
        <v>0.01838</v>
      </c>
      <c r="R152" s="197">
        <f t="shared" si="2"/>
        <v>0.009594360000000001</v>
      </c>
      <c r="S152" s="197">
        <v>0</v>
      </c>
      <c r="T152" s="198">
        <f t="shared" si="3"/>
        <v>0</v>
      </c>
      <c r="AR152" s="199" t="s">
        <v>148</v>
      </c>
      <c r="AT152" s="199" t="s">
        <v>143</v>
      </c>
      <c r="AU152" s="199" t="s">
        <v>89</v>
      </c>
      <c r="AY152" s="13" t="s">
        <v>139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3" t="s">
        <v>87</v>
      </c>
      <c r="BK152" s="200">
        <f t="shared" si="9"/>
        <v>0</v>
      </c>
      <c r="BL152" s="13" t="s">
        <v>148</v>
      </c>
      <c r="BM152" s="199" t="s">
        <v>189</v>
      </c>
    </row>
    <row r="153" spans="2:65" s="1" customFormat="1" ht="24" customHeight="1">
      <c r="B153" s="30"/>
      <c r="C153" s="188" t="s">
        <v>190</v>
      </c>
      <c r="D153" s="188" t="s">
        <v>143</v>
      </c>
      <c r="E153" s="189" t="s">
        <v>191</v>
      </c>
      <c r="F153" s="190" t="s">
        <v>192</v>
      </c>
      <c r="G153" s="191" t="s">
        <v>158</v>
      </c>
      <c r="H153" s="192">
        <v>1.89</v>
      </c>
      <c r="I153" s="193"/>
      <c r="J153" s="194">
        <f t="shared" si="0"/>
        <v>0</v>
      </c>
      <c r="K153" s="190" t="s">
        <v>147</v>
      </c>
      <c r="L153" s="34"/>
      <c r="M153" s="195" t="s">
        <v>1</v>
      </c>
      <c r="N153" s="196" t="s">
        <v>44</v>
      </c>
      <c r="O153" s="62"/>
      <c r="P153" s="197">
        <f t="shared" si="1"/>
        <v>0</v>
      </c>
      <c r="Q153" s="197">
        <v>0.03358</v>
      </c>
      <c r="R153" s="197">
        <f t="shared" si="2"/>
        <v>0.0634662</v>
      </c>
      <c r="S153" s="197">
        <v>0</v>
      </c>
      <c r="T153" s="198">
        <f t="shared" si="3"/>
        <v>0</v>
      </c>
      <c r="AR153" s="199" t="s">
        <v>148</v>
      </c>
      <c r="AT153" s="199" t="s">
        <v>143</v>
      </c>
      <c r="AU153" s="199" t="s">
        <v>89</v>
      </c>
      <c r="AY153" s="13" t="s">
        <v>139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3" t="s">
        <v>87</v>
      </c>
      <c r="BK153" s="200">
        <f t="shared" si="9"/>
        <v>0</v>
      </c>
      <c r="BL153" s="13" t="s">
        <v>148</v>
      </c>
      <c r="BM153" s="199" t="s">
        <v>193</v>
      </c>
    </row>
    <row r="154" spans="2:65" s="1" customFormat="1" ht="48" customHeight="1">
      <c r="B154" s="30"/>
      <c r="C154" s="188" t="s">
        <v>194</v>
      </c>
      <c r="D154" s="188" t="s">
        <v>143</v>
      </c>
      <c r="E154" s="189" t="s">
        <v>195</v>
      </c>
      <c r="F154" s="190" t="s">
        <v>196</v>
      </c>
      <c r="G154" s="191" t="s">
        <v>158</v>
      </c>
      <c r="H154" s="192">
        <v>1.05</v>
      </c>
      <c r="I154" s="193"/>
      <c r="J154" s="194">
        <f t="shared" si="0"/>
        <v>0</v>
      </c>
      <c r="K154" s="190" t="s">
        <v>147</v>
      </c>
      <c r="L154" s="34"/>
      <c r="M154" s="195" t="s">
        <v>1</v>
      </c>
      <c r="N154" s="196" t="s">
        <v>44</v>
      </c>
      <c r="O154" s="62"/>
      <c r="P154" s="197">
        <f t="shared" si="1"/>
        <v>0</v>
      </c>
      <c r="Q154" s="197">
        <v>0.01838</v>
      </c>
      <c r="R154" s="197">
        <f t="shared" si="2"/>
        <v>0.019299</v>
      </c>
      <c r="S154" s="197">
        <v>0</v>
      </c>
      <c r="T154" s="198">
        <f t="shared" si="3"/>
        <v>0</v>
      </c>
      <c r="AR154" s="199" t="s">
        <v>148</v>
      </c>
      <c r="AT154" s="199" t="s">
        <v>143</v>
      </c>
      <c r="AU154" s="199" t="s">
        <v>89</v>
      </c>
      <c r="AY154" s="13" t="s">
        <v>139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3" t="s">
        <v>87</v>
      </c>
      <c r="BK154" s="200">
        <f t="shared" si="9"/>
        <v>0</v>
      </c>
      <c r="BL154" s="13" t="s">
        <v>148</v>
      </c>
      <c r="BM154" s="199" t="s">
        <v>197</v>
      </c>
    </row>
    <row r="155" spans="2:65" s="1" customFormat="1" ht="24" customHeight="1">
      <c r="B155" s="30"/>
      <c r="C155" s="188" t="s">
        <v>198</v>
      </c>
      <c r="D155" s="188" t="s">
        <v>143</v>
      </c>
      <c r="E155" s="189" t="s">
        <v>199</v>
      </c>
      <c r="F155" s="190" t="s">
        <v>200</v>
      </c>
      <c r="G155" s="191" t="s">
        <v>201</v>
      </c>
      <c r="H155" s="192">
        <v>38.785</v>
      </c>
      <c r="I155" s="193"/>
      <c r="J155" s="194">
        <f t="shared" si="0"/>
        <v>0</v>
      </c>
      <c r="K155" s="190" t="s">
        <v>147</v>
      </c>
      <c r="L155" s="34"/>
      <c r="M155" s="195" t="s">
        <v>1</v>
      </c>
      <c r="N155" s="196" t="s">
        <v>44</v>
      </c>
      <c r="O155" s="62"/>
      <c r="P155" s="197">
        <f t="shared" si="1"/>
        <v>0</v>
      </c>
      <c r="Q155" s="197">
        <v>0.0015</v>
      </c>
      <c r="R155" s="197">
        <f t="shared" si="2"/>
        <v>0.05817749999999999</v>
      </c>
      <c r="S155" s="197">
        <v>0</v>
      </c>
      <c r="T155" s="198">
        <f t="shared" si="3"/>
        <v>0</v>
      </c>
      <c r="AR155" s="199" t="s">
        <v>148</v>
      </c>
      <c r="AT155" s="199" t="s">
        <v>143</v>
      </c>
      <c r="AU155" s="199" t="s">
        <v>89</v>
      </c>
      <c r="AY155" s="13" t="s">
        <v>139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3" t="s">
        <v>87</v>
      </c>
      <c r="BK155" s="200">
        <f t="shared" si="9"/>
        <v>0</v>
      </c>
      <c r="BL155" s="13" t="s">
        <v>148</v>
      </c>
      <c r="BM155" s="199" t="s">
        <v>202</v>
      </c>
    </row>
    <row r="156" spans="2:65" s="1" customFormat="1" ht="36" customHeight="1">
      <c r="B156" s="30"/>
      <c r="C156" s="188" t="s">
        <v>203</v>
      </c>
      <c r="D156" s="188" t="s">
        <v>143</v>
      </c>
      <c r="E156" s="189" t="s">
        <v>204</v>
      </c>
      <c r="F156" s="190" t="s">
        <v>205</v>
      </c>
      <c r="G156" s="191" t="s">
        <v>146</v>
      </c>
      <c r="H156" s="192">
        <v>3</v>
      </c>
      <c r="I156" s="193"/>
      <c r="J156" s="194">
        <f t="shared" si="0"/>
        <v>0</v>
      </c>
      <c r="K156" s="190" t="s">
        <v>147</v>
      </c>
      <c r="L156" s="34"/>
      <c r="M156" s="195" t="s">
        <v>1</v>
      </c>
      <c r="N156" s="196" t="s">
        <v>44</v>
      </c>
      <c r="O156" s="62"/>
      <c r="P156" s="197">
        <f t="shared" si="1"/>
        <v>0</v>
      </c>
      <c r="Q156" s="197">
        <v>0.04684</v>
      </c>
      <c r="R156" s="197">
        <f t="shared" si="2"/>
        <v>0.14052</v>
      </c>
      <c r="S156" s="197">
        <v>0</v>
      </c>
      <c r="T156" s="198">
        <f t="shared" si="3"/>
        <v>0</v>
      </c>
      <c r="AR156" s="199" t="s">
        <v>148</v>
      </c>
      <c r="AT156" s="199" t="s">
        <v>143</v>
      </c>
      <c r="AU156" s="199" t="s">
        <v>89</v>
      </c>
      <c r="AY156" s="13" t="s">
        <v>139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3" t="s">
        <v>87</v>
      </c>
      <c r="BK156" s="200">
        <f t="shared" si="9"/>
        <v>0</v>
      </c>
      <c r="BL156" s="13" t="s">
        <v>148</v>
      </c>
      <c r="BM156" s="199" t="s">
        <v>206</v>
      </c>
    </row>
    <row r="157" spans="2:65" s="1" customFormat="1" ht="24" customHeight="1">
      <c r="B157" s="30"/>
      <c r="C157" s="201" t="s">
        <v>207</v>
      </c>
      <c r="D157" s="201" t="s">
        <v>166</v>
      </c>
      <c r="E157" s="202" t="s">
        <v>208</v>
      </c>
      <c r="F157" s="203" t="s">
        <v>209</v>
      </c>
      <c r="G157" s="204" t="s">
        <v>146</v>
      </c>
      <c r="H157" s="205">
        <v>1</v>
      </c>
      <c r="I157" s="206"/>
      <c r="J157" s="207">
        <f t="shared" si="0"/>
        <v>0</v>
      </c>
      <c r="K157" s="203" t="s">
        <v>147</v>
      </c>
      <c r="L157" s="208"/>
      <c r="M157" s="209" t="s">
        <v>1</v>
      </c>
      <c r="N157" s="210" t="s">
        <v>44</v>
      </c>
      <c r="O157" s="62"/>
      <c r="P157" s="197">
        <f t="shared" si="1"/>
        <v>0</v>
      </c>
      <c r="Q157" s="197">
        <v>0.0132</v>
      </c>
      <c r="R157" s="197">
        <f t="shared" si="2"/>
        <v>0.0132</v>
      </c>
      <c r="S157" s="197">
        <v>0</v>
      </c>
      <c r="T157" s="198">
        <f t="shared" si="3"/>
        <v>0</v>
      </c>
      <c r="AR157" s="199" t="s">
        <v>150</v>
      </c>
      <c r="AT157" s="199" t="s">
        <v>166</v>
      </c>
      <c r="AU157" s="199" t="s">
        <v>89</v>
      </c>
      <c r="AY157" s="13" t="s">
        <v>139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3" t="s">
        <v>87</v>
      </c>
      <c r="BK157" s="200">
        <f t="shared" si="9"/>
        <v>0</v>
      </c>
      <c r="BL157" s="13" t="s">
        <v>148</v>
      </c>
      <c r="BM157" s="199" t="s">
        <v>210</v>
      </c>
    </row>
    <row r="158" spans="2:65" s="1" customFormat="1" ht="24" customHeight="1">
      <c r="B158" s="30"/>
      <c r="C158" s="201" t="s">
        <v>211</v>
      </c>
      <c r="D158" s="201" t="s">
        <v>166</v>
      </c>
      <c r="E158" s="202" t="s">
        <v>212</v>
      </c>
      <c r="F158" s="203" t="s">
        <v>213</v>
      </c>
      <c r="G158" s="204" t="s">
        <v>146</v>
      </c>
      <c r="H158" s="205">
        <v>1</v>
      </c>
      <c r="I158" s="206"/>
      <c r="J158" s="207">
        <f t="shared" si="0"/>
        <v>0</v>
      </c>
      <c r="K158" s="203" t="s">
        <v>147</v>
      </c>
      <c r="L158" s="208"/>
      <c r="M158" s="209" t="s">
        <v>1</v>
      </c>
      <c r="N158" s="210" t="s">
        <v>44</v>
      </c>
      <c r="O158" s="62"/>
      <c r="P158" s="197">
        <f t="shared" si="1"/>
        <v>0</v>
      </c>
      <c r="Q158" s="197">
        <v>0.02405</v>
      </c>
      <c r="R158" s="197">
        <f t="shared" si="2"/>
        <v>0.02405</v>
      </c>
      <c r="S158" s="197">
        <v>0</v>
      </c>
      <c r="T158" s="198">
        <f t="shared" si="3"/>
        <v>0</v>
      </c>
      <c r="AR158" s="199" t="s">
        <v>150</v>
      </c>
      <c r="AT158" s="199" t="s">
        <v>166</v>
      </c>
      <c r="AU158" s="199" t="s">
        <v>89</v>
      </c>
      <c r="AY158" s="13" t="s">
        <v>139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3" t="s">
        <v>87</v>
      </c>
      <c r="BK158" s="200">
        <f t="shared" si="9"/>
        <v>0</v>
      </c>
      <c r="BL158" s="13" t="s">
        <v>148</v>
      </c>
      <c r="BM158" s="199" t="s">
        <v>214</v>
      </c>
    </row>
    <row r="159" spans="2:65" s="1" customFormat="1" ht="24" customHeight="1">
      <c r="B159" s="30"/>
      <c r="C159" s="201" t="s">
        <v>215</v>
      </c>
      <c r="D159" s="201" t="s">
        <v>166</v>
      </c>
      <c r="E159" s="202" t="s">
        <v>216</v>
      </c>
      <c r="F159" s="203" t="s">
        <v>217</v>
      </c>
      <c r="G159" s="204" t="s">
        <v>146</v>
      </c>
      <c r="H159" s="205">
        <v>1</v>
      </c>
      <c r="I159" s="206"/>
      <c r="J159" s="207">
        <f t="shared" si="0"/>
        <v>0</v>
      </c>
      <c r="K159" s="203" t="s">
        <v>147</v>
      </c>
      <c r="L159" s="208"/>
      <c r="M159" s="209" t="s">
        <v>1</v>
      </c>
      <c r="N159" s="210" t="s">
        <v>44</v>
      </c>
      <c r="O159" s="62"/>
      <c r="P159" s="197">
        <f t="shared" si="1"/>
        <v>0</v>
      </c>
      <c r="Q159" s="197">
        <v>0.02474</v>
      </c>
      <c r="R159" s="197">
        <f t="shared" si="2"/>
        <v>0.02474</v>
      </c>
      <c r="S159" s="197">
        <v>0</v>
      </c>
      <c r="T159" s="198">
        <f t="shared" si="3"/>
        <v>0</v>
      </c>
      <c r="AR159" s="199" t="s">
        <v>150</v>
      </c>
      <c r="AT159" s="199" t="s">
        <v>166</v>
      </c>
      <c r="AU159" s="199" t="s">
        <v>89</v>
      </c>
      <c r="AY159" s="13" t="s">
        <v>139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3" t="s">
        <v>87</v>
      </c>
      <c r="BK159" s="200">
        <f t="shared" si="9"/>
        <v>0</v>
      </c>
      <c r="BL159" s="13" t="s">
        <v>148</v>
      </c>
      <c r="BM159" s="199" t="s">
        <v>218</v>
      </c>
    </row>
    <row r="160" spans="2:63" s="11" customFormat="1" ht="22.8" customHeight="1">
      <c r="B160" s="172"/>
      <c r="C160" s="173"/>
      <c r="D160" s="174" t="s">
        <v>78</v>
      </c>
      <c r="E160" s="186" t="s">
        <v>219</v>
      </c>
      <c r="F160" s="186" t="s">
        <v>220</v>
      </c>
      <c r="G160" s="173"/>
      <c r="H160" s="173"/>
      <c r="I160" s="176"/>
      <c r="J160" s="187">
        <f>BK160</f>
        <v>0</v>
      </c>
      <c r="K160" s="173"/>
      <c r="L160" s="178"/>
      <c r="M160" s="179"/>
      <c r="N160" s="180"/>
      <c r="O160" s="180"/>
      <c r="P160" s="181">
        <f>SUM(P161:P169)</f>
        <v>0</v>
      </c>
      <c r="Q160" s="180"/>
      <c r="R160" s="181">
        <f>SUM(R161:R169)</f>
        <v>0.0222564</v>
      </c>
      <c r="S160" s="180"/>
      <c r="T160" s="182">
        <f>SUM(T161:T169)</f>
        <v>2.3994809999999998</v>
      </c>
      <c r="AR160" s="183" t="s">
        <v>87</v>
      </c>
      <c r="AT160" s="184" t="s">
        <v>78</v>
      </c>
      <c r="AU160" s="184" t="s">
        <v>87</v>
      </c>
      <c r="AY160" s="183" t="s">
        <v>139</v>
      </c>
      <c r="BK160" s="185">
        <f>SUM(BK161:BK169)</f>
        <v>0</v>
      </c>
    </row>
    <row r="161" spans="2:65" s="1" customFormat="1" ht="36" customHeight="1">
      <c r="B161" s="30"/>
      <c r="C161" s="188" t="s">
        <v>221</v>
      </c>
      <c r="D161" s="188" t="s">
        <v>143</v>
      </c>
      <c r="E161" s="189" t="s">
        <v>222</v>
      </c>
      <c r="F161" s="190" t="s">
        <v>223</v>
      </c>
      <c r="G161" s="191" t="s">
        <v>158</v>
      </c>
      <c r="H161" s="192">
        <v>75.41</v>
      </c>
      <c r="I161" s="193"/>
      <c r="J161" s="194">
        <f aca="true" t="shared" si="10" ref="J161:J169">ROUND(I161*H161,2)</f>
        <v>0</v>
      </c>
      <c r="K161" s="190" t="s">
        <v>147</v>
      </c>
      <c r="L161" s="34"/>
      <c r="M161" s="195" t="s">
        <v>1</v>
      </c>
      <c r="N161" s="196" t="s">
        <v>44</v>
      </c>
      <c r="O161" s="62"/>
      <c r="P161" s="197">
        <f aca="true" t="shared" si="11" ref="P161:P169">O161*H161</f>
        <v>0</v>
      </c>
      <c r="Q161" s="197">
        <v>4E-05</v>
      </c>
      <c r="R161" s="197">
        <f aca="true" t="shared" si="12" ref="R161:R169">Q161*H161</f>
        <v>0.0030164000000000002</v>
      </c>
      <c r="S161" s="197">
        <v>0</v>
      </c>
      <c r="T161" s="198">
        <f aca="true" t="shared" si="13" ref="T161:T169">S161*H161</f>
        <v>0</v>
      </c>
      <c r="AR161" s="199" t="s">
        <v>148</v>
      </c>
      <c r="AT161" s="199" t="s">
        <v>143</v>
      </c>
      <c r="AU161" s="199" t="s">
        <v>89</v>
      </c>
      <c r="AY161" s="13" t="s">
        <v>139</v>
      </c>
      <c r="BE161" s="200">
        <f aca="true" t="shared" si="14" ref="BE161:BE169">IF(N161="základní",J161,0)</f>
        <v>0</v>
      </c>
      <c r="BF161" s="200">
        <f aca="true" t="shared" si="15" ref="BF161:BF169">IF(N161="snížená",J161,0)</f>
        <v>0</v>
      </c>
      <c r="BG161" s="200">
        <f aca="true" t="shared" si="16" ref="BG161:BG169">IF(N161="zákl. přenesená",J161,0)</f>
        <v>0</v>
      </c>
      <c r="BH161" s="200">
        <f aca="true" t="shared" si="17" ref="BH161:BH169">IF(N161="sníž. přenesená",J161,0)</f>
        <v>0</v>
      </c>
      <c r="BI161" s="200">
        <f aca="true" t="shared" si="18" ref="BI161:BI169">IF(N161="nulová",J161,0)</f>
        <v>0</v>
      </c>
      <c r="BJ161" s="13" t="s">
        <v>87</v>
      </c>
      <c r="BK161" s="200">
        <f aca="true" t="shared" si="19" ref="BK161:BK169">ROUND(I161*H161,2)</f>
        <v>0</v>
      </c>
      <c r="BL161" s="13" t="s">
        <v>148</v>
      </c>
      <c r="BM161" s="199" t="s">
        <v>224</v>
      </c>
    </row>
    <row r="162" spans="2:65" s="1" customFormat="1" ht="48" customHeight="1">
      <c r="B162" s="30"/>
      <c r="C162" s="188" t="s">
        <v>225</v>
      </c>
      <c r="D162" s="188" t="s">
        <v>143</v>
      </c>
      <c r="E162" s="189" t="s">
        <v>226</v>
      </c>
      <c r="F162" s="190" t="s">
        <v>227</v>
      </c>
      <c r="G162" s="191" t="s">
        <v>146</v>
      </c>
      <c r="H162" s="192">
        <v>1</v>
      </c>
      <c r="I162" s="193"/>
      <c r="J162" s="194">
        <f t="shared" si="10"/>
        <v>0</v>
      </c>
      <c r="K162" s="190" t="s">
        <v>147</v>
      </c>
      <c r="L162" s="34"/>
      <c r="M162" s="195" t="s">
        <v>1</v>
      </c>
      <c r="N162" s="196" t="s">
        <v>44</v>
      </c>
      <c r="O162" s="62"/>
      <c r="P162" s="197">
        <f t="shared" si="11"/>
        <v>0</v>
      </c>
      <c r="Q162" s="197">
        <v>0.01834</v>
      </c>
      <c r="R162" s="197">
        <f t="shared" si="12"/>
        <v>0.01834</v>
      </c>
      <c r="S162" s="197">
        <v>0</v>
      </c>
      <c r="T162" s="198">
        <f t="shared" si="13"/>
        <v>0</v>
      </c>
      <c r="AR162" s="199" t="s">
        <v>148</v>
      </c>
      <c r="AT162" s="199" t="s">
        <v>143</v>
      </c>
      <c r="AU162" s="199" t="s">
        <v>89</v>
      </c>
      <c r="AY162" s="13" t="s">
        <v>139</v>
      </c>
      <c r="BE162" s="200">
        <f t="shared" si="14"/>
        <v>0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3" t="s">
        <v>87</v>
      </c>
      <c r="BK162" s="200">
        <f t="shared" si="19"/>
        <v>0</v>
      </c>
      <c r="BL162" s="13" t="s">
        <v>148</v>
      </c>
      <c r="BM162" s="199" t="s">
        <v>228</v>
      </c>
    </row>
    <row r="163" spans="2:65" s="1" customFormat="1" ht="24" customHeight="1">
      <c r="B163" s="30"/>
      <c r="C163" s="201" t="s">
        <v>229</v>
      </c>
      <c r="D163" s="201" t="s">
        <v>166</v>
      </c>
      <c r="E163" s="202" t="s">
        <v>230</v>
      </c>
      <c r="F163" s="203" t="s">
        <v>231</v>
      </c>
      <c r="G163" s="204" t="s">
        <v>146</v>
      </c>
      <c r="H163" s="205">
        <v>1</v>
      </c>
      <c r="I163" s="206"/>
      <c r="J163" s="207">
        <f t="shared" si="10"/>
        <v>0</v>
      </c>
      <c r="K163" s="203" t="s">
        <v>147</v>
      </c>
      <c r="L163" s="208"/>
      <c r="M163" s="209" t="s">
        <v>1</v>
      </c>
      <c r="N163" s="210" t="s">
        <v>44</v>
      </c>
      <c r="O163" s="62"/>
      <c r="P163" s="197">
        <f t="shared" si="11"/>
        <v>0</v>
      </c>
      <c r="Q163" s="197">
        <v>0.0009</v>
      </c>
      <c r="R163" s="197">
        <f t="shared" si="12"/>
        <v>0.0009</v>
      </c>
      <c r="S163" s="197">
        <v>0</v>
      </c>
      <c r="T163" s="198">
        <f t="shared" si="13"/>
        <v>0</v>
      </c>
      <c r="AR163" s="199" t="s">
        <v>150</v>
      </c>
      <c r="AT163" s="199" t="s">
        <v>166</v>
      </c>
      <c r="AU163" s="199" t="s">
        <v>89</v>
      </c>
      <c r="AY163" s="13" t="s">
        <v>139</v>
      </c>
      <c r="BE163" s="200">
        <f t="shared" si="14"/>
        <v>0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3" t="s">
        <v>87</v>
      </c>
      <c r="BK163" s="200">
        <f t="shared" si="19"/>
        <v>0</v>
      </c>
      <c r="BL163" s="13" t="s">
        <v>148</v>
      </c>
      <c r="BM163" s="199" t="s">
        <v>232</v>
      </c>
    </row>
    <row r="164" spans="2:65" s="1" customFormat="1" ht="48" customHeight="1">
      <c r="B164" s="30"/>
      <c r="C164" s="188" t="s">
        <v>233</v>
      </c>
      <c r="D164" s="188" t="s">
        <v>143</v>
      </c>
      <c r="E164" s="189" t="s">
        <v>234</v>
      </c>
      <c r="F164" s="190" t="s">
        <v>235</v>
      </c>
      <c r="G164" s="191" t="s">
        <v>158</v>
      </c>
      <c r="H164" s="192">
        <v>1.365</v>
      </c>
      <c r="I164" s="193"/>
      <c r="J164" s="194">
        <f t="shared" si="10"/>
        <v>0</v>
      </c>
      <c r="K164" s="190" t="s">
        <v>147</v>
      </c>
      <c r="L164" s="34"/>
      <c r="M164" s="195" t="s">
        <v>1</v>
      </c>
      <c r="N164" s="196" t="s">
        <v>44</v>
      </c>
      <c r="O164" s="62"/>
      <c r="P164" s="197">
        <f t="shared" si="11"/>
        <v>0</v>
      </c>
      <c r="Q164" s="197">
        <v>0</v>
      </c>
      <c r="R164" s="197">
        <f t="shared" si="12"/>
        <v>0</v>
      </c>
      <c r="S164" s="197">
        <v>0.055</v>
      </c>
      <c r="T164" s="198">
        <f t="shared" si="13"/>
        <v>0.075075</v>
      </c>
      <c r="AR164" s="199" t="s">
        <v>148</v>
      </c>
      <c r="AT164" s="199" t="s">
        <v>143</v>
      </c>
      <c r="AU164" s="199" t="s">
        <v>89</v>
      </c>
      <c r="AY164" s="13" t="s">
        <v>139</v>
      </c>
      <c r="BE164" s="200">
        <f t="shared" si="14"/>
        <v>0</v>
      </c>
      <c r="BF164" s="200">
        <f t="shared" si="15"/>
        <v>0</v>
      </c>
      <c r="BG164" s="200">
        <f t="shared" si="16"/>
        <v>0</v>
      </c>
      <c r="BH164" s="200">
        <f t="shared" si="17"/>
        <v>0</v>
      </c>
      <c r="BI164" s="200">
        <f t="shared" si="18"/>
        <v>0</v>
      </c>
      <c r="BJ164" s="13" t="s">
        <v>87</v>
      </c>
      <c r="BK164" s="200">
        <f t="shared" si="19"/>
        <v>0</v>
      </c>
      <c r="BL164" s="13" t="s">
        <v>148</v>
      </c>
      <c r="BM164" s="199" t="s">
        <v>236</v>
      </c>
    </row>
    <row r="165" spans="2:65" s="1" customFormat="1" ht="48" customHeight="1">
      <c r="B165" s="30"/>
      <c r="C165" s="188" t="s">
        <v>237</v>
      </c>
      <c r="D165" s="188" t="s">
        <v>143</v>
      </c>
      <c r="E165" s="189" t="s">
        <v>238</v>
      </c>
      <c r="F165" s="190" t="s">
        <v>239</v>
      </c>
      <c r="G165" s="191" t="s">
        <v>146</v>
      </c>
      <c r="H165" s="192">
        <v>1</v>
      </c>
      <c r="I165" s="193"/>
      <c r="J165" s="194">
        <f t="shared" si="10"/>
        <v>0</v>
      </c>
      <c r="K165" s="190" t="s">
        <v>147</v>
      </c>
      <c r="L165" s="34"/>
      <c r="M165" s="195" t="s">
        <v>1</v>
      </c>
      <c r="N165" s="196" t="s">
        <v>44</v>
      </c>
      <c r="O165" s="62"/>
      <c r="P165" s="197">
        <f t="shared" si="11"/>
        <v>0</v>
      </c>
      <c r="Q165" s="197">
        <v>0</v>
      </c>
      <c r="R165" s="197">
        <f t="shared" si="12"/>
        <v>0</v>
      </c>
      <c r="S165" s="197">
        <v>0.138</v>
      </c>
      <c r="T165" s="198">
        <f t="shared" si="13"/>
        <v>0.138</v>
      </c>
      <c r="AR165" s="199" t="s">
        <v>148</v>
      </c>
      <c r="AT165" s="199" t="s">
        <v>143</v>
      </c>
      <c r="AU165" s="199" t="s">
        <v>89</v>
      </c>
      <c r="AY165" s="13" t="s">
        <v>139</v>
      </c>
      <c r="BE165" s="200">
        <f t="shared" si="14"/>
        <v>0</v>
      </c>
      <c r="BF165" s="200">
        <f t="shared" si="15"/>
        <v>0</v>
      </c>
      <c r="BG165" s="200">
        <f t="shared" si="16"/>
        <v>0</v>
      </c>
      <c r="BH165" s="200">
        <f t="shared" si="17"/>
        <v>0</v>
      </c>
      <c r="BI165" s="200">
        <f t="shared" si="18"/>
        <v>0</v>
      </c>
      <c r="BJ165" s="13" t="s">
        <v>87</v>
      </c>
      <c r="BK165" s="200">
        <f t="shared" si="19"/>
        <v>0</v>
      </c>
      <c r="BL165" s="13" t="s">
        <v>148</v>
      </c>
      <c r="BM165" s="199" t="s">
        <v>240</v>
      </c>
    </row>
    <row r="166" spans="2:65" s="1" customFormat="1" ht="48" customHeight="1">
      <c r="B166" s="30"/>
      <c r="C166" s="188" t="s">
        <v>219</v>
      </c>
      <c r="D166" s="188" t="s">
        <v>143</v>
      </c>
      <c r="E166" s="189" t="s">
        <v>241</v>
      </c>
      <c r="F166" s="190" t="s">
        <v>242</v>
      </c>
      <c r="G166" s="191" t="s">
        <v>153</v>
      </c>
      <c r="H166" s="192">
        <v>0.898</v>
      </c>
      <c r="I166" s="193"/>
      <c r="J166" s="194">
        <f t="shared" si="10"/>
        <v>0</v>
      </c>
      <c r="K166" s="190" t="s">
        <v>147</v>
      </c>
      <c r="L166" s="34"/>
      <c r="M166" s="195" t="s">
        <v>1</v>
      </c>
      <c r="N166" s="196" t="s">
        <v>44</v>
      </c>
      <c r="O166" s="62"/>
      <c r="P166" s="197">
        <f t="shared" si="11"/>
        <v>0</v>
      </c>
      <c r="Q166" s="197">
        <v>0</v>
      </c>
      <c r="R166" s="197">
        <f t="shared" si="12"/>
        <v>0</v>
      </c>
      <c r="S166" s="197">
        <v>1.8</v>
      </c>
      <c r="T166" s="198">
        <f t="shared" si="13"/>
        <v>1.6164</v>
      </c>
      <c r="AR166" s="199" t="s">
        <v>148</v>
      </c>
      <c r="AT166" s="199" t="s">
        <v>143</v>
      </c>
      <c r="AU166" s="199" t="s">
        <v>89</v>
      </c>
      <c r="AY166" s="13" t="s">
        <v>139</v>
      </c>
      <c r="BE166" s="200">
        <f t="shared" si="14"/>
        <v>0</v>
      </c>
      <c r="BF166" s="200">
        <f t="shared" si="15"/>
        <v>0</v>
      </c>
      <c r="BG166" s="200">
        <f t="shared" si="16"/>
        <v>0</v>
      </c>
      <c r="BH166" s="200">
        <f t="shared" si="17"/>
        <v>0</v>
      </c>
      <c r="BI166" s="200">
        <f t="shared" si="18"/>
        <v>0</v>
      </c>
      <c r="BJ166" s="13" t="s">
        <v>87</v>
      </c>
      <c r="BK166" s="200">
        <f t="shared" si="19"/>
        <v>0</v>
      </c>
      <c r="BL166" s="13" t="s">
        <v>148</v>
      </c>
      <c r="BM166" s="199" t="s">
        <v>243</v>
      </c>
    </row>
    <row r="167" spans="2:65" s="1" customFormat="1" ht="36" customHeight="1">
      <c r="B167" s="30"/>
      <c r="C167" s="188" t="s">
        <v>140</v>
      </c>
      <c r="D167" s="188" t="s">
        <v>143</v>
      </c>
      <c r="E167" s="189" t="s">
        <v>244</v>
      </c>
      <c r="F167" s="190" t="s">
        <v>245</v>
      </c>
      <c r="G167" s="191" t="s">
        <v>201</v>
      </c>
      <c r="H167" s="192">
        <v>3.915</v>
      </c>
      <c r="I167" s="193"/>
      <c r="J167" s="194">
        <f t="shared" si="10"/>
        <v>0</v>
      </c>
      <c r="K167" s="190" t="s">
        <v>147</v>
      </c>
      <c r="L167" s="34"/>
      <c r="M167" s="195" t="s">
        <v>1</v>
      </c>
      <c r="N167" s="196" t="s">
        <v>44</v>
      </c>
      <c r="O167" s="62"/>
      <c r="P167" s="197">
        <f t="shared" si="11"/>
        <v>0</v>
      </c>
      <c r="Q167" s="197">
        <v>0</v>
      </c>
      <c r="R167" s="197">
        <f t="shared" si="12"/>
        <v>0</v>
      </c>
      <c r="S167" s="197">
        <v>0.047</v>
      </c>
      <c r="T167" s="198">
        <f t="shared" si="13"/>
        <v>0.184005</v>
      </c>
      <c r="AR167" s="199" t="s">
        <v>148</v>
      </c>
      <c r="AT167" s="199" t="s">
        <v>143</v>
      </c>
      <c r="AU167" s="199" t="s">
        <v>89</v>
      </c>
      <c r="AY167" s="13" t="s">
        <v>139</v>
      </c>
      <c r="BE167" s="200">
        <f t="shared" si="14"/>
        <v>0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3" t="s">
        <v>87</v>
      </c>
      <c r="BK167" s="200">
        <f t="shared" si="19"/>
        <v>0</v>
      </c>
      <c r="BL167" s="13" t="s">
        <v>148</v>
      </c>
      <c r="BM167" s="199" t="s">
        <v>246</v>
      </c>
    </row>
    <row r="168" spans="2:65" s="1" customFormat="1" ht="36" customHeight="1">
      <c r="B168" s="30"/>
      <c r="C168" s="188" t="s">
        <v>247</v>
      </c>
      <c r="D168" s="188" t="s">
        <v>143</v>
      </c>
      <c r="E168" s="189" t="s">
        <v>248</v>
      </c>
      <c r="F168" s="190" t="s">
        <v>249</v>
      </c>
      <c r="G168" s="191" t="s">
        <v>146</v>
      </c>
      <c r="H168" s="192">
        <v>2</v>
      </c>
      <c r="I168" s="193"/>
      <c r="J168" s="194">
        <f t="shared" si="10"/>
        <v>0</v>
      </c>
      <c r="K168" s="190" t="s">
        <v>147</v>
      </c>
      <c r="L168" s="34"/>
      <c r="M168" s="195" t="s">
        <v>1</v>
      </c>
      <c r="N168" s="196" t="s">
        <v>44</v>
      </c>
      <c r="O168" s="62"/>
      <c r="P168" s="197">
        <f t="shared" si="11"/>
        <v>0</v>
      </c>
      <c r="Q168" s="197">
        <v>0</v>
      </c>
      <c r="R168" s="197">
        <f t="shared" si="12"/>
        <v>0</v>
      </c>
      <c r="S168" s="197">
        <v>0.02376</v>
      </c>
      <c r="T168" s="198">
        <f t="shared" si="13"/>
        <v>0.04752</v>
      </c>
      <c r="AR168" s="199" t="s">
        <v>250</v>
      </c>
      <c r="AT168" s="199" t="s">
        <v>143</v>
      </c>
      <c r="AU168" s="199" t="s">
        <v>89</v>
      </c>
      <c r="AY168" s="13" t="s">
        <v>139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3" t="s">
        <v>87</v>
      </c>
      <c r="BK168" s="200">
        <f t="shared" si="19"/>
        <v>0</v>
      </c>
      <c r="BL168" s="13" t="s">
        <v>250</v>
      </c>
      <c r="BM168" s="199" t="s">
        <v>251</v>
      </c>
    </row>
    <row r="169" spans="2:65" s="1" customFormat="1" ht="36" customHeight="1">
      <c r="B169" s="30"/>
      <c r="C169" s="188" t="s">
        <v>252</v>
      </c>
      <c r="D169" s="188" t="s">
        <v>143</v>
      </c>
      <c r="E169" s="189" t="s">
        <v>253</v>
      </c>
      <c r="F169" s="190" t="s">
        <v>254</v>
      </c>
      <c r="G169" s="191" t="s">
        <v>201</v>
      </c>
      <c r="H169" s="192">
        <v>170.95</v>
      </c>
      <c r="I169" s="193"/>
      <c r="J169" s="194">
        <f t="shared" si="10"/>
        <v>0</v>
      </c>
      <c r="K169" s="190" t="s">
        <v>147</v>
      </c>
      <c r="L169" s="34"/>
      <c r="M169" s="195" t="s">
        <v>1</v>
      </c>
      <c r="N169" s="196" t="s">
        <v>44</v>
      </c>
      <c r="O169" s="62"/>
      <c r="P169" s="197">
        <f t="shared" si="11"/>
        <v>0</v>
      </c>
      <c r="Q169" s="197">
        <v>0</v>
      </c>
      <c r="R169" s="197">
        <f t="shared" si="12"/>
        <v>0</v>
      </c>
      <c r="S169" s="197">
        <v>0.00198</v>
      </c>
      <c r="T169" s="198">
        <f t="shared" si="13"/>
        <v>0.338481</v>
      </c>
      <c r="AR169" s="199" t="s">
        <v>250</v>
      </c>
      <c r="AT169" s="199" t="s">
        <v>143</v>
      </c>
      <c r="AU169" s="199" t="s">
        <v>89</v>
      </c>
      <c r="AY169" s="13" t="s">
        <v>139</v>
      </c>
      <c r="BE169" s="200">
        <f t="shared" si="14"/>
        <v>0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3" t="s">
        <v>87</v>
      </c>
      <c r="BK169" s="200">
        <f t="shared" si="19"/>
        <v>0</v>
      </c>
      <c r="BL169" s="13" t="s">
        <v>250</v>
      </c>
      <c r="BM169" s="199" t="s">
        <v>255</v>
      </c>
    </row>
    <row r="170" spans="2:63" s="11" customFormat="1" ht="22.8" customHeight="1">
      <c r="B170" s="172"/>
      <c r="C170" s="173"/>
      <c r="D170" s="174" t="s">
        <v>78</v>
      </c>
      <c r="E170" s="186" t="s">
        <v>256</v>
      </c>
      <c r="F170" s="186" t="s">
        <v>257</v>
      </c>
      <c r="G170" s="173"/>
      <c r="H170" s="173"/>
      <c r="I170" s="176"/>
      <c r="J170" s="187">
        <f>BK170</f>
        <v>0</v>
      </c>
      <c r="K170" s="173"/>
      <c r="L170" s="178"/>
      <c r="M170" s="179"/>
      <c r="N170" s="180"/>
      <c r="O170" s="180"/>
      <c r="P170" s="181">
        <f>SUM(P171:P175)</f>
        <v>0</v>
      </c>
      <c r="Q170" s="180"/>
      <c r="R170" s="181">
        <f>SUM(R171:R175)</f>
        <v>0</v>
      </c>
      <c r="S170" s="180"/>
      <c r="T170" s="182">
        <f>SUM(T171:T175)</f>
        <v>0</v>
      </c>
      <c r="AR170" s="183" t="s">
        <v>87</v>
      </c>
      <c r="AT170" s="184" t="s">
        <v>78</v>
      </c>
      <c r="AU170" s="184" t="s">
        <v>87</v>
      </c>
      <c r="AY170" s="183" t="s">
        <v>139</v>
      </c>
      <c r="BK170" s="185">
        <f>SUM(BK171:BK175)</f>
        <v>0</v>
      </c>
    </row>
    <row r="171" spans="2:65" s="1" customFormat="1" ht="36" customHeight="1">
      <c r="B171" s="30"/>
      <c r="C171" s="188" t="s">
        <v>258</v>
      </c>
      <c r="D171" s="188" t="s">
        <v>143</v>
      </c>
      <c r="E171" s="189" t="s">
        <v>259</v>
      </c>
      <c r="F171" s="190" t="s">
        <v>260</v>
      </c>
      <c r="G171" s="191" t="s">
        <v>163</v>
      </c>
      <c r="H171" s="192">
        <v>2.23</v>
      </c>
      <c r="I171" s="193"/>
      <c r="J171" s="194">
        <f>ROUND(I171*H171,2)</f>
        <v>0</v>
      </c>
      <c r="K171" s="190" t="s">
        <v>147</v>
      </c>
      <c r="L171" s="34"/>
      <c r="M171" s="195" t="s">
        <v>1</v>
      </c>
      <c r="N171" s="196" t="s">
        <v>44</v>
      </c>
      <c r="O171" s="62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AR171" s="199" t="s">
        <v>148</v>
      </c>
      <c r="AT171" s="199" t="s">
        <v>143</v>
      </c>
      <c r="AU171" s="199" t="s">
        <v>89</v>
      </c>
      <c r="AY171" s="13" t="s">
        <v>139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3" t="s">
        <v>87</v>
      </c>
      <c r="BK171" s="200">
        <f>ROUND(I171*H171,2)</f>
        <v>0</v>
      </c>
      <c r="BL171" s="13" t="s">
        <v>148</v>
      </c>
      <c r="BM171" s="199" t="s">
        <v>261</v>
      </c>
    </row>
    <row r="172" spans="2:65" s="1" customFormat="1" ht="24" customHeight="1">
      <c r="B172" s="30"/>
      <c r="C172" s="188" t="s">
        <v>262</v>
      </c>
      <c r="D172" s="188" t="s">
        <v>143</v>
      </c>
      <c r="E172" s="189" t="s">
        <v>263</v>
      </c>
      <c r="F172" s="190" t="s">
        <v>264</v>
      </c>
      <c r="G172" s="191" t="s">
        <v>163</v>
      </c>
      <c r="H172" s="192">
        <v>2.23</v>
      </c>
      <c r="I172" s="193"/>
      <c r="J172" s="194">
        <f>ROUND(I172*H172,2)</f>
        <v>0</v>
      </c>
      <c r="K172" s="190" t="s">
        <v>147</v>
      </c>
      <c r="L172" s="34"/>
      <c r="M172" s="195" t="s">
        <v>1</v>
      </c>
      <c r="N172" s="196" t="s">
        <v>44</v>
      </c>
      <c r="O172" s="62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AR172" s="199" t="s">
        <v>148</v>
      </c>
      <c r="AT172" s="199" t="s">
        <v>143</v>
      </c>
      <c r="AU172" s="199" t="s">
        <v>89</v>
      </c>
      <c r="AY172" s="13" t="s">
        <v>139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3" t="s">
        <v>87</v>
      </c>
      <c r="BK172" s="200">
        <f>ROUND(I172*H172,2)</f>
        <v>0</v>
      </c>
      <c r="BL172" s="13" t="s">
        <v>148</v>
      </c>
      <c r="BM172" s="199" t="s">
        <v>265</v>
      </c>
    </row>
    <row r="173" spans="2:65" s="1" customFormat="1" ht="24" customHeight="1">
      <c r="B173" s="30"/>
      <c r="C173" s="188" t="s">
        <v>266</v>
      </c>
      <c r="D173" s="188" t="s">
        <v>143</v>
      </c>
      <c r="E173" s="189" t="s">
        <v>267</v>
      </c>
      <c r="F173" s="190" t="s">
        <v>268</v>
      </c>
      <c r="G173" s="191" t="s">
        <v>163</v>
      </c>
      <c r="H173" s="192">
        <v>2.23</v>
      </c>
      <c r="I173" s="193"/>
      <c r="J173" s="194">
        <f>ROUND(I173*H173,2)</f>
        <v>0</v>
      </c>
      <c r="K173" s="190" t="s">
        <v>147</v>
      </c>
      <c r="L173" s="34"/>
      <c r="M173" s="195" t="s">
        <v>1</v>
      </c>
      <c r="N173" s="196" t="s">
        <v>44</v>
      </c>
      <c r="O173" s="62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AR173" s="199" t="s">
        <v>148</v>
      </c>
      <c r="AT173" s="199" t="s">
        <v>143</v>
      </c>
      <c r="AU173" s="199" t="s">
        <v>89</v>
      </c>
      <c r="AY173" s="13" t="s">
        <v>139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3" t="s">
        <v>87</v>
      </c>
      <c r="BK173" s="200">
        <f>ROUND(I173*H173,2)</f>
        <v>0</v>
      </c>
      <c r="BL173" s="13" t="s">
        <v>148</v>
      </c>
      <c r="BM173" s="199" t="s">
        <v>269</v>
      </c>
    </row>
    <row r="174" spans="2:65" s="1" customFormat="1" ht="36" customHeight="1">
      <c r="B174" s="30"/>
      <c r="C174" s="188" t="s">
        <v>270</v>
      </c>
      <c r="D174" s="188" t="s">
        <v>143</v>
      </c>
      <c r="E174" s="189" t="s">
        <v>271</v>
      </c>
      <c r="F174" s="190" t="s">
        <v>272</v>
      </c>
      <c r="G174" s="191" t="s">
        <v>163</v>
      </c>
      <c r="H174" s="192">
        <v>22.3</v>
      </c>
      <c r="I174" s="193"/>
      <c r="J174" s="194">
        <f>ROUND(I174*H174,2)</f>
        <v>0</v>
      </c>
      <c r="K174" s="190" t="s">
        <v>147</v>
      </c>
      <c r="L174" s="34"/>
      <c r="M174" s="195" t="s">
        <v>1</v>
      </c>
      <c r="N174" s="196" t="s">
        <v>44</v>
      </c>
      <c r="O174" s="62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AR174" s="199" t="s">
        <v>148</v>
      </c>
      <c r="AT174" s="199" t="s">
        <v>143</v>
      </c>
      <c r="AU174" s="199" t="s">
        <v>89</v>
      </c>
      <c r="AY174" s="13" t="s">
        <v>139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3" t="s">
        <v>87</v>
      </c>
      <c r="BK174" s="200">
        <f>ROUND(I174*H174,2)</f>
        <v>0</v>
      </c>
      <c r="BL174" s="13" t="s">
        <v>148</v>
      </c>
      <c r="BM174" s="199" t="s">
        <v>273</v>
      </c>
    </row>
    <row r="175" spans="2:65" s="1" customFormat="1" ht="36" customHeight="1">
      <c r="B175" s="30"/>
      <c r="C175" s="188" t="s">
        <v>274</v>
      </c>
      <c r="D175" s="188" t="s">
        <v>143</v>
      </c>
      <c r="E175" s="189" t="s">
        <v>275</v>
      </c>
      <c r="F175" s="190" t="s">
        <v>276</v>
      </c>
      <c r="G175" s="191" t="s">
        <v>163</v>
      </c>
      <c r="H175" s="192">
        <v>2.23</v>
      </c>
      <c r="I175" s="193"/>
      <c r="J175" s="194">
        <f>ROUND(I175*H175,2)</f>
        <v>0</v>
      </c>
      <c r="K175" s="190" t="s">
        <v>147</v>
      </c>
      <c r="L175" s="34"/>
      <c r="M175" s="195" t="s">
        <v>1</v>
      </c>
      <c r="N175" s="196" t="s">
        <v>44</v>
      </c>
      <c r="O175" s="62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AR175" s="199" t="s">
        <v>148</v>
      </c>
      <c r="AT175" s="199" t="s">
        <v>143</v>
      </c>
      <c r="AU175" s="199" t="s">
        <v>89</v>
      </c>
      <c r="AY175" s="13" t="s">
        <v>139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3" t="s">
        <v>87</v>
      </c>
      <c r="BK175" s="200">
        <f>ROUND(I175*H175,2)</f>
        <v>0</v>
      </c>
      <c r="BL175" s="13" t="s">
        <v>148</v>
      </c>
      <c r="BM175" s="199" t="s">
        <v>277</v>
      </c>
    </row>
    <row r="176" spans="2:63" s="11" customFormat="1" ht="22.8" customHeight="1">
      <c r="B176" s="172"/>
      <c r="C176" s="173"/>
      <c r="D176" s="174" t="s">
        <v>78</v>
      </c>
      <c r="E176" s="186" t="s">
        <v>278</v>
      </c>
      <c r="F176" s="186" t="s">
        <v>279</v>
      </c>
      <c r="G176" s="173"/>
      <c r="H176" s="173"/>
      <c r="I176" s="176"/>
      <c r="J176" s="187">
        <f>BK176</f>
        <v>0</v>
      </c>
      <c r="K176" s="173"/>
      <c r="L176" s="178"/>
      <c r="M176" s="179"/>
      <c r="N176" s="180"/>
      <c r="O176" s="180"/>
      <c r="P176" s="181">
        <f>P177</f>
        <v>0</v>
      </c>
      <c r="Q176" s="180"/>
      <c r="R176" s="181">
        <f>R177</f>
        <v>0</v>
      </c>
      <c r="S176" s="180"/>
      <c r="T176" s="182">
        <f>T177</f>
        <v>0</v>
      </c>
      <c r="AR176" s="183" t="s">
        <v>87</v>
      </c>
      <c r="AT176" s="184" t="s">
        <v>78</v>
      </c>
      <c r="AU176" s="184" t="s">
        <v>87</v>
      </c>
      <c r="AY176" s="183" t="s">
        <v>139</v>
      </c>
      <c r="BK176" s="185">
        <f>BK177</f>
        <v>0</v>
      </c>
    </row>
    <row r="177" spans="2:65" s="1" customFormat="1" ht="48" customHeight="1">
      <c r="B177" s="30"/>
      <c r="C177" s="188" t="s">
        <v>280</v>
      </c>
      <c r="D177" s="188" t="s">
        <v>143</v>
      </c>
      <c r="E177" s="189" t="s">
        <v>281</v>
      </c>
      <c r="F177" s="190" t="s">
        <v>282</v>
      </c>
      <c r="G177" s="191" t="s">
        <v>163</v>
      </c>
      <c r="H177" s="192">
        <v>1.233</v>
      </c>
      <c r="I177" s="193"/>
      <c r="J177" s="194">
        <f>ROUND(I177*H177,2)</f>
        <v>0</v>
      </c>
      <c r="K177" s="190" t="s">
        <v>147</v>
      </c>
      <c r="L177" s="34"/>
      <c r="M177" s="195" t="s">
        <v>1</v>
      </c>
      <c r="N177" s="196" t="s">
        <v>44</v>
      </c>
      <c r="O177" s="62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AR177" s="199" t="s">
        <v>148</v>
      </c>
      <c r="AT177" s="199" t="s">
        <v>143</v>
      </c>
      <c r="AU177" s="199" t="s">
        <v>89</v>
      </c>
      <c r="AY177" s="13" t="s">
        <v>139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3" t="s">
        <v>87</v>
      </c>
      <c r="BK177" s="200">
        <f>ROUND(I177*H177,2)</f>
        <v>0</v>
      </c>
      <c r="BL177" s="13" t="s">
        <v>148</v>
      </c>
      <c r="BM177" s="199" t="s">
        <v>283</v>
      </c>
    </row>
    <row r="178" spans="2:63" s="11" customFormat="1" ht="25.95" customHeight="1">
      <c r="B178" s="172"/>
      <c r="C178" s="173"/>
      <c r="D178" s="174" t="s">
        <v>78</v>
      </c>
      <c r="E178" s="175" t="s">
        <v>284</v>
      </c>
      <c r="F178" s="175" t="s">
        <v>285</v>
      </c>
      <c r="G178" s="173"/>
      <c r="H178" s="173"/>
      <c r="I178" s="176"/>
      <c r="J178" s="177">
        <f>BK178</f>
        <v>0</v>
      </c>
      <c r="K178" s="173"/>
      <c r="L178" s="178"/>
      <c r="M178" s="179"/>
      <c r="N178" s="180"/>
      <c r="O178" s="180"/>
      <c r="P178" s="181">
        <f>P179+P189+P203+P215+P262+P281+P289+P300+P313+P321+P326</f>
        <v>0</v>
      </c>
      <c r="Q178" s="180"/>
      <c r="R178" s="181">
        <f>R179+R189+R203+R215+R262+R281+R289+R300+R313+R321+R326</f>
        <v>21.859757200000004</v>
      </c>
      <c r="S178" s="180"/>
      <c r="T178" s="182">
        <f>T179+T189+T203+T215+T262+T281+T289+T300+T313+T321+T326</f>
        <v>0.21614867999999998</v>
      </c>
      <c r="AR178" s="183" t="s">
        <v>89</v>
      </c>
      <c r="AT178" s="184" t="s">
        <v>78</v>
      </c>
      <c r="AU178" s="184" t="s">
        <v>79</v>
      </c>
      <c r="AY178" s="183" t="s">
        <v>139</v>
      </c>
      <c r="BK178" s="185">
        <f>BK179+BK189+BK203+BK215+BK262+BK281+BK289+BK300+BK313+BK321+BK326</f>
        <v>0</v>
      </c>
    </row>
    <row r="179" spans="2:63" s="11" customFormat="1" ht="22.8" customHeight="1">
      <c r="B179" s="172"/>
      <c r="C179" s="173"/>
      <c r="D179" s="174" t="s">
        <v>78</v>
      </c>
      <c r="E179" s="186" t="s">
        <v>286</v>
      </c>
      <c r="F179" s="186" t="s">
        <v>287</v>
      </c>
      <c r="G179" s="173"/>
      <c r="H179" s="173"/>
      <c r="I179" s="176"/>
      <c r="J179" s="187">
        <f>BK179</f>
        <v>0</v>
      </c>
      <c r="K179" s="173"/>
      <c r="L179" s="178"/>
      <c r="M179" s="179"/>
      <c r="N179" s="180"/>
      <c r="O179" s="180"/>
      <c r="P179" s="181">
        <f>SUM(P180:P188)</f>
        <v>0</v>
      </c>
      <c r="Q179" s="180"/>
      <c r="R179" s="181">
        <f>SUM(R180:R188)</f>
        <v>0.009331</v>
      </c>
      <c r="S179" s="180"/>
      <c r="T179" s="182">
        <f>SUM(T180:T188)</f>
        <v>0</v>
      </c>
      <c r="AR179" s="183" t="s">
        <v>89</v>
      </c>
      <c r="AT179" s="184" t="s">
        <v>78</v>
      </c>
      <c r="AU179" s="184" t="s">
        <v>87</v>
      </c>
      <c r="AY179" s="183" t="s">
        <v>139</v>
      </c>
      <c r="BK179" s="185">
        <f>SUM(BK180:BK188)</f>
        <v>0</v>
      </c>
    </row>
    <row r="180" spans="2:65" s="1" customFormat="1" ht="24" customHeight="1">
      <c r="B180" s="30"/>
      <c r="C180" s="188" t="s">
        <v>288</v>
      </c>
      <c r="D180" s="188" t="s">
        <v>143</v>
      </c>
      <c r="E180" s="189" t="s">
        <v>289</v>
      </c>
      <c r="F180" s="190" t="s">
        <v>290</v>
      </c>
      <c r="G180" s="191" t="s">
        <v>201</v>
      </c>
      <c r="H180" s="192">
        <v>5.76</v>
      </c>
      <c r="I180" s="193"/>
      <c r="J180" s="194">
        <f aca="true" t="shared" si="20" ref="J180:J188">ROUND(I180*H180,2)</f>
        <v>0</v>
      </c>
      <c r="K180" s="190" t="s">
        <v>147</v>
      </c>
      <c r="L180" s="34"/>
      <c r="M180" s="195" t="s">
        <v>1</v>
      </c>
      <c r="N180" s="196" t="s">
        <v>44</v>
      </c>
      <c r="O180" s="62"/>
      <c r="P180" s="197">
        <f aca="true" t="shared" si="21" ref="P180:P188">O180*H180</f>
        <v>0</v>
      </c>
      <c r="Q180" s="197">
        <v>0.0011</v>
      </c>
      <c r="R180" s="197">
        <f aca="true" t="shared" si="22" ref="R180:R188">Q180*H180</f>
        <v>0.0063360000000000005</v>
      </c>
      <c r="S180" s="197">
        <v>0</v>
      </c>
      <c r="T180" s="198">
        <f aca="true" t="shared" si="23" ref="T180:T188">S180*H180</f>
        <v>0</v>
      </c>
      <c r="AR180" s="199" t="s">
        <v>186</v>
      </c>
      <c r="AT180" s="199" t="s">
        <v>143</v>
      </c>
      <c r="AU180" s="199" t="s">
        <v>89</v>
      </c>
      <c r="AY180" s="13" t="s">
        <v>139</v>
      </c>
      <c r="BE180" s="200">
        <f aca="true" t="shared" si="24" ref="BE180:BE188">IF(N180="základní",J180,0)</f>
        <v>0</v>
      </c>
      <c r="BF180" s="200">
        <f aca="true" t="shared" si="25" ref="BF180:BF188">IF(N180="snížená",J180,0)</f>
        <v>0</v>
      </c>
      <c r="BG180" s="200">
        <f aca="true" t="shared" si="26" ref="BG180:BG188">IF(N180="zákl. přenesená",J180,0)</f>
        <v>0</v>
      </c>
      <c r="BH180" s="200">
        <f aca="true" t="shared" si="27" ref="BH180:BH188">IF(N180="sníž. přenesená",J180,0)</f>
        <v>0</v>
      </c>
      <c r="BI180" s="200">
        <f aca="true" t="shared" si="28" ref="BI180:BI188">IF(N180="nulová",J180,0)</f>
        <v>0</v>
      </c>
      <c r="BJ180" s="13" t="s">
        <v>87</v>
      </c>
      <c r="BK180" s="200">
        <f aca="true" t="shared" si="29" ref="BK180:BK188">ROUND(I180*H180,2)</f>
        <v>0</v>
      </c>
      <c r="BL180" s="13" t="s">
        <v>186</v>
      </c>
      <c r="BM180" s="199" t="s">
        <v>291</v>
      </c>
    </row>
    <row r="181" spans="2:65" s="1" customFormat="1" ht="24" customHeight="1">
      <c r="B181" s="30"/>
      <c r="C181" s="188" t="s">
        <v>292</v>
      </c>
      <c r="D181" s="188" t="s">
        <v>143</v>
      </c>
      <c r="E181" s="189" t="s">
        <v>293</v>
      </c>
      <c r="F181" s="190" t="s">
        <v>294</v>
      </c>
      <c r="G181" s="191" t="s">
        <v>201</v>
      </c>
      <c r="H181" s="192">
        <v>2.56</v>
      </c>
      <c r="I181" s="193"/>
      <c r="J181" s="194">
        <f t="shared" si="20"/>
        <v>0</v>
      </c>
      <c r="K181" s="190" t="s">
        <v>147</v>
      </c>
      <c r="L181" s="34"/>
      <c r="M181" s="195" t="s">
        <v>1</v>
      </c>
      <c r="N181" s="196" t="s">
        <v>44</v>
      </c>
      <c r="O181" s="62"/>
      <c r="P181" s="197">
        <f t="shared" si="21"/>
        <v>0</v>
      </c>
      <c r="Q181" s="197">
        <v>0.00035</v>
      </c>
      <c r="R181" s="197">
        <f t="shared" si="22"/>
        <v>0.000896</v>
      </c>
      <c r="S181" s="197">
        <v>0</v>
      </c>
      <c r="T181" s="198">
        <f t="shared" si="23"/>
        <v>0</v>
      </c>
      <c r="AR181" s="199" t="s">
        <v>186</v>
      </c>
      <c r="AT181" s="199" t="s">
        <v>143</v>
      </c>
      <c r="AU181" s="199" t="s">
        <v>89</v>
      </c>
      <c r="AY181" s="13" t="s">
        <v>139</v>
      </c>
      <c r="BE181" s="200">
        <f t="shared" si="24"/>
        <v>0</v>
      </c>
      <c r="BF181" s="200">
        <f t="shared" si="25"/>
        <v>0</v>
      </c>
      <c r="BG181" s="200">
        <f t="shared" si="26"/>
        <v>0</v>
      </c>
      <c r="BH181" s="200">
        <f t="shared" si="27"/>
        <v>0</v>
      </c>
      <c r="BI181" s="200">
        <f t="shared" si="28"/>
        <v>0</v>
      </c>
      <c r="BJ181" s="13" t="s">
        <v>87</v>
      </c>
      <c r="BK181" s="200">
        <f t="shared" si="29"/>
        <v>0</v>
      </c>
      <c r="BL181" s="13" t="s">
        <v>186</v>
      </c>
      <c r="BM181" s="199" t="s">
        <v>295</v>
      </c>
    </row>
    <row r="182" spans="2:65" s="1" customFormat="1" ht="24" customHeight="1">
      <c r="B182" s="30"/>
      <c r="C182" s="188" t="s">
        <v>296</v>
      </c>
      <c r="D182" s="188" t="s">
        <v>143</v>
      </c>
      <c r="E182" s="189" t="s">
        <v>297</v>
      </c>
      <c r="F182" s="190" t="s">
        <v>298</v>
      </c>
      <c r="G182" s="191" t="s">
        <v>201</v>
      </c>
      <c r="H182" s="192">
        <v>1.35</v>
      </c>
      <c r="I182" s="193"/>
      <c r="J182" s="194">
        <f t="shared" si="20"/>
        <v>0</v>
      </c>
      <c r="K182" s="190" t="s">
        <v>147</v>
      </c>
      <c r="L182" s="34"/>
      <c r="M182" s="195" t="s">
        <v>1</v>
      </c>
      <c r="N182" s="196" t="s">
        <v>44</v>
      </c>
      <c r="O182" s="62"/>
      <c r="P182" s="197">
        <f t="shared" si="21"/>
        <v>0</v>
      </c>
      <c r="Q182" s="197">
        <v>0.00114</v>
      </c>
      <c r="R182" s="197">
        <f t="shared" si="22"/>
        <v>0.001539</v>
      </c>
      <c r="S182" s="197">
        <v>0</v>
      </c>
      <c r="T182" s="198">
        <f t="shared" si="23"/>
        <v>0</v>
      </c>
      <c r="AR182" s="199" t="s">
        <v>186</v>
      </c>
      <c r="AT182" s="199" t="s">
        <v>143</v>
      </c>
      <c r="AU182" s="199" t="s">
        <v>89</v>
      </c>
      <c r="AY182" s="13" t="s">
        <v>139</v>
      </c>
      <c r="BE182" s="200">
        <f t="shared" si="24"/>
        <v>0</v>
      </c>
      <c r="BF182" s="200">
        <f t="shared" si="25"/>
        <v>0</v>
      </c>
      <c r="BG182" s="200">
        <f t="shared" si="26"/>
        <v>0</v>
      </c>
      <c r="BH182" s="200">
        <f t="shared" si="27"/>
        <v>0</v>
      </c>
      <c r="BI182" s="200">
        <f t="shared" si="28"/>
        <v>0</v>
      </c>
      <c r="BJ182" s="13" t="s">
        <v>87</v>
      </c>
      <c r="BK182" s="200">
        <f t="shared" si="29"/>
        <v>0</v>
      </c>
      <c r="BL182" s="13" t="s">
        <v>186</v>
      </c>
      <c r="BM182" s="199" t="s">
        <v>299</v>
      </c>
    </row>
    <row r="183" spans="2:65" s="1" customFormat="1" ht="24" customHeight="1">
      <c r="B183" s="30"/>
      <c r="C183" s="188" t="s">
        <v>300</v>
      </c>
      <c r="D183" s="188" t="s">
        <v>143</v>
      </c>
      <c r="E183" s="189" t="s">
        <v>301</v>
      </c>
      <c r="F183" s="190" t="s">
        <v>302</v>
      </c>
      <c r="G183" s="191" t="s">
        <v>146</v>
      </c>
      <c r="H183" s="192">
        <v>3</v>
      </c>
      <c r="I183" s="193"/>
      <c r="J183" s="194">
        <f t="shared" si="20"/>
        <v>0</v>
      </c>
      <c r="K183" s="190" t="s">
        <v>147</v>
      </c>
      <c r="L183" s="34"/>
      <c r="M183" s="195" t="s">
        <v>1</v>
      </c>
      <c r="N183" s="196" t="s">
        <v>44</v>
      </c>
      <c r="O183" s="62"/>
      <c r="P183" s="197">
        <f t="shared" si="21"/>
        <v>0</v>
      </c>
      <c r="Q183" s="197">
        <v>0</v>
      </c>
      <c r="R183" s="197">
        <f t="shared" si="22"/>
        <v>0</v>
      </c>
      <c r="S183" s="197">
        <v>0</v>
      </c>
      <c r="T183" s="198">
        <f t="shared" si="23"/>
        <v>0</v>
      </c>
      <c r="AR183" s="199" t="s">
        <v>186</v>
      </c>
      <c r="AT183" s="199" t="s">
        <v>143</v>
      </c>
      <c r="AU183" s="199" t="s">
        <v>89</v>
      </c>
      <c r="AY183" s="13" t="s">
        <v>139</v>
      </c>
      <c r="BE183" s="200">
        <f t="shared" si="24"/>
        <v>0</v>
      </c>
      <c r="BF183" s="200">
        <f t="shared" si="25"/>
        <v>0</v>
      </c>
      <c r="BG183" s="200">
        <f t="shared" si="26"/>
        <v>0</v>
      </c>
      <c r="BH183" s="200">
        <f t="shared" si="27"/>
        <v>0</v>
      </c>
      <c r="BI183" s="200">
        <f t="shared" si="28"/>
        <v>0</v>
      </c>
      <c r="BJ183" s="13" t="s">
        <v>87</v>
      </c>
      <c r="BK183" s="200">
        <f t="shared" si="29"/>
        <v>0</v>
      </c>
      <c r="BL183" s="13" t="s">
        <v>186</v>
      </c>
      <c r="BM183" s="199" t="s">
        <v>303</v>
      </c>
    </row>
    <row r="184" spans="2:65" s="1" customFormat="1" ht="24" customHeight="1">
      <c r="B184" s="30"/>
      <c r="C184" s="188" t="s">
        <v>304</v>
      </c>
      <c r="D184" s="188" t="s">
        <v>143</v>
      </c>
      <c r="E184" s="189" t="s">
        <v>305</v>
      </c>
      <c r="F184" s="190" t="s">
        <v>306</v>
      </c>
      <c r="G184" s="191" t="s">
        <v>146</v>
      </c>
      <c r="H184" s="192">
        <v>1</v>
      </c>
      <c r="I184" s="193"/>
      <c r="J184" s="194">
        <f t="shared" si="20"/>
        <v>0</v>
      </c>
      <c r="K184" s="190" t="s">
        <v>147</v>
      </c>
      <c r="L184" s="34"/>
      <c r="M184" s="195" t="s">
        <v>1</v>
      </c>
      <c r="N184" s="196" t="s">
        <v>44</v>
      </c>
      <c r="O184" s="62"/>
      <c r="P184" s="197">
        <f t="shared" si="21"/>
        <v>0</v>
      </c>
      <c r="Q184" s="197">
        <v>0</v>
      </c>
      <c r="R184" s="197">
        <f t="shared" si="22"/>
        <v>0</v>
      </c>
      <c r="S184" s="197">
        <v>0</v>
      </c>
      <c r="T184" s="198">
        <f t="shared" si="23"/>
        <v>0</v>
      </c>
      <c r="AR184" s="199" t="s">
        <v>186</v>
      </c>
      <c r="AT184" s="199" t="s">
        <v>143</v>
      </c>
      <c r="AU184" s="199" t="s">
        <v>89</v>
      </c>
      <c r="AY184" s="13" t="s">
        <v>139</v>
      </c>
      <c r="BE184" s="200">
        <f t="shared" si="24"/>
        <v>0</v>
      </c>
      <c r="BF184" s="200">
        <f t="shared" si="25"/>
        <v>0</v>
      </c>
      <c r="BG184" s="200">
        <f t="shared" si="26"/>
        <v>0</v>
      </c>
      <c r="BH184" s="200">
        <f t="shared" si="27"/>
        <v>0</v>
      </c>
      <c r="BI184" s="200">
        <f t="shared" si="28"/>
        <v>0</v>
      </c>
      <c r="BJ184" s="13" t="s">
        <v>87</v>
      </c>
      <c r="BK184" s="200">
        <f t="shared" si="29"/>
        <v>0</v>
      </c>
      <c r="BL184" s="13" t="s">
        <v>186</v>
      </c>
      <c r="BM184" s="199" t="s">
        <v>307</v>
      </c>
    </row>
    <row r="185" spans="2:65" s="1" customFormat="1" ht="24" customHeight="1">
      <c r="B185" s="30"/>
      <c r="C185" s="188" t="s">
        <v>308</v>
      </c>
      <c r="D185" s="188" t="s">
        <v>143</v>
      </c>
      <c r="E185" s="189" t="s">
        <v>309</v>
      </c>
      <c r="F185" s="190" t="s">
        <v>310</v>
      </c>
      <c r="G185" s="191" t="s">
        <v>146</v>
      </c>
      <c r="H185" s="192">
        <v>1</v>
      </c>
      <c r="I185" s="193"/>
      <c r="J185" s="194">
        <f t="shared" si="20"/>
        <v>0</v>
      </c>
      <c r="K185" s="190" t="s">
        <v>147</v>
      </c>
      <c r="L185" s="34"/>
      <c r="M185" s="195" t="s">
        <v>1</v>
      </c>
      <c r="N185" s="196" t="s">
        <v>44</v>
      </c>
      <c r="O185" s="62"/>
      <c r="P185" s="197">
        <f t="shared" si="21"/>
        <v>0</v>
      </c>
      <c r="Q185" s="197">
        <v>0.0005</v>
      </c>
      <c r="R185" s="197">
        <f t="shared" si="22"/>
        <v>0.0005</v>
      </c>
      <c r="S185" s="197">
        <v>0</v>
      </c>
      <c r="T185" s="198">
        <f t="shared" si="23"/>
        <v>0</v>
      </c>
      <c r="AR185" s="199" t="s">
        <v>186</v>
      </c>
      <c r="AT185" s="199" t="s">
        <v>143</v>
      </c>
      <c r="AU185" s="199" t="s">
        <v>89</v>
      </c>
      <c r="AY185" s="13" t="s">
        <v>139</v>
      </c>
      <c r="BE185" s="200">
        <f t="shared" si="24"/>
        <v>0</v>
      </c>
      <c r="BF185" s="200">
        <f t="shared" si="25"/>
        <v>0</v>
      </c>
      <c r="BG185" s="200">
        <f t="shared" si="26"/>
        <v>0</v>
      </c>
      <c r="BH185" s="200">
        <f t="shared" si="27"/>
        <v>0</v>
      </c>
      <c r="BI185" s="200">
        <f t="shared" si="28"/>
        <v>0</v>
      </c>
      <c r="BJ185" s="13" t="s">
        <v>87</v>
      </c>
      <c r="BK185" s="200">
        <f t="shared" si="29"/>
        <v>0</v>
      </c>
      <c r="BL185" s="13" t="s">
        <v>186</v>
      </c>
      <c r="BM185" s="199" t="s">
        <v>311</v>
      </c>
    </row>
    <row r="186" spans="2:65" s="1" customFormat="1" ht="24" customHeight="1">
      <c r="B186" s="30"/>
      <c r="C186" s="188" t="s">
        <v>312</v>
      </c>
      <c r="D186" s="188" t="s">
        <v>143</v>
      </c>
      <c r="E186" s="189" t="s">
        <v>313</v>
      </c>
      <c r="F186" s="190" t="s">
        <v>314</v>
      </c>
      <c r="G186" s="191" t="s">
        <v>146</v>
      </c>
      <c r="H186" s="192">
        <v>1</v>
      </c>
      <c r="I186" s="193"/>
      <c r="J186" s="194">
        <f t="shared" si="20"/>
        <v>0</v>
      </c>
      <c r="K186" s="190" t="s">
        <v>147</v>
      </c>
      <c r="L186" s="34"/>
      <c r="M186" s="195" t="s">
        <v>1</v>
      </c>
      <c r="N186" s="196" t="s">
        <v>44</v>
      </c>
      <c r="O186" s="62"/>
      <c r="P186" s="197">
        <f t="shared" si="21"/>
        <v>0</v>
      </c>
      <c r="Q186" s="197">
        <v>6E-05</v>
      </c>
      <c r="R186" s="197">
        <f t="shared" si="22"/>
        <v>6E-05</v>
      </c>
      <c r="S186" s="197">
        <v>0</v>
      </c>
      <c r="T186" s="198">
        <f t="shared" si="23"/>
        <v>0</v>
      </c>
      <c r="AR186" s="199" t="s">
        <v>186</v>
      </c>
      <c r="AT186" s="199" t="s">
        <v>143</v>
      </c>
      <c r="AU186" s="199" t="s">
        <v>89</v>
      </c>
      <c r="AY186" s="13" t="s">
        <v>139</v>
      </c>
      <c r="BE186" s="200">
        <f t="shared" si="24"/>
        <v>0</v>
      </c>
      <c r="BF186" s="200">
        <f t="shared" si="25"/>
        <v>0</v>
      </c>
      <c r="BG186" s="200">
        <f t="shared" si="26"/>
        <v>0</v>
      </c>
      <c r="BH186" s="200">
        <f t="shared" si="27"/>
        <v>0</v>
      </c>
      <c r="BI186" s="200">
        <f t="shared" si="28"/>
        <v>0</v>
      </c>
      <c r="BJ186" s="13" t="s">
        <v>87</v>
      </c>
      <c r="BK186" s="200">
        <f t="shared" si="29"/>
        <v>0</v>
      </c>
      <c r="BL186" s="13" t="s">
        <v>186</v>
      </c>
      <c r="BM186" s="199" t="s">
        <v>315</v>
      </c>
    </row>
    <row r="187" spans="2:65" s="1" customFormat="1" ht="24" customHeight="1">
      <c r="B187" s="30"/>
      <c r="C187" s="188" t="s">
        <v>316</v>
      </c>
      <c r="D187" s="188" t="s">
        <v>143</v>
      </c>
      <c r="E187" s="189" t="s">
        <v>317</v>
      </c>
      <c r="F187" s="190" t="s">
        <v>318</v>
      </c>
      <c r="G187" s="191" t="s">
        <v>201</v>
      </c>
      <c r="H187" s="192">
        <v>9.67</v>
      </c>
      <c r="I187" s="193"/>
      <c r="J187" s="194">
        <f t="shared" si="20"/>
        <v>0</v>
      </c>
      <c r="K187" s="190" t="s">
        <v>147</v>
      </c>
      <c r="L187" s="34"/>
      <c r="M187" s="195" t="s">
        <v>1</v>
      </c>
      <c r="N187" s="196" t="s">
        <v>44</v>
      </c>
      <c r="O187" s="62"/>
      <c r="P187" s="197">
        <f t="shared" si="21"/>
        <v>0</v>
      </c>
      <c r="Q187" s="197">
        <v>0</v>
      </c>
      <c r="R187" s="197">
        <f t="shared" si="22"/>
        <v>0</v>
      </c>
      <c r="S187" s="197">
        <v>0</v>
      </c>
      <c r="T187" s="198">
        <f t="shared" si="23"/>
        <v>0</v>
      </c>
      <c r="AR187" s="199" t="s">
        <v>186</v>
      </c>
      <c r="AT187" s="199" t="s">
        <v>143</v>
      </c>
      <c r="AU187" s="199" t="s">
        <v>89</v>
      </c>
      <c r="AY187" s="13" t="s">
        <v>139</v>
      </c>
      <c r="BE187" s="200">
        <f t="shared" si="24"/>
        <v>0</v>
      </c>
      <c r="BF187" s="200">
        <f t="shared" si="25"/>
        <v>0</v>
      </c>
      <c r="BG187" s="200">
        <f t="shared" si="26"/>
        <v>0</v>
      </c>
      <c r="BH187" s="200">
        <f t="shared" si="27"/>
        <v>0</v>
      </c>
      <c r="BI187" s="200">
        <f t="shared" si="28"/>
        <v>0</v>
      </c>
      <c r="BJ187" s="13" t="s">
        <v>87</v>
      </c>
      <c r="BK187" s="200">
        <f t="shared" si="29"/>
        <v>0</v>
      </c>
      <c r="BL187" s="13" t="s">
        <v>186</v>
      </c>
      <c r="BM187" s="199" t="s">
        <v>319</v>
      </c>
    </row>
    <row r="188" spans="2:65" s="1" customFormat="1" ht="36" customHeight="1">
      <c r="B188" s="30"/>
      <c r="C188" s="188" t="s">
        <v>320</v>
      </c>
      <c r="D188" s="188" t="s">
        <v>143</v>
      </c>
      <c r="E188" s="189" t="s">
        <v>321</v>
      </c>
      <c r="F188" s="190" t="s">
        <v>322</v>
      </c>
      <c r="G188" s="191" t="s">
        <v>323</v>
      </c>
      <c r="H188" s="211"/>
      <c r="I188" s="193"/>
      <c r="J188" s="194">
        <f t="shared" si="20"/>
        <v>0</v>
      </c>
      <c r="K188" s="190" t="s">
        <v>147</v>
      </c>
      <c r="L188" s="34"/>
      <c r="M188" s="195" t="s">
        <v>1</v>
      </c>
      <c r="N188" s="196" t="s">
        <v>44</v>
      </c>
      <c r="O188" s="62"/>
      <c r="P188" s="197">
        <f t="shared" si="21"/>
        <v>0</v>
      </c>
      <c r="Q188" s="197">
        <v>0</v>
      </c>
      <c r="R188" s="197">
        <f t="shared" si="22"/>
        <v>0</v>
      </c>
      <c r="S188" s="197">
        <v>0</v>
      </c>
      <c r="T188" s="198">
        <f t="shared" si="23"/>
        <v>0</v>
      </c>
      <c r="AR188" s="199" t="s">
        <v>186</v>
      </c>
      <c r="AT188" s="199" t="s">
        <v>143</v>
      </c>
      <c r="AU188" s="199" t="s">
        <v>89</v>
      </c>
      <c r="AY188" s="13" t="s">
        <v>139</v>
      </c>
      <c r="BE188" s="200">
        <f t="shared" si="24"/>
        <v>0</v>
      </c>
      <c r="BF188" s="200">
        <f t="shared" si="25"/>
        <v>0</v>
      </c>
      <c r="BG188" s="200">
        <f t="shared" si="26"/>
        <v>0</v>
      </c>
      <c r="BH188" s="200">
        <f t="shared" si="27"/>
        <v>0</v>
      </c>
      <c r="BI188" s="200">
        <f t="shared" si="28"/>
        <v>0</v>
      </c>
      <c r="BJ188" s="13" t="s">
        <v>87</v>
      </c>
      <c r="BK188" s="200">
        <f t="shared" si="29"/>
        <v>0</v>
      </c>
      <c r="BL188" s="13" t="s">
        <v>186</v>
      </c>
      <c r="BM188" s="199" t="s">
        <v>324</v>
      </c>
    </row>
    <row r="189" spans="2:63" s="11" customFormat="1" ht="22.8" customHeight="1">
      <c r="B189" s="172"/>
      <c r="C189" s="173"/>
      <c r="D189" s="174" t="s">
        <v>78</v>
      </c>
      <c r="E189" s="186" t="s">
        <v>325</v>
      </c>
      <c r="F189" s="186" t="s">
        <v>326</v>
      </c>
      <c r="G189" s="173"/>
      <c r="H189" s="173"/>
      <c r="I189" s="176"/>
      <c r="J189" s="187">
        <f>BK189</f>
        <v>0</v>
      </c>
      <c r="K189" s="173"/>
      <c r="L189" s="178"/>
      <c r="M189" s="179"/>
      <c r="N189" s="180"/>
      <c r="O189" s="180"/>
      <c r="P189" s="181">
        <f>SUM(P190:P202)</f>
        <v>0</v>
      </c>
      <c r="Q189" s="180"/>
      <c r="R189" s="181">
        <f>SUM(R190:R202)</f>
        <v>0.017415499999999997</v>
      </c>
      <c r="S189" s="180"/>
      <c r="T189" s="182">
        <f>SUM(T190:T202)</f>
        <v>0</v>
      </c>
      <c r="AR189" s="183" t="s">
        <v>89</v>
      </c>
      <c r="AT189" s="184" t="s">
        <v>78</v>
      </c>
      <c r="AU189" s="184" t="s">
        <v>87</v>
      </c>
      <c r="AY189" s="183" t="s">
        <v>139</v>
      </c>
      <c r="BK189" s="185">
        <f>SUM(BK190:BK202)</f>
        <v>0</v>
      </c>
    </row>
    <row r="190" spans="2:65" s="1" customFormat="1" ht="24" customHeight="1">
      <c r="B190" s="30"/>
      <c r="C190" s="188" t="s">
        <v>327</v>
      </c>
      <c r="D190" s="188" t="s">
        <v>143</v>
      </c>
      <c r="E190" s="189" t="s">
        <v>328</v>
      </c>
      <c r="F190" s="190" t="s">
        <v>329</v>
      </c>
      <c r="G190" s="191" t="s">
        <v>201</v>
      </c>
      <c r="H190" s="192">
        <v>5.5</v>
      </c>
      <c r="I190" s="193"/>
      <c r="J190" s="194">
        <f aca="true" t="shared" si="30" ref="J190:J202">ROUND(I190*H190,2)</f>
        <v>0</v>
      </c>
      <c r="K190" s="190" t="s">
        <v>147</v>
      </c>
      <c r="L190" s="34"/>
      <c r="M190" s="195" t="s">
        <v>1</v>
      </c>
      <c r="N190" s="196" t="s">
        <v>44</v>
      </c>
      <c r="O190" s="62"/>
      <c r="P190" s="197">
        <f aca="true" t="shared" si="31" ref="P190:P202">O190*H190</f>
        <v>0</v>
      </c>
      <c r="Q190" s="197">
        <v>0.00056</v>
      </c>
      <c r="R190" s="197">
        <f aca="true" t="shared" si="32" ref="R190:R202">Q190*H190</f>
        <v>0.00308</v>
      </c>
      <c r="S190" s="197">
        <v>0</v>
      </c>
      <c r="T190" s="198">
        <f aca="true" t="shared" si="33" ref="T190:T202">S190*H190</f>
        <v>0</v>
      </c>
      <c r="AR190" s="199" t="s">
        <v>186</v>
      </c>
      <c r="AT190" s="199" t="s">
        <v>143</v>
      </c>
      <c r="AU190" s="199" t="s">
        <v>89</v>
      </c>
      <c r="AY190" s="13" t="s">
        <v>139</v>
      </c>
      <c r="BE190" s="200">
        <f aca="true" t="shared" si="34" ref="BE190:BE202">IF(N190="základní",J190,0)</f>
        <v>0</v>
      </c>
      <c r="BF190" s="200">
        <f aca="true" t="shared" si="35" ref="BF190:BF202">IF(N190="snížená",J190,0)</f>
        <v>0</v>
      </c>
      <c r="BG190" s="200">
        <f aca="true" t="shared" si="36" ref="BG190:BG202">IF(N190="zákl. přenesená",J190,0)</f>
        <v>0</v>
      </c>
      <c r="BH190" s="200">
        <f aca="true" t="shared" si="37" ref="BH190:BH202">IF(N190="sníž. přenesená",J190,0)</f>
        <v>0</v>
      </c>
      <c r="BI190" s="200">
        <f aca="true" t="shared" si="38" ref="BI190:BI202">IF(N190="nulová",J190,0)</f>
        <v>0</v>
      </c>
      <c r="BJ190" s="13" t="s">
        <v>87</v>
      </c>
      <c r="BK190" s="200">
        <f aca="true" t="shared" si="39" ref="BK190:BK202">ROUND(I190*H190,2)</f>
        <v>0</v>
      </c>
      <c r="BL190" s="13" t="s">
        <v>186</v>
      </c>
      <c r="BM190" s="199" t="s">
        <v>330</v>
      </c>
    </row>
    <row r="191" spans="2:65" s="1" customFormat="1" ht="24" customHeight="1">
      <c r="B191" s="30"/>
      <c r="C191" s="188" t="s">
        <v>331</v>
      </c>
      <c r="D191" s="188" t="s">
        <v>143</v>
      </c>
      <c r="E191" s="189" t="s">
        <v>332</v>
      </c>
      <c r="F191" s="190" t="s">
        <v>333</v>
      </c>
      <c r="G191" s="191" t="s">
        <v>201</v>
      </c>
      <c r="H191" s="192">
        <v>1</v>
      </c>
      <c r="I191" s="193"/>
      <c r="J191" s="194">
        <f t="shared" si="30"/>
        <v>0</v>
      </c>
      <c r="K191" s="190" t="s">
        <v>147</v>
      </c>
      <c r="L191" s="34"/>
      <c r="M191" s="195" t="s">
        <v>1</v>
      </c>
      <c r="N191" s="196" t="s">
        <v>44</v>
      </c>
      <c r="O191" s="62"/>
      <c r="P191" s="197">
        <f t="shared" si="31"/>
        <v>0</v>
      </c>
      <c r="Q191" s="197">
        <v>0.00069</v>
      </c>
      <c r="R191" s="197">
        <f t="shared" si="32"/>
        <v>0.00069</v>
      </c>
      <c r="S191" s="197">
        <v>0</v>
      </c>
      <c r="T191" s="198">
        <f t="shared" si="33"/>
        <v>0</v>
      </c>
      <c r="AR191" s="199" t="s">
        <v>186</v>
      </c>
      <c r="AT191" s="199" t="s">
        <v>143</v>
      </c>
      <c r="AU191" s="199" t="s">
        <v>89</v>
      </c>
      <c r="AY191" s="13" t="s">
        <v>139</v>
      </c>
      <c r="BE191" s="200">
        <f t="shared" si="34"/>
        <v>0</v>
      </c>
      <c r="BF191" s="200">
        <f t="shared" si="35"/>
        <v>0</v>
      </c>
      <c r="BG191" s="200">
        <f t="shared" si="36"/>
        <v>0</v>
      </c>
      <c r="BH191" s="200">
        <f t="shared" si="37"/>
        <v>0</v>
      </c>
      <c r="BI191" s="200">
        <f t="shared" si="38"/>
        <v>0</v>
      </c>
      <c r="BJ191" s="13" t="s">
        <v>87</v>
      </c>
      <c r="BK191" s="200">
        <f t="shared" si="39"/>
        <v>0</v>
      </c>
      <c r="BL191" s="13" t="s">
        <v>186</v>
      </c>
      <c r="BM191" s="199" t="s">
        <v>334</v>
      </c>
    </row>
    <row r="192" spans="2:65" s="1" customFormat="1" ht="24" customHeight="1">
      <c r="B192" s="30"/>
      <c r="C192" s="188" t="s">
        <v>335</v>
      </c>
      <c r="D192" s="188" t="s">
        <v>143</v>
      </c>
      <c r="E192" s="189" t="s">
        <v>336</v>
      </c>
      <c r="F192" s="190" t="s">
        <v>337</v>
      </c>
      <c r="G192" s="191" t="s">
        <v>201</v>
      </c>
      <c r="H192" s="192">
        <v>4.475</v>
      </c>
      <c r="I192" s="193"/>
      <c r="J192" s="194">
        <f t="shared" si="30"/>
        <v>0</v>
      </c>
      <c r="K192" s="190" t="s">
        <v>147</v>
      </c>
      <c r="L192" s="34"/>
      <c r="M192" s="195" t="s">
        <v>1</v>
      </c>
      <c r="N192" s="196" t="s">
        <v>44</v>
      </c>
      <c r="O192" s="62"/>
      <c r="P192" s="197">
        <f t="shared" si="31"/>
        <v>0</v>
      </c>
      <c r="Q192" s="197">
        <v>0.00066</v>
      </c>
      <c r="R192" s="197">
        <f t="shared" si="32"/>
        <v>0.0029535</v>
      </c>
      <c r="S192" s="197">
        <v>0</v>
      </c>
      <c r="T192" s="198">
        <f t="shared" si="33"/>
        <v>0</v>
      </c>
      <c r="AR192" s="199" t="s">
        <v>186</v>
      </c>
      <c r="AT192" s="199" t="s">
        <v>143</v>
      </c>
      <c r="AU192" s="199" t="s">
        <v>89</v>
      </c>
      <c r="AY192" s="13" t="s">
        <v>139</v>
      </c>
      <c r="BE192" s="200">
        <f t="shared" si="34"/>
        <v>0</v>
      </c>
      <c r="BF192" s="200">
        <f t="shared" si="35"/>
        <v>0</v>
      </c>
      <c r="BG192" s="200">
        <f t="shared" si="36"/>
        <v>0</v>
      </c>
      <c r="BH192" s="200">
        <f t="shared" si="37"/>
        <v>0</v>
      </c>
      <c r="BI192" s="200">
        <f t="shared" si="38"/>
        <v>0</v>
      </c>
      <c r="BJ192" s="13" t="s">
        <v>87</v>
      </c>
      <c r="BK192" s="200">
        <f t="shared" si="39"/>
        <v>0</v>
      </c>
      <c r="BL192" s="13" t="s">
        <v>186</v>
      </c>
      <c r="BM192" s="199" t="s">
        <v>338</v>
      </c>
    </row>
    <row r="193" spans="2:65" s="1" customFormat="1" ht="24" customHeight="1">
      <c r="B193" s="30"/>
      <c r="C193" s="188" t="s">
        <v>339</v>
      </c>
      <c r="D193" s="188" t="s">
        <v>143</v>
      </c>
      <c r="E193" s="189" t="s">
        <v>340</v>
      </c>
      <c r="F193" s="190" t="s">
        <v>341</v>
      </c>
      <c r="G193" s="191" t="s">
        <v>201</v>
      </c>
      <c r="H193" s="192">
        <v>3.775</v>
      </c>
      <c r="I193" s="193"/>
      <c r="J193" s="194">
        <f t="shared" si="30"/>
        <v>0</v>
      </c>
      <c r="K193" s="190" t="s">
        <v>147</v>
      </c>
      <c r="L193" s="34"/>
      <c r="M193" s="195" t="s">
        <v>1</v>
      </c>
      <c r="N193" s="196" t="s">
        <v>44</v>
      </c>
      <c r="O193" s="62"/>
      <c r="P193" s="197">
        <f t="shared" si="31"/>
        <v>0</v>
      </c>
      <c r="Q193" s="197">
        <v>0.00078</v>
      </c>
      <c r="R193" s="197">
        <f t="shared" si="32"/>
        <v>0.0029445</v>
      </c>
      <c r="S193" s="197">
        <v>0</v>
      </c>
      <c r="T193" s="198">
        <f t="shared" si="33"/>
        <v>0</v>
      </c>
      <c r="AR193" s="199" t="s">
        <v>186</v>
      </c>
      <c r="AT193" s="199" t="s">
        <v>143</v>
      </c>
      <c r="AU193" s="199" t="s">
        <v>89</v>
      </c>
      <c r="AY193" s="13" t="s">
        <v>139</v>
      </c>
      <c r="BE193" s="200">
        <f t="shared" si="34"/>
        <v>0</v>
      </c>
      <c r="BF193" s="200">
        <f t="shared" si="35"/>
        <v>0</v>
      </c>
      <c r="BG193" s="200">
        <f t="shared" si="36"/>
        <v>0</v>
      </c>
      <c r="BH193" s="200">
        <f t="shared" si="37"/>
        <v>0</v>
      </c>
      <c r="BI193" s="200">
        <f t="shared" si="38"/>
        <v>0</v>
      </c>
      <c r="BJ193" s="13" t="s">
        <v>87</v>
      </c>
      <c r="BK193" s="200">
        <f t="shared" si="39"/>
        <v>0</v>
      </c>
      <c r="BL193" s="13" t="s">
        <v>186</v>
      </c>
      <c r="BM193" s="199" t="s">
        <v>342</v>
      </c>
    </row>
    <row r="194" spans="2:65" s="1" customFormat="1" ht="36" customHeight="1">
      <c r="B194" s="30"/>
      <c r="C194" s="188" t="s">
        <v>343</v>
      </c>
      <c r="D194" s="188" t="s">
        <v>143</v>
      </c>
      <c r="E194" s="189" t="s">
        <v>344</v>
      </c>
      <c r="F194" s="190" t="s">
        <v>345</v>
      </c>
      <c r="G194" s="191" t="s">
        <v>146</v>
      </c>
      <c r="H194" s="192">
        <v>3</v>
      </c>
      <c r="I194" s="193"/>
      <c r="J194" s="194">
        <f t="shared" si="30"/>
        <v>0</v>
      </c>
      <c r="K194" s="190" t="s">
        <v>147</v>
      </c>
      <c r="L194" s="34"/>
      <c r="M194" s="195" t="s">
        <v>1</v>
      </c>
      <c r="N194" s="196" t="s">
        <v>44</v>
      </c>
      <c r="O194" s="62"/>
      <c r="P194" s="197">
        <f t="shared" si="31"/>
        <v>0</v>
      </c>
      <c r="Q194" s="197">
        <v>0.0007</v>
      </c>
      <c r="R194" s="197">
        <f t="shared" si="32"/>
        <v>0.0021</v>
      </c>
      <c r="S194" s="197">
        <v>0</v>
      </c>
      <c r="T194" s="198">
        <f t="shared" si="33"/>
        <v>0</v>
      </c>
      <c r="AR194" s="199" t="s">
        <v>186</v>
      </c>
      <c r="AT194" s="199" t="s">
        <v>143</v>
      </c>
      <c r="AU194" s="199" t="s">
        <v>89</v>
      </c>
      <c r="AY194" s="13" t="s">
        <v>139</v>
      </c>
      <c r="BE194" s="200">
        <f t="shared" si="34"/>
        <v>0</v>
      </c>
      <c r="BF194" s="200">
        <f t="shared" si="35"/>
        <v>0</v>
      </c>
      <c r="BG194" s="200">
        <f t="shared" si="36"/>
        <v>0</v>
      </c>
      <c r="BH194" s="200">
        <f t="shared" si="37"/>
        <v>0</v>
      </c>
      <c r="BI194" s="200">
        <f t="shared" si="38"/>
        <v>0</v>
      </c>
      <c r="BJ194" s="13" t="s">
        <v>87</v>
      </c>
      <c r="BK194" s="200">
        <f t="shared" si="39"/>
        <v>0</v>
      </c>
      <c r="BL194" s="13" t="s">
        <v>186</v>
      </c>
      <c r="BM194" s="199" t="s">
        <v>346</v>
      </c>
    </row>
    <row r="195" spans="2:65" s="1" customFormat="1" ht="24" customHeight="1">
      <c r="B195" s="30"/>
      <c r="C195" s="188" t="s">
        <v>347</v>
      </c>
      <c r="D195" s="188" t="s">
        <v>143</v>
      </c>
      <c r="E195" s="189" t="s">
        <v>348</v>
      </c>
      <c r="F195" s="190" t="s">
        <v>349</v>
      </c>
      <c r="G195" s="191" t="s">
        <v>350</v>
      </c>
      <c r="H195" s="192">
        <v>1</v>
      </c>
      <c r="I195" s="193"/>
      <c r="J195" s="194">
        <f t="shared" si="30"/>
        <v>0</v>
      </c>
      <c r="K195" s="190" t="s">
        <v>147</v>
      </c>
      <c r="L195" s="34"/>
      <c r="M195" s="195" t="s">
        <v>1</v>
      </c>
      <c r="N195" s="196" t="s">
        <v>44</v>
      </c>
      <c r="O195" s="62"/>
      <c r="P195" s="197">
        <f t="shared" si="31"/>
        <v>0</v>
      </c>
      <c r="Q195" s="197">
        <v>0</v>
      </c>
      <c r="R195" s="197">
        <f t="shared" si="32"/>
        <v>0</v>
      </c>
      <c r="S195" s="197">
        <v>0</v>
      </c>
      <c r="T195" s="198">
        <f t="shared" si="33"/>
        <v>0</v>
      </c>
      <c r="AR195" s="199" t="s">
        <v>186</v>
      </c>
      <c r="AT195" s="199" t="s">
        <v>143</v>
      </c>
      <c r="AU195" s="199" t="s">
        <v>89</v>
      </c>
      <c r="AY195" s="13" t="s">
        <v>139</v>
      </c>
      <c r="BE195" s="200">
        <f t="shared" si="34"/>
        <v>0</v>
      </c>
      <c r="BF195" s="200">
        <f t="shared" si="35"/>
        <v>0</v>
      </c>
      <c r="BG195" s="200">
        <f t="shared" si="36"/>
        <v>0</v>
      </c>
      <c r="BH195" s="200">
        <f t="shared" si="37"/>
        <v>0</v>
      </c>
      <c r="BI195" s="200">
        <f t="shared" si="38"/>
        <v>0</v>
      </c>
      <c r="BJ195" s="13" t="s">
        <v>87</v>
      </c>
      <c r="BK195" s="200">
        <f t="shared" si="39"/>
        <v>0</v>
      </c>
      <c r="BL195" s="13" t="s">
        <v>186</v>
      </c>
      <c r="BM195" s="199" t="s">
        <v>351</v>
      </c>
    </row>
    <row r="196" spans="2:65" s="1" customFormat="1" ht="36" customHeight="1">
      <c r="B196" s="30"/>
      <c r="C196" s="188" t="s">
        <v>352</v>
      </c>
      <c r="D196" s="188" t="s">
        <v>143</v>
      </c>
      <c r="E196" s="189" t="s">
        <v>353</v>
      </c>
      <c r="F196" s="190" t="s">
        <v>354</v>
      </c>
      <c r="G196" s="191" t="s">
        <v>350</v>
      </c>
      <c r="H196" s="192">
        <v>1</v>
      </c>
      <c r="I196" s="193"/>
      <c r="J196" s="194">
        <f t="shared" si="30"/>
        <v>0</v>
      </c>
      <c r="K196" s="190" t="s">
        <v>147</v>
      </c>
      <c r="L196" s="34"/>
      <c r="M196" s="195" t="s">
        <v>1</v>
      </c>
      <c r="N196" s="196" t="s">
        <v>44</v>
      </c>
      <c r="O196" s="62"/>
      <c r="P196" s="197">
        <f t="shared" si="31"/>
        <v>0</v>
      </c>
      <c r="Q196" s="197">
        <v>0</v>
      </c>
      <c r="R196" s="197">
        <f t="shared" si="32"/>
        <v>0</v>
      </c>
      <c r="S196" s="197">
        <v>0</v>
      </c>
      <c r="T196" s="198">
        <f t="shared" si="33"/>
        <v>0</v>
      </c>
      <c r="AR196" s="199" t="s">
        <v>186</v>
      </c>
      <c r="AT196" s="199" t="s">
        <v>143</v>
      </c>
      <c r="AU196" s="199" t="s">
        <v>89</v>
      </c>
      <c r="AY196" s="13" t="s">
        <v>139</v>
      </c>
      <c r="BE196" s="200">
        <f t="shared" si="34"/>
        <v>0</v>
      </c>
      <c r="BF196" s="200">
        <f t="shared" si="35"/>
        <v>0</v>
      </c>
      <c r="BG196" s="200">
        <f t="shared" si="36"/>
        <v>0</v>
      </c>
      <c r="BH196" s="200">
        <f t="shared" si="37"/>
        <v>0</v>
      </c>
      <c r="BI196" s="200">
        <f t="shared" si="38"/>
        <v>0</v>
      </c>
      <c r="BJ196" s="13" t="s">
        <v>87</v>
      </c>
      <c r="BK196" s="200">
        <f t="shared" si="39"/>
        <v>0</v>
      </c>
      <c r="BL196" s="13" t="s">
        <v>186</v>
      </c>
      <c r="BM196" s="199" t="s">
        <v>355</v>
      </c>
    </row>
    <row r="197" spans="2:65" s="1" customFormat="1" ht="48" customHeight="1">
      <c r="B197" s="30"/>
      <c r="C197" s="188" t="s">
        <v>356</v>
      </c>
      <c r="D197" s="188" t="s">
        <v>143</v>
      </c>
      <c r="E197" s="189" t="s">
        <v>357</v>
      </c>
      <c r="F197" s="190" t="s">
        <v>358</v>
      </c>
      <c r="G197" s="191" t="s">
        <v>201</v>
      </c>
      <c r="H197" s="192">
        <v>13.75</v>
      </c>
      <c r="I197" s="193"/>
      <c r="J197" s="194">
        <f t="shared" si="30"/>
        <v>0</v>
      </c>
      <c r="K197" s="190" t="s">
        <v>147</v>
      </c>
      <c r="L197" s="34"/>
      <c r="M197" s="195" t="s">
        <v>1</v>
      </c>
      <c r="N197" s="196" t="s">
        <v>44</v>
      </c>
      <c r="O197" s="62"/>
      <c r="P197" s="197">
        <f t="shared" si="31"/>
        <v>0</v>
      </c>
      <c r="Q197" s="197">
        <v>0.0002</v>
      </c>
      <c r="R197" s="197">
        <f t="shared" si="32"/>
        <v>0.0027500000000000003</v>
      </c>
      <c r="S197" s="197">
        <v>0</v>
      </c>
      <c r="T197" s="198">
        <f t="shared" si="33"/>
        <v>0</v>
      </c>
      <c r="AR197" s="199" t="s">
        <v>186</v>
      </c>
      <c r="AT197" s="199" t="s">
        <v>143</v>
      </c>
      <c r="AU197" s="199" t="s">
        <v>89</v>
      </c>
      <c r="AY197" s="13" t="s">
        <v>139</v>
      </c>
      <c r="BE197" s="200">
        <f t="shared" si="34"/>
        <v>0</v>
      </c>
      <c r="BF197" s="200">
        <f t="shared" si="35"/>
        <v>0</v>
      </c>
      <c r="BG197" s="200">
        <f t="shared" si="36"/>
        <v>0</v>
      </c>
      <c r="BH197" s="200">
        <f t="shared" si="37"/>
        <v>0</v>
      </c>
      <c r="BI197" s="200">
        <f t="shared" si="38"/>
        <v>0</v>
      </c>
      <c r="BJ197" s="13" t="s">
        <v>87</v>
      </c>
      <c r="BK197" s="200">
        <f t="shared" si="39"/>
        <v>0</v>
      </c>
      <c r="BL197" s="13" t="s">
        <v>186</v>
      </c>
      <c r="BM197" s="199" t="s">
        <v>359</v>
      </c>
    </row>
    <row r="198" spans="2:65" s="1" customFormat="1" ht="24" customHeight="1">
      <c r="B198" s="30"/>
      <c r="C198" s="188" t="s">
        <v>360</v>
      </c>
      <c r="D198" s="188" t="s">
        <v>143</v>
      </c>
      <c r="E198" s="189" t="s">
        <v>361</v>
      </c>
      <c r="F198" s="190" t="s">
        <v>362</v>
      </c>
      <c r="G198" s="191" t="s">
        <v>146</v>
      </c>
      <c r="H198" s="192">
        <v>8</v>
      </c>
      <c r="I198" s="193"/>
      <c r="J198" s="194">
        <f t="shared" si="30"/>
        <v>0</v>
      </c>
      <c r="K198" s="190" t="s">
        <v>147</v>
      </c>
      <c r="L198" s="34"/>
      <c r="M198" s="195" t="s">
        <v>1</v>
      </c>
      <c r="N198" s="196" t="s">
        <v>44</v>
      </c>
      <c r="O198" s="62"/>
      <c r="P198" s="197">
        <f t="shared" si="31"/>
        <v>0</v>
      </c>
      <c r="Q198" s="197">
        <v>0.00017</v>
      </c>
      <c r="R198" s="197">
        <f t="shared" si="32"/>
        <v>0.00136</v>
      </c>
      <c r="S198" s="197">
        <v>0</v>
      </c>
      <c r="T198" s="198">
        <f t="shared" si="33"/>
        <v>0</v>
      </c>
      <c r="AR198" s="199" t="s">
        <v>186</v>
      </c>
      <c r="AT198" s="199" t="s">
        <v>143</v>
      </c>
      <c r="AU198" s="199" t="s">
        <v>89</v>
      </c>
      <c r="AY198" s="13" t="s">
        <v>139</v>
      </c>
      <c r="BE198" s="200">
        <f t="shared" si="34"/>
        <v>0</v>
      </c>
      <c r="BF198" s="200">
        <f t="shared" si="35"/>
        <v>0</v>
      </c>
      <c r="BG198" s="200">
        <f t="shared" si="36"/>
        <v>0</v>
      </c>
      <c r="BH198" s="200">
        <f t="shared" si="37"/>
        <v>0</v>
      </c>
      <c r="BI198" s="200">
        <f t="shared" si="38"/>
        <v>0</v>
      </c>
      <c r="BJ198" s="13" t="s">
        <v>87</v>
      </c>
      <c r="BK198" s="200">
        <f t="shared" si="39"/>
        <v>0</v>
      </c>
      <c r="BL198" s="13" t="s">
        <v>186</v>
      </c>
      <c r="BM198" s="199" t="s">
        <v>363</v>
      </c>
    </row>
    <row r="199" spans="2:65" s="1" customFormat="1" ht="36" customHeight="1">
      <c r="B199" s="30"/>
      <c r="C199" s="188" t="s">
        <v>364</v>
      </c>
      <c r="D199" s="188" t="s">
        <v>143</v>
      </c>
      <c r="E199" s="189" t="s">
        <v>365</v>
      </c>
      <c r="F199" s="190" t="s">
        <v>366</v>
      </c>
      <c r="G199" s="191" t="s">
        <v>146</v>
      </c>
      <c r="H199" s="192">
        <v>2</v>
      </c>
      <c r="I199" s="193"/>
      <c r="J199" s="194">
        <f t="shared" si="30"/>
        <v>0</v>
      </c>
      <c r="K199" s="190" t="s">
        <v>147</v>
      </c>
      <c r="L199" s="34"/>
      <c r="M199" s="195" t="s">
        <v>1</v>
      </c>
      <c r="N199" s="196" t="s">
        <v>44</v>
      </c>
      <c r="O199" s="62"/>
      <c r="P199" s="197">
        <f t="shared" si="31"/>
        <v>0</v>
      </c>
      <c r="Q199" s="197">
        <v>0.00013</v>
      </c>
      <c r="R199" s="197">
        <f t="shared" si="32"/>
        <v>0.00026</v>
      </c>
      <c r="S199" s="197">
        <v>0</v>
      </c>
      <c r="T199" s="198">
        <f t="shared" si="33"/>
        <v>0</v>
      </c>
      <c r="AR199" s="199" t="s">
        <v>186</v>
      </c>
      <c r="AT199" s="199" t="s">
        <v>143</v>
      </c>
      <c r="AU199" s="199" t="s">
        <v>89</v>
      </c>
      <c r="AY199" s="13" t="s">
        <v>139</v>
      </c>
      <c r="BE199" s="200">
        <f t="shared" si="34"/>
        <v>0</v>
      </c>
      <c r="BF199" s="200">
        <f t="shared" si="35"/>
        <v>0</v>
      </c>
      <c r="BG199" s="200">
        <f t="shared" si="36"/>
        <v>0</v>
      </c>
      <c r="BH199" s="200">
        <f t="shared" si="37"/>
        <v>0</v>
      </c>
      <c r="BI199" s="200">
        <f t="shared" si="38"/>
        <v>0</v>
      </c>
      <c r="BJ199" s="13" t="s">
        <v>87</v>
      </c>
      <c r="BK199" s="200">
        <f t="shared" si="39"/>
        <v>0</v>
      </c>
      <c r="BL199" s="13" t="s">
        <v>186</v>
      </c>
      <c r="BM199" s="199" t="s">
        <v>367</v>
      </c>
    </row>
    <row r="200" spans="2:65" s="1" customFormat="1" ht="24" customHeight="1">
      <c r="B200" s="30"/>
      <c r="C200" s="188" t="s">
        <v>368</v>
      </c>
      <c r="D200" s="188" t="s">
        <v>143</v>
      </c>
      <c r="E200" s="189" t="s">
        <v>369</v>
      </c>
      <c r="F200" s="190" t="s">
        <v>370</v>
      </c>
      <c r="G200" s="191" t="s">
        <v>146</v>
      </c>
      <c r="H200" s="192">
        <v>2</v>
      </c>
      <c r="I200" s="193"/>
      <c r="J200" s="194">
        <f t="shared" si="30"/>
        <v>0</v>
      </c>
      <c r="K200" s="190" t="s">
        <v>147</v>
      </c>
      <c r="L200" s="34"/>
      <c r="M200" s="195" t="s">
        <v>1</v>
      </c>
      <c r="N200" s="196" t="s">
        <v>44</v>
      </c>
      <c r="O200" s="62"/>
      <c r="P200" s="197">
        <f t="shared" si="31"/>
        <v>0</v>
      </c>
      <c r="Q200" s="197">
        <v>0.00057</v>
      </c>
      <c r="R200" s="197">
        <f t="shared" si="32"/>
        <v>0.00114</v>
      </c>
      <c r="S200" s="197">
        <v>0</v>
      </c>
      <c r="T200" s="198">
        <f t="shared" si="33"/>
        <v>0</v>
      </c>
      <c r="AR200" s="199" t="s">
        <v>186</v>
      </c>
      <c r="AT200" s="199" t="s">
        <v>143</v>
      </c>
      <c r="AU200" s="199" t="s">
        <v>89</v>
      </c>
      <c r="AY200" s="13" t="s">
        <v>139</v>
      </c>
      <c r="BE200" s="200">
        <f t="shared" si="34"/>
        <v>0</v>
      </c>
      <c r="BF200" s="200">
        <f t="shared" si="35"/>
        <v>0</v>
      </c>
      <c r="BG200" s="200">
        <f t="shared" si="36"/>
        <v>0</v>
      </c>
      <c r="BH200" s="200">
        <f t="shared" si="37"/>
        <v>0</v>
      </c>
      <c r="BI200" s="200">
        <f t="shared" si="38"/>
        <v>0</v>
      </c>
      <c r="BJ200" s="13" t="s">
        <v>87</v>
      </c>
      <c r="BK200" s="200">
        <f t="shared" si="39"/>
        <v>0</v>
      </c>
      <c r="BL200" s="13" t="s">
        <v>186</v>
      </c>
      <c r="BM200" s="199" t="s">
        <v>371</v>
      </c>
    </row>
    <row r="201" spans="2:65" s="1" customFormat="1" ht="24" customHeight="1">
      <c r="B201" s="30"/>
      <c r="C201" s="188" t="s">
        <v>372</v>
      </c>
      <c r="D201" s="188" t="s">
        <v>143</v>
      </c>
      <c r="E201" s="189" t="s">
        <v>373</v>
      </c>
      <c r="F201" s="190" t="s">
        <v>374</v>
      </c>
      <c r="G201" s="191" t="s">
        <v>201</v>
      </c>
      <c r="H201" s="192">
        <v>13.75</v>
      </c>
      <c r="I201" s="193"/>
      <c r="J201" s="194">
        <f t="shared" si="30"/>
        <v>0</v>
      </c>
      <c r="K201" s="190" t="s">
        <v>147</v>
      </c>
      <c r="L201" s="34"/>
      <c r="M201" s="195" t="s">
        <v>1</v>
      </c>
      <c r="N201" s="196" t="s">
        <v>44</v>
      </c>
      <c r="O201" s="62"/>
      <c r="P201" s="197">
        <f t="shared" si="31"/>
        <v>0</v>
      </c>
      <c r="Q201" s="197">
        <v>1E-05</v>
      </c>
      <c r="R201" s="197">
        <f t="shared" si="32"/>
        <v>0.0001375</v>
      </c>
      <c r="S201" s="197">
        <v>0</v>
      </c>
      <c r="T201" s="198">
        <f t="shared" si="33"/>
        <v>0</v>
      </c>
      <c r="AR201" s="199" t="s">
        <v>186</v>
      </c>
      <c r="AT201" s="199" t="s">
        <v>143</v>
      </c>
      <c r="AU201" s="199" t="s">
        <v>89</v>
      </c>
      <c r="AY201" s="13" t="s">
        <v>139</v>
      </c>
      <c r="BE201" s="200">
        <f t="shared" si="34"/>
        <v>0</v>
      </c>
      <c r="BF201" s="200">
        <f t="shared" si="35"/>
        <v>0</v>
      </c>
      <c r="BG201" s="200">
        <f t="shared" si="36"/>
        <v>0</v>
      </c>
      <c r="BH201" s="200">
        <f t="shared" si="37"/>
        <v>0</v>
      </c>
      <c r="BI201" s="200">
        <f t="shared" si="38"/>
        <v>0</v>
      </c>
      <c r="BJ201" s="13" t="s">
        <v>87</v>
      </c>
      <c r="BK201" s="200">
        <f t="shared" si="39"/>
        <v>0</v>
      </c>
      <c r="BL201" s="13" t="s">
        <v>186</v>
      </c>
      <c r="BM201" s="199" t="s">
        <v>375</v>
      </c>
    </row>
    <row r="202" spans="2:65" s="1" customFormat="1" ht="36" customHeight="1">
      <c r="B202" s="30"/>
      <c r="C202" s="188" t="s">
        <v>376</v>
      </c>
      <c r="D202" s="188" t="s">
        <v>143</v>
      </c>
      <c r="E202" s="189" t="s">
        <v>377</v>
      </c>
      <c r="F202" s="190" t="s">
        <v>378</v>
      </c>
      <c r="G202" s="191" t="s">
        <v>323</v>
      </c>
      <c r="H202" s="211"/>
      <c r="I202" s="193"/>
      <c r="J202" s="194">
        <f t="shared" si="30"/>
        <v>0</v>
      </c>
      <c r="K202" s="190" t="s">
        <v>147</v>
      </c>
      <c r="L202" s="34"/>
      <c r="M202" s="195" t="s">
        <v>1</v>
      </c>
      <c r="N202" s="196" t="s">
        <v>44</v>
      </c>
      <c r="O202" s="62"/>
      <c r="P202" s="197">
        <f t="shared" si="31"/>
        <v>0</v>
      </c>
      <c r="Q202" s="197">
        <v>0</v>
      </c>
      <c r="R202" s="197">
        <f t="shared" si="32"/>
        <v>0</v>
      </c>
      <c r="S202" s="197">
        <v>0</v>
      </c>
      <c r="T202" s="198">
        <f t="shared" si="33"/>
        <v>0</v>
      </c>
      <c r="AR202" s="199" t="s">
        <v>186</v>
      </c>
      <c r="AT202" s="199" t="s">
        <v>143</v>
      </c>
      <c r="AU202" s="199" t="s">
        <v>89</v>
      </c>
      <c r="AY202" s="13" t="s">
        <v>139</v>
      </c>
      <c r="BE202" s="200">
        <f t="shared" si="34"/>
        <v>0</v>
      </c>
      <c r="BF202" s="200">
        <f t="shared" si="35"/>
        <v>0</v>
      </c>
      <c r="BG202" s="200">
        <f t="shared" si="36"/>
        <v>0</v>
      </c>
      <c r="BH202" s="200">
        <f t="shared" si="37"/>
        <v>0</v>
      </c>
      <c r="BI202" s="200">
        <f t="shared" si="38"/>
        <v>0</v>
      </c>
      <c r="BJ202" s="13" t="s">
        <v>87</v>
      </c>
      <c r="BK202" s="200">
        <f t="shared" si="39"/>
        <v>0</v>
      </c>
      <c r="BL202" s="13" t="s">
        <v>186</v>
      </c>
      <c r="BM202" s="199" t="s">
        <v>379</v>
      </c>
    </row>
    <row r="203" spans="2:63" s="11" customFormat="1" ht="22.8" customHeight="1">
      <c r="B203" s="172"/>
      <c r="C203" s="173"/>
      <c r="D203" s="174" t="s">
        <v>78</v>
      </c>
      <c r="E203" s="186" t="s">
        <v>380</v>
      </c>
      <c r="F203" s="186" t="s">
        <v>381</v>
      </c>
      <c r="G203" s="173"/>
      <c r="H203" s="173"/>
      <c r="I203" s="176"/>
      <c r="J203" s="187">
        <f>BK203</f>
        <v>0</v>
      </c>
      <c r="K203" s="173"/>
      <c r="L203" s="178"/>
      <c r="M203" s="179"/>
      <c r="N203" s="180"/>
      <c r="O203" s="180"/>
      <c r="P203" s="181">
        <f>SUM(P204:P214)</f>
        <v>0</v>
      </c>
      <c r="Q203" s="180"/>
      <c r="R203" s="181">
        <f>SUM(R204:R214)</f>
        <v>0.06578000000000002</v>
      </c>
      <c r="S203" s="180"/>
      <c r="T203" s="182">
        <f>SUM(T204:T214)</f>
        <v>0</v>
      </c>
      <c r="AR203" s="183" t="s">
        <v>89</v>
      </c>
      <c r="AT203" s="184" t="s">
        <v>78</v>
      </c>
      <c r="AU203" s="184" t="s">
        <v>87</v>
      </c>
      <c r="AY203" s="183" t="s">
        <v>139</v>
      </c>
      <c r="BK203" s="185">
        <f>SUM(BK204:BK214)</f>
        <v>0</v>
      </c>
    </row>
    <row r="204" spans="2:65" s="1" customFormat="1" ht="24" customHeight="1">
      <c r="B204" s="30"/>
      <c r="C204" s="188" t="s">
        <v>382</v>
      </c>
      <c r="D204" s="188" t="s">
        <v>143</v>
      </c>
      <c r="E204" s="189" t="s">
        <v>383</v>
      </c>
      <c r="F204" s="190" t="s">
        <v>384</v>
      </c>
      <c r="G204" s="191" t="s">
        <v>350</v>
      </c>
      <c r="H204" s="192">
        <v>1</v>
      </c>
      <c r="I204" s="193"/>
      <c r="J204" s="194">
        <f aca="true" t="shared" si="40" ref="J204:J214">ROUND(I204*H204,2)</f>
        <v>0</v>
      </c>
      <c r="K204" s="190" t="s">
        <v>147</v>
      </c>
      <c r="L204" s="34"/>
      <c r="M204" s="195" t="s">
        <v>1</v>
      </c>
      <c r="N204" s="196" t="s">
        <v>44</v>
      </c>
      <c r="O204" s="62"/>
      <c r="P204" s="197">
        <f aca="true" t="shared" si="41" ref="P204:P214">O204*H204</f>
        <v>0</v>
      </c>
      <c r="Q204" s="197">
        <v>0.01692</v>
      </c>
      <c r="R204" s="197">
        <f aca="true" t="shared" si="42" ref="R204:R214">Q204*H204</f>
        <v>0.01692</v>
      </c>
      <c r="S204" s="197">
        <v>0</v>
      </c>
      <c r="T204" s="198">
        <f aca="true" t="shared" si="43" ref="T204:T214">S204*H204</f>
        <v>0</v>
      </c>
      <c r="AR204" s="199" t="s">
        <v>186</v>
      </c>
      <c r="AT204" s="199" t="s">
        <v>143</v>
      </c>
      <c r="AU204" s="199" t="s">
        <v>89</v>
      </c>
      <c r="AY204" s="13" t="s">
        <v>139</v>
      </c>
      <c r="BE204" s="200">
        <f aca="true" t="shared" si="44" ref="BE204:BE214">IF(N204="základní",J204,0)</f>
        <v>0</v>
      </c>
      <c r="BF204" s="200">
        <f aca="true" t="shared" si="45" ref="BF204:BF214">IF(N204="snížená",J204,0)</f>
        <v>0</v>
      </c>
      <c r="BG204" s="200">
        <f aca="true" t="shared" si="46" ref="BG204:BG214">IF(N204="zákl. přenesená",J204,0)</f>
        <v>0</v>
      </c>
      <c r="BH204" s="200">
        <f aca="true" t="shared" si="47" ref="BH204:BH214">IF(N204="sníž. přenesená",J204,0)</f>
        <v>0</v>
      </c>
      <c r="BI204" s="200">
        <f aca="true" t="shared" si="48" ref="BI204:BI214">IF(N204="nulová",J204,0)</f>
        <v>0</v>
      </c>
      <c r="BJ204" s="13" t="s">
        <v>87</v>
      </c>
      <c r="BK204" s="200">
        <f aca="true" t="shared" si="49" ref="BK204:BK214">ROUND(I204*H204,2)</f>
        <v>0</v>
      </c>
      <c r="BL204" s="13" t="s">
        <v>186</v>
      </c>
      <c r="BM204" s="199" t="s">
        <v>385</v>
      </c>
    </row>
    <row r="205" spans="2:65" s="1" customFormat="1" ht="36" customHeight="1">
      <c r="B205" s="30"/>
      <c r="C205" s="188" t="s">
        <v>386</v>
      </c>
      <c r="D205" s="188" t="s">
        <v>143</v>
      </c>
      <c r="E205" s="189" t="s">
        <v>387</v>
      </c>
      <c r="F205" s="190" t="s">
        <v>388</v>
      </c>
      <c r="G205" s="191" t="s">
        <v>350</v>
      </c>
      <c r="H205" s="192">
        <v>2</v>
      </c>
      <c r="I205" s="193"/>
      <c r="J205" s="194">
        <f t="shared" si="40"/>
        <v>0</v>
      </c>
      <c r="K205" s="190" t="s">
        <v>147</v>
      </c>
      <c r="L205" s="34"/>
      <c r="M205" s="195" t="s">
        <v>1</v>
      </c>
      <c r="N205" s="196" t="s">
        <v>44</v>
      </c>
      <c r="O205" s="62"/>
      <c r="P205" s="197">
        <f t="shared" si="41"/>
        <v>0</v>
      </c>
      <c r="Q205" s="197">
        <v>0.01197</v>
      </c>
      <c r="R205" s="197">
        <f t="shared" si="42"/>
        <v>0.02394</v>
      </c>
      <c r="S205" s="197">
        <v>0</v>
      </c>
      <c r="T205" s="198">
        <f t="shared" si="43"/>
        <v>0</v>
      </c>
      <c r="AR205" s="199" t="s">
        <v>186</v>
      </c>
      <c r="AT205" s="199" t="s">
        <v>143</v>
      </c>
      <c r="AU205" s="199" t="s">
        <v>89</v>
      </c>
      <c r="AY205" s="13" t="s">
        <v>139</v>
      </c>
      <c r="BE205" s="200">
        <f t="shared" si="44"/>
        <v>0</v>
      </c>
      <c r="BF205" s="200">
        <f t="shared" si="45"/>
        <v>0</v>
      </c>
      <c r="BG205" s="200">
        <f t="shared" si="46"/>
        <v>0</v>
      </c>
      <c r="BH205" s="200">
        <f t="shared" si="47"/>
        <v>0</v>
      </c>
      <c r="BI205" s="200">
        <f t="shared" si="48"/>
        <v>0</v>
      </c>
      <c r="BJ205" s="13" t="s">
        <v>87</v>
      </c>
      <c r="BK205" s="200">
        <f t="shared" si="49"/>
        <v>0</v>
      </c>
      <c r="BL205" s="13" t="s">
        <v>186</v>
      </c>
      <c r="BM205" s="199" t="s">
        <v>389</v>
      </c>
    </row>
    <row r="206" spans="2:65" s="1" customFormat="1" ht="24" customHeight="1">
      <c r="B206" s="30"/>
      <c r="C206" s="188" t="s">
        <v>390</v>
      </c>
      <c r="D206" s="188" t="s">
        <v>143</v>
      </c>
      <c r="E206" s="189" t="s">
        <v>391</v>
      </c>
      <c r="F206" s="190" t="s">
        <v>392</v>
      </c>
      <c r="G206" s="191" t="s">
        <v>350</v>
      </c>
      <c r="H206" s="192">
        <v>1</v>
      </c>
      <c r="I206" s="193"/>
      <c r="J206" s="194">
        <f t="shared" si="40"/>
        <v>0</v>
      </c>
      <c r="K206" s="190" t="s">
        <v>147</v>
      </c>
      <c r="L206" s="34"/>
      <c r="M206" s="195" t="s">
        <v>1</v>
      </c>
      <c r="N206" s="196" t="s">
        <v>44</v>
      </c>
      <c r="O206" s="62"/>
      <c r="P206" s="197">
        <f t="shared" si="41"/>
        <v>0</v>
      </c>
      <c r="Q206" s="197">
        <v>0.01225</v>
      </c>
      <c r="R206" s="197">
        <f t="shared" si="42"/>
        <v>0.01225</v>
      </c>
      <c r="S206" s="197">
        <v>0</v>
      </c>
      <c r="T206" s="198">
        <f t="shared" si="43"/>
        <v>0</v>
      </c>
      <c r="AR206" s="199" t="s">
        <v>186</v>
      </c>
      <c r="AT206" s="199" t="s">
        <v>143</v>
      </c>
      <c r="AU206" s="199" t="s">
        <v>89</v>
      </c>
      <c r="AY206" s="13" t="s">
        <v>139</v>
      </c>
      <c r="BE206" s="200">
        <f t="shared" si="44"/>
        <v>0</v>
      </c>
      <c r="BF206" s="200">
        <f t="shared" si="45"/>
        <v>0</v>
      </c>
      <c r="BG206" s="200">
        <f t="shared" si="46"/>
        <v>0</v>
      </c>
      <c r="BH206" s="200">
        <f t="shared" si="47"/>
        <v>0</v>
      </c>
      <c r="BI206" s="200">
        <f t="shared" si="48"/>
        <v>0</v>
      </c>
      <c r="BJ206" s="13" t="s">
        <v>87</v>
      </c>
      <c r="BK206" s="200">
        <f t="shared" si="49"/>
        <v>0</v>
      </c>
      <c r="BL206" s="13" t="s">
        <v>186</v>
      </c>
      <c r="BM206" s="199" t="s">
        <v>393</v>
      </c>
    </row>
    <row r="207" spans="2:65" s="1" customFormat="1" ht="24" customHeight="1">
      <c r="B207" s="30"/>
      <c r="C207" s="188" t="s">
        <v>394</v>
      </c>
      <c r="D207" s="188" t="s">
        <v>143</v>
      </c>
      <c r="E207" s="189" t="s">
        <v>395</v>
      </c>
      <c r="F207" s="190" t="s">
        <v>396</v>
      </c>
      <c r="G207" s="191" t="s">
        <v>350</v>
      </c>
      <c r="H207" s="192">
        <v>1</v>
      </c>
      <c r="I207" s="193"/>
      <c r="J207" s="194">
        <f t="shared" si="40"/>
        <v>0</v>
      </c>
      <c r="K207" s="190" t="s">
        <v>147</v>
      </c>
      <c r="L207" s="34"/>
      <c r="M207" s="195" t="s">
        <v>1</v>
      </c>
      <c r="N207" s="196" t="s">
        <v>44</v>
      </c>
      <c r="O207" s="62"/>
      <c r="P207" s="197">
        <f t="shared" si="41"/>
        <v>0</v>
      </c>
      <c r="Q207" s="197">
        <v>0.00052</v>
      </c>
      <c r="R207" s="197">
        <f t="shared" si="42"/>
        <v>0.00052</v>
      </c>
      <c r="S207" s="197">
        <v>0</v>
      </c>
      <c r="T207" s="198">
        <f t="shared" si="43"/>
        <v>0</v>
      </c>
      <c r="AR207" s="199" t="s">
        <v>186</v>
      </c>
      <c r="AT207" s="199" t="s">
        <v>143</v>
      </c>
      <c r="AU207" s="199" t="s">
        <v>89</v>
      </c>
      <c r="AY207" s="13" t="s">
        <v>139</v>
      </c>
      <c r="BE207" s="200">
        <f t="shared" si="44"/>
        <v>0</v>
      </c>
      <c r="BF207" s="200">
        <f t="shared" si="45"/>
        <v>0</v>
      </c>
      <c r="BG207" s="200">
        <f t="shared" si="46"/>
        <v>0</v>
      </c>
      <c r="BH207" s="200">
        <f t="shared" si="47"/>
        <v>0</v>
      </c>
      <c r="BI207" s="200">
        <f t="shared" si="48"/>
        <v>0</v>
      </c>
      <c r="BJ207" s="13" t="s">
        <v>87</v>
      </c>
      <c r="BK207" s="200">
        <f t="shared" si="49"/>
        <v>0</v>
      </c>
      <c r="BL207" s="13" t="s">
        <v>186</v>
      </c>
      <c r="BM207" s="199" t="s">
        <v>397</v>
      </c>
    </row>
    <row r="208" spans="2:65" s="1" customFormat="1" ht="24" customHeight="1">
      <c r="B208" s="30"/>
      <c r="C208" s="188" t="s">
        <v>398</v>
      </c>
      <c r="D208" s="188" t="s">
        <v>143</v>
      </c>
      <c r="E208" s="189" t="s">
        <v>399</v>
      </c>
      <c r="F208" s="190" t="s">
        <v>400</v>
      </c>
      <c r="G208" s="191" t="s">
        <v>350</v>
      </c>
      <c r="H208" s="192">
        <v>1</v>
      </c>
      <c r="I208" s="193"/>
      <c r="J208" s="194">
        <f t="shared" si="40"/>
        <v>0</v>
      </c>
      <c r="K208" s="190" t="s">
        <v>147</v>
      </c>
      <c r="L208" s="34"/>
      <c r="M208" s="195" t="s">
        <v>1</v>
      </c>
      <c r="N208" s="196" t="s">
        <v>44</v>
      </c>
      <c r="O208" s="62"/>
      <c r="P208" s="197">
        <f t="shared" si="41"/>
        <v>0</v>
      </c>
      <c r="Q208" s="197">
        <v>0.00052</v>
      </c>
      <c r="R208" s="197">
        <f t="shared" si="42"/>
        <v>0.00052</v>
      </c>
      <c r="S208" s="197">
        <v>0</v>
      </c>
      <c r="T208" s="198">
        <f t="shared" si="43"/>
        <v>0</v>
      </c>
      <c r="AR208" s="199" t="s">
        <v>186</v>
      </c>
      <c r="AT208" s="199" t="s">
        <v>143</v>
      </c>
      <c r="AU208" s="199" t="s">
        <v>89</v>
      </c>
      <c r="AY208" s="13" t="s">
        <v>139</v>
      </c>
      <c r="BE208" s="200">
        <f t="shared" si="44"/>
        <v>0</v>
      </c>
      <c r="BF208" s="200">
        <f t="shared" si="45"/>
        <v>0</v>
      </c>
      <c r="BG208" s="200">
        <f t="shared" si="46"/>
        <v>0</v>
      </c>
      <c r="BH208" s="200">
        <f t="shared" si="47"/>
        <v>0</v>
      </c>
      <c r="BI208" s="200">
        <f t="shared" si="48"/>
        <v>0</v>
      </c>
      <c r="BJ208" s="13" t="s">
        <v>87</v>
      </c>
      <c r="BK208" s="200">
        <f t="shared" si="49"/>
        <v>0</v>
      </c>
      <c r="BL208" s="13" t="s">
        <v>186</v>
      </c>
      <c r="BM208" s="199" t="s">
        <v>401</v>
      </c>
    </row>
    <row r="209" spans="2:65" s="1" customFormat="1" ht="36" customHeight="1">
      <c r="B209" s="30"/>
      <c r="C209" s="188" t="s">
        <v>402</v>
      </c>
      <c r="D209" s="188" t="s">
        <v>143</v>
      </c>
      <c r="E209" s="189" t="s">
        <v>403</v>
      </c>
      <c r="F209" s="190" t="s">
        <v>404</v>
      </c>
      <c r="G209" s="191" t="s">
        <v>350</v>
      </c>
      <c r="H209" s="192">
        <v>1</v>
      </c>
      <c r="I209" s="193"/>
      <c r="J209" s="194">
        <f t="shared" si="40"/>
        <v>0</v>
      </c>
      <c r="K209" s="190" t="s">
        <v>147</v>
      </c>
      <c r="L209" s="34"/>
      <c r="M209" s="195" t="s">
        <v>1</v>
      </c>
      <c r="N209" s="196" t="s">
        <v>44</v>
      </c>
      <c r="O209" s="62"/>
      <c r="P209" s="197">
        <f t="shared" si="41"/>
        <v>0</v>
      </c>
      <c r="Q209" s="197">
        <v>0.00493</v>
      </c>
      <c r="R209" s="197">
        <f t="shared" si="42"/>
        <v>0.00493</v>
      </c>
      <c r="S209" s="197">
        <v>0</v>
      </c>
      <c r="T209" s="198">
        <f t="shared" si="43"/>
        <v>0</v>
      </c>
      <c r="AR209" s="199" t="s">
        <v>186</v>
      </c>
      <c r="AT209" s="199" t="s">
        <v>143</v>
      </c>
      <c r="AU209" s="199" t="s">
        <v>89</v>
      </c>
      <c r="AY209" s="13" t="s">
        <v>139</v>
      </c>
      <c r="BE209" s="200">
        <f t="shared" si="44"/>
        <v>0</v>
      </c>
      <c r="BF209" s="200">
        <f t="shared" si="45"/>
        <v>0</v>
      </c>
      <c r="BG209" s="200">
        <f t="shared" si="46"/>
        <v>0</v>
      </c>
      <c r="BH209" s="200">
        <f t="shared" si="47"/>
        <v>0</v>
      </c>
      <c r="BI209" s="200">
        <f t="shared" si="48"/>
        <v>0</v>
      </c>
      <c r="BJ209" s="13" t="s">
        <v>87</v>
      </c>
      <c r="BK209" s="200">
        <f t="shared" si="49"/>
        <v>0</v>
      </c>
      <c r="BL209" s="13" t="s">
        <v>186</v>
      </c>
      <c r="BM209" s="199" t="s">
        <v>405</v>
      </c>
    </row>
    <row r="210" spans="2:65" s="1" customFormat="1" ht="24" customHeight="1">
      <c r="B210" s="30"/>
      <c r="C210" s="188" t="s">
        <v>406</v>
      </c>
      <c r="D210" s="188" t="s">
        <v>143</v>
      </c>
      <c r="E210" s="189" t="s">
        <v>407</v>
      </c>
      <c r="F210" s="190" t="s">
        <v>408</v>
      </c>
      <c r="G210" s="191" t="s">
        <v>350</v>
      </c>
      <c r="H210" s="192">
        <v>2</v>
      </c>
      <c r="I210" s="193"/>
      <c r="J210" s="194">
        <f t="shared" si="40"/>
        <v>0</v>
      </c>
      <c r="K210" s="190" t="s">
        <v>147</v>
      </c>
      <c r="L210" s="34"/>
      <c r="M210" s="195" t="s">
        <v>1</v>
      </c>
      <c r="N210" s="196" t="s">
        <v>44</v>
      </c>
      <c r="O210" s="62"/>
      <c r="P210" s="197">
        <f t="shared" si="41"/>
        <v>0</v>
      </c>
      <c r="Q210" s="197">
        <v>0.0003</v>
      </c>
      <c r="R210" s="197">
        <f t="shared" si="42"/>
        <v>0.0006</v>
      </c>
      <c r="S210" s="197">
        <v>0</v>
      </c>
      <c r="T210" s="198">
        <f t="shared" si="43"/>
        <v>0</v>
      </c>
      <c r="AR210" s="199" t="s">
        <v>186</v>
      </c>
      <c r="AT210" s="199" t="s">
        <v>143</v>
      </c>
      <c r="AU210" s="199" t="s">
        <v>89</v>
      </c>
      <c r="AY210" s="13" t="s">
        <v>139</v>
      </c>
      <c r="BE210" s="200">
        <f t="shared" si="44"/>
        <v>0</v>
      </c>
      <c r="BF210" s="200">
        <f t="shared" si="45"/>
        <v>0</v>
      </c>
      <c r="BG210" s="200">
        <f t="shared" si="46"/>
        <v>0</v>
      </c>
      <c r="BH210" s="200">
        <f t="shared" si="47"/>
        <v>0</v>
      </c>
      <c r="BI210" s="200">
        <f t="shared" si="48"/>
        <v>0</v>
      </c>
      <c r="BJ210" s="13" t="s">
        <v>87</v>
      </c>
      <c r="BK210" s="200">
        <f t="shared" si="49"/>
        <v>0</v>
      </c>
      <c r="BL210" s="13" t="s">
        <v>186</v>
      </c>
      <c r="BM210" s="199" t="s">
        <v>409</v>
      </c>
    </row>
    <row r="211" spans="2:65" s="1" customFormat="1" ht="24" customHeight="1">
      <c r="B211" s="30"/>
      <c r="C211" s="188" t="s">
        <v>410</v>
      </c>
      <c r="D211" s="188" t="s">
        <v>143</v>
      </c>
      <c r="E211" s="189" t="s">
        <v>411</v>
      </c>
      <c r="F211" s="190" t="s">
        <v>412</v>
      </c>
      <c r="G211" s="191" t="s">
        <v>350</v>
      </c>
      <c r="H211" s="192">
        <v>1</v>
      </c>
      <c r="I211" s="193"/>
      <c r="J211" s="194">
        <f t="shared" si="40"/>
        <v>0</v>
      </c>
      <c r="K211" s="190" t="s">
        <v>147</v>
      </c>
      <c r="L211" s="34"/>
      <c r="M211" s="195" t="s">
        <v>1</v>
      </c>
      <c r="N211" s="196" t="s">
        <v>44</v>
      </c>
      <c r="O211" s="62"/>
      <c r="P211" s="197">
        <f t="shared" si="41"/>
        <v>0</v>
      </c>
      <c r="Q211" s="197">
        <v>0.00208</v>
      </c>
      <c r="R211" s="197">
        <f t="shared" si="42"/>
        <v>0.00208</v>
      </c>
      <c r="S211" s="197">
        <v>0</v>
      </c>
      <c r="T211" s="198">
        <f t="shared" si="43"/>
        <v>0</v>
      </c>
      <c r="AR211" s="199" t="s">
        <v>186</v>
      </c>
      <c r="AT211" s="199" t="s">
        <v>143</v>
      </c>
      <c r="AU211" s="199" t="s">
        <v>89</v>
      </c>
      <c r="AY211" s="13" t="s">
        <v>139</v>
      </c>
      <c r="BE211" s="200">
        <f t="shared" si="44"/>
        <v>0</v>
      </c>
      <c r="BF211" s="200">
        <f t="shared" si="45"/>
        <v>0</v>
      </c>
      <c r="BG211" s="200">
        <f t="shared" si="46"/>
        <v>0</v>
      </c>
      <c r="BH211" s="200">
        <f t="shared" si="47"/>
        <v>0</v>
      </c>
      <c r="BI211" s="200">
        <f t="shared" si="48"/>
        <v>0</v>
      </c>
      <c r="BJ211" s="13" t="s">
        <v>87</v>
      </c>
      <c r="BK211" s="200">
        <f t="shared" si="49"/>
        <v>0</v>
      </c>
      <c r="BL211" s="13" t="s">
        <v>186</v>
      </c>
      <c r="BM211" s="199" t="s">
        <v>413</v>
      </c>
    </row>
    <row r="212" spans="2:65" s="1" customFormat="1" ht="16.5" customHeight="1">
      <c r="B212" s="30"/>
      <c r="C212" s="188" t="s">
        <v>414</v>
      </c>
      <c r="D212" s="188" t="s">
        <v>143</v>
      </c>
      <c r="E212" s="189" t="s">
        <v>415</v>
      </c>
      <c r="F212" s="190" t="s">
        <v>416</v>
      </c>
      <c r="G212" s="191" t="s">
        <v>350</v>
      </c>
      <c r="H212" s="192">
        <v>2</v>
      </c>
      <c r="I212" s="193"/>
      <c r="J212" s="194">
        <f t="shared" si="40"/>
        <v>0</v>
      </c>
      <c r="K212" s="190" t="s">
        <v>147</v>
      </c>
      <c r="L212" s="34"/>
      <c r="M212" s="195" t="s">
        <v>1</v>
      </c>
      <c r="N212" s="196" t="s">
        <v>44</v>
      </c>
      <c r="O212" s="62"/>
      <c r="P212" s="197">
        <f t="shared" si="41"/>
        <v>0</v>
      </c>
      <c r="Q212" s="197">
        <v>0.0018</v>
      </c>
      <c r="R212" s="197">
        <f t="shared" si="42"/>
        <v>0.0036</v>
      </c>
      <c r="S212" s="197">
        <v>0</v>
      </c>
      <c r="T212" s="198">
        <f t="shared" si="43"/>
        <v>0</v>
      </c>
      <c r="AR212" s="199" t="s">
        <v>186</v>
      </c>
      <c r="AT212" s="199" t="s">
        <v>143</v>
      </c>
      <c r="AU212" s="199" t="s">
        <v>89</v>
      </c>
      <c r="AY212" s="13" t="s">
        <v>139</v>
      </c>
      <c r="BE212" s="200">
        <f t="shared" si="44"/>
        <v>0</v>
      </c>
      <c r="BF212" s="200">
        <f t="shared" si="45"/>
        <v>0</v>
      </c>
      <c r="BG212" s="200">
        <f t="shared" si="46"/>
        <v>0</v>
      </c>
      <c r="BH212" s="200">
        <f t="shared" si="47"/>
        <v>0</v>
      </c>
      <c r="BI212" s="200">
        <f t="shared" si="48"/>
        <v>0</v>
      </c>
      <c r="BJ212" s="13" t="s">
        <v>87</v>
      </c>
      <c r="BK212" s="200">
        <f t="shared" si="49"/>
        <v>0</v>
      </c>
      <c r="BL212" s="13" t="s">
        <v>186</v>
      </c>
      <c r="BM212" s="199" t="s">
        <v>417</v>
      </c>
    </row>
    <row r="213" spans="2:65" s="1" customFormat="1" ht="24" customHeight="1">
      <c r="B213" s="30"/>
      <c r="C213" s="188" t="s">
        <v>418</v>
      </c>
      <c r="D213" s="188" t="s">
        <v>143</v>
      </c>
      <c r="E213" s="189" t="s">
        <v>419</v>
      </c>
      <c r="F213" s="190" t="s">
        <v>420</v>
      </c>
      <c r="G213" s="191" t="s">
        <v>146</v>
      </c>
      <c r="H213" s="192">
        <v>3</v>
      </c>
      <c r="I213" s="193"/>
      <c r="J213" s="194">
        <f t="shared" si="40"/>
        <v>0</v>
      </c>
      <c r="K213" s="190" t="s">
        <v>147</v>
      </c>
      <c r="L213" s="34"/>
      <c r="M213" s="195" t="s">
        <v>1</v>
      </c>
      <c r="N213" s="196" t="s">
        <v>44</v>
      </c>
      <c r="O213" s="62"/>
      <c r="P213" s="197">
        <f t="shared" si="41"/>
        <v>0</v>
      </c>
      <c r="Q213" s="197">
        <v>0.00014</v>
      </c>
      <c r="R213" s="197">
        <f t="shared" si="42"/>
        <v>0.00041999999999999996</v>
      </c>
      <c r="S213" s="197">
        <v>0</v>
      </c>
      <c r="T213" s="198">
        <f t="shared" si="43"/>
        <v>0</v>
      </c>
      <c r="AR213" s="199" t="s">
        <v>186</v>
      </c>
      <c r="AT213" s="199" t="s">
        <v>143</v>
      </c>
      <c r="AU213" s="199" t="s">
        <v>89</v>
      </c>
      <c r="AY213" s="13" t="s">
        <v>139</v>
      </c>
      <c r="BE213" s="200">
        <f t="shared" si="44"/>
        <v>0</v>
      </c>
      <c r="BF213" s="200">
        <f t="shared" si="45"/>
        <v>0</v>
      </c>
      <c r="BG213" s="200">
        <f t="shared" si="46"/>
        <v>0</v>
      </c>
      <c r="BH213" s="200">
        <f t="shared" si="47"/>
        <v>0</v>
      </c>
      <c r="BI213" s="200">
        <f t="shared" si="48"/>
        <v>0</v>
      </c>
      <c r="BJ213" s="13" t="s">
        <v>87</v>
      </c>
      <c r="BK213" s="200">
        <f t="shared" si="49"/>
        <v>0</v>
      </c>
      <c r="BL213" s="13" t="s">
        <v>186</v>
      </c>
      <c r="BM213" s="199" t="s">
        <v>421</v>
      </c>
    </row>
    <row r="214" spans="2:65" s="1" customFormat="1" ht="36" customHeight="1">
      <c r="B214" s="30"/>
      <c r="C214" s="188" t="s">
        <v>422</v>
      </c>
      <c r="D214" s="188" t="s">
        <v>143</v>
      </c>
      <c r="E214" s="189" t="s">
        <v>423</v>
      </c>
      <c r="F214" s="190" t="s">
        <v>424</v>
      </c>
      <c r="G214" s="191" t="s">
        <v>323</v>
      </c>
      <c r="H214" s="211"/>
      <c r="I214" s="193"/>
      <c r="J214" s="194">
        <f t="shared" si="40"/>
        <v>0</v>
      </c>
      <c r="K214" s="190" t="s">
        <v>147</v>
      </c>
      <c r="L214" s="34"/>
      <c r="M214" s="195" t="s">
        <v>1</v>
      </c>
      <c r="N214" s="196" t="s">
        <v>44</v>
      </c>
      <c r="O214" s="62"/>
      <c r="P214" s="197">
        <f t="shared" si="41"/>
        <v>0</v>
      </c>
      <c r="Q214" s="197">
        <v>0</v>
      </c>
      <c r="R214" s="197">
        <f t="shared" si="42"/>
        <v>0</v>
      </c>
      <c r="S214" s="197">
        <v>0</v>
      </c>
      <c r="T214" s="198">
        <f t="shared" si="43"/>
        <v>0</v>
      </c>
      <c r="AR214" s="199" t="s">
        <v>186</v>
      </c>
      <c r="AT214" s="199" t="s">
        <v>143</v>
      </c>
      <c r="AU214" s="199" t="s">
        <v>89</v>
      </c>
      <c r="AY214" s="13" t="s">
        <v>139</v>
      </c>
      <c r="BE214" s="200">
        <f t="shared" si="44"/>
        <v>0</v>
      </c>
      <c r="BF214" s="200">
        <f t="shared" si="45"/>
        <v>0</v>
      </c>
      <c r="BG214" s="200">
        <f t="shared" si="46"/>
        <v>0</v>
      </c>
      <c r="BH214" s="200">
        <f t="shared" si="47"/>
        <v>0</v>
      </c>
      <c r="BI214" s="200">
        <f t="shared" si="48"/>
        <v>0</v>
      </c>
      <c r="BJ214" s="13" t="s">
        <v>87</v>
      </c>
      <c r="BK214" s="200">
        <f t="shared" si="49"/>
        <v>0</v>
      </c>
      <c r="BL214" s="13" t="s">
        <v>186</v>
      </c>
      <c r="BM214" s="199" t="s">
        <v>425</v>
      </c>
    </row>
    <row r="215" spans="2:63" s="11" customFormat="1" ht="22.8" customHeight="1">
      <c r="B215" s="172"/>
      <c r="C215" s="173"/>
      <c r="D215" s="174" t="s">
        <v>78</v>
      </c>
      <c r="E215" s="186" t="s">
        <v>426</v>
      </c>
      <c r="F215" s="186" t="s">
        <v>427</v>
      </c>
      <c r="G215" s="173"/>
      <c r="H215" s="173"/>
      <c r="I215" s="176"/>
      <c r="J215" s="187">
        <f>BK215</f>
        <v>0</v>
      </c>
      <c r="K215" s="173"/>
      <c r="L215" s="178"/>
      <c r="M215" s="179"/>
      <c r="N215" s="180"/>
      <c r="O215" s="180"/>
      <c r="P215" s="181">
        <f>SUM(P216:P261)</f>
        <v>0</v>
      </c>
      <c r="Q215" s="180"/>
      <c r="R215" s="181">
        <f>SUM(R216:R261)</f>
        <v>18.5933655</v>
      </c>
      <c r="S215" s="180"/>
      <c r="T215" s="182">
        <f>SUM(T216:T261)</f>
        <v>0</v>
      </c>
      <c r="AR215" s="183" t="s">
        <v>89</v>
      </c>
      <c r="AT215" s="184" t="s">
        <v>78</v>
      </c>
      <c r="AU215" s="184" t="s">
        <v>87</v>
      </c>
      <c r="AY215" s="183" t="s">
        <v>139</v>
      </c>
      <c r="BK215" s="185">
        <f>SUM(BK216:BK261)</f>
        <v>0</v>
      </c>
    </row>
    <row r="216" spans="2:65" s="1" customFormat="1" ht="36" customHeight="1">
      <c r="B216" s="30"/>
      <c r="C216" s="188" t="s">
        <v>428</v>
      </c>
      <c r="D216" s="188" t="s">
        <v>143</v>
      </c>
      <c r="E216" s="189" t="s">
        <v>429</v>
      </c>
      <c r="F216" s="190" t="s">
        <v>430</v>
      </c>
      <c r="G216" s="191" t="s">
        <v>146</v>
      </c>
      <c r="H216" s="192">
        <v>30</v>
      </c>
      <c r="I216" s="193"/>
      <c r="J216" s="194">
        <f aca="true" t="shared" si="50" ref="J216:J261">ROUND(I216*H216,2)</f>
        <v>0</v>
      </c>
      <c r="K216" s="190" t="s">
        <v>147</v>
      </c>
      <c r="L216" s="34"/>
      <c r="M216" s="195" t="s">
        <v>1</v>
      </c>
      <c r="N216" s="196" t="s">
        <v>44</v>
      </c>
      <c r="O216" s="62"/>
      <c r="P216" s="197">
        <f aca="true" t="shared" si="51" ref="P216:P261">O216*H216</f>
        <v>0</v>
      </c>
      <c r="Q216" s="197">
        <v>0</v>
      </c>
      <c r="R216" s="197">
        <f aca="true" t="shared" si="52" ref="R216:R261">Q216*H216</f>
        <v>0</v>
      </c>
      <c r="S216" s="197">
        <v>0</v>
      </c>
      <c r="T216" s="198">
        <f aca="true" t="shared" si="53" ref="T216:T261">S216*H216</f>
        <v>0</v>
      </c>
      <c r="AR216" s="199" t="s">
        <v>186</v>
      </c>
      <c r="AT216" s="199" t="s">
        <v>143</v>
      </c>
      <c r="AU216" s="199" t="s">
        <v>89</v>
      </c>
      <c r="AY216" s="13" t="s">
        <v>139</v>
      </c>
      <c r="BE216" s="200">
        <f aca="true" t="shared" si="54" ref="BE216:BE261">IF(N216="základní",J216,0)</f>
        <v>0</v>
      </c>
      <c r="BF216" s="200">
        <f aca="true" t="shared" si="55" ref="BF216:BF261">IF(N216="snížená",J216,0)</f>
        <v>0</v>
      </c>
      <c r="BG216" s="200">
        <f aca="true" t="shared" si="56" ref="BG216:BG261">IF(N216="zákl. přenesená",J216,0)</f>
        <v>0</v>
      </c>
      <c r="BH216" s="200">
        <f aca="true" t="shared" si="57" ref="BH216:BH261">IF(N216="sníž. přenesená",J216,0)</f>
        <v>0</v>
      </c>
      <c r="BI216" s="200">
        <f aca="true" t="shared" si="58" ref="BI216:BI261">IF(N216="nulová",J216,0)</f>
        <v>0</v>
      </c>
      <c r="BJ216" s="13" t="s">
        <v>87</v>
      </c>
      <c r="BK216" s="200">
        <f aca="true" t="shared" si="59" ref="BK216:BK261">ROUND(I216*H216,2)</f>
        <v>0</v>
      </c>
      <c r="BL216" s="13" t="s">
        <v>186</v>
      </c>
      <c r="BM216" s="199" t="s">
        <v>431</v>
      </c>
    </row>
    <row r="217" spans="2:65" s="1" customFormat="1" ht="48" customHeight="1">
      <c r="B217" s="30"/>
      <c r="C217" s="188" t="s">
        <v>432</v>
      </c>
      <c r="D217" s="188" t="s">
        <v>143</v>
      </c>
      <c r="E217" s="189" t="s">
        <v>433</v>
      </c>
      <c r="F217" s="190" t="s">
        <v>434</v>
      </c>
      <c r="G217" s="191" t="s">
        <v>146</v>
      </c>
      <c r="H217" s="192">
        <v>6</v>
      </c>
      <c r="I217" s="193"/>
      <c r="J217" s="194">
        <f t="shared" si="50"/>
        <v>0</v>
      </c>
      <c r="K217" s="190" t="s">
        <v>147</v>
      </c>
      <c r="L217" s="34"/>
      <c r="M217" s="195" t="s">
        <v>1</v>
      </c>
      <c r="N217" s="196" t="s">
        <v>44</v>
      </c>
      <c r="O217" s="62"/>
      <c r="P217" s="197">
        <f t="shared" si="51"/>
        <v>0</v>
      </c>
      <c r="Q217" s="197">
        <v>0</v>
      </c>
      <c r="R217" s="197">
        <f t="shared" si="52"/>
        <v>0</v>
      </c>
      <c r="S217" s="197">
        <v>0</v>
      </c>
      <c r="T217" s="198">
        <f t="shared" si="53"/>
        <v>0</v>
      </c>
      <c r="AR217" s="199" t="s">
        <v>186</v>
      </c>
      <c r="AT217" s="199" t="s">
        <v>143</v>
      </c>
      <c r="AU217" s="199" t="s">
        <v>89</v>
      </c>
      <c r="AY217" s="13" t="s">
        <v>139</v>
      </c>
      <c r="BE217" s="200">
        <f t="shared" si="54"/>
        <v>0</v>
      </c>
      <c r="BF217" s="200">
        <f t="shared" si="55"/>
        <v>0</v>
      </c>
      <c r="BG217" s="200">
        <f t="shared" si="56"/>
        <v>0</v>
      </c>
      <c r="BH217" s="200">
        <f t="shared" si="57"/>
        <v>0</v>
      </c>
      <c r="BI217" s="200">
        <f t="shared" si="58"/>
        <v>0</v>
      </c>
      <c r="BJ217" s="13" t="s">
        <v>87</v>
      </c>
      <c r="BK217" s="200">
        <f t="shared" si="59"/>
        <v>0</v>
      </c>
      <c r="BL217" s="13" t="s">
        <v>186</v>
      </c>
      <c r="BM217" s="199" t="s">
        <v>435</v>
      </c>
    </row>
    <row r="218" spans="2:65" s="1" customFormat="1" ht="36" customHeight="1">
      <c r="B218" s="30"/>
      <c r="C218" s="188" t="s">
        <v>436</v>
      </c>
      <c r="D218" s="188" t="s">
        <v>143</v>
      </c>
      <c r="E218" s="189" t="s">
        <v>437</v>
      </c>
      <c r="F218" s="190" t="s">
        <v>438</v>
      </c>
      <c r="G218" s="191" t="s">
        <v>146</v>
      </c>
      <c r="H218" s="192">
        <v>6</v>
      </c>
      <c r="I218" s="193"/>
      <c r="J218" s="194">
        <f t="shared" si="50"/>
        <v>0</v>
      </c>
      <c r="K218" s="190" t="s">
        <v>147</v>
      </c>
      <c r="L218" s="34"/>
      <c r="M218" s="195" t="s">
        <v>1</v>
      </c>
      <c r="N218" s="196" t="s">
        <v>44</v>
      </c>
      <c r="O218" s="62"/>
      <c r="P218" s="197">
        <f t="shared" si="51"/>
        <v>0</v>
      </c>
      <c r="Q218" s="197">
        <v>0</v>
      </c>
      <c r="R218" s="197">
        <f t="shared" si="52"/>
        <v>0</v>
      </c>
      <c r="S218" s="197">
        <v>0</v>
      </c>
      <c r="T218" s="198">
        <f t="shared" si="53"/>
        <v>0</v>
      </c>
      <c r="AR218" s="199" t="s">
        <v>186</v>
      </c>
      <c r="AT218" s="199" t="s">
        <v>143</v>
      </c>
      <c r="AU218" s="199" t="s">
        <v>89</v>
      </c>
      <c r="AY218" s="13" t="s">
        <v>139</v>
      </c>
      <c r="BE218" s="200">
        <f t="shared" si="54"/>
        <v>0</v>
      </c>
      <c r="BF218" s="200">
        <f t="shared" si="55"/>
        <v>0</v>
      </c>
      <c r="BG218" s="200">
        <f t="shared" si="56"/>
        <v>0</v>
      </c>
      <c r="BH218" s="200">
        <f t="shared" si="57"/>
        <v>0</v>
      </c>
      <c r="BI218" s="200">
        <f t="shared" si="58"/>
        <v>0</v>
      </c>
      <c r="BJ218" s="13" t="s">
        <v>87</v>
      </c>
      <c r="BK218" s="200">
        <f t="shared" si="59"/>
        <v>0</v>
      </c>
      <c r="BL218" s="13" t="s">
        <v>186</v>
      </c>
      <c r="BM218" s="199" t="s">
        <v>439</v>
      </c>
    </row>
    <row r="219" spans="2:65" s="1" customFormat="1" ht="36" customHeight="1">
      <c r="B219" s="30"/>
      <c r="C219" s="188" t="s">
        <v>440</v>
      </c>
      <c r="D219" s="188" t="s">
        <v>143</v>
      </c>
      <c r="E219" s="189" t="s">
        <v>441</v>
      </c>
      <c r="F219" s="190" t="s">
        <v>442</v>
      </c>
      <c r="G219" s="191" t="s">
        <v>201</v>
      </c>
      <c r="H219" s="192">
        <v>27</v>
      </c>
      <c r="I219" s="193"/>
      <c r="J219" s="194">
        <f t="shared" si="50"/>
        <v>0</v>
      </c>
      <c r="K219" s="190" t="s">
        <v>147</v>
      </c>
      <c r="L219" s="34"/>
      <c r="M219" s="195" t="s">
        <v>1</v>
      </c>
      <c r="N219" s="196" t="s">
        <v>44</v>
      </c>
      <c r="O219" s="62"/>
      <c r="P219" s="197">
        <f t="shared" si="51"/>
        <v>0</v>
      </c>
      <c r="Q219" s="197">
        <v>0</v>
      </c>
      <c r="R219" s="197">
        <f t="shared" si="52"/>
        <v>0</v>
      </c>
      <c r="S219" s="197">
        <v>0</v>
      </c>
      <c r="T219" s="198">
        <f t="shared" si="53"/>
        <v>0</v>
      </c>
      <c r="AR219" s="199" t="s">
        <v>186</v>
      </c>
      <c r="AT219" s="199" t="s">
        <v>143</v>
      </c>
      <c r="AU219" s="199" t="s">
        <v>89</v>
      </c>
      <c r="AY219" s="13" t="s">
        <v>139</v>
      </c>
      <c r="BE219" s="200">
        <f t="shared" si="54"/>
        <v>0</v>
      </c>
      <c r="BF219" s="200">
        <f t="shared" si="55"/>
        <v>0</v>
      </c>
      <c r="BG219" s="200">
        <f t="shared" si="56"/>
        <v>0</v>
      </c>
      <c r="BH219" s="200">
        <f t="shared" si="57"/>
        <v>0</v>
      </c>
      <c r="BI219" s="200">
        <f t="shared" si="58"/>
        <v>0</v>
      </c>
      <c r="BJ219" s="13" t="s">
        <v>87</v>
      </c>
      <c r="BK219" s="200">
        <f t="shared" si="59"/>
        <v>0</v>
      </c>
      <c r="BL219" s="13" t="s">
        <v>186</v>
      </c>
      <c r="BM219" s="199" t="s">
        <v>443</v>
      </c>
    </row>
    <row r="220" spans="2:65" s="1" customFormat="1" ht="16.5" customHeight="1">
      <c r="B220" s="30"/>
      <c r="C220" s="201" t="s">
        <v>444</v>
      </c>
      <c r="D220" s="201" t="s">
        <v>166</v>
      </c>
      <c r="E220" s="202" t="s">
        <v>445</v>
      </c>
      <c r="F220" s="203" t="s">
        <v>446</v>
      </c>
      <c r="G220" s="204" t="s">
        <v>201</v>
      </c>
      <c r="H220" s="205">
        <v>29.7</v>
      </c>
      <c r="I220" s="206"/>
      <c r="J220" s="207">
        <f t="shared" si="50"/>
        <v>0</v>
      </c>
      <c r="K220" s="203" t="s">
        <v>147</v>
      </c>
      <c r="L220" s="208"/>
      <c r="M220" s="209" t="s">
        <v>1</v>
      </c>
      <c r="N220" s="210" t="s">
        <v>44</v>
      </c>
      <c r="O220" s="62"/>
      <c r="P220" s="197">
        <f t="shared" si="51"/>
        <v>0</v>
      </c>
      <c r="Q220" s="197">
        <v>0.0001</v>
      </c>
      <c r="R220" s="197">
        <f t="shared" si="52"/>
        <v>0.00297</v>
      </c>
      <c r="S220" s="197">
        <v>0</v>
      </c>
      <c r="T220" s="198">
        <f t="shared" si="53"/>
        <v>0</v>
      </c>
      <c r="AR220" s="199" t="s">
        <v>447</v>
      </c>
      <c r="AT220" s="199" t="s">
        <v>166</v>
      </c>
      <c r="AU220" s="199" t="s">
        <v>89</v>
      </c>
      <c r="AY220" s="13" t="s">
        <v>139</v>
      </c>
      <c r="BE220" s="200">
        <f t="shared" si="54"/>
        <v>0</v>
      </c>
      <c r="BF220" s="200">
        <f t="shared" si="55"/>
        <v>0</v>
      </c>
      <c r="BG220" s="200">
        <f t="shared" si="56"/>
        <v>0</v>
      </c>
      <c r="BH220" s="200">
        <f t="shared" si="57"/>
        <v>0</v>
      </c>
      <c r="BI220" s="200">
        <f t="shared" si="58"/>
        <v>0</v>
      </c>
      <c r="BJ220" s="13" t="s">
        <v>87</v>
      </c>
      <c r="BK220" s="200">
        <f t="shared" si="59"/>
        <v>0</v>
      </c>
      <c r="BL220" s="13" t="s">
        <v>186</v>
      </c>
      <c r="BM220" s="199" t="s">
        <v>448</v>
      </c>
    </row>
    <row r="221" spans="2:65" s="1" customFormat="1" ht="36" customHeight="1">
      <c r="B221" s="30"/>
      <c r="C221" s="188" t="s">
        <v>449</v>
      </c>
      <c r="D221" s="188" t="s">
        <v>143</v>
      </c>
      <c r="E221" s="189" t="s">
        <v>450</v>
      </c>
      <c r="F221" s="190" t="s">
        <v>451</v>
      </c>
      <c r="G221" s="191" t="s">
        <v>201</v>
      </c>
      <c r="H221" s="192">
        <v>121.4</v>
      </c>
      <c r="I221" s="193"/>
      <c r="J221" s="194">
        <f t="shared" si="50"/>
        <v>0</v>
      </c>
      <c r="K221" s="190" t="s">
        <v>147</v>
      </c>
      <c r="L221" s="34"/>
      <c r="M221" s="195" t="s">
        <v>1</v>
      </c>
      <c r="N221" s="196" t="s">
        <v>44</v>
      </c>
      <c r="O221" s="62"/>
      <c r="P221" s="197">
        <f t="shared" si="51"/>
        <v>0</v>
      </c>
      <c r="Q221" s="197">
        <v>0</v>
      </c>
      <c r="R221" s="197">
        <f t="shared" si="52"/>
        <v>0</v>
      </c>
      <c r="S221" s="197">
        <v>0</v>
      </c>
      <c r="T221" s="198">
        <f t="shared" si="53"/>
        <v>0</v>
      </c>
      <c r="AR221" s="199" t="s">
        <v>186</v>
      </c>
      <c r="AT221" s="199" t="s">
        <v>143</v>
      </c>
      <c r="AU221" s="199" t="s">
        <v>89</v>
      </c>
      <c r="AY221" s="13" t="s">
        <v>139</v>
      </c>
      <c r="BE221" s="200">
        <f t="shared" si="54"/>
        <v>0</v>
      </c>
      <c r="BF221" s="200">
        <f t="shared" si="55"/>
        <v>0</v>
      </c>
      <c r="BG221" s="200">
        <f t="shared" si="56"/>
        <v>0</v>
      </c>
      <c r="BH221" s="200">
        <f t="shared" si="57"/>
        <v>0</v>
      </c>
      <c r="BI221" s="200">
        <f t="shared" si="58"/>
        <v>0</v>
      </c>
      <c r="BJ221" s="13" t="s">
        <v>87</v>
      </c>
      <c r="BK221" s="200">
        <f t="shared" si="59"/>
        <v>0</v>
      </c>
      <c r="BL221" s="13" t="s">
        <v>186</v>
      </c>
      <c r="BM221" s="199" t="s">
        <v>452</v>
      </c>
    </row>
    <row r="222" spans="2:65" s="1" customFormat="1" ht="16.5" customHeight="1">
      <c r="B222" s="30"/>
      <c r="C222" s="201" t="s">
        <v>453</v>
      </c>
      <c r="D222" s="201" t="s">
        <v>166</v>
      </c>
      <c r="E222" s="202" t="s">
        <v>454</v>
      </c>
      <c r="F222" s="203" t="s">
        <v>455</v>
      </c>
      <c r="G222" s="204" t="s">
        <v>201</v>
      </c>
      <c r="H222" s="205">
        <v>133.54</v>
      </c>
      <c r="I222" s="206"/>
      <c r="J222" s="207">
        <f t="shared" si="50"/>
        <v>0</v>
      </c>
      <c r="K222" s="203" t="s">
        <v>147</v>
      </c>
      <c r="L222" s="208"/>
      <c r="M222" s="209" t="s">
        <v>1</v>
      </c>
      <c r="N222" s="210" t="s">
        <v>44</v>
      </c>
      <c r="O222" s="62"/>
      <c r="P222" s="197">
        <f t="shared" si="51"/>
        <v>0</v>
      </c>
      <c r="Q222" s="197">
        <v>0.12</v>
      </c>
      <c r="R222" s="197">
        <f t="shared" si="52"/>
        <v>16.0248</v>
      </c>
      <c r="S222" s="197">
        <v>0</v>
      </c>
      <c r="T222" s="198">
        <f t="shared" si="53"/>
        <v>0</v>
      </c>
      <c r="AR222" s="199" t="s">
        <v>447</v>
      </c>
      <c r="AT222" s="199" t="s">
        <v>166</v>
      </c>
      <c r="AU222" s="199" t="s">
        <v>89</v>
      </c>
      <c r="AY222" s="13" t="s">
        <v>139</v>
      </c>
      <c r="BE222" s="200">
        <f t="shared" si="54"/>
        <v>0</v>
      </c>
      <c r="BF222" s="200">
        <f t="shared" si="55"/>
        <v>0</v>
      </c>
      <c r="BG222" s="200">
        <f t="shared" si="56"/>
        <v>0</v>
      </c>
      <c r="BH222" s="200">
        <f t="shared" si="57"/>
        <v>0</v>
      </c>
      <c r="BI222" s="200">
        <f t="shared" si="58"/>
        <v>0</v>
      </c>
      <c r="BJ222" s="13" t="s">
        <v>87</v>
      </c>
      <c r="BK222" s="200">
        <f t="shared" si="59"/>
        <v>0</v>
      </c>
      <c r="BL222" s="13" t="s">
        <v>186</v>
      </c>
      <c r="BM222" s="199" t="s">
        <v>456</v>
      </c>
    </row>
    <row r="223" spans="2:65" s="1" customFormat="1" ht="36" customHeight="1">
      <c r="B223" s="30"/>
      <c r="C223" s="188" t="s">
        <v>457</v>
      </c>
      <c r="D223" s="188" t="s">
        <v>143</v>
      </c>
      <c r="E223" s="189" t="s">
        <v>458</v>
      </c>
      <c r="F223" s="190" t="s">
        <v>459</v>
      </c>
      <c r="G223" s="191" t="s">
        <v>201</v>
      </c>
      <c r="H223" s="192">
        <v>220.5</v>
      </c>
      <c r="I223" s="193"/>
      <c r="J223" s="194">
        <f t="shared" si="50"/>
        <v>0</v>
      </c>
      <c r="K223" s="190" t="s">
        <v>147</v>
      </c>
      <c r="L223" s="34"/>
      <c r="M223" s="195" t="s">
        <v>1</v>
      </c>
      <c r="N223" s="196" t="s">
        <v>44</v>
      </c>
      <c r="O223" s="62"/>
      <c r="P223" s="197">
        <f t="shared" si="51"/>
        <v>0</v>
      </c>
      <c r="Q223" s="197">
        <v>0</v>
      </c>
      <c r="R223" s="197">
        <f t="shared" si="52"/>
        <v>0</v>
      </c>
      <c r="S223" s="197">
        <v>0</v>
      </c>
      <c r="T223" s="198">
        <f t="shared" si="53"/>
        <v>0</v>
      </c>
      <c r="AR223" s="199" t="s">
        <v>186</v>
      </c>
      <c r="AT223" s="199" t="s">
        <v>143</v>
      </c>
      <c r="AU223" s="199" t="s">
        <v>89</v>
      </c>
      <c r="AY223" s="13" t="s">
        <v>139</v>
      </c>
      <c r="BE223" s="200">
        <f t="shared" si="54"/>
        <v>0</v>
      </c>
      <c r="BF223" s="200">
        <f t="shared" si="55"/>
        <v>0</v>
      </c>
      <c r="BG223" s="200">
        <f t="shared" si="56"/>
        <v>0</v>
      </c>
      <c r="BH223" s="200">
        <f t="shared" si="57"/>
        <v>0</v>
      </c>
      <c r="BI223" s="200">
        <f t="shared" si="58"/>
        <v>0</v>
      </c>
      <c r="BJ223" s="13" t="s">
        <v>87</v>
      </c>
      <c r="BK223" s="200">
        <f t="shared" si="59"/>
        <v>0</v>
      </c>
      <c r="BL223" s="13" t="s">
        <v>186</v>
      </c>
      <c r="BM223" s="199" t="s">
        <v>460</v>
      </c>
    </row>
    <row r="224" spans="2:65" s="1" customFormat="1" ht="16.5" customHeight="1">
      <c r="B224" s="30"/>
      <c r="C224" s="201" t="s">
        <v>461</v>
      </c>
      <c r="D224" s="201" t="s">
        <v>166</v>
      </c>
      <c r="E224" s="202" t="s">
        <v>462</v>
      </c>
      <c r="F224" s="203" t="s">
        <v>463</v>
      </c>
      <c r="G224" s="204" t="s">
        <v>201</v>
      </c>
      <c r="H224" s="205">
        <v>242.55</v>
      </c>
      <c r="I224" s="206"/>
      <c r="J224" s="207">
        <f t="shared" si="50"/>
        <v>0</v>
      </c>
      <c r="K224" s="203" t="s">
        <v>147</v>
      </c>
      <c r="L224" s="208"/>
      <c r="M224" s="209" t="s">
        <v>1</v>
      </c>
      <c r="N224" s="210" t="s">
        <v>44</v>
      </c>
      <c r="O224" s="62"/>
      <c r="P224" s="197">
        <f t="shared" si="51"/>
        <v>0</v>
      </c>
      <c r="Q224" s="197">
        <v>0.00017</v>
      </c>
      <c r="R224" s="197">
        <f t="shared" si="52"/>
        <v>0.041233500000000006</v>
      </c>
      <c r="S224" s="197">
        <v>0</v>
      </c>
      <c r="T224" s="198">
        <f t="shared" si="53"/>
        <v>0</v>
      </c>
      <c r="AR224" s="199" t="s">
        <v>447</v>
      </c>
      <c r="AT224" s="199" t="s">
        <v>166</v>
      </c>
      <c r="AU224" s="199" t="s">
        <v>89</v>
      </c>
      <c r="AY224" s="13" t="s">
        <v>139</v>
      </c>
      <c r="BE224" s="200">
        <f t="shared" si="54"/>
        <v>0</v>
      </c>
      <c r="BF224" s="200">
        <f t="shared" si="55"/>
        <v>0</v>
      </c>
      <c r="BG224" s="200">
        <f t="shared" si="56"/>
        <v>0</v>
      </c>
      <c r="BH224" s="200">
        <f t="shared" si="57"/>
        <v>0</v>
      </c>
      <c r="BI224" s="200">
        <f t="shared" si="58"/>
        <v>0</v>
      </c>
      <c r="BJ224" s="13" t="s">
        <v>87</v>
      </c>
      <c r="BK224" s="200">
        <f t="shared" si="59"/>
        <v>0</v>
      </c>
      <c r="BL224" s="13" t="s">
        <v>186</v>
      </c>
      <c r="BM224" s="199" t="s">
        <v>464</v>
      </c>
    </row>
    <row r="225" spans="2:65" s="1" customFormat="1" ht="36" customHeight="1">
      <c r="B225" s="30"/>
      <c r="C225" s="188" t="s">
        <v>465</v>
      </c>
      <c r="D225" s="188" t="s">
        <v>143</v>
      </c>
      <c r="E225" s="189" t="s">
        <v>466</v>
      </c>
      <c r="F225" s="190" t="s">
        <v>467</v>
      </c>
      <c r="G225" s="191" t="s">
        <v>201</v>
      </c>
      <c r="H225" s="192">
        <v>18.4</v>
      </c>
      <c r="I225" s="193"/>
      <c r="J225" s="194">
        <f t="shared" si="50"/>
        <v>0</v>
      </c>
      <c r="K225" s="190" t="s">
        <v>147</v>
      </c>
      <c r="L225" s="34"/>
      <c r="M225" s="195" t="s">
        <v>1</v>
      </c>
      <c r="N225" s="196" t="s">
        <v>44</v>
      </c>
      <c r="O225" s="62"/>
      <c r="P225" s="197">
        <f t="shared" si="51"/>
        <v>0</v>
      </c>
      <c r="Q225" s="197">
        <v>0</v>
      </c>
      <c r="R225" s="197">
        <f t="shared" si="52"/>
        <v>0</v>
      </c>
      <c r="S225" s="197">
        <v>0</v>
      </c>
      <c r="T225" s="198">
        <f t="shared" si="53"/>
        <v>0</v>
      </c>
      <c r="AR225" s="199" t="s">
        <v>186</v>
      </c>
      <c r="AT225" s="199" t="s">
        <v>143</v>
      </c>
      <c r="AU225" s="199" t="s">
        <v>89</v>
      </c>
      <c r="AY225" s="13" t="s">
        <v>139</v>
      </c>
      <c r="BE225" s="200">
        <f t="shared" si="54"/>
        <v>0</v>
      </c>
      <c r="BF225" s="200">
        <f t="shared" si="55"/>
        <v>0</v>
      </c>
      <c r="BG225" s="200">
        <f t="shared" si="56"/>
        <v>0</v>
      </c>
      <c r="BH225" s="200">
        <f t="shared" si="57"/>
        <v>0</v>
      </c>
      <c r="BI225" s="200">
        <f t="shared" si="58"/>
        <v>0</v>
      </c>
      <c r="BJ225" s="13" t="s">
        <v>87</v>
      </c>
      <c r="BK225" s="200">
        <f t="shared" si="59"/>
        <v>0</v>
      </c>
      <c r="BL225" s="13" t="s">
        <v>186</v>
      </c>
      <c r="BM225" s="199" t="s">
        <v>468</v>
      </c>
    </row>
    <row r="226" spans="2:65" s="1" customFormat="1" ht="16.5" customHeight="1">
      <c r="B226" s="30"/>
      <c r="C226" s="201" t="s">
        <v>469</v>
      </c>
      <c r="D226" s="201" t="s">
        <v>166</v>
      </c>
      <c r="E226" s="202" t="s">
        <v>454</v>
      </c>
      <c r="F226" s="203" t="s">
        <v>455</v>
      </c>
      <c r="G226" s="204" t="s">
        <v>201</v>
      </c>
      <c r="H226" s="205">
        <v>20.24</v>
      </c>
      <c r="I226" s="206"/>
      <c r="J226" s="207">
        <f t="shared" si="50"/>
        <v>0</v>
      </c>
      <c r="K226" s="203" t="s">
        <v>147</v>
      </c>
      <c r="L226" s="208"/>
      <c r="M226" s="209" t="s">
        <v>1</v>
      </c>
      <c r="N226" s="210" t="s">
        <v>44</v>
      </c>
      <c r="O226" s="62"/>
      <c r="P226" s="197">
        <f t="shared" si="51"/>
        <v>0</v>
      </c>
      <c r="Q226" s="197">
        <v>0.12</v>
      </c>
      <c r="R226" s="197">
        <f t="shared" si="52"/>
        <v>2.4288</v>
      </c>
      <c r="S226" s="197">
        <v>0</v>
      </c>
      <c r="T226" s="198">
        <f t="shared" si="53"/>
        <v>0</v>
      </c>
      <c r="AR226" s="199" t="s">
        <v>447</v>
      </c>
      <c r="AT226" s="199" t="s">
        <v>166</v>
      </c>
      <c r="AU226" s="199" t="s">
        <v>89</v>
      </c>
      <c r="AY226" s="13" t="s">
        <v>139</v>
      </c>
      <c r="BE226" s="200">
        <f t="shared" si="54"/>
        <v>0</v>
      </c>
      <c r="BF226" s="200">
        <f t="shared" si="55"/>
        <v>0</v>
      </c>
      <c r="BG226" s="200">
        <f t="shared" si="56"/>
        <v>0</v>
      </c>
      <c r="BH226" s="200">
        <f t="shared" si="57"/>
        <v>0</v>
      </c>
      <c r="BI226" s="200">
        <f t="shared" si="58"/>
        <v>0</v>
      </c>
      <c r="BJ226" s="13" t="s">
        <v>87</v>
      </c>
      <c r="BK226" s="200">
        <f t="shared" si="59"/>
        <v>0</v>
      </c>
      <c r="BL226" s="13" t="s">
        <v>186</v>
      </c>
      <c r="BM226" s="199" t="s">
        <v>470</v>
      </c>
    </row>
    <row r="227" spans="2:65" s="1" customFormat="1" ht="36" customHeight="1">
      <c r="B227" s="30"/>
      <c r="C227" s="188" t="s">
        <v>471</v>
      </c>
      <c r="D227" s="188" t="s">
        <v>143</v>
      </c>
      <c r="E227" s="189" t="s">
        <v>472</v>
      </c>
      <c r="F227" s="190" t="s">
        <v>473</v>
      </c>
      <c r="G227" s="191" t="s">
        <v>201</v>
      </c>
      <c r="H227" s="192">
        <v>24</v>
      </c>
      <c r="I227" s="193"/>
      <c r="J227" s="194">
        <f t="shared" si="50"/>
        <v>0</v>
      </c>
      <c r="K227" s="190" t="s">
        <v>147</v>
      </c>
      <c r="L227" s="34"/>
      <c r="M227" s="195" t="s">
        <v>1</v>
      </c>
      <c r="N227" s="196" t="s">
        <v>44</v>
      </c>
      <c r="O227" s="62"/>
      <c r="P227" s="197">
        <f t="shared" si="51"/>
        <v>0</v>
      </c>
      <c r="Q227" s="197">
        <v>0</v>
      </c>
      <c r="R227" s="197">
        <f t="shared" si="52"/>
        <v>0</v>
      </c>
      <c r="S227" s="197">
        <v>0</v>
      </c>
      <c r="T227" s="198">
        <f t="shared" si="53"/>
        <v>0</v>
      </c>
      <c r="AR227" s="199" t="s">
        <v>186</v>
      </c>
      <c r="AT227" s="199" t="s">
        <v>143</v>
      </c>
      <c r="AU227" s="199" t="s">
        <v>89</v>
      </c>
      <c r="AY227" s="13" t="s">
        <v>139</v>
      </c>
      <c r="BE227" s="200">
        <f t="shared" si="54"/>
        <v>0</v>
      </c>
      <c r="BF227" s="200">
        <f t="shared" si="55"/>
        <v>0</v>
      </c>
      <c r="BG227" s="200">
        <f t="shared" si="56"/>
        <v>0</v>
      </c>
      <c r="BH227" s="200">
        <f t="shared" si="57"/>
        <v>0</v>
      </c>
      <c r="BI227" s="200">
        <f t="shared" si="58"/>
        <v>0</v>
      </c>
      <c r="BJ227" s="13" t="s">
        <v>87</v>
      </c>
      <c r="BK227" s="200">
        <f t="shared" si="59"/>
        <v>0</v>
      </c>
      <c r="BL227" s="13" t="s">
        <v>186</v>
      </c>
      <c r="BM227" s="199" t="s">
        <v>474</v>
      </c>
    </row>
    <row r="228" spans="2:65" s="1" customFormat="1" ht="16.5" customHeight="1">
      <c r="B228" s="30"/>
      <c r="C228" s="201" t="s">
        <v>475</v>
      </c>
      <c r="D228" s="201" t="s">
        <v>166</v>
      </c>
      <c r="E228" s="202" t="s">
        <v>476</v>
      </c>
      <c r="F228" s="203" t="s">
        <v>477</v>
      </c>
      <c r="G228" s="204" t="s">
        <v>201</v>
      </c>
      <c r="H228" s="205">
        <v>26.4</v>
      </c>
      <c r="I228" s="206"/>
      <c r="J228" s="207">
        <f t="shared" si="50"/>
        <v>0</v>
      </c>
      <c r="K228" s="203" t="s">
        <v>147</v>
      </c>
      <c r="L228" s="208"/>
      <c r="M228" s="209" t="s">
        <v>1</v>
      </c>
      <c r="N228" s="210" t="s">
        <v>44</v>
      </c>
      <c r="O228" s="62"/>
      <c r="P228" s="197">
        <f t="shared" si="51"/>
        <v>0</v>
      </c>
      <c r="Q228" s="197">
        <v>0.00053</v>
      </c>
      <c r="R228" s="197">
        <f t="shared" si="52"/>
        <v>0.013992</v>
      </c>
      <c r="S228" s="197">
        <v>0</v>
      </c>
      <c r="T228" s="198">
        <f t="shared" si="53"/>
        <v>0</v>
      </c>
      <c r="AR228" s="199" t="s">
        <v>447</v>
      </c>
      <c r="AT228" s="199" t="s">
        <v>166</v>
      </c>
      <c r="AU228" s="199" t="s">
        <v>89</v>
      </c>
      <c r="AY228" s="13" t="s">
        <v>139</v>
      </c>
      <c r="BE228" s="200">
        <f t="shared" si="54"/>
        <v>0</v>
      </c>
      <c r="BF228" s="200">
        <f t="shared" si="55"/>
        <v>0</v>
      </c>
      <c r="BG228" s="200">
        <f t="shared" si="56"/>
        <v>0</v>
      </c>
      <c r="BH228" s="200">
        <f t="shared" si="57"/>
        <v>0</v>
      </c>
      <c r="BI228" s="200">
        <f t="shared" si="58"/>
        <v>0</v>
      </c>
      <c r="BJ228" s="13" t="s">
        <v>87</v>
      </c>
      <c r="BK228" s="200">
        <f t="shared" si="59"/>
        <v>0</v>
      </c>
      <c r="BL228" s="13" t="s">
        <v>186</v>
      </c>
      <c r="BM228" s="199" t="s">
        <v>478</v>
      </c>
    </row>
    <row r="229" spans="2:65" s="1" customFormat="1" ht="24" customHeight="1">
      <c r="B229" s="30"/>
      <c r="C229" s="188" t="s">
        <v>479</v>
      </c>
      <c r="D229" s="188" t="s">
        <v>143</v>
      </c>
      <c r="E229" s="189" t="s">
        <v>480</v>
      </c>
      <c r="F229" s="190" t="s">
        <v>481</v>
      </c>
      <c r="G229" s="191" t="s">
        <v>201</v>
      </c>
      <c r="H229" s="192">
        <v>63.5</v>
      </c>
      <c r="I229" s="193"/>
      <c r="J229" s="194">
        <f t="shared" si="50"/>
        <v>0</v>
      </c>
      <c r="K229" s="190" t="s">
        <v>147</v>
      </c>
      <c r="L229" s="34"/>
      <c r="M229" s="195" t="s">
        <v>1</v>
      </c>
      <c r="N229" s="196" t="s">
        <v>44</v>
      </c>
      <c r="O229" s="62"/>
      <c r="P229" s="197">
        <f t="shared" si="51"/>
        <v>0</v>
      </c>
      <c r="Q229" s="197">
        <v>0</v>
      </c>
      <c r="R229" s="197">
        <f t="shared" si="52"/>
        <v>0</v>
      </c>
      <c r="S229" s="197">
        <v>0</v>
      </c>
      <c r="T229" s="198">
        <f t="shared" si="53"/>
        <v>0</v>
      </c>
      <c r="AR229" s="199" t="s">
        <v>186</v>
      </c>
      <c r="AT229" s="199" t="s">
        <v>143</v>
      </c>
      <c r="AU229" s="199" t="s">
        <v>89</v>
      </c>
      <c r="AY229" s="13" t="s">
        <v>139</v>
      </c>
      <c r="BE229" s="200">
        <f t="shared" si="54"/>
        <v>0</v>
      </c>
      <c r="BF229" s="200">
        <f t="shared" si="55"/>
        <v>0</v>
      </c>
      <c r="BG229" s="200">
        <f t="shared" si="56"/>
        <v>0</v>
      </c>
      <c r="BH229" s="200">
        <f t="shared" si="57"/>
        <v>0</v>
      </c>
      <c r="BI229" s="200">
        <f t="shared" si="58"/>
        <v>0</v>
      </c>
      <c r="BJ229" s="13" t="s">
        <v>87</v>
      </c>
      <c r="BK229" s="200">
        <f t="shared" si="59"/>
        <v>0</v>
      </c>
      <c r="BL229" s="13" t="s">
        <v>186</v>
      </c>
      <c r="BM229" s="199" t="s">
        <v>482</v>
      </c>
    </row>
    <row r="230" spans="2:65" s="1" customFormat="1" ht="24" customHeight="1">
      <c r="B230" s="30"/>
      <c r="C230" s="188" t="s">
        <v>483</v>
      </c>
      <c r="D230" s="188" t="s">
        <v>143</v>
      </c>
      <c r="E230" s="189" t="s">
        <v>484</v>
      </c>
      <c r="F230" s="190" t="s">
        <v>485</v>
      </c>
      <c r="G230" s="191" t="s">
        <v>146</v>
      </c>
      <c r="H230" s="192">
        <v>14</v>
      </c>
      <c r="I230" s="193"/>
      <c r="J230" s="194">
        <f t="shared" si="50"/>
        <v>0</v>
      </c>
      <c r="K230" s="190" t="s">
        <v>147</v>
      </c>
      <c r="L230" s="34"/>
      <c r="M230" s="195" t="s">
        <v>1</v>
      </c>
      <c r="N230" s="196" t="s">
        <v>44</v>
      </c>
      <c r="O230" s="62"/>
      <c r="P230" s="197">
        <f t="shared" si="51"/>
        <v>0</v>
      </c>
      <c r="Q230" s="197">
        <v>0</v>
      </c>
      <c r="R230" s="197">
        <f t="shared" si="52"/>
        <v>0</v>
      </c>
      <c r="S230" s="197">
        <v>0</v>
      </c>
      <c r="T230" s="198">
        <f t="shared" si="53"/>
        <v>0</v>
      </c>
      <c r="AR230" s="199" t="s">
        <v>186</v>
      </c>
      <c r="AT230" s="199" t="s">
        <v>143</v>
      </c>
      <c r="AU230" s="199" t="s">
        <v>89</v>
      </c>
      <c r="AY230" s="13" t="s">
        <v>139</v>
      </c>
      <c r="BE230" s="200">
        <f t="shared" si="54"/>
        <v>0</v>
      </c>
      <c r="BF230" s="200">
        <f t="shared" si="55"/>
        <v>0</v>
      </c>
      <c r="BG230" s="200">
        <f t="shared" si="56"/>
        <v>0</v>
      </c>
      <c r="BH230" s="200">
        <f t="shared" si="57"/>
        <v>0</v>
      </c>
      <c r="BI230" s="200">
        <f t="shared" si="58"/>
        <v>0</v>
      </c>
      <c r="BJ230" s="13" t="s">
        <v>87</v>
      </c>
      <c r="BK230" s="200">
        <f t="shared" si="59"/>
        <v>0</v>
      </c>
      <c r="BL230" s="13" t="s">
        <v>186</v>
      </c>
      <c r="BM230" s="199" t="s">
        <v>486</v>
      </c>
    </row>
    <row r="231" spans="2:65" s="1" customFormat="1" ht="36" customHeight="1">
      <c r="B231" s="30"/>
      <c r="C231" s="188" t="s">
        <v>487</v>
      </c>
      <c r="D231" s="188" t="s">
        <v>143</v>
      </c>
      <c r="E231" s="189" t="s">
        <v>488</v>
      </c>
      <c r="F231" s="190" t="s">
        <v>489</v>
      </c>
      <c r="G231" s="191" t="s">
        <v>146</v>
      </c>
      <c r="H231" s="192">
        <v>16</v>
      </c>
      <c r="I231" s="193"/>
      <c r="J231" s="194">
        <f t="shared" si="50"/>
        <v>0</v>
      </c>
      <c r="K231" s="190" t="s">
        <v>147</v>
      </c>
      <c r="L231" s="34"/>
      <c r="M231" s="195" t="s">
        <v>1</v>
      </c>
      <c r="N231" s="196" t="s">
        <v>44</v>
      </c>
      <c r="O231" s="62"/>
      <c r="P231" s="197">
        <f t="shared" si="51"/>
        <v>0</v>
      </c>
      <c r="Q231" s="197">
        <v>0</v>
      </c>
      <c r="R231" s="197">
        <f t="shared" si="52"/>
        <v>0</v>
      </c>
      <c r="S231" s="197">
        <v>0</v>
      </c>
      <c r="T231" s="198">
        <f t="shared" si="53"/>
        <v>0</v>
      </c>
      <c r="AR231" s="199" t="s">
        <v>186</v>
      </c>
      <c r="AT231" s="199" t="s">
        <v>143</v>
      </c>
      <c r="AU231" s="199" t="s">
        <v>89</v>
      </c>
      <c r="AY231" s="13" t="s">
        <v>139</v>
      </c>
      <c r="BE231" s="200">
        <f t="shared" si="54"/>
        <v>0</v>
      </c>
      <c r="BF231" s="200">
        <f t="shared" si="55"/>
        <v>0</v>
      </c>
      <c r="BG231" s="200">
        <f t="shared" si="56"/>
        <v>0</v>
      </c>
      <c r="BH231" s="200">
        <f t="shared" si="57"/>
        <v>0</v>
      </c>
      <c r="BI231" s="200">
        <f t="shared" si="58"/>
        <v>0</v>
      </c>
      <c r="BJ231" s="13" t="s">
        <v>87</v>
      </c>
      <c r="BK231" s="200">
        <f t="shared" si="59"/>
        <v>0</v>
      </c>
      <c r="BL231" s="13" t="s">
        <v>186</v>
      </c>
      <c r="BM231" s="199" t="s">
        <v>490</v>
      </c>
    </row>
    <row r="232" spans="2:65" s="1" customFormat="1" ht="24" customHeight="1">
      <c r="B232" s="30"/>
      <c r="C232" s="188" t="s">
        <v>491</v>
      </c>
      <c r="D232" s="188" t="s">
        <v>143</v>
      </c>
      <c r="E232" s="189" t="s">
        <v>492</v>
      </c>
      <c r="F232" s="190" t="s">
        <v>493</v>
      </c>
      <c r="G232" s="191" t="s">
        <v>146</v>
      </c>
      <c r="H232" s="192">
        <v>2</v>
      </c>
      <c r="I232" s="193"/>
      <c r="J232" s="194">
        <f t="shared" si="50"/>
        <v>0</v>
      </c>
      <c r="K232" s="190" t="s">
        <v>147</v>
      </c>
      <c r="L232" s="34"/>
      <c r="M232" s="195" t="s">
        <v>1</v>
      </c>
      <c r="N232" s="196" t="s">
        <v>44</v>
      </c>
      <c r="O232" s="62"/>
      <c r="P232" s="197">
        <f t="shared" si="51"/>
        <v>0</v>
      </c>
      <c r="Q232" s="197">
        <v>0</v>
      </c>
      <c r="R232" s="197">
        <f t="shared" si="52"/>
        <v>0</v>
      </c>
      <c r="S232" s="197">
        <v>0</v>
      </c>
      <c r="T232" s="198">
        <f t="shared" si="53"/>
        <v>0</v>
      </c>
      <c r="AR232" s="199" t="s">
        <v>186</v>
      </c>
      <c r="AT232" s="199" t="s">
        <v>143</v>
      </c>
      <c r="AU232" s="199" t="s">
        <v>89</v>
      </c>
      <c r="AY232" s="13" t="s">
        <v>139</v>
      </c>
      <c r="BE232" s="200">
        <f t="shared" si="54"/>
        <v>0</v>
      </c>
      <c r="BF232" s="200">
        <f t="shared" si="55"/>
        <v>0</v>
      </c>
      <c r="BG232" s="200">
        <f t="shared" si="56"/>
        <v>0</v>
      </c>
      <c r="BH232" s="200">
        <f t="shared" si="57"/>
        <v>0</v>
      </c>
      <c r="BI232" s="200">
        <f t="shared" si="58"/>
        <v>0</v>
      </c>
      <c r="BJ232" s="13" t="s">
        <v>87</v>
      </c>
      <c r="BK232" s="200">
        <f t="shared" si="59"/>
        <v>0</v>
      </c>
      <c r="BL232" s="13" t="s">
        <v>186</v>
      </c>
      <c r="BM232" s="199" t="s">
        <v>494</v>
      </c>
    </row>
    <row r="233" spans="2:65" s="1" customFormat="1" ht="24" customHeight="1">
      <c r="B233" s="30"/>
      <c r="C233" s="201" t="s">
        <v>495</v>
      </c>
      <c r="D233" s="201" t="s">
        <v>166</v>
      </c>
      <c r="E233" s="202" t="s">
        <v>496</v>
      </c>
      <c r="F233" s="203" t="s">
        <v>497</v>
      </c>
      <c r="G233" s="204" t="s">
        <v>146</v>
      </c>
      <c r="H233" s="205">
        <v>2</v>
      </c>
      <c r="I233" s="206"/>
      <c r="J233" s="207">
        <f t="shared" si="50"/>
        <v>0</v>
      </c>
      <c r="K233" s="203" t="s">
        <v>147</v>
      </c>
      <c r="L233" s="208"/>
      <c r="M233" s="209" t="s">
        <v>1</v>
      </c>
      <c r="N233" s="210" t="s">
        <v>44</v>
      </c>
      <c r="O233" s="62"/>
      <c r="P233" s="197">
        <f t="shared" si="51"/>
        <v>0</v>
      </c>
      <c r="Q233" s="197">
        <v>0.00095</v>
      </c>
      <c r="R233" s="197">
        <f t="shared" si="52"/>
        <v>0.0019</v>
      </c>
      <c r="S233" s="197">
        <v>0</v>
      </c>
      <c r="T233" s="198">
        <f t="shared" si="53"/>
        <v>0</v>
      </c>
      <c r="AR233" s="199" t="s">
        <v>447</v>
      </c>
      <c r="AT233" s="199" t="s">
        <v>166</v>
      </c>
      <c r="AU233" s="199" t="s">
        <v>89</v>
      </c>
      <c r="AY233" s="13" t="s">
        <v>139</v>
      </c>
      <c r="BE233" s="200">
        <f t="shared" si="54"/>
        <v>0</v>
      </c>
      <c r="BF233" s="200">
        <f t="shared" si="55"/>
        <v>0</v>
      </c>
      <c r="BG233" s="200">
        <f t="shared" si="56"/>
        <v>0</v>
      </c>
      <c r="BH233" s="200">
        <f t="shared" si="57"/>
        <v>0</v>
      </c>
      <c r="BI233" s="200">
        <f t="shared" si="58"/>
        <v>0</v>
      </c>
      <c r="BJ233" s="13" t="s">
        <v>87</v>
      </c>
      <c r="BK233" s="200">
        <f t="shared" si="59"/>
        <v>0</v>
      </c>
      <c r="BL233" s="13" t="s">
        <v>186</v>
      </c>
      <c r="BM233" s="199" t="s">
        <v>498</v>
      </c>
    </row>
    <row r="234" spans="2:65" s="1" customFormat="1" ht="36" customHeight="1">
      <c r="B234" s="30"/>
      <c r="C234" s="188" t="s">
        <v>499</v>
      </c>
      <c r="D234" s="188" t="s">
        <v>143</v>
      </c>
      <c r="E234" s="189" t="s">
        <v>500</v>
      </c>
      <c r="F234" s="190" t="s">
        <v>501</v>
      </c>
      <c r="G234" s="191" t="s">
        <v>146</v>
      </c>
      <c r="H234" s="192">
        <v>8</v>
      </c>
      <c r="I234" s="193"/>
      <c r="J234" s="194">
        <f t="shared" si="50"/>
        <v>0</v>
      </c>
      <c r="K234" s="190" t="s">
        <v>147</v>
      </c>
      <c r="L234" s="34"/>
      <c r="M234" s="195" t="s">
        <v>1</v>
      </c>
      <c r="N234" s="196" t="s">
        <v>44</v>
      </c>
      <c r="O234" s="62"/>
      <c r="P234" s="197">
        <f t="shared" si="51"/>
        <v>0</v>
      </c>
      <c r="Q234" s="197">
        <v>0</v>
      </c>
      <c r="R234" s="197">
        <f t="shared" si="52"/>
        <v>0</v>
      </c>
      <c r="S234" s="197">
        <v>0</v>
      </c>
      <c r="T234" s="198">
        <f t="shared" si="53"/>
        <v>0</v>
      </c>
      <c r="AR234" s="199" t="s">
        <v>186</v>
      </c>
      <c r="AT234" s="199" t="s">
        <v>143</v>
      </c>
      <c r="AU234" s="199" t="s">
        <v>89</v>
      </c>
      <c r="AY234" s="13" t="s">
        <v>139</v>
      </c>
      <c r="BE234" s="200">
        <f t="shared" si="54"/>
        <v>0</v>
      </c>
      <c r="BF234" s="200">
        <f t="shared" si="55"/>
        <v>0</v>
      </c>
      <c r="BG234" s="200">
        <f t="shared" si="56"/>
        <v>0</v>
      </c>
      <c r="BH234" s="200">
        <f t="shared" si="57"/>
        <v>0</v>
      </c>
      <c r="BI234" s="200">
        <f t="shared" si="58"/>
        <v>0</v>
      </c>
      <c r="BJ234" s="13" t="s">
        <v>87</v>
      </c>
      <c r="BK234" s="200">
        <f t="shared" si="59"/>
        <v>0</v>
      </c>
      <c r="BL234" s="13" t="s">
        <v>186</v>
      </c>
      <c r="BM234" s="199" t="s">
        <v>502</v>
      </c>
    </row>
    <row r="235" spans="2:65" s="1" customFormat="1" ht="36" customHeight="1">
      <c r="B235" s="30"/>
      <c r="C235" s="188" t="s">
        <v>503</v>
      </c>
      <c r="D235" s="188" t="s">
        <v>143</v>
      </c>
      <c r="E235" s="189" t="s">
        <v>504</v>
      </c>
      <c r="F235" s="190" t="s">
        <v>505</v>
      </c>
      <c r="G235" s="191" t="s">
        <v>146</v>
      </c>
      <c r="H235" s="192">
        <v>6</v>
      </c>
      <c r="I235" s="193"/>
      <c r="J235" s="194">
        <f t="shared" si="50"/>
        <v>0</v>
      </c>
      <c r="K235" s="190" t="s">
        <v>147</v>
      </c>
      <c r="L235" s="34"/>
      <c r="M235" s="195" t="s">
        <v>1</v>
      </c>
      <c r="N235" s="196" t="s">
        <v>44</v>
      </c>
      <c r="O235" s="62"/>
      <c r="P235" s="197">
        <f t="shared" si="51"/>
        <v>0</v>
      </c>
      <c r="Q235" s="197">
        <v>0</v>
      </c>
      <c r="R235" s="197">
        <f t="shared" si="52"/>
        <v>0</v>
      </c>
      <c r="S235" s="197">
        <v>0</v>
      </c>
      <c r="T235" s="198">
        <f t="shared" si="53"/>
        <v>0</v>
      </c>
      <c r="AR235" s="199" t="s">
        <v>186</v>
      </c>
      <c r="AT235" s="199" t="s">
        <v>143</v>
      </c>
      <c r="AU235" s="199" t="s">
        <v>89</v>
      </c>
      <c r="AY235" s="13" t="s">
        <v>139</v>
      </c>
      <c r="BE235" s="200">
        <f t="shared" si="54"/>
        <v>0</v>
      </c>
      <c r="BF235" s="200">
        <f t="shared" si="55"/>
        <v>0</v>
      </c>
      <c r="BG235" s="200">
        <f t="shared" si="56"/>
        <v>0</v>
      </c>
      <c r="BH235" s="200">
        <f t="shared" si="57"/>
        <v>0</v>
      </c>
      <c r="BI235" s="200">
        <f t="shared" si="58"/>
        <v>0</v>
      </c>
      <c r="BJ235" s="13" t="s">
        <v>87</v>
      </c>
      <c r="BK235" s="200">
        <f t="shared" si="59"/>
        <v>0</v>
      </c>
      <c r="BL235" s="13" t="s">
        <v>186</v>
      </c>
      <c r="BM235" s="199" t="s">
        <v>506</v>
      </c>
    </row>
    <row r="236" spans="2:65" s="1" customFormat="1" ht="24" customHeight="1">
      <c r="B236" s="30"/>
      <c r="C236" s="188" t="s">
        <v>507</v>
      </c>
      <c r="D236" s="188" t="s">
        <v>143</v>
      </c>
      <c r="E236" s="189" t="s">
        <v>508</v>
      </c>
      <c r="F236" s="190" t="s">
        <v>509</v>
      </c>
      <c r="G236" s="191" t="s">
        <v>146</v>
      </c>
      <c r="H236" s="192">
        <v>2</v>
      </c>
      <c r="I236" s="193"/>
      <c r="J236" s="194">
        <f t="shared" si="50"/>
        <v>0</v>
      </c>
      <c r="K236" s="190" t="s">
        <v>147</v>
      </c>
      <c r="L236" s="34"/>
      <c r="M236" s="195" t="s">
        <v>1</v>
      </c>
      <c r="N236" s="196" t="s">
        <v>44</v>
      </c>
      <c r="O236" s="62"/>
      <c r="P236" s="197">
        <f t="shared" si="51"/>
        <v>0</v>
      </c>
      <c r="Q236" s="197">
        <v>0</v>
      </c>
      <c r="R236" s="197">
        <f t="shared" si="52"/>
        <v>0</v>
      </c>
      <c r="S236" s="197">
        <v>0</v>
      </c>
      <c r="T236" s="198">
        <f t="shared" si="53"/>
        <v>0</v>
      </c>
      <c r="AR236" s="199" t="s">
        <v>186</v>
      </c>
      <c r="AT236" s="199" t="s">
        <v>143</v>
      </c>
      <c r="AU236" s="199" t="s">
        <v>89</v>
      </c>
      <c r="AY236" s="13" t="s">
        <v>139</v>
      </c>
      <c r="BE236" s="200">
        <f t="shared" si="54"/>
        <v>0</v>
      </c>
      <c r="BF236" s="200">
        <f t="shared" si="55"/>
        <v>0</v>
      </c>
      <c r="BG236" s="200">
        <f t="shared" si="56"/>
        <v>0</v>
      </c>
      <c r="BH236" s="200">
        <f t="shared" si="57"/>
        <v>0</v>
      </c>
      <c r="BI236" s="200">
        <f t="shared" si="58"/>
        <v>0</v>
      </c>
      <c r="BJ236" s="13" t="s">
        <v>87</v>
      </c>
      <c r="BK236" s="200">
        <f t="shared" si="59"/>
        <v>0</v>
      </c>
      <c r="BL236" s="13" t="s">
        <v>186</v>
      </c>
      <c r="BM236" s="199" t="s">
        <v>510</v>
      </c>
    </row>
    <row r="237" spans="2:65" s="1" customFormat="1" ht="24" customHeight="1">
      <c r="B237" s="30"/>
      <c r="C237" s="201" t="s">
        <v>511</v>
      </c>
      <c r="D237" s="201" t="s">
        <v>166</v>
      </c>
      <c r="E237" s="202" t="s">
        <v>512</v>
      </c>
      <c r="F237" s="203" t="s">
        <v>513</v>
      </c>
      <c r="G237" s="204" t="s">
        <v>146</v>
      </c>
      <c r="H237" s="205">
        <v>2</v>
      </c>
      <c r="I237" s="206"/>
      <c r="J237" s="207">
        <f t="shared" si="50"/>
        <v>0</v>
      </c>
      <c r="K237" s="203" t="s">
        <v>147</v>
      </c>
      <c r="L237" s="208"/>
      <c r="M237" s="209" t="s">
        <v>1</v>
      </c>
      <c r="N237" s="210" t="s">
        <v>44</v>
      </c>
      <c r="O237" s="62"/>
      <c r="P237" s="197">
        <f t="shared" si="51"/>
        <v>0</v>
      </c>
      <c r="Q237" s="197">
        <v>0.00039</v>
      </c>
      <c r="R237" s="197">
        <f t="shared" si="52"/>
        <v>0.00078</v>
      </c>
      <c r="S237" s="197">
        <v>0</v>
      </c>
      <c r="T237" s="198">
        <f t="shared" si="53"/>
        <v>0</v>
      </c>
      <c r="AR237" s="199" t="s">
        <v>447</v>
      </c>
      <c r="AT237" s="199" t="s">
        <v>166</v>
      </c>
      <c r="AU237" s="199" t="s">
        <v>89</v>
      </c>
      <c r="AY237" s="13" t="s">
        <v>139</v>
      </c>
      <c r="BE237" s="200">
        <f t="shared" si="54"/>
        <v>0</v>
      </c>
      <c r="BF237" s="200">
        <f t="shared" si="55"/>
        <v>0</v>
      </c>
      <c r="BG237" s="200">
        <f t="shared" si="56"/>
        <v>0</v>
      </c>
      <c r="BH237" s="200">
        <f t="shared" si="57"/>
        <v>0</v>
      </c>
      <c r="BI237" s="200">
        <f t="shared" si="58"/>
        <v>0</v>
      </c>
      <c r="BJ237" s="13" t="s">
        <v>87</v>
      </c>
      <c r="BK237" s="200">
        <f t="shared" si="59"/>
        <v>0</v>
      </c>
      <c r="BL237" s="13" t="s">
        <v>186</v>
      </c>
      <c r="BM237" s="199" t="s">
        <v>514</v>
      </c>
    </row>
    <row r="238" spans="2:65" s="1" customFormat="1" ht="24" customHeight="1">
      <c r="B238" s="30"/>
      <c r="C238" s="188" t="s">
        <v>515</v>
      </c>
      <c r="D238" s="188" t="s">
        <v>143</v>
      </c>
      <c r="E238" s="189" t="s">
        <v>516</v>
      </c>
      <c r="F238" s="190" t="s">
        <v>517</v>
      </c>
      <c r="G238" s="191" t="s">
        <v>146</v>
      </c>
      <c r="H238" s="192">
        <v>8</v>
      </c>
      <c r="I238" s="193"/>
      <c r="J238" s="194">
        <f t="shared" si="50"/>
        <v>0</v>
      </c>
      <c r="K238" s="190" t="s">
        <v>147</v>
      </c>
      <c r="L238" s="34"/>
      <c r="M238" s="195" t="s">
        <v>1</v>
      </c>
      <c r="N238" s="196" t="s">
        <v>44</v>
      </c>
      <c r="O238" s="62"/>
      <c r="P238" s="197">
        <f t="shared" si="51"/>
        <v>0</v>
      </c>
      <c r="Q238" s="197">
        <v>0</v>
      </c>
      <c r="R238" s="197">
        <f t="shared" si="52"/>
        <v>0</v>
      </c>
      <c r="S238" s="197">
        <v>0</v>
      </c>
      <c r="T238" s="198">
        <f t="shared" si="53"/>
        <v>0</v>
      </c>
      <c r="AR238" s="199" t="s">
        <v>186</v>
      </c>
      <c r="AT238" s="199" t="s">
        <v>143</v>
      </c>
      <c r="AU238" s="199" t="s">
        <v>89</v>
      </c>
      <c r="AY238" s="13" t="s">
        <v>139</v>
      </c>
      <c r="BE238" s="200">
        <f t="shared" si="54"/>
        <v>0</v>
      </c>
      <c r="BF238" s="200">
        <f t="shared" si="55"/>
        <v>0</v>
      </c>
      <c r="BG238" s="200">
        <f t="shared" si="56"/>
        <v>0</v>
      </c>
      <c r="BH238" s="200">
        <f t="shared" si="57"/>
        <v>0</v>
      </c>
      <c r="BI238" s="200">
        <f t="shared" si="58"/>
        <v>0</v>
      </c>
      <c r="BJ238" s="13" t="s">
        <v>87</v>
      </c>
      <c r="BK238" s="200">
        <f t="shared" si="59"/>
        <v>0</v>
      </c>
      <c r="BL238" s="13" t="s">
        <v>186</v>
      </c>
      <c r="BM238" s="199" t="s">
        <v>518</v>
      </c>
    </row>
    <row r="239" spans="2:65" s="1" customFormat="1" ht="16.5" customHeight="1">
      <c r="B239" s="30"/>
      <c r="C239" s="201" t="s">
        <v>519</v>
      </c>
      <c r="D239" s="201" t="s">
        <v>166</v>
      </c>
      <c r="E239" s="202" t="s">
        <v>520</v>
      </c>
      <c r="F239" s="203" t="s">
        <v>521</v>
      </c>
      <c r="G239" s="204" t="s">
        <v>146</v>
      </c>
      <c r="H239" s="205">
        <v>4</v>
      </c>
      <c r="I239" s="206"/>
      <c r="J239" s="207">
        <f t="shared" si="50"/>
        <v>0</v>
      </c>
      <c r="K239" s="203" t="s">
        <v>147</v>
      </c>
      <c r="L239" s="208"/>
      <c r="M239" s="209" t="s">
        <v>1</v>
      </c>
      <c r="N239" s="210" t="s">
        <v>44</v>
      </c>
      <c r="O239" s="62"/>
      <c r="P239" s="197">
        <f t="shared" si="51"/>
        <v>0</v>
      </c>
      <c r="Q239" s="197">
        <v>0.0004</v>
      </c>
      <c r="R239" s="197">
        <f t="shared" si="52"/>
        <v>0.0016</v>
      </c>
      <c r="S239" s="197">
        <v>0</v>
      </c>
      <c r="T239" s="198">
        <f t="shared" si="53"/>
        <v>0</v>
      </c>
      <c r="AR239" s="199" t="s">
        <v>447</v>
      </c>
      <c r="AT239" s="199" t="s">
        <v>166</v>
      </c>
      <c r="AU239" s="199" t="s">
        <v>89</v>
      </c>
      <c r="AY239" s="13" t="s">
        <v>139</v>
      </c>
      <c r="BE239" s="200">
        <f t="shared" si="54"/>
        <v>0</v>
      </c>
      <c r="BF239" s="200">
        <f t="shared" si="55"/>
        <v>0</v>
      </c>
      <c r="BG239" s="200">
        <f t="shared" si="56"/>
        <v>0</v>
      </c>
      <c r="BH239" s="200">
        <f t="shared" si="57"/>
        <v>0</v>
      </c>
      <c r="BI239" s="200">
        <f t="shared" si="58"/>
        <v>0</v>
      </c>
      <c r="BJ239" s="13" t="s">
        <v>87</v>
      </c>
      <c r="BK239" s="200">
        <f t="shared" si="59"/>
        <v>0</v>
      </c>
      <c r="BL239" s="13" t="s">
        <v>186</v>
      </c>
      <c r="BM239" s="199" t="s">
        <v>522</v>
      </c>
    </row>
    <row r="240" spans="2:65" s="1" customFormat="1" ht="24" customHeight="1">
      <c r="B240" s="30"/>
      <c r="C240" s="201" t="s">
        <v>523</v>
      </c>
      <c r="D240" s="201" t="s">
        <v>166</v>
      </c>
      <c r="E240" s="202" t="s">
        <v>524</v>
      </c>
      <c r="F240" s="203" t="s">
        <v>525</v>
      </c>
      <c r="G240" s="204" t="s">
        <v>146</v>
      </c>
      <c r="H240" s="205">
        <v>2</v>
      </c>
      <c r="I240" s="206"/>
      <c r="J240" s="207">
        <f t="shared" si="50"/>
        <v>0</v>
      </c>
      <c r="K240" s="203" t="s">
        <v>147</v>
      </c>
      <c r="L240" s="208"/>
      <c r="M240" s="209" t="s">
        <v>1</v>
      </c>
      <c r="N240" s="210" t="s">
        <v>44</v>
      </c>
      <c r="O240" s="62"/>
      <c r="P240" s="197">
        <f t="shared" si="51"/>
        <v>0</v>
      </c>
      <c r="Q240" s="197">
        <v>0.00047</v>
      </c>
      <c r="R240" s="197">
        <f t="shared" si="52"/>
        <v>0.00094</v>
      </c>
      <c r="S240" s="197">
        <v>0</v>
      </c>
      <c r="T240" s="198">
        <f t="shared" si="53"/>
        <v>0</v>
      </c>
      <c r="AR240" s="199" t="s">
        <v>447</v>
      </c>
      <c r="AT240" s="199" t="s">
        <v>166</v>
      </c>
      <c r="AU240" s="199" t="s">
        <v>89</v>
      </c>
      <c r="AY240" s="13" t="s">
        <v>139</v>
      </c>
      <c r="BE240" s="200">
        <f t="shared" si="54"/>
        <v>0</v>
      </c>
      <c r="BF240" s="200">
        <f t="shared" si="55"/>
        <v>0</v>
      </c>
      <c r="BG240" s="200">
        <f t="shared" si="56"/>
        <v>0</v>
      </c>
      <c r="BH240" s="200">
        <f t="shared" si="57"/>
        <v>0</v>
      </c>
      <c r="BI240" s="200">
        <f t="shared" si="58"/>
        <v>0</v>
      </c>
      <c r="BJ240" s="13" t="s">
        <v>87</v>
      </c>
      <c r="BK240" s="200">
        <f t="shared" si="59"/>
        <v>0</v>
      </c>
      <c r="BL240" s="13" t="s">
        <v>186</v>
      </c>
      <c r="BM240" s="199" t="s">
        <v>526</v>
      </c>
    </row>
    <row r="241" spans="2:65" s="1" customFormat="1" ht="36" customHeight="1">
      <c r="B241" s="30"/>
      <c r="C241" s="188" t="s">
        <v>527</v>
      </c>
      <c r="D241" s="188" t="s">
        <v>143</v>
      </c>
      <c r="E241" s="189" t="s">
        <v>528</v>
      </c>
      <c r="F241" s="190" t="s">
        <v>529</v>
      </c>
      <c r="G241" s="191" t="s">
        <v>146</v>
      </c>
      <c r="H241" s="192">
        <v>5</v>
      </c>
      <c r="I241" s="193"/>
      <c r="J241" s="194">
        <f t="shared" si="50"/>
        <v>0</v>
      </c>
      <c r="K241" s="190" t="s">
        <v>147</v>
      </c>
      <c r="L241" s="34"/>
      <c r="M241" s="195" t="s">
        <v>1</v>
      </c>
      <c r="N241" s="196" t="s">
        <v>44</v>
      </c>
      <c r="O241" s="62"/>
      <c r="P241" s="197">
        <f t="shared" si="51"/>
        <v>0</v>
      </c>
      <c r="Q241" s="197">
        <v>0</v>
      </c>
      <c r="R241" s="197">
        <f t="shared" si="52"/>
        <v>0</v>
      </c>
      <c r="S241" s="197">
        <v>0</v>
      </c>
      <c r="T241" s="198">
        <f t="shared" si="53"/>
        <v>0</v>
      </c>
      <c r="AR241" s="199" t="s">
        <v>186</v>
      </c>
      <c r="AT241" s="199" t="s">
        <v>143</v>
      </c>
      <c r="AU241" s="199" t="s">
        <v>89</v>
      </c>
      <c r="AY241" s="13" t="s">
        <v>139</v>
      </c>
      <c r="BE241" s="200">
        <f t="shared" si="54"/>
        <v>0</v>
      </c>
      <c r="BF241" s="200">
        <f t="shared" si="55"/>
        <v>0</v>
      </c>
      <c r="BG241" s="200">
        <f t="shared" si="56"/>
        <v>0</v>
      </c>
      <c r="BH241" s="200">
        <f t="shared" si="57"/>
        <v>0</v>
      </c>
      <c r="BI241" s="200">
        <f t="shared" si="58"/>
        <v>0</v>
      </c>
      <c r="BJ241" s="13" t="s">
        <v>87</v>
      </c>
      <c r="BK241" s="200">
        <f t="shared" si="59"/>
        <v>0</v>
      </c>
      <c r="BL241" s="13" t="s">
        <v>186</v>
      </c>
      <c r="BM241" s="199" t="s">
        <v>530</v>
      </c>
    </row>
    <row r="242" spans="2:65" s="1" customFormat="1" ht="48" customHeight="1">
      <c r="B242" s="30"/>
      <c r="C242" s="188" t="s">
        <v>531</v>
      </c>
      <c r="D242" s="188" t="s">
        <v>143</v>
      </c>
      <c r="E242" s="189" t="s">
        <v>532</v>
      </c>
      <c r="F242" s="190" t="s">
        <v>533</v>
      </c>
      <c r="G242" s="191" t="s">
        <v>146</v>
      </c>
      <c r="H242" s="192">
        <v>7</v>
      </c>
      <c r="I242" s="193"/>
      <c r="J242" s="194">
        <f t="shared" si="50"/>
        <v>0</v>
      </c>
      <c r="K242" s="190" t="s">
        <v>147</v>
      </c>
      <c r="L242" s="34"/>
      <c r="M242" s="195" t="s">
        <v>1</v>
      </c>
      <c r="N242" s="196" t="s">
        <v>44</v>
      </c>
      <c r="O242" s="62"/>
      <c r="P242" s="197">
        <f t="shared" si="51"/>
        <v>0</v>
      </c>
      <c r="Q242" s="197">
        <v>0</v>
      </c>
      <c r="R242" s="197">
        <f t="shared" si="52"/>
        <v>0</v>
      </c>
      <c r="S242" s="197">
        <v>0</v>
      </c>
      <c r="T242" s="198">
        <f t="shared" si="53"/>
        <v>0</v>
      </c>
      <c r="AR242" s="199" t="s">
        <v>186</v>
      </c>
      <c r="AT242" s="199" t="s">
        <v>143</v>
      </c>
      <c r="AU242" s="199" t="s">
        <v>89</v>
      </c>
      <c r="AY242" s="13" t="s">
        <v>139</v>
      </c>
      <c r="BE242" s="200">
        <f t="shared" si="54"/>
        <v>0</v>
      </c>
      <c r="BF242" s="200">
        <f t="shared" si="55"/>
        <v>0</v>
      </c>
      <c r="BG242" s="200">
        <f t="shared" si="56"/>
        <v>0</v>
      </c>
      <c r="BH242" s="200">
        <f t="shared" si="57"/>
        <v>0</v>
      </c>
      <c r="BI242" s="200">
        <f t="shared" si="58"/>
        <v>0</v>
      </c>
      <c r="BJ242" s="13" t="s">
        <v>87</v>
      </c>
      <c r="BK242" s="200">
        <f t="shared" si="59"/>
        <v>0</v>
      </c>
      <c r="BL242" s="13" t="s">
        <v>186</v>
      </c>
      <c r="BM242" s="199" t="s">
        <v>534</v>
      </c>
    </row>
    <row r="243" spans="2:65" s="1" customFormat="1" ht="16.5" customHeight="1">
      <c r="B243" s="30"/>
      <c r="C243" s="201" t="s">
        <v>535</v>
      </c>
      <c r="D243" s="201" t="s">
        <v>166</v>
      </c>
      <c r="E243" s="202" t="s">
        <v>536</v>
      </c>
      <c r="F243" s="203" t="s">
        <v>537</v>
      </c>
      <c r="G243" s="204" t="s">
        <v>146</v>
      </c>
      <c r="H243" s="205">
        <v>12</v>
      </c>
      <c r="I243" s="206"/>
      <c r="J243" s="207">
        <f t="shared" si="50"/>
        <v>0</v>
      </c>
      <c r="K243" s="203" t="s">
        <v>147</v>
      </c>
      <c r="L243" s="208"/>
      <c r="M243" s="209" t="s">
        <v>1</v>
      </c>
      <c r="N243" s="210" t="s">
        <v>44</v>
      </c>
      <c r="O243" s="62"/>
      <c r="P243" s="197">
        <f t="shared" si="51"/>
        <v>0</v>
      </c>
      <c r="Q243" s="197">
        <v>6E-05</v>
      </c>
      <c r="R243" s="197">
        <f t="shared" si="52"/>
        <v>0.00072</v>
      </c>
      <c r="S243" s="197">
        <v>0</v>
      </c>
      <c r="T243" s="198">
        <f t="shared" si="53"/>
        <v>0</v>
      </c>
      <c r="AR243" s="199" t="s">
        <v>447</v>
      </c>
      <c r="AT243" s="199" t="s">
        <v>166</v>
      </c>
      <c r="AU243" s="199" t="s">
        <v>89</v>
      </c>
      <c r="AY243" s="13" t="s">
        <v>139</v>
      </c>
      <c r="BE243" s="200">
        <f t="shared" si="54"/>
        <v>0</v>
      </c>
      <c r="BF243" s="200">
        <f t="shared" si="55"/>
        <v>0</v>
      </c>
      <c r="BG243" s="200">
        <f t="shared" si="56"/>
        <v>0</v>
      </c>
      <c r="BH243" s="200">
        <f t="shared" si="57"/>
        <v>0</v>
      </c>
      <c r="BI243" s="200">
        <f t="shared" si="58"/>
        <v>0</v>
      </c>
      <c r="BJ243" s="13" t="s">
        <v>87</v>
      </c>
      <c r="BK243" s="200">
        <f t="shared" si="59"/>
        <v>0</v>
      </c>
      <c r="BL243" s="13" t="s">
        <v>186</v>
      </c>
      <c r="BM243" s="199" t="s">
        <v>538</v>
      </c>
    </row>
    <row r="244" spans="2:65" s="1" customFormat="1" ht="36" customHeight="1">
      <c r="B244" s="30"/>
      <c r="C244" s="188" t="s">
        <v>539</v>
      </c>
      <c r="D244" s="188" t="s">
        <v>143</v>
      </c>
      <c r="E244" s="189" t="s">
        <v>540</v>
      </c>
      <c r="F244" s="190" t="s">
        <v>541</v>
      </c>
      <c r="G244" s="191" t="s">
        <v>146</v>
      </c>
      <c r="H244" s="192">
        <v>9</v>
      </c>
      <c r="I244" s="193"/>
      <c r="J244" s="194">
        <f t="shared" si="50"/>
        <v>0</v>
      </c>
      <c r="K244" s="190" t="s">
        <v>147</v>
      </c>
      <c r="L244" s="34"/>
      <c r="M244" s="195" t="s">
        <v>1</v>
      </c>
      <c r="N244" s="196" t="s">
        <v>44</v>
      </c>
      <c r="O244" s="62"/>
      <c r="P244" s="197">
        <f t="shared" si="51"/>
        <v>0</v>
      </c>
      <c r="Q244" s="197">
        <v>0</v>
      </c>
      <c r="R244" s="197">
        <f t="shared" si="52"/>
        <v>0</v>
      </c>
      <c r="S244" s="197">
        <v>0</v>
      </c>
      <c r="T244" s="198">
        <f t="shared" si="53"/>
        <v>0</v>
      </c>
      <c r="AR244" s="199" t="s">
        <v>186</v>
      </c>
      <c r="AT244" s="199" t="s">
        <v>143</v>
      </c>
      <c r="AU244" s="199" t="s">
        <v>89</v>
      </c>
      <c r="AY244" s="13" t="s">
        <v>139</v>
      </c>
      <c r="BE244" s="200">
        <f t="shared" si="54"/>
        <v>0</v>
      </c>
      <c r="BF244" s="200">
        <f t="shared" si="55"/>
        <v>0</v>
      </c>
      <c r="BG244" s="200">
        <f t="shared" si="56"/>
        <v>0</v>
      </c>
      <c r="BH244" s="200">
        <f t="shared" si="57"/>
        <v>0</v>
      </c>
      <c r="BI244" s="200">
        <f t="shared" si="58"/>
        <v>0</v>
      </c>
      <c r="BJ244" s="13" t="s">
        <v>87</v>
      </c>
      <c r="BK244" s="200">
        <f t="shared" si="59"/>
        <v>0</v>
      </c>
      <c r="BL244" s="13" t="s">
        <v>186</v>
      </c>
      <c r="BM244" s="199" t="s">
        <v>542</v>
      </c>
    </row>
    <row r="245" spans="2:65" s="1" customFormat="1" ht="16.5" customHeight="1">
      <c r="B245" s="30"/>
      <c r="C245" s="201" t="s">
        <v>543</v>
      </c>
      <c r="D245" s="201" t="s">
        <v>166</v>
      </c>
      <c r="E245" s="202" t="s">
        <v>544</v>
      </c>
      <c r="F245" s="203" t="s">
        <v>545</v>
      </c>
      <c r="G245" s="204" t="s">
        <v>146</v>
      </c>
      <c r="H245" s="205">
        <v>9</v>
      </c>
      <c r="I245" s="206"/>
      <c r="J245" s="207">
        <f t="shared" si="50"/>
        <v>0</v>
      </c>
      <c r="K245" s="203" t="s">
        <v>147</v>
      </c>
      <c r="L245" s="208"/>
      <c r="M245" s="209" t="s">
        <v>1</v>
      </c>
      <c r="N245" s="210" t="s">
        <v>44</v>
      </c>
      <c r="O245" s="62"/>
      <c r="P245" s="197">
        <f t="shared" si="51"/>
        <v>0</v>
      </c>
      <c r="Q245" s="197">
        <v>5E-05</v>
      </c>
      <c r="R245" s="197">
        <f t="shared" si="52"/>
        <v>0.00045000000000000004</v>
      </c>
      <c r="S245" s="197">
        <v>0</v>
      </c>
      <c r="T245" s="198">
        <f t="shared" si="53"/>
        <v>0</v>
      </c>
      <c r="AR245" s="199" t="s">
        <v>447</v>
      </c>
      <c r="AT245" s="199" t="s">
        <v>166</v>
      </c>
      <c r="AU245" s="199" t="s">
        <v>89</v>
      </c>
      <c r="AY245" s="13" t="s">
        <v>139</v>
      </c>
      <c r="BE245" s="200">
        <f t="shared" si="54"/>
        <v>0</v>
      </c>
      <c r="BF245" s="200">
        <f t="shared" si="55"/>
        <v>0</v>
      </c>
      <c r="BG245" s="200">
        <f t="shared" si="56"/>
        <v>0</v>
      </c>
      <c r="BH245" s="200">
        <f t="shared" si="57"/>
        <v>0</v>
      </c>
      <c r="BI245" s="200">
        <f t="shared" si="58"/>
        <v>0</v>
      </c>
      <c r="BJ245" s="13" t="s">
        <v>87</v>
      </c>
      <c r="BK245" s="200">
        <f t="shared" si="59"/>
        <v>0</v>
      </c>
      <c r="BL245" s="13" t="s">
        <v>186</v>
      </c>
      <c r="BM245" s="199" t="s">
        <v>546</v>
      </c>
    </row>
    <row r="246" spans="2:65" s="1" customFormat="1" ht="36" customHeight="1">
      <c r="B246" s="30"/>
      <c r="C246" s="188" t="s">
        <v>547</v>
      </c>
      <c r="D246" s="188" t="s">
        <v>143</v>
      </c>
      <c r="E246" s="189" t="s">
        <v>548</v>
      </c>
      <c r="F246" s="190" t="s">
        <v>549</v>
      </c>
      <c r="G246" s="191" t="s">
        <v>146</v>
      </c>
      <c r="H246" s="192">
        <v>4</v>
      </c>
      <c r="I246" s="193"/>
      <c r="J246" s="194">
        <f t="shared" si="50"/>
        <v>0</v>
      </c>
      <c r="K246" s="190" t="s">
        <v>147</v>
      </c>
      <c r="L246" s="34"/>
      <c r="M246" s="195" t="s">
        <v>1</v>
      </c>
      <c r="N246" s="196" t="s">
        <v>44</v>
      </c>
      <c r="O246" s="62"/>
      <c r="P246" s="197">
        <f t="shared" si="51"/>
        <v>0</v>
      </c>
      <c r="Q246" s="197">
        <v>0</v>
      </c>
      <c r="R246" s="197">
        <f t="shared" si="52"/>
        <v>0</v>
      </c>
      <c r="S246" s="197">
        <v>0</v>
      </c>
      <c r="T246" s="198">
        <f t="shared" si="53"/>
        <v>0</v>
      </c>
      <c r="AR246" s="199" t="s">
        <v>186</v>
      </c>
      <c r="AT246" s="199" t="s">
        <v>143</v>
      </c>
      <c r="AU246" s="199" t="s">
        <v>89</v>
      </c>
      <c r="AY246" s="13" t="s">
        <v>139</v>
      </c>
      <c r="BE246" s="200">
        <f t="shared" si="54"/>
        <v>0</v>
      </c>
      <c r="BF246" s="200">
        <f t="shared" si="55"/>
        <v>0</v>
      </c>
      <c r="BG246" s="200">
        <f t="shared" si="56"/>
        <v>0</v>
      </c>
      <c r="BH246" s="200">
        <f t="shared" si="57"/>
        <v>0</v>
      </c>
      <c r="BI246" s="200">
        <f t="shared" si="58"/>
        <v>0</v>
      </c>
      <c r="BJ246" s="13" t="s">
        <v>87</v>
      </c>
      <c r="BK246" s="200">
        <f t="shared" si="59"/>
        <v>0</v>
      </c>
      <c r="BL246" s="13" t="s">
        <v>186</v>
      </c>
      <c r="BM246" s="199" t="s">
        <v>550</v>
      </c>
    </row>
    <row r="247" spans="2:65" s="1" customFormat="1" ht="16.5" customHeight="1">
      <c r="B247" s="30"/>
      <c r="C247" s="201" t="s">
        <v>551</v>
      </c>
      <c r="D247" s="201" t="s">
        <v>166</v>
      </c>
      <c r="E247" s="202" t="s">
        <v>552</v>
      </c>
      <c r="F247" s="203" t="s">
        <v>553</v>
      </c>
      <c r="G247" s="204" t="s">
        <v>146</v>
      </c>
      <c r="H247" s="205">
        <v>4</v>
      </c>
      <c r="I247" s="206"/>
      <c r="J247" s="207">
        <f t="shared" si="50"/>
        <v>0</v>
      </c>
      <c r="K247" s="203" t="s">
        <v>147</v>
      </c>
      <c r="L247" s="208"/>
      <c r="M247" s="209" t="s">
        <v>1</v>
      </c>
      <c r="N247" s="210" t="s">
        <v>44</v>
      </c>
      <c r="O247" s="62"/>
      <c r="P247" s="197">
        <f t="shared" si="51"/>
        <v>0</v>
      </c>
      <c r="Q247" s="197">
        <v>5E-05</v>
      </c>
      <c r="R247" s="197">
        <f t="shared" si="52"/>
        <v>0.0002</v>
      </c>
      <c r="S247" s="197">
        <v>0</v>
      </c>
      <c r="T247" s="198">
        <f t="shared" si="53"/>
        <v>0</v>
      </c>
      <c r="AR247" s="199" t="s">
        <v>447</v>
      </c>
      <c r="AT247" s="199" t="s">
        <v>166</v>
      </c>
      <c r="AU247" s="199" t="s">
        <v>89</v>
      </c>
      <c r="AY247" s="13" t="s">
        <v>139</v>
      </c>
      <c r="BE247" s="200">
        <f t="shared" si="54"/>
        <v>0</v>
      </c>
      <c r="BF247" s="200">
        <f t="shared" si="55"/>
        <v>0</v>
      </c>
      <c r="BG247" s="200">
        <f t="shared" si="56"/>
        <v>0</v>
      </c>
      <c r="BH247" s="200">
        <f t="shared" si="57"/>
        <v>0</v>
      </c>
      <c r="BI247" s="200">
        <f t="shared" si="58"/>
        <v>0</v>
      </c>
      <c r="BJ247" s="13" t="s">
        <v>87</v>
      </c>
      <c r="BK247" s="200">
        <f t="shared" si="59"/>
        <v>0</v>
      </c>
      <c r="BL247" s="13" t="s">
        <v>186</v>
      </c>
      <c r="BM247" s="199" t="s">
        <v>554</v>
      </c>
    </row>
    <row r="248" spans="2:65" s="1" customFormat="1" ht="24" customHeight="1">
      <c r="B248" s="30"/>
      <c r="C248" s="188" t="s">
        <v>555</v>
      </c>
      <c r="D248" s="188" t="s">
        <v>143</v>
      </c>
      <c r="E248" s="189" t="s">
        <v>556</v>
      </c>
      <c r="F248" s="190" t="s">
        <v>557</v>
      </c>
      <c r="G248" s="191" t="s">
        <v>146</v>
      </c>
      <c r="H248" s="192">
        <v>2</v>
      </c>
      <c r="I248" s="193"/>
      <c r="J248" s="194">
        <f t="shared" si="50"/>
        <v>0</v>
      </c>
      <c r="K248" s="190" t="s">
        <v>147</v>
      </c>
      <c r="L248" s="34"/>
      <c r="M248" s="195" t="s">
        <v>1</v>
      </c>
      <c r="N248" s="196" t="s">
        <v>44</v>
      </c>
      <c r="O248" s="62"/>
      <c r="P248" s="197">
        <f t="shared" si="51"/>
        <v>0</v>
      </c>
      <c r="Q248" s="197">
        <v>0</v>
      </c>
      <c r="R248" s="197">
        <f t="shared" si="52"/>
        <v>0</v>
      </c>
      <c r="S248" s="197">
        <v>0</v>
      </c>
      <c r="T248" s="198">
        <f t="shared" si="53"/>
        <v>0</v>
      </c>
      <c r="AR248" s="199" t="s">
        <v>186</v>
      </c>
      <c r="AT248" s="199" t="s">
        <v>143</v>
      </c>
      <c r="AU248" s="199" t="s">
        <v>89</v>
      </c>
      <c r="AY248" s="13" t="s">
        <v>139</v>
      </c>
      <c r="BE248" s="200">
        <f t="shared" si="54"/>
        <v>0</v>
      </c>
      <c r="BF248" s="200">
        <f t="shared" si="55"/>
        <v>0</v>
      </c>
      <c r="BG248" s="200">
        <f t="shared" si="56"/>
        <v>0</v>
      </c>
      <c r="BH248" s="200">
        <f t="shared" si="57"/>
        <v>0</v>
      </c>
      <c r="BI248" s="200">
        <f t="shared" si="58"/>
        <v>0</v>
      </c>
      <c r="BJ248" s="13" t="s">
        <v>87</v>
      </c>
      <c r="BK248" s="200">
        <f t="shared" si="59"/>
        <v>0</v>
      </c>
      <c r="BL248" s="13" t="s">
        <v>186</v>
      </c>
      <c r="BM248" s="199" t="s">
        <v>558</v>
      </c>
    </row>
    <row r="249" spans="2:65" s="1" customFormat="1" ht="16.5" customHeight="1">
      <c r="B249" s="30"/>
      <c r="C249" s="201" t="s">
        <v>559</v>
      </c>
      <c r="D249" s="201" t="s">
        <v>166</v>
      </c>
      <c r="E249" s="202" t="s">
        <v>560</v>
      </c>
      <c r="F249" s="203" t="s">
        <v>561</v>
      </c>
      <c r="G249" s="204" t="s">
        <v>146</v>
      </c>
      <c r="H249" s="205">
        <v>2</v>
      </c>
      <c r="I249" s="206"/>
      <c r="J249" s="207">
        <f t="shared" si="50"/>
        <v>0</v>
      </c>
      <c r="K249" s="203" t="s">
        <v>147</v>
      </c>
      <c r="L249" s="208"/>
      <c r="M249" s="209" t="s">
        <v>1</v>
      </c>
      <c r="N249" s="210" t="s">
        <v>44</v>
      </c>
      <c r="O249" s="62"/>
      <c r="P249" s="197">
        <f t="shared" si="51"/>
        <v>0</v>
      </c>
      <c r="Q249" s="197">
        <v>0.0004</v>
      </c>
      <c r="R249" s="197">
        <f t="shared" si="52"/>
        <v>0.0008</v>
      </c>
      <c r="S249" s="197">
        <v>0</v>
      </c>
      <c r="T249" s="198">
        <f t="shared" si="53"/>
        <v>0</v>
      </c>
      <c r="AR249" s="199" t="s">
        <v>447</v>
      </c>
      <c r="AT249" s="199" t="s">
        <v>166</v>
      </c>
      <c r="AU249" s="199" t="s">
        <v>89</v>
      </c>
      <c r="AY249" s="13" t="s">
        <v>139</v>
      </c>
      <c r="BE249" s="200">
        <f t="shared" si="54"/>
        <v>0</v>
      </c>
      <c r="BF249" s="200">
        <f t="shared" si="55"/>
        <v>0</v>
      </c>
      <c r="BG249" s="200">
        <f t="shared" si="56"/>
        <v>0</v>
      </c>
      <c r="BH249" s="200">
        <f t="shared" si="57"/>
        <v>0</v>
      </c>
      <c r="BI249" s="200">
        <f t="shared" si="58"/>
        <v>0</v>
      </c>
      <c r="BJ249" s="13" t="s">
        <v>87</v>
      </c>
      <c r="BK249" s="200">
        <f t="shared" si="59"/>
        <v>0</v>
      </c>
      <c r="BL249" s="13" t="s">
        <v>186</v>
      </c>
      <c r="BM249" s="199" t="s">
        <v>562</v>
      </c>
    </row>
    <row r="250" spans="2:65" s="1" customFormat="1" ht="36" customHeight="1">
      <c r="B250" s="30"/>
      <c r="C250" s="188" t="s">
        <v>563</v>
      </c>
      <c r="D250" s="188" t="s">
        <v>143</v>
      </c>
      <c r="E250" s="189" t="s">
        <v>564</v>
      </c>
      <c r="F250" s="190" t="s">
        <v>565</v>
      </c>
      <c r="G250" s="191" t="s">
        <v>146</v>
      </c>
      <c r="H250" s="192">
        <v>5</v>
      </c>
      <c r="I250" s="193"/>
      <c r="J250" s="194">
        <f t="shared" si="50"/>
        <v>0</v>
      </c>
      <c r="K250" s="190" t="s">
        <v>147</v>
      </c>
      <c r="L250" s="34"/>
      <c r="M250" s="195" t="s">
        <v>1</v>
      </c>
      <c r="N250" s="196" t="s">
        <v>44</v>
      </c>
      <c r="O250" s="62"/>
      <c r="P250" s="197">
        <f t="shared" si="51"/>
        <v>0</v>
      </c>
      <c r="Q250" s="197">
        <v>0</v>
      </c>
      <c r="R250" s="197">
        <f t="shared" si="52"/>
        <v>0</v>
      </c>
      <c r="S250" s="197">
        <v>0</v>
      </c>
      <c r="T250" s="198">
        <f t="shared" si="53"/>
        <v>0</v>
      </c>
      <c r="AR250" s="199" t="s">
        <v>186</v>
      </c>
      <c r="AT250" s="199" t="s">
        <v>143</v>
      </c>
      <c r="AU250" s="199" t="s">
        <v>89</v>
      </c>
      <c r="AY250" s="13" t="s">
        <v>139</v>
      </c>
      <c r="BE250" s="200">
        <f t="shared" si="54"/>
        <v>0</v>
      </c>
      <c r="BF250" s="200">
        <f t="shared" si="55"/>
        <v>0</v>
      </c>
      <c r="BG250" s="200">
        <f t="shared" si="56"/>
        <v>0</v>
      </c>
      <c r="BH250" s="200">
        <f t="shared" si="57"/>
        <v>0</v>
      </c>
      <c r="BI250" s="200">
        <f t="shared" si="58"/>
        <v>0</v>
      </c>
      <c r="BJ250" s="13" t="s">
        <v>87</v>
      </c>
      <c r="BK250" s="200">
        <f t="shared" si="59"/>
        <v>0</v>
      </c>
      <c r="BL250" s="13" t="s">
        <v>186</v>
      </c>
      <c r="BM250" s="199" t="s">
        <v>566</v>
      </c>
    </row>
    <row r="251" spans="2:65" s="1" customFormat="1" ht="16.5" customHeight="1">
      <c r="B251" s="30"/>
      <c r="C251" s="201" t="s">
        <v>567</v>
      </c>
      <c r="D251" s="201" t="s">
        <v>166</v>
      </c>
      <c r="E251" s="202" t="s">
        <v>568</v>
      </c>
      <c r="F251" s="203" t="s">
        <v>569</v>
      </c>
      <c r="G251" s="204" t="s">
        <v>146</v>
      </c>
      <c r="H251" s="205">
        <v>5</v>
      </c>
      <c r="I251" s="206"/>
      <c r="J251" s="207">
        <f t="shared" si="50"/>
        <v>0</v>
      </c>
      <c r="K251" s="203" t="s">
        <v>147</v>
      </c>
      <c r="L251" s="208"/>
      <c r="M251" s="209" t="s">
        <v>1</v>
      </c>
      <c r="N251" s="210" t="s">
        <v>44</v>
      </c>
      <c r="O251" s="62"/>
      <c r="P251" s="197">
        <f t="shared" si="51"/>
        <v>0</v>
      </c>
      <c r="Q251" s="197">
        <v>0.0005</v>
      </c>
      <c r="R251" s="197">
        <f t="shared" si="52"/>
        <v>0.0025</v>
      </c>
      <c r="S251" s="197">
        <v>0</v>
      </c>
      <c r="T251" s="198">
        <f t="shared" si="53"/>
        <v>0</v>
      </c>
      <c r="AR251" s="199" t="s">
        <v>447</v>
      </c>
      <c r="AT251" s="199" t="s">
        <v>166</v>
      </c>
      <c r="AU251" s="199" t="s">
        <v>89</v>
      </c>
      <c r="AY251" s="13" t="s">
        <v>139</v>
      </c>
      <c r="BE251" s="200">
        <f t="shared" si="54"/>
        <v>0</v>
      </c>
      <c r="BF251" s="200">
        <f t="shared" si="55"/>
        <v>0</v>
      </c>
      <c r="BG251" s="200">
        <f t="shared" si="56"/>
        <v>0</v>
      </c>
      <c r="BH251" s="200">
        <f t="shared" si="57"/>
        <v>0</v>
      </c>
      <c r="BI251" s="200">
        <f t="shared" si="58"/>
        <v>0</v>
      </c>
      <c r="BJ251" s="13" t="s">
        <v>87</v>
      </c>
      <c r="BK251" s="200">
        <f t="shared" si="59"/>
        <v>0</v>
      </c>
      <c r="BL251" s="13" t="s">
        <v>186</v>
      </c>
      <c r="BM251" s="199" t="s">
        <v>570</v>
      </c>
    </row>
    <row r="252" spans="2:65" s="1" customFormat="1" ht="36" customHeight="1">
      <c r="B252" s="30"/>
      <c r="C252" s="188" t="s">
        <v>571</v>
      </c>
      <c r="D252" s="188" t="s">
        <v>143</v>
      </c>
      <c r="E252" s="189" t="s">
        <v>572</v>
      </c>
      <c r="F252" s="190" t="s">
        <v>573</v>
      </c>
      <c r="G252" s="191" t="s">
        <v>146</v>
      </c>
      <c r="H252" s="192">
        <v>2</v>
      </c>
      <c r="I252" s="193"/>
      <c r="J252" s="194">
        <f t="shared" si="50"/>
        <v>0</v>
      </c>
      <c r="K252" s="190" t="s">
        <v>147</v>
      </c>
      <c r="L252" s="34"/>
      <c r="M252" s="195" t="s">
        <v>1</v>
      </c>
      <c r="N252" s="196" t="s">
        <v>44</v>
      </c>
      <c r="O252" s="62"/>
      <c r="P252" s="197">
        <f t="shared" si="51"/>
        <v>0</v>
      </c>
      <c r="Q252" s="197">
        <v>0</v>
      </c>
      <c r="R252" s="197">
        <f t="shared" si="52"/>
        <v>0</v>
      </c>
      <c r="S252" s="197">
        <v>0</v>
      </c>
      <c r="T252" s="198">
        <f t="shared" si="53"/>
        <v>0</v>
      </c>
      <c r="AR252" s="199" t="s">
        <v>186</v>
      </c>
      <c r="AT252" s="199" t="s">
        <v>143</v>
      </c>
      <c r="AU252" s="199" t="s">
        <v>89</v>
      </c>
      <c r="AY252" s="13" t="s">
        <v>139</v>
      </c>
      <c r="BE252" s="200">
        <f t="shared" si="54"/>
        <v>0</v>
      </c>
      <c r="BF252" s="200">
        <f t="shared" si="55"/>
        <v>0</v>
      </c>
      <c r="BG252" s="200">
        <f t="shared" si="56"/>
        <v>0</v>
      </c>
      <c r="BH252" s="200">
        <f t="shared" si="57"/>
        <v>0</v>
      </c>
      <c r="BI252" s="200">
        <f t="shared" si="58"/>
        <v>0</v>
      </c>
      <c r="BJ252" s="13" t="s">
        <v>87</v>
      </c>
      <c r="BK252" s="200">
        <f t="shared" si="59"/>
        <v>0</v>
      </c>
      <c r="BL252" s="13" t="s">
        <v>186</v>
      </c>
      <c r="BM252" s="199" t="s">
        <v>574</v>
      </c>
    </row>
    <row r="253" spans="2:65" s="1" customFormat="1" ht="16.5" customHeight="1">
      <c r="B253" s="30"/>
      <c r="C253" s="201" t="s">
        <v>575</v>
      </c>
      <c r="D253" s="201" t="s">
        <v>166</v>
      </c>
      <c r="E253" s="202" t="s">
        <v>576</v>
      </c>
      <c r="F253" s="203" t="s">
        <v>577</v>
      </c>
      <c r="G253" s="204" t="s">
        <v>146</v>
      </c>
      <c r="H253" s="205">
        <v>2</v>
      </c>
      <c r="I253" s="206"/>
      <c r="J253" s="207">
        <f t="shared" si="50"/>
        <v>0</v>
      </c>
      <c r="K253" s="203" t="s">
        <v>1</v>
      </c>
      <c r="L253" s="208"/>
      <c r="M253" s="209" t="s">
        <v>1</v>
      </c>
      <c r="N253" s="210" t="s">
        <v>44</v>
      </c>
      <c r="O253" s="62"/>
      <c r="P253" s="197">
        <f t="shared" si="51"/>
        <v>0</v>
      </c>
      <c r="Q253" s="197">
        <v>0.01</v>
      </c>
      <c r="R253" s="197">
        <f t="shared" si="52"/>
        <v>0.02</v>
      </c>
      <c r="S253" s="197">
        <v>0</v>
      </c>
      <c r="T253" s="198">
        <f t="shared" si="53"/>
        <v>0</v>
      </c>
      <c r="AR253" s="199" t="s">
        <v>447</v>
      </c>
      <c r="AT253" s="199" t="s">
        <v>166</v>
      </c>
      <c r="AU253" s="199" t="s">
        <v>89</v>
      </c>
      <c r="AY253" s="13" t="s">
        <v>139</v>
      </c>
      <c r="BE253" s="200">
        <f t="shared" si="54"/>
        <v>0</v>
      </c>
      <c r="BF253" s="200">
        <f t="shared" si="55"/>
        <v>0</v>
      </c>
      <c r="BG253" s="200">
        <f t="shared" si="56"/>
        <v>0</v>
      </c>
      <c r="BH253" s="200">
        <f t="shared" si="57"/>
        <v>0</v>
      </c>
      <c r="BI253" s="200">
        <f t="shared" si="58"/>
        <v>0</v>
      </c>
      <c r="BJ253" s="13" t="s">
        <v>87</v>
      </c>
      <c r="BK253" s="200">
        <f t="shared" si="59"/>
        <v>0</v>
      </c>
      <c r="BL253" s="13" t="s">
        <v>186</v>
      </c>
      <c r="BM253" s="199" t="s">
        <v>578</v>
      </c>
    </row>
    <row r="254" spans="2:65" s="1" customFormat="1" ht="36" customHeight="1">
      <c r="B254" s="30"/>
      <c r="C254" s="188" t="s">
        <v>579</v>
      </c>
      <c r="D254" s="188" t="s">
        <v>143</v>
      </c>
      <c r="E254" s="189" t="s">
        <v>580</v>
      </c>
      <c r="F254" s="190" t="s">
        <v>581</v>
      </c>
      <c r="G254" s="191" t="s">
        <v>146</v>
      </c>
      <c r="H254" s="192">
        <v>5</v>
      </c>
      <c r="I254" s="193"/>
      <c r="J254" s="194">
        <f t="shared" si="50"/>
        <v>0</v>
      </c>
      <c r="K254" s="190" t="s">
        <v>147</v>
      </c>
      <c r="L254" s="34"/>
      <c r="M254" s="195" t="s">
        <v>1</v>
      </c>
      <c r="N254" s="196" t="s">
        <v>44</v>
      </c>
      <c r="O254" s="62"/>
      <c r="P254" s="197">
        <f t="shared" si="51"/>
        <v>0</v>
      </c>
      <c r="Q254" s="197">
        <v>0</v>
      </c>
      <c r="R254" s="197">
        <f t="shared" si="52"/>
        <v>0</v>
      </c>
      <c r="S254" s="197">
        <v>0</v>
      </c>
      <c r="T254" s="198">
        <f t="shared" si="53"/>
        <v>0</v>
      </c>
      <c r="AR254" s="199" t="s">
        <v>186</v>
      </c>
      <c r="AT254" s="199" t="s">
        <v>143</v>
      </c>
      <c r="AU254" s="199" t="s">
        <v>89</v>
      </c>
      <c r="AY254" s="13" t="s">
        <v>139</v>
      </c>
      <c r="BE254" s="200">
        <f t="shared" si="54"/>
        <v>0</v>
      </c>
      <c r="BF254" s="200">
        <f t="shared" si="55"/>
        <v>0</v>
      </c>
      <c r="BG254" s="200">
        <f t="shared" si="56"/>
        <v>0</v>
      </c>
      <c r="BH254" s="200">
        <f t="shared" si="57"/>
        <v>0</v>
      </c>
      <c r="BI254" s="200">
        <f t="shared" si="58"/>
        <v>0</v>
      </c>
      <c r="BJ254" s="13" t="s">
        <v>87</v>
      </c>
      <c r="BK254" s="200">
        <f t="shared" si="59"/>
        <v>0</v>
      </c>
      <c r="BL254" s="13" t="s">
        <v>186</v>
      </c>
      <c r="BM254" s="199" t="s">
        <v>582</v>
      </c>
    </row>
    <row r="255" spans="2:65" s="1" customFormat="1" ht="16.5" customHeight="1">
      <c r="B255" s="30"/>
      <c r="C255" s="201" t="s">
        <v>583</v>
      </c>
      <c r="D255" s="201" t="s">
        <v>166</v>
      </c>
      <c r="E255" s="202" t="s">
        <v>584</v>
      </c>
      <c r="F255" s="203" t="s">
        <v>577</v>
      </c>
      <c r="G255" s="204" t="s">
        <v>146</v>
      </c>
      <c r="H255" s="205">
        <v>5</v>
      </c>
      <c r="I255" s="206"/>
      <c r="J255" s="207">
        <f t="shared" si="50"/>
        <v>0</v>
      </c>
      <c r="K255" s="203" t="s">
        <v>1</v>
      </c>
      <c r="L255" s="208"/>
      <c r="M255" s="209" t="s">
        <v>1</v>
      </c>
      <c r="N255" s="210" t="s">
        <v>44</v>
      </c>
      <c r="O255" s="62"/>
      <c r="P255" s="197">
        <f t="shared" si="51"/>
        <v>0</v>
      </c>
      <c r="Q255" s="197">
        <v>0.01</v>
      </c>
      <c r="R255" s="197">
        <f t="shared" si="52"/>
        <v>0.05</v>
      </c>
      <c r="S255" s="197">
        <v>0</v>
      </c>
      <c r="T255" s="198">
        <f t="shared" si="53"/>
        <v>0</v>
      </c>
      <c r="AR255" s="199" t="s">
        <v>447</v>
      </c>
      <c r="AT255" s="199" t="s">
        <v>166</v>
      </c>
      <c r="AU255" s="199" t="s">
        <v>89</v>
      </c>
      <c r="AY255" s="13" t="s">
        <v>139</v>
      </c>
      <c r="BE255" s="200">
        <f t="shared" si="54"/>
        <v>0</v>
      </c>
      <c r="BF255" s="200">
        <f t="shared" si="55"/>
        <v>0</v>
      </c>
      <c r="BG255" s="200">
        <f t="shared" si="56"/>
        <v>0</v>
      </c>
      <c r="BH255" s="200">
        <f t="shared" si="57"/>
        <v>0</v>
      </c>
      <c r="BI255" s="200">
        <f t="shared" si="58"/>
        <v>0</v>
      </c>
      <c r="BJ255" s="13" t="s">
        <v>87</v>
      </c>
      <c r="BK255" s="200">
        <f t="shared" si="59"/>
        <v>0</v>
      </c>
      <c r="BL255" s="13" t="s">
        <v>186</v>
      </c>
      <c r="BM255" s="199" t="s">
        <v>585</v>
      </c>
    </row>
    <row r="256" spans="2:65" s="1" customFormat="1" ht="48" customHeight="1">
      <c r="B256" s="30"/>
      <c r="C256" s="188" t="s">
        <v>586</v>
      </c>
      <c r="D256" s="188" t="s">
        <v>143</v>
      </c>
      <c r="E256" s="189" t="s">
        <v>587</v>
      </c>
      <c r="F256" s="190" t="s">
        <v>588</v>
      </c>
      <c r="G256" s="191" t="s">
        <v>201</v>
      </c>
      <c r="H256" s="192">
        <v>32</v>
      </c>
      <c r="I256" s="193"/>
      <c r="J256" s="194">
        <f t="shared" si="50"/>
        <v>0</v>
      </c>
      <c r="K256" s="190" t="s">
        <v>147</v>
      </c>
      <c r="L256" s="34"/>
      <c r="M256" s="195" t="s">
        <v>1</v>
      </c>
      <c r="N256" s="196" t="s">
        <v>44</v>
      </c>
      <c r="O256" s="62"/>
      <c r="P256" s="197">
        <f t="shared" si="51"/>
        <v>0</v>
      </c>
      <c r="Q256" s="197">
        <v>0</v>
      </c>
      <c r="R256" s="197">
        <f t="shared" si="52"/>
        <v>0</v>
      </c>
      <c r="S256" s="197">
        <v>0</v>
      </c>
      <c r="T256" s="198">
        <f t="shared" si="53"/>
        <v>0</v>
      </c>
      <c r="AR256" s="199" t="s">
        <v>186</v>
      </c>
      <c r="AT256" s="199" t="s">
        <v>143</v>
      </c>
      <c r="AU256" s="199" t="s">
        <v>89</v>
      </c>
      <c r="AY256" s="13" t="s">
        <v>139</v>
      </c>
      <c r="BE256" s="200">
        <f t="shared" si="54"/>
        <v>0</v>
      </c>
      <c r="BF256" s="200">
        <f t="shared" si="55"/>
        <v>0</v>
      </c>
      <c r="BG256" s="200">
        <f t="shared" si="56"/>
        <v>0</v>
      </c>
      <c r="BH256" s="200">
        <f t="shared" si="57"/>
        <v>0</v>
      </c>
      <c r="BI256" s="200">
        <f t="shared" si="58"/>
        <v>0</v>
      </c>
      <c r="BJ256" s="13" t="s">
        <v>87</v>
      </c>
      <c r="BK256" s="200">
        <f t="shared" si="59"/>
        <v>0</v>
      </c>
      <c r="BL256" s="13" t="s">
        <v>186</v>
      </c>
      <c r="BM256" s="199" t="s">
        <v>589</v>
      </c>
    </row>
    <row r="257" spans="2:65" s="1" customFormat="1" ht="16.5" customHeight="1">
      <c r="B257" s="30"/>
      <c r="C257" s="201" t="s">
        <v>590</v>
      </c>
      <c r="D257" s="201" t="s">
        <v>166</v>
      </c>
      <c r="E257" s="202" t="s">
        <v>591</v>
      </c>
      <c r="F257" s="203" t="s">
        <v>592</v>
      </c>
      <c r="G257" s="204" t="s">
        <v>201</v>
      </c>
      <c r="H257" s="205">
        <v>33.6</v>
      </c>
      <c r="I257" s="206"/>
      <c r="J257" s="207">
        <f t="shared" si="50"/>
        <v>0</v>
      </c>
      <c r="K257" s="203" t="s">
        <v>147</v>
      </c>
      <c r="L257" s="208"/>
      <c r="M257" s="209" t="s">
        <v>1</v>
      </c>
      <c r="N257" s="210" t="s">
        <v>44</v>
      </c>
      <c r="O257" s="62"/>
      <c r="P257" s="197">
        <f t="shared" si="51"/>
        <v>0</v>
      </c>
      <c r="Q257" s="197">
        <v>5E-05</v>
      </c>
      <c r="R257" s="197">
        <f t="shared" si="52"/>
        <v>0.00168</v>
      </c>
      <c r="S257" s="197">
        <v>0</v>
      </c>
      <c r="T257" s="198">
        <f t="shared" si="53"/>
        <v>0</v>
      </c>
      <c r="AR257" s="199" t="s">
        <v>447</v>
      </c>
      <c r="AT257" s="199" t="s">
        <v>166</v>
      </c>
      <c r="AU257" s="199" t="s">
        <v>89</v>
      </c>
      <c r="AY257" s="13" t="s">
        <v>139</v>
      </c>
      <c r="BE257" s="200">
        <f t="shared" si="54"/>
        <v>0</v>
      </c>
      <c r="BF257" s="200">
        <f t="shared" si="55"/>
        <v>0</v>
      </c>
      <c r="BG257" s="200">
        <f t="shared" si="56"/>
        <v>0</v>
      </c>
      <c r="BH257" s="200">
        <f t="shared" si="57"/>
        <v>0</v>
      </c>
      <c r="BI257" s="200">
        <f t="shared" si="58"/>
        <v>0</v>
      </c>
      <c r="BJ257" s="13" t="s">
        <v>87</v>
      </c>
      <c r="BK257" s="200">
        <f t="shared" si="59"/>
        <v>0</v>
      </c>
      <c r="BL257" s="13" t="s">
        <v>186</v>
      </c>
      <c r="BM257" s="199" t="s">
        <v>593</v>
      </c>
    </row>
    <row r="258" spans="2:65" s="1" customFormat="1" ht="36" customHeight="1">
      <c r="B258" s="30"/>
      <c r="C258" s="188" t="s">
        <v>594</v>
      </c>
      <c r="D258" s="188" t="s">
        <v>143</v>
      </c>
      <c r="E258" s="189" t="s">
        <v>595</v>
      </c>
      <c r="F258" s="190" t="s">
        <v>596</v>
      </c>
      <c r="G258" s="191" t="s">
        <v>146</v>
      </c>
      <c r="H258" s="192">
        <v>3</v>
      </c>
      <c r="I258" s="193"/>
      <c r="J258" s="194">
        <f t="shared" si="50"/>
        <v>0</v>
      </c>
      <c r="K258" s="190" t="s">
        <v>147</v>
      </c>
      <c r="L258" s="34"/>
      <c r="M258" s="195" t="s">
        <v>1</v>
      </c>
      <c r="N258" s="196" t="s">
        <v>44</v>
      </c>
      <c r="O258" s="62"/>
      <c r="P258" s="197">
        <f t="shared" si="51"/>
        <v>0</v>
      </c>
      <c r="Q258" s="197">
        <v>0</v>
      </c>
      <c r="R258" s="197">
        <f t="shared" si="52"/>
        <v>0</v>
      </c>
      <c r="S258" s="197">
        <v>0</v>
      </c>
      <c r="T258" s="198">
        <f t="shared" si="53"/>
        <v>0</v>
      </c>
      <c r="AR258" s="199" t="s">
        <v>186</v>
      </c>
      <c r="AT258" s="199" t="s">
        <v>143</v>
      </c>
      <c r="AU258" s="199" t="s">
        <v>89</v>
      </c>
      <c r="AY258" s="13" t="s">
        <v>139</v>
      </c>
      <c r="BE258" s="200">
        <f t="shared" si="54"/>
        <v>0</v>
      </c>
      <c r="BF258" s="200">
        <f t="shared" si="55"/>
        <v>0</v>
      </c>
      <c r="BG258" s="200">
        <f t="shared" si="56"/>
        <v>0</v>
      </c>
      <c r="BH258" s="200">
        <f t="shared" si="57"/>
        <v>0</v>
      </c>
      <c r="BI258" s="200">
        <f t="shared" si="58"/>
        <v>0</v>
      </c>
      <c r="BJ258" s="13" t="s">
        <v>87</v>
      </c>
      <c r="BK258" s="200">
        <f t="shared" si="59"/>
        <v>0</v>
      </c>
      <c r="BL258" s="13" t="s">
        <v>186</v>
      </c>
      <c r="BM258" s="199" t="s">
        <v>597</v>
      </c>
    </row>
    <row r="259" spans="2:65" s="1" customFormat="1" ht="36" customHeight="1">
      <c r="B259" s="30"/>
      <c r="C259" s="188" t="s">
        <v>598</v>
      </c>
      <c r="D259" s="188" t="s">
        <v>143</v>
      </c>
      <c r="E259" s="189" t="s">
        <v>599</v>
      </c>
      <c r="F259" s="190" t="s">
        <v>600</v>
      </c>
      <c r="G259" s="191" t="s">
        <v>146</v>
      </c>
      <c r="H259" s="192">
        <v>1</v>
      </c>
      <c r="I259" s="193"/>
      <c r="J259" s="194">
        <f t="shared" si="50"/>
        <v>0</v>
      </c>
      <c r="K259" s="190" t="s">
        <v>147</v>
      </c>
      <c r="L259" s="34"/>
      <c r="M259" s="195" t="s">
        <v>1</v>
      </c>
      <c r="N259" s="196" t="s">
        <v>44</v>
      </c>
      <c r="O259" s="62"/>
      <c r="P259" s="197">
        <f t="shared" si="51"/>
        <v>0</v>
      </c>
      <c r="Q259" s="197">
        <v>0</v>
      </c>
      <c r="R259" s="197">
        <f t="shared" si="52"/>
        <v>0</v>
      </c>
      <c r="S259" s="197">
        <v>0</v>
      </c>
      <c r="T259" s="198">
        <f t="shared" si="53"/>
        <v>0</v>
      </c>
      <c r="AR259" s="199" t="s">
        <v>186</v>
      </c>
      <c r="AT259" s="199" t="s">
        <v>143</v>
      </c>
      <c r="AU259" s="199" t="s">
        <v>89</v>
      </c>
      <c r="AY259" s="13" t="s">
        <v>139</v>
      </c>
      <c r="BE259" s="200">
        <f t="shared" si="54"/>
        <v>0</v>
      </c>
      <c r="BF259" s="200">
        <f t="shared" si="55"/>
        <v>0</v>
      </c>
      <c r="BG259" s="200">
        <f t="shared" si="56"/>
        <v>0</v>
      </c>
      <c r="BH259" s="200">
        <f t="shared" si="57"/>
        <v>0</v>
      </c>
      <c r="BI259" s="200">
        <f t="shared" si="58"/>
        <v>0</v>
      </c>
      <c r="BJ259" s="13" t="s">
        <v>87</v>
      </c>
      <c r="BK259" s="200">
        <f t="shared" si="59"/>
        <v>0</v>
      </c>
      <c r="BL259" s="13" t="s">
        <v>186</v>
      </c>
      <c r="BM259" s="199" t="s">
        <v>601</v>
      </c>
    </row>
    <row r="260" spans="2:65" s="1" customFormat="1" ht="24" customHeight="1">
      <c r="B260" s="30"/>
      <c r="C260" s="188" t="s">
        <v>602</v>
      </c>
      <c r="D260" s="188" t="s">
        <v>143</v>
      </c>
      <c r="E260" s="189" t="s">
        <v>603</v>
      </c>
      <c r="F260" s="190" t="s">
        <v>604</v>
      </c>
      <c r="G260" s="191" t="s">
        <v>350</v>
      </c>
      <c r="H260" s="192">
        <v>1</v>
      </c>
      <c r="I260" s="193"/>
      <c r="J260" s="194">
        <f t="shared" si="50"/>
        <v>0</v>
      </c>
      <c r="K260" s="190" t="s">
        <v>147</v>
      </c>
      <c r="L260" s="34"/>
      <c r="M260" s="195" t="s">
        <v>1</v>
      </c>
      <c r="N260" s="196" t="s">
        <v>44</v>
      </c>
      <c r="O260" s="62"/>
      <c r="P260" s="197">
        <f t="shared" si="51"/>
        <v>0</v>
      </c>
      <c r="Q260" s="197">
        <v>0</v>
      </c>
      <c r="R260" s="197">
        <f t="shared" si="52"/>
        <v>0</v>
      </c>
      <c r="S260" s="197">
        <v>0</v>
      </c>
      <c r="T260" s="198">
        <f t="shared" si="53"/>
        <v>0</v>
      </c>
      <c r="AR260" s="199" t="s">
        <v>186</v>
      </c>
      <c r="AT260" s="199" t="s">
        <v>143</v>
      </c>
      <c r="AU260" s="199" t="s">
        <v>89</v>
      </c>
      <c r="AY260" s="13" t="s">
        <v>139</v>
      </c>
      <c r="BE260" s="200">
        <f t="shared" si="54"/>
        <v>0</v>
      </c>
      <c r="BF260" s="200">
        <f t="shared" si="55"/>
        <v>0</v>
      </c>
      <c r="BG260" s="200">
        <f t="shared" si="56"/>
        <v>0</v>
      </c>
      <c r="BH260" s="200">
        <f t="shared" si="57"/>
        <v>0</v>
      </c>
      <c r="BI260" s="200">
        <f t="shared" si="58"/>
        <v>0</v>
      </c>
      <c r="BJ260" s="13" t="s">
        <v>87</v>
      </c>
      <c r="BK260" s="200">
        <f t="shared" si="59"/>
        <v>0</v>
      </c>
      <c r="BL260" s="13" t="s">
        <v>186</v>
      </c>
      <c r="BM260" s="199" t="s">
        <v>605</v>
      </c>
    </row>
    <row r="261" spans="2:65" s="1" customFormat="1" ht="36" customHeight="1">
      <c r="B261" s="30"/>
      <c r="C261" s="188" t="s">
        <v>606</v>
      </c>
      <c r="D261" s="188" t="s">
        <v>143</v>
      </c>
      <c r="E261" s="189" t="s">
        <v>607</v>
      </c>
      <c r="F261" s="190" t="s">
        <v>608</v>
      </c>
      <c r="G261" s="191" t="s">
        <v>323</v>
      </c>
      <c r="H261" s="211"/>
      <c r="I261" s="193"/>
      <c r="J261" s="194">
        <f t="shared" si="50"/>
        <v>0</v>
      </c>
      <c r="K261" s="190" t="s">
        <v>147</v>
      </c>
      <c r="L261" s="34"/>
      <c r="M261" s="195" t="s">
        <v>1</v>
      </c>
      <c r="N261" s="196" t="s">
        <v>44</v>
      </c>
      <c r="O261" s="62"/>
      <c r="P261" s="197">
        <f t="shared" si="51"/>
        <v>0</v>
      </c>
      <c r="Q261" s="197">
        <v>0</v>
      </c>
      <c r="R261" s="197">
        <f t="shared" si="52"/>
        <v>0</v>
      </c>
      <c r="S261" s="197">
        <v>0</v>
      </c>
      <c r="T261" s="198">
        <f t="shared" si="53"/>
        <v>0</v>
      </c>
      <c r="AR261" s="199" t="s">
        <v>186</v>
      </c>
      <c r="AT261" s="199" t="s">
        <v>143</v>
      </c>
      <c r="AU261" s="199" t="s">
        <v>89</v>
      </c>
      <c r="AY261" s="13" t="s">
        <v>139</v>
      </c>
      <c r="BE261" s="200">
        <f t="shared" si="54"/>
        <v>0</v>
      </c>
      <c r="BF261" s="200">
        <f t="shared" si="55"/>
        <v>0</v>
      </c>
      <c r="BG261" s="200">
        <f t="shared" si="56"/>
        <v>0</v>
      </c>
      <c r="BH261" s="200">
        <f t="shared" si="57"/>
        <v>0</v>
      </c>
      <c r="BI261" s="200">
        <f t="shared" si="58"/>
        <v>0</v>
      </c>
      <c r="BJ261" s="13" t="s">
        <v>87</v>
      </c>
      <c r="BK261" s="200">
        <f t="shared" si="59"/>
        <v>0</v>
      </c>
      <c r="BL261" s="13" t="s">
        <v>186</v>
      </c>
      <c r="BM261" s="199" t="s">
        <v>609</v>
      </c>
    </row>
    <row r="262" spans="2:63" s="11" customFormat="1" ht="22.8" customHeight="1">
      <c r="B262" s="172"/>
      <c r="C262" s="173"/>
      <c r="D262" s="174" t="s">
        <v>78</v>
      </c>
      <c r="E262" s="186" t="s">
        <v>610</v>
      </c>
      <c r="F262" s="186" t="s">
        <v>611</v>
      </c>
      <c r="G262" s="173"/>
      <c r="H262" s="173"/>
      <c r="I262" s="176"/>
      <c r="J262" s="187">
        <f>BK262</f>
        <v>0</v>
      </c>
      <c r="K262" s="173"/>
      <c r="L262" s="178"/>
      <c r="M262" s="179"/>
      <c r="N262" s="180"/>
      <c r="O262" s="180"/>
      <c r="P262" s="181">
        <f>SUM(P263:P280)</f>
        <v>0</v>
      </c>
      <c r="Q262" s="180"/>
      <c r="R262" s="181">
        <f>SUM(R263:R280)</f>
        <v>1.79947585</v>
      </c>
      <c r="S262" s="180"/>
      <c r="T262" s="182">
        <f>SUM(T263:T280)</f>
        <v>0</v>
      </c>
      <c r="AR262" s="183" t="s">
        <v>89</v>
      </c>
      <c r="AT262" s="184" t="s">
        <v>78</v>
      </c>
      <c r="AU262" s="184" t="s">
        <v>87</v>
      </c>
      <c r="AY262" s="183" t="s">
        <v>139</v>
      </c>
      <c r="BK262" s="185">
        <f>SUM(BK263:BK280)</f>
        <v>0</v>
      </c>
    </row>
    <row r="263" spans="2:65" s="1" customFormat="1" ht="60" customHeight="1">
      <c r="B263" s="30"/>
      <c r="C263" s="188" t="s">
        <v>612</v>
      </c>
      <c r="D263" s="188" t="s">
        <v>143</v>
      </c>
      <c r="E263" s="189" t="s">
        <v>613</v>
      </c>
      <c r="F263" s="190" t="s">
        <v>614</v>
      </c>
      <c r="G263" s="191" t="s">
        <v>158</v>
      </c>
      <c r="H263" s="192">
        <v>13.07</v>
      </c>
      <c r="I263" s="193"/>
      <c r="J263" s="194">
        <f aca="true" t="shared" si="60" ref="J263:J280">ROUND(I263*H263,2)</f>
        <v>0</v>
      </c>
      <c r="K263" s="190" t="s">
        <v>147</v>
      </c>
      <c r="L263" s="34"/>
      <c r="M263" s="195" t="s">
        <v>1</v>
      </c>
      <c r="N263" s="196" t="s">
        <v>44</v>
      </c>
      <c r="O263" s="62"/>
      <c r="P263" s="197">
        <f aca="true" t="shared" si="61" ref="P263:P280">O263*H263</f>
        <v>0</v>
      </c>
      <c r="Q263" s="197">
        <v>0.02687</v>
      </c>
      <c r="R263" s="197">
        <f aca="true" t="shared" si="62" ref="R263:R280">Q263*H263</f>
        <v>0.35119090000000003</v>
      </c>
      <c r="S263" s="197">
        <v>0</v>
      </c>
      <c r="T263" s="198">
        <f aca="true" t="shared" si="63" ref="T263:T280">S263*H263</f>
        <v>0</v>
      </c>
      <c r="AR263" s="199" t="s">
        <v>186</v>
      </c>
      <c r="AT263" s="199" t="s">
        <v>143</v>
      </c>
      <c r="AU263" s="199" t="s">
        <v>89</v>
      </c>
      <c r="AY263" s="13" t="s">
        <v>139</v>
      </c>
      <c r="BE263" s="200">
        <f aca="true" t="shared" si="64" ref="BE263:BE280">IF(N263="základní",J263,0)</f>
        <v>0</v>
      </c>
      <c r="BF263" s="200">
        <f aca="true" t="shared" si="65" ref="BF263:BF280">IF(N263="snížená",J263,0)</f>
        <v>0</v>
      </c>
      <c r="BG263" s="200">
        <f aca="true" t="shared" si="66" ref="BG263:BG280">IF(N263="zákl. přenesená",J263,0)</f>
        <v>0</v>
      </c>
      <c r="BH263" s="200">
        <f aca="true" t="shared" si="67" ref="BH263:BH280">IF(N263="sníž. přenesená",J263,0)</f>
        <v>0</v>
      </c>
      <c r="BI263" s="200">
        <f aca="true" t="shared" si="68" ref="BI263:BI280">IF(N263="nulová",J263,0)</f>
        <v>0</v>
      </c>
      <c r="BJ263" s="13" t="s">
        <v>87</v>
      </c>
      <c r="BK263" s="200">
        <f aca="true" t="shared" si="69" ref="BK263:BK280">ROUND(I263*H263,2)</f>
        <v>0</v>
      </c>
      <c r="BL263" s="13" t="s">
        <v>186</v>
      </c>
      <c r="BM263" s="199" t="s">
        <v>615</v>
      </c>
    </row>
    <row r="264" spans="2:65" s="1" customFormat="1" ht="60" customHeight="1">
      <c r="B264" s="30"/>
      <c r="C264" s="188" t="s">
        <v>616</v>
      </c>
      <c r="D264" s="188" t="s">
        <v>143</v>
      </c>
      <c r="E264" s="189" t="s">
        <v>617</v>
      </c>
      <c r="F264" s="190" t="s">
        <v>618</v>
      </c>
      <c r="G264" s="191" t="s">
        <v>158</v>
      </c>
      <c r="H264" s="192">
        <v>9.955</v>
      </c>
      <c r="I264" s="193"/>
      <c r="J264" s="194">
        <f t="shared" si="60"/>
        <v>0</v>
      </c>
      <c r="K264" s="190" t="s">
        <v>147</v>
      </c>
      <c r="L264" s="34"/>
      <c r="M264" s="195" t="s">
        <v>1</v>
      </c>
      <c r="N264" s="196" t="s">
        <v>44</v>
      </c>
      <c r="O264" s="62"/>
      <c r="P264" s="197">
        <f t="shared" si="61"/>
        <v>0</v>
      </c>
      <c r="Q264" s="197">
        <v>0.0275</v>
      </c>
      <c r="R264" s="197">
        <f t="shared" si="62"/>
        <v>0.2737625</v>
      </c>
      <c r="S264" s="197">
        <v>0</v>
      </c>
      <c r="T264" s="198">
        <f t="shared" si="63"/>
        <v>0</v>
      </c>
      <c r="AR264" s="199" t="s">
        <v>186</v>
      </c>
      <c r="AT264" s="199" t="s">
        <v>143</v>
      </c>
      <c r="AU264" s="199" t="s">
        <v>89</v>
      </c>
      <c r="AY264" s="13" t="s">
        <v>139</v>
      </c>
      <c r="BE264" s="200">
        <f t="shared" si="64"/>
        <v>0</v>
      </c>
      <c r="BF264" s="200">
        <f t="shared" si="65"/>
        <v>0</v>
      </c>
      <c r="BG264" s="200">
        <f t="shared" si="66"/>
        <v>0</v>
      </c>
      <c r="BH264" s="200">
        <f t="shared" si="67"/>
        <v>0</v>
      </c>
      <c r="BI264" s="200">
        <f t="shared" si="68"/>
        <v>0</v>
      </c>
      <c r="BJ264" s="13" t="s">
        <v>87</v>
      </c>
      <c r="BK264" s="200">
        <f t="shared" si="69"/>
        <v>0</v>
      </c>
      <c r="BL264" s="13" t="s">
        <v>186</v>
      </c>
      <c r="BM264" s="199" t="s">
        <v>619</v>
      </c>
    </row>
    <row r="265" spans="2:65" s="1" customFormat="1" ht="36" customHeight="1">
      <c r="B265" s="30"/>
      <c r="C265" s="188" t="s">
        <v>620</v>
      </c>
      <c r="D265" s="188" t="s">
        <v>143</v>
      </c>
      <c r="E265" s="189" t="s">
        <v>621</v>
      </c>
      <c r="F265" s="190" t="s">
        <v>622</v>
      </c>
      <c r="G265" s="191" t="s">
        <v>201</v>
      </c>
      <c r="H265" s="192">
        <v>6.25</v>
      </c>
      <c r="I265" s="193"/>
      <c r="J265" s="194">
        <f t="shared" si="60"/>
        <v>0</v>
      </c>
      <c r="K265" s="190" t="s">
        <v>147</v>
      </c>
      <c r="L265" s="34"/>
      <c r="M265" s="195" t="s">
        <v>1</v>
      </c>
      <c r="N265" s="196" t="s">
        <v>44</v>
      </c>
      <c r="O265" s="62"/>
      <c r="P265" s="197">
        <f t="shared" si="61"/>
        <v>0</v>
      </c>
      <c r="Q265" s="197">
        <v>0</v>
      </c>
      <c r="R265" s="197">
        <f t="shared" si="62"/>
        <v>0</v>
      </c>
      <c r="S265" s="197">
        <v>0</v>
      </c>
      <c r="T265" s="198">
        <f t="shared" si="63"/>
        <v>0</v>
      </c>
      <c r="AR265" s="199" t="s">
        <v>186</v>
      </c>
      <c r="AT265" s="199" t="s">
        <v>143</v>
      </c>
      <c r="AU265" s="199" t="s">
        <v>89</v>
      </c>
      <c r="AY265" s="13" t="s">
        <v>139</v>
      </c>
      <c r="BE265" s="200">
        <f t="shared" si="64"/>
        <v>0</v>
      </c>
      <c r="BF265" s="200">
        <f t="shared" si="65"/>
        <v>0</v>
      </c>
      <c r="BG265" s="200">
        <f t="shared" si="66"/>
        <v>0</v>
      </c>
      <c r="BH265" s="200">
        <f t="shared" si="67"/>
        <v>0</v>
      </c>
      <c r="BI265" s="200">
        <f t="shared" si="68"/>
        <v>0</v>
      </c>
      <c r="BJ265" s="13" t="s">
        <v>87</v>
      </c>
      <c r="BK265" s="200">
        <f t="shared" si="69"/>
        <v>0</v>
      </c>
      <c r="BL265" s="13" t="s">
        <v>186</v>
      </c>
      <c r="BM265" s="199" t="s">
        <v>623</v>
      </c>
    </row>
    <row r="266" spans="2:65" s="1" customFormat="1" ht="36" customHeight="1">
      <c r="B266" s="30"/>
      <c r="C266" s="188" t="s">
        <v>447</v>
      </c>
      <c r="D266" s="188" t="s">
        <v>143</v>
      </c>
      <c r="E266" s="189" t="s">
        <v>624</v>
      </c>
      <c r="F266" s="190" t="s">
        <v>625</v>
      </c>
      <c r="G266" s="191" t="s">
        <v>201</v>
      </c>
      <c r="H266" s="192">
        <v>3</v>
      </c>
      <c r="I266" s="193"/>
      <c r="J266" s="194">
        <f t="shared" si="60"/>
        <v>0</v>
      </c>
      <c r="K266" s="190" t="s">
        <v>147</v>
      </c>
      <c r="L266" s="34"/>
      <c r="M266" s="195" t="s">
        <v>1</v>
      </c>
      <c r="N266" s="196" t="s">
        <v>44</v>
      </c>
      <c r="O266" s="62"/>
      <c r="P266" s="197">
        <f t="shared" si="61"/>
        <v>0</v>
      </c>
      <c r="Q266" s="197">
        <v>0.00134</v>
      </c>
      <c r="R266" s="197">
        <f t="shared" si="62"/>
        <v>0.00402</v>
      </c>
      <c r="S266" s="197">
        <v>0</v>
      </c>
      <c r="T266" s="198">
        <f t="shared" si="63"/>
        <v>0</v>
      </c>
      <c r="AR266" s="199" t="s">
        <v>186</v>
      </c>
      <c r="AT266" s="199" t="s">
        <v>143</v>
      </c>
      <c r="AU266" s="199" t="s">
        <v>89</v>
      </c>
      <c r="AY266" s="13" t="s">
        <v>139</v>
      </c>
      <c r="BE266" s="200">
        <f t="shared" si="64"/>
        <v>0</v>
      </c>
      <c r="BF266" s="200">
        <f t="shared" si="65"/>
        <v>0</v>
      </c>
      <c r="BG266" s="200">
        <f t="shared" si="66"/>
        <v>0</v>
      </c>
      <c r="BH266" s="200">
        <f t="shared" si="67"/>
        <v>0</v>
      </c>
      <c r="BI266" s="200">
        <f t="shared" si="68"/>
        <v>0</v>
      </c>
      <c r="BJ266" s="13" t="s">
        <v>87</v>
      </c>
      <c r="BK266" s="200">
        <f t="shared" si="69"/>
        <v>0</v>
      </c>
      <c r="BL266" s="13" t="s">
        <v>186</v>
      </c>
      <c r="BM266" s="199" t="s">
        <v>626</v>
      </c>
    </row>
    <row r="267" spans="2:65" s="1" customFormat="1" ht="36" customHeight="1">
      <c r="B267" s="30"/>
      <c r="C267" s="188" t="s">
        <v>627</v>
      </c>
      <c r="D267" s="188" t="s">
        <v>143</v>
      </c>
      <c r="E267" s="189" t="s">
        <v>628</v>
      </c>
      <c r="F267" s="190" t="s">
        <v>629</v>
      </c>
      <c r="G267" s="191" t="s">
        <v>201</v>
      </c>
      <c r="H267" s="192">
        <v>3</v>
      </c>
      <c r="I267" s="193"/>
      <c r="J267" s="194">
        <f t="shared" si="60"/>
        <v>0</v>
      </c>
      <c r="K267" s="190" t="s">
        <v>147</v>
      </c>
      <c r="L267" s="34"/>
      <c r="M267" s="195" t="s">
        <v>1</v>
      </c>
      <c r="N267" s="196" t="s">
        <v>44</v>
      </c>
      <c r="O267" s="62"/>
      <c r="P267" s="197">
        <f t="shared" si="61"/>
        <v>0</v>
      </c>
      <c r="Q267" s="197">
        <v>0.00091</v>
      </c>
      <c r="R267" s="197">
        <f t="shared" si="62"/>
        <v>0.00273</v>
      </c>
      <c r="S267" s="197">
        <v>0</v>
      </c>
      <c r="T267" s="198">
        <f t="shared" si="63"/>
        <v>0</v>
      </c>
      <c r="AR267" s="199" t="s">
        <v>186</v>
      </c>
      <c r="AT267" s="199" t="s">
        <v>143</v>
      </c>
      <c r="AU267" s="199" t="s">
        <v>89</v>
      </c>
      <c r="AY267" s="13" t="s">
        <v>139</v>
      </c>
      <c r="BE267" s="200">
        <f t="shared" si="64"/>
        <v>0</v>
      </c>
      <c r="BF267" s="200">
        <f t="shared" si="65"/>
        <v>0</v>
      </c>
      <c r="BG267" s="200">
        <f t="shared" si="66"/>
        <v>0</v>
      </c>
      <c r="BH267" s="200">
        <f t="shared" si="67"/>
        <v>0</v>
      </c>
      <c r="BI267" s="200">
        <f t="shared" si="68"/>
        <v>0</v>
      </c>
      <c r="BJ267" s="13" t="s">
        <v>87</v>
      </c>
      <c r="BK267" s="200">
        <f t="shared" si="69"/>
        <v>0</v>
      </c>
      <c r="BL267" s="13" t="s">
        <v>186</v>
      </c>
      <c r="BM267" s="199" t="s">
        <v>630</v>
      </c>
    </row>
    <row r="268" spans="2:65" s="1" customFormat="1" ht="36" customHeight="1">
      <c r="B268" s="30"/>
      <c r="C268" s="188" t="s">
        <v>631</v>
      </c>
      <c r="D268" s="188" t="s">
        <v>143</v>
      </c>
      <c r="E268" s="189" t="s">
        <v>632</v>
      </c>
      <c r="F268" s="190" t="s">
        <v>633</v>
      </c>
      <c r="G268" s="191" t="s">
        <v>158</v>
      </c>
      <c r="H268" s="192">
        <v>83.55</v>
      </c>
      <c r="I268" s="193"/>
      <c r="J268" s="194">
        <f t="shared" si="60"/>
        <v>0</v>
      </c>
      <c r="K268" s="190" t="s">
        <v>147</v>
      </c>
      <c r="L268" s="34"/>
      <c r="M268" s="195" t="s">
        <v>1</v>
      </c>
      <c r="N268" s="196" t="s">
        <v>44</v>
      </c>
      <c r="O268" s="62"/>
      <c r="P268" s="197">
        <f t="shared" si="61"/>
        <v>0</v>
      </c>
      <c r="Q268" s="197">
        <v>0.0002</v>
      </c>
      <c r="R268" s="197">
        <f t="shared" si="62"/>
        <v>0.01671</v>
      </c>
      <c r="S268" s="197">
        <v>0</v>
      </c>
      <c r="T268" s="198">
        <f t="shared" si="63"/>
        <v>0</v>
      </c>
      <c r="AR268" s="199" t="s">
        <v>186</v>
      </c>
      <c r="AT268" s="199" t="s">
        <v>143</v>
      </c>
      <c r="AU268" s="199" t="s">
        <v>89</v>
      </c>
      <c r="AY268" s="13" t="s">
        <v>139</v>
      </c>
      <c r="BE268" s="200">
        <f t="shared" si="64"/>
        <v>0</v>
      </c>
      <c r="BF268" s="200">
        <f t="shared" si="65"/>
        <v>0</v>
      </c>
      <c r="BG268" s="200">
        <f t="shared" si="66"/>
        <v>0</v>
      </c>
      <c r="BH268" s="200">
        <f t="shared" si="67"/>
        <v>0</v>
      </c>
      <c r="BI268" s="200">
        <f t="shared" si="68"/>
        <v>0</v>
      </c>
      <c r="BJ268" s="13" t="s">
        <v>87</v>
      </c>
      <c r="BK268" s="200">
        <f t="shared" si="69"/>
        <v>0</v>
      </c>
      <c r="BL268" s="13" t="s">
        <v>186</v>
      </c>
      <c r="BM268" s="199" t="s">
        <v>634</v>
      </c>
    </row>
    <row r="269" spans="2:65" s="1" customFormat="1" ht="48" customHeight="1">
      <c r="B269" s="30"/>
      <c r="C269" s="188" t="s">
        <v>635</v>
      </c>
      <c r="D269" s="188" t="s">
        <v>143</v>
      </c>
      <c r="E269" s="189" t="s">
        <v>636</v>
      </c>
      <c r="F269" s="190" t="s">
        <v>637</v>
      </c>
      <c r="G269" s="191" t="s">
        <v>201</v>
      </c>
      <c r="H269" s="192">
        <v>16.15</v>
      </c>
      <c r="I269" s="193"/>
      <c r="J269" s="194">
        <f t="shared" si="60"/>
        <v>0</v>
      </c>
      <c r="K269" s="190" t="s">
        <v>147</v>
      </c>
      <c r="L269" s="34"/>
      <c r="M269" s="195" t="s">
        <v>1</v>
      </c>
      <c r="N269" s="196" t="s">
        <v>44</v>
      </c>
      <c r="O269" s="62"/>
      <c r="P269" s="197">
        <f t="shared" si="61"/>
        <v>0</v>
      </c>
      <c r="Q269" s="197">
        <v>4E-05</v>
      </c>
      <c r="R269" s="197">
        <f t="shared" si="62"/>
        <v>0.000646</v>
      </c>
      <c r="S269" s="197">
        <v>0</v>
      </c>
      <c r="T269" s="198">
        <f t="shared" si="63"/>
        <v>0</v>
      </c>
      <c r="AR269" s="199" t="s">
        <v>186</v>
      </c>
      <c r="AT269" s="199" t="s">
        <v>143</v>
      </c>
      <c r="AU269" s="199" t="s">
        <v>89</v>
      </c>
      <c r="AY269" s="13" t="s">
        <v>139</v>
      </c>
      <c r="BE269" s="200">
        <f t="shared" si="64"/>
        <v>0</v>
      </c>
      <c r="BF269" s="200">
        <f t="shared" si="65"/>
        <v>0</v>
      </c>
      <c r="BG269" s="200">
        <f t="shared" si="66"/>
        <v>0</v>
      </c>
      <c r="BH269" s="200">
        <f t="shared" si="67"/>
        <v>0</v>
      </c>
      <c r="BI269" s="200">
        <f t="shared" si="68"/>
        <v>0</v>
      </c>
      <c r="BJ269" s="13" t="s">
        <v>87</v>
      </c>
      <c r="BK269" s="200">
        <f t="shared" si="69"/>
        <v>0</v>
      </c>
      <c r="BL269" s="13" t="s">
        <v>186</v>
      </c>
      <c r="BM269" s="199" t="s">
        <v>638</v>
      </c>
    </row>
    <row r="270" spans="2:65" s="1" customFormat="1" ht="36" customHeight="1">
      <c r="B270" s="30"/>
      <c r="C270" s="188" t="s">
        <v>639</v>
      </c>
      <c r="D270" s="188" t="s">
        <v>143</v>
      </c>
      <c r="E270" s="189" t="s">
        <v>640</v>
      </c>
      <c r="F270" s="190" t="s">
        <v>641</v>
      </c>
      <c r="G270" s="191" t="s">
        <v>201</v>
      </c>
      <c r="H270" s="192">
        <v>9</v>
      </c>
      <c r="I270" s="193"/>
      <c r="J270" s="194">
        <f t="shared" si="60"/>
        <v>0</v>
      </c>
      <c r="K270" s="190" t="s">
        <v>147</v>
      </c>
      <c r="L270" s="34"/>
      <c r="M270" s="195" t="s">
        <v>1</v>
      </c>
      <c r="N270" s="196" t="s">
        <v>44</v>
      </c>
      <c r="O270" s="62"/>
      <c r="P270" s="197">
        <f t="shared" si="61"/>
        <v>0</v>
      </c>
      <c r="Q270" s="197">
        <v>0.00036</v>
      </c>
      <c r="R270" s="197">
        <f t="shared" si="62"/>
        <v>0.0032400000000000003</v>
      </c>
      <c r="S270" s="197">
        <v>0</v>
      </c>
      <c r="T270" s="198">
        <f t="shared" si="63"/>
        <v>0</v>
      </c>
      <c r="AR270" s="199" t="s">
        <v>186</v>
      </c>
      <c r="AT270" s="199" t="s">
        <v>143</v>
      </c>
      <c r="AU270" s="199" t="s">
        <v>89</v>
      </c>
      <c r="AY270" s="13" t="s">
        <v>139</v>
      </c>
      <c r="BE270" s="200">
        <f t="shared" si="64"/>
        <v>0</v>
      </c>
      <c r="BF270" s="200">
        <f t="shared" si="65"/>
        <v>0</v>
      </c>
      <c r="BG270" s="200">
        <f t="shared" si="66"/>
        <v>0</v>
      </c>
      <c r="BH270" s="200">
        <f t="shared" si="67"/>
        <v>0</v>
      </c>
      <c r="BI270" s="200">
        <f t="shared" si="68"/>
        <v>0</v>
      </c>
      <c r="BJ270" s="13" t="s">
        <v>87</v>
      </c>
      <c r="BK270" s="200">
        <f t="shared" si="69"/>
        <v>0</v>
      </c>
      <c r="BL270" s="13" t="s">
        <v>186</v>
      </c>
      <c r="BM270" s="199" t="s">
        <v>642</v>
      </c>
    </row>
    <row r="271" spans="2:65" s="1" customFormat="1" ht="36" customHeight="1">
      <c r="B271" s="30"/>
      <c r="C271" s="188" t="s">
        <v>643</v>
      </c>
      <c r="D271" s="188" t="s">
        <v>143</v>
      </c>
      <c r="E271" s="189" t="s">
        <v>644</v>
      </c>
      <c r="F271" s="190" t="s">
        <v>645</v>
      </c>
      <c r="G271" s="191" t="s">
        <v>158</v>
      </c>
      <c r="H271" s="192">
        <v>6.675</v>
      </c>
      <c r="I271" s="193"/>
      <c r="J271" s="194">
        <f t="shared" si="60"/>
        <v>0</v>
      </c>
      <c r="K271" s="190" t="s">
        <v>147</v>
      </c>
      <c r="L271" s="34"/>
      <c r="M271" s="195" t="s">
        <v>1</v>
      </c>
      <c r="N271" s="196" t="s">
        <v>44</v>
      </c>
      <c r="O271" s="62"/>
      <c r="P271" s="197">
        <f t="shared" si="61"/>
        <v>0</v>
      </c>
      <c r="Q271" s="197">
        <v>0.00322</v>
      </c>
      <c r="R271" s="197">
        <f t="shared" si="62"/>
        <v>0.021493500000000002</v>
      </c>
      <c r="S271" s="197">
        <v>0</v>
      </c>
      <c r="T271" s="198">
        <f t="shared" si="63"/>
        <v>0</v>
      </c>
      <c r="AR271" s="199" t="s">
        <v>186</v>
      </c>
      <c r="AT271" s="199" t="s">
        <v>143</v>
      </c>
      <c r="AU271" s="199" t="s">
        <v>89</v>
      </c>
      <c r="AY271" s="13" t="s">
        <v>139</v>
      </c>
      <c r="BE271" s="200">
        <f t="shared" si="64"/>
        <v>0</v>
      </c>
      <c r="BF271" s="200">
        <f t="shared" si="65"/>
        <v>0</v>
      </c>
      <c r="BG271" s="200">
        <f t="shared" si="66"/>
        <v>0</v>
      </c>
      <c r="BH271" s="200">
        <f t="shared" si="67"/>
        <v>0</v>
      </c>
      <c r="BI271" s="200">
        <f t="shared" si="68"/>
        <v>0</v>
      </c>
      <c r="BJ271" s="13" t="s">
        <v>87</v>
      </c>
      <c r="BK271" s="200">
        <f t="shared" si="69"/>
        <v>0</v>
      </c>
      <c r="BL271" s="13" t="s">
        <v>186</v>
      </c>
      <c r="BM271" s="199" t="s">
        <v>646</v>
      </c>
    </row>
    <row r="272" spans="2:65" s="1" customFormat="1" ht="60" customHeight="1">
      <c r="B272" s="30"/>
      <c r="C272" s="188" t="s">
        <v>647</v>
      </c>
      <c r="D272" s="188" t="s">
        <v>143</v>
      </c>
      <c r="E272" s="189" t="s">
        <v>648</v>
      </c>
      <c r="F272" s="190" t="s">
        <v>649</v>
      </c>
      <c r="G272" s="191" t="s">
        <v>158</v>
      </c>
      <c r="H272" s="192">
        <v>12.075</v>
      </c>
      <c r="I272" s="193"/>
      <c r="J272" s="194">
        <f t="shared" si="60"/>
        <v>0</v>
      </c>
      <c r="K272" s="190" t="s">
        <v>147</v>
      </c>
      <c r="L272" s="34"/>
      <c r="M272" s="195" t="s">
        <v>1</v>
      </c>
      <c r="N272" s="196" t="s">
        <v>44</v>
      </c>
      <c r="O272" s="62"/>
      <c r="P272" s="197">
        <f t="shared" si="61"/>
        <v>0</v>
      </c>
      <c r="Q272" s="197">
        <v>0.05542</v>
      </c>
      <c r="R272" s="197">
        <f t="shared" si="62"/>
        <v>0.6691965</v>
      </c>
      <c r="S272" s="197">
        <v>0</v>
      </c>
      <c r="T272" s="198">
        <f t="shared" si="63"/>
        <v>0</v>
      </c>
      <c r="AR272" s="199" t="s">
        <v>186</v>
      </c>
      <c r="AT272" s="199" t="s">
        <v>143</v>
      </c>
      <c r="AU272" s="199" t="s">
        <v>89</v>
      </c>
      <c r="AY272" s="13" t="s">
        <v>139</v>
      </c>
      <c r="BE272" s="200">
        <f t="shared" si="64"/>
        <v>0</v>
      </c>
      <c r="BF272" s="200">
        <f t="shared" si="65"/>
        <v>0</v>
      </c>
      <c r="BG272" s="200">
        <f t="shared" si="66"/>
        <v>0</v>
      </c>
      <c r="BH272" s="200">
        <f t="shared" si="67"/>
        <v>0</v>
      </c>
      <c r="BI272" s="200">
        <f t="shared" si="68"/>
        <v>0</v>
      </c>
      <c r="BJ272" s="13" t="s">
        <v>87</v>
      </c>
      <c r="BK272" s="200">
        <f t="shared" si="69"/>
        <v>0</v>
      </c>
      <c r="BL272" s="13" t="s">
        <v>186</v>
      </c>
      <c r="BM272" s="199" t="s">
        <v>650</v>
      </c>
    </row>
    <row r="273" spans="2:65" s="1" customFormat="1" ht="72" customHeight="1">
      <c r="B273" s="30"/>
      <c r="C273" s="188" t="s">
        <v>651</v>
      </c>
      <c r="D273" s="188" t="s">
        <v>143</v>
      </c>
      <c r="E273" s="189" t="s">
        <v>652</v>
      </c>
      <c r="F273" s="190" t="s">
        <v>653</v>
      </c>
      <c r="G273" s="191" t="s">
        <v>158</v>
      </c>
      <c r="H273" s="192">
        <v>6.675</v>
      </c>
      <c r="I273" s="193"/>
      <c r="J273" s="194">
        <f t="shared" si="60"/>
        <v>0</v>
      </c>
      <c r="K273" s="190" t="s">
        <v>147</v>
      </c>
      <c r="L273" s="34"/>
      <c r="M273" s="195" t="s">
        <v>1</v>
      </c>
      <c r="N273" s="196" t="s">
        <v>44</v>
      </c>
      <c r="O273" s="62"/>
      <c r="P273" s="197">
        <f t="shared" si="61"/>
        <v>0</v>
      </c>
      <c r="Q273" s="197">
        <v>0.05233</v>
      </c>
      <c r="R273" s="197">
        <f t="shared" si="62"/>
        <v>0.34930275</v>
      </c>
      <c r="S273" s="197">
        <v>0</v>
      </c>
      <c r="T273" s="198">
        <f t="shared" si="63"/>
        <v>0</v>
      </c>
      <c r="AR273" s="199" t="s">
        <v>186</v>
      </c>
      <c r="AT273" s="199" t="s">
        <v>143</v>
      </c>
      <c r="AU273" s="199" t="s">
        <v>89</v>
      </c>
      <c r="AY273" s="13" t="s">
        <v>139</v>
      </c>
      <c r="BE273" s="200">
        <f t="shared" si="64"/>
        <v>0</v>
      </c>
      <c r="BF273" s="200">
        <f t="shared" si="65"/>
        <v>0</v>
      </c>
      <c r="BG273" s="200">
        <f t="shared" si="66"/>
        <v>0</v>
      </c>
      <c r="BH273" s="200">
        <f t="shared" si="67"/>
        <v>0</v>
      </c>
      <c r="BI273" s="200">
        <f t="shared" si="68"/>
        <v>0</v>
      </c>
      <c r="BJ273" s="13" t="s">
        <v>87</v>
      </c>
      <c r="BK273" s="200">
        <f t="shared" si="69"/>
        <v>0</v>
      </c>
      <c r="BL273" s="13" t="s">
        <v>186</v>
      </c>
      <c r="BM273" s="199" t="s">
        <v>654</v>
      </c>
    </row>
    <row r="274" spans="2:65" s="1" customFormat="1" ht="48" customHeight="1">
      <c r="B274" s="30"/>
      <c r="C274" s="188" t="s">
        <v>655</v>
      </c>
      <c r="D274" s="188" t="s">
        <v>143</v>
      </c>
      <c r="E274" s="189" t="s">
        <v>656</v>
      </c>
      <c r="F274" s="190" t="s">
        <v>657</v>
      </c>
      <c r="G274" s="191" t="s">
        <v>158</v>
      </c>
      <c r="H274" s="192">
        <v>4.862</v>
      </c>
      <c r="I274" s="193"/>
      <c r="J274" s="194">
        <f t="shared" si="60"/>
        <v>0</v>
      </c>
      <c r="K274" s="190" t="s">
        <v>147</v>
      </c>
      <c r="L274" s="34"/>
      <c r="M274" s="195" t="s">
        <v>1</v>
      </c>
      <c r="N274" s="196" t="s">
        <v>44</v>
      </c>
      <c r="O274" s="62"/>
      <c r="P274" s="197">
        <f t="shared" si="61"/>
        <v>0</v>
      </c>
      <c r="Q274" s="197">
        <v>0.01223</v>
      </c>
      <c r="R274" s="197">
        <f t="shared" si="62"/>
        <v>0.059462259999999996</v>
      </c>
      <c r="S274" s="197">
        <v>0</v>
      </c>
      <c r="T274" s="198">
        <f t="shared" si="63"/>
        <v>0</v>
      </c>
      <c r="AR274" s="199" t="s">
        <v>186</v>
      </c>
      <c r="AT274" s="199" t="s">
        <v>143</v>
      </c>
      <c r="AU274" s="199" t="s">
        <v>89</v>
      </c>
      <c r="AY274" s="13" t="s">
        <v>139</v>
      </c>
      <c r="BE274" s="200">
        <f t="shared" si="64"/>
        <v>0</v>
      </c>
      <c r="BF274" s="200">
        <f t="shared" si="65"/>
        <v>0</v>
      </c>
      <c r="BG274" s="200">
        <f t="shared" si="66"/>
        <v>0</v>
      </c>
      <c r="BH274" s="200">
        <f t="shared" si="67"/>
        <v>0</v>
      </c>
      <c r="BI274" s="200">
        <f t="shared" si="68"/>
        <v>0</v>
      </c>
      <c r="BJ274" s="13" t="s">
        <v>87</v>
      </c>
      <c r="BK274" s="200">
        <f t="shared" si="69"/>
        <v>0</v>
      </c>
      <c r="BL274" s="13" t="s">
        <v>186</v>
      </c>
      <c r="BM274" s="199" t="s">
        <v>658</v>
      </c>
    </row>
    <row r="275" spans="2:65" s="1" customFormat="1" ht="48" customHeight="1">
      <c r="B275" s="30"/>
      <c r="C275" s="188" t="s">
        <v>659</v>
      </c>
      <c r="D275" s="188" t="s">
        <v>143</v>
      </c>
      <c r="E275" s="189" t="s">
        <v>660</v>
      </c>
      <c r="F275" s="190" t="s">
        <v>661</v>
      </c>
      <c r="G275" s="191" t="s">
        <v>158</v>
      </c>
      <c r="H275" s="192">
        <v>3.276</v>
      </c>
      <c r="I275" s="193"/>
      <c r="J275" s="194">
        <f t="shared" si="60"/>
        <v>0</v>
      </c>
      <c r="K275" s="190" t="s">
        <v>147</v>
      </c>
      <c r="L275" s="34"/>
      <c r="M275" s="195" t="s">
        <v>1</v>
      </c>
      <c r="N275" s="196" t="s">
        <v>44</v>
      </c>
      <c r="O275" s="62"/>
      <c r="P275" s="197">
        <f t="shared" si="61"/>
        <v>0</v>
      </c>
      <c r="Q275" s="197">
        <v>0.01254</v>
      </c>
      <c r="R275" s="197">
        <f t="shared" si="62"/>
        <v>0.04108104</v>
      </c>
      <c r="S275" s="197">
        <v>0</v>
      </c>
      <c r="T275" s="198">
        <f t="shared" si="63"/>
        <v>0</v>
      </c>
      <c r="AR275" s="199" t="s">
        <v>186</v>
      </c>
      <c r="AT275" s="199" t="s">
        <v>143</v>
      </c>
      <c r="AU275" s="199" t="s">
        <v>89</v>
      </c>
      <c r="AY275" s="13" t="s">
        <v>139</v>
      </c>
      <c r="BE275" s="200">
        <f t="shared" si="64"/>
        <v>0</v>
      </c>
      <c r="BF275" s="200">
        <f t="shared" si="65"/>
        <v>0</v>
      </c>
      <c r="BG275" s="200">
        <f t="shared" si="66"/>
        <v>0</v>
      </c>
      <c r="BH275" s="200">
        <f t="shared" si="67"/>
        <v>0</v>
      </c>
      <c r="BI275" s="200">
        <f t="shared" si="68"/>
        <v>0</v>
      </c>
      <c r="BJ275" s="13" t="s">
        <v>87</v>
      </c>
      <c r="BK275" s="200">
        <f t="shared" si="69"/>
        <v>0</v>
      </c>
      <c r="BL275" s="13" t="s">
        <v>186</v>
      </c>
      <c r="BM275" s="199" t="s">
        <v>662</v>
      </c>
    </row>
    <row r="276" spans="2:65" s="1" customFormat="1" ht="36" customHeight="1">
      <c r="B276" s="30"/>
      <c r="C276" s="188" t="s">
        <v>663</v>
      </c>
      <c r="D276" s="188" t="s">
        <v>143</v>
      </c>
      <c r="E276" s="189" t="s">
        <v>664</v>
      </c>
      <c r="F276" s="190" t="s">
        <v>665</v>
      </c>
      <c r="G276" s="191" t="s">
        <v>201</v>
      </c>
      <c r="H276" s="192">
        <v>16.15</v>
      </c>
      <c r="I276" s="193"/>
      <c r="J276" s="194">
        <f t="shared" si="60"/>
        <v>0</v>
      </c>
      <c r="K276" s="190" t="s">
        <v>147</v>
      </c>
      <c r="L276" s="34"/>
      <c r="M276" s="195" t="s">
        <v>1</v>
      </c>
      <c r="N276" s="196" t="s">
        <v>44</v>
      </c>
      <c r="O276" s="62"/>
      <c r="P276" s="197">
        <f t="shared" si="61"/>
        <v>0</v>
      </c>
      <c r="Q276" s="197">
        <v>0.00026</v>
      </c>
      <c r="R276" s="197">
        <f t="shared" si="62"/>
        <v>0.004199</v>
      </c>
      <c r="S276" s="197">
        <v>0</v>
      </c>
      <c r="T276" s="198">
        <f t="shared" si="63"/>
        <v>0</v>
      </c>
      <c r="AR276" s="199" t="s">
        <v>186</v>
      </c>
      <c r="AT276" s="199" t="s">
        <v>143</v>
      </c>
      <c r="AU276" s="199" t="s">
        <v>89</v>
      </c>
      <c r="AY276" s="13" t="s">
        <v>139</v>
      </c>
      <c r="BE276" s="200">
        <f t="shared" si="64"/>
        <v>0</v>
      </c>
      <c r="BF276" s="200">
        <f t="shared" si="65"/>
        <v>0</v>
      </c>
      <c r="BG276" s="200">
        <f t="shared" si="66"/>
        <v>0</v>
      </c>
      <c r="BH276" s="200">
        <f t="shared" si="67"/>
        <v>0</v>
      </c>
      <c r="BI276" s="200">
        <f t="shared" si="68"/>
        <v>0</v>
      </c>
      <c r="BJ276" s="13" t="s">
        <v>87</v>
      </c>
      <c r="BK276" s="200">
        <f t="shared" si="69"/>
        <v>0</v>
      </c>
      <c r="BL276" s="13" t="s">
        <v>186</v>
      </c>
      <c r="BM276" s="199" t="s">
        <v>666</v>
      </c>
    </row>
    <row r="277" spans="2:65" s="1" customFormat="1" ht="36" customHeight="1">
      <c r="B277" s="30"/>
      <c r="C277" s="188" t="s">
        <v>667</v>
      </c>
      <c r="D277" s="188" t="s">
        <v>143</v>
      </c>
      <c r="E277" s="189" t="s">
        <v>668</v>
      </c>
      <c r="F277" s="190" t="s">
        <v>669</v>
      </c>
      <c r="G277" s="191" t="s">
        <v>158</v>
      </c>
      <c r="H277" s="192">
        <v>8.138</v>
      </c>
      <c r="I277" s="193"/>
      <c r="J277" s="194">
        <f t="shared" si="60"/>
        <v>0</v>
      </c>
      <c r="K277" s="190" t="s">
        <v>147</v>
      </c>
      <c r="L277" s="34"/>
      <c r="M277" s="195" t="s">
        <v>1</v>
      </c>
      <c r="N277" s="196" t="s">
        <v>44</v>
      </c>
      <c r="O277" s="62"/>
      <c r="P277" s="197">
        <f t="shared" si="61"/>
        <v>0</v>
      </c>
      <c r="Q277" s="197">
        <v>0.0001</v>
      </c>
      <c r="R277" s="197">
        <f t="shared" si="62"/>
        <v>0.0008138</v>
      </c>
      <c r="S277" s="197">
        <v>0</v>
      </c>
      <c r="T277" s="198">
        <f t="shared" si="63"/>
        <v>0</v>
      </c>
      <c r="AR277" s="199" t="s">
        <v>186</v>
      </c>
      <c r="AT277" s="199" t="s">
        <v>143</v>
      </c>
      <c r="AU277" s="199" t="s">
        <v>89</v>
      </c>
      <c r="AY277" s="13" t="s">
        <v>139</v>
      </c>
      <c r="BE277" s="200">
        <f t="shared" si="64"/>
        <v>0</v>
      </c>
      <c r="BF277" s="200">
        <f t="shared" si="65"/>
        <v>0</v>
      </c>
      <c r="BG277" s="200">
        <f t="shared" si="66"/>
        <v>0</v>
      </c>
      <c r="BH277" s="200">
        <f t="shared" si="67"/>
        <v>0</v>
      </c>
      <c r="BI277" s="200">
        <f t="shared" si="68"/>
        <v>0</v>
      </c>
      <c r="BJ277" s="13" t="s">
        <v>87</v>
      </c>
      <c r="BK277" s="200">
        <f t="shared" si="69"/>
        <v>0</v>
      </c>
      <c r="BL277" s="13" t="s">
        <v>186</v>
      </c>
      <c r="BM277" s="199" t="s">
        <v>670</v>
      </c>
    </row>
    <row r="278" spans="2:65" s="1" customFormat="1" ht="24" customHeight="1">
      <c r="B278" s="30"/>
      <c r="C278" s="188" t="s">
        <v>671</v>
      </c>
      <c r="D278" s="188" t="s">
        <v>143</v>
      </c>
      <c r="E278" s="189" t="s">
        <v>672</v>
      </c>
      <c r="F278" s="190" t="s">
        <v>673</v>
      </c>
      <c r="G278" s="191" t="s">
        <v>158</v>
      </c>
      <c r="H278" s="192">
        <v>8.138</v>
      </c>
      <c r="I278" s="193"/>
      <c r="J278" s="194">
        <f t="shared" si="60"/>
        <v>0</v>
      </c>
      <c r="K278" s="190" t="s">
        <v>147</v>
      </c>
      <c r="L278" s="34"/>
      <c r="M278" s="195" t="s">
        <v>1</v>
      </c>
      <c r="N278" s="196" t="s">
        <v>44</v>
      </c>
      <c r="O278" s="62"/>
      <c r="P278" s="197">
        <f t="shared" si="61"/>
        <v>0</v>
      </c>
      <c r="Q278" s="197">
        <v>0.0001</v>
      </c>
      <c r="R278" s="197">
        <f t="shared" si="62"/>
        <v>0.0008138</v>
      </c>
      <c r="S278" s="197">
        <v>0</v>
      </c>
      <c r="T278" s="198">
        <f t="shared" si="63"/>
        <v>0</v>
      </c>
      <c r="AR278" s="199" t="s">
        <v>186</v>
      </c>
      <c r="AT278" s="199" t="s">
        <v>143</v>
      </c>
      <c r="AU278" s="199" t="s">
        <v>89</v>
      </c>
      <c r="AY278" s="13" t="s">
        <v>139</v>
      </c>
      <c r="BE278" s="200">
        <f t="shared" si="64"/>
        <v>0</v>
      </c>
      <c r="BF278" s="200">
        <f t="shared" si="65"/>
        <v>0</v>
      </c>
      <c r="BG278" s="200">
        <f t="shared" si="66"/>
        <v>0</v>
      </c>
      <c r="BH278" s="200">
        <f t="shared" si="67"/>
        <v>0</v>
      </c>
      <c r="BI278" s="200">
        <f t="shared" si="68"/>
        <v>0</v>
      </c>
      <c r="BJ278" s="13" t="s">
        <v>87</v>
      </c>
      <c r="BK278" s="200">
        <f t="shared" si="69"/>
        <v>0</v>
      </c>
      <c r="BL278" s="13" t="s">
        <v>186</v>
      </c>
      <c r="BM278" s="199" t="s">
        <v>674</v>
      </c>
    </row>
    <row r="279" spans="2:65" s="1" customFormat="1" ht="24" customHeight="1">
      <c r="B279" s="30"/>
      <c r="C279" s="188" t="s">
        <v>675</v>
      </c>
      <c r="D279" s="188" t="s">
        <v>143</v>
      </c>
      <c r="E279" s="189" t="s">
        <v>676</v>
      </c>
      <c r="F279" s="190" t="s">
        <v>677</v>
      </c>
      <c r="G279" s="191" t="s">
        <v>158</v>
      </c>
      <c r="H279" s="192">
        <v>8.138</v>
      </c>
      <c r="I279" s="193"/>
      <c r="J279" s="194">
        <f t="shared" si="60"/>
        <v>0</v>
      </c>
      <c r="K279" s="190" t="s">
        <v>147</v>
      </c>
      <c r="L279" s="34"/>
      <c r="M279" s="195" t="s">
        <v>1</v>
      </c>
      <c r="N279" s="196" t="s">
        <v>44</v>
      </c>
      <c r="O279" s="62"/>
      <c r="P279" s="197">
        <f t="shared" si="61"/>
        <v>0</v>
      </c>
      <c r="Q279" s="197">
        <v>0.0001</v>
      </c>
      <c r="R279" s="197">
        <f t="shared" si="62"/>
        <v>0.0008138</v>
      </c>
      <c r="S279" s="197">
        <v>0</v>
      </c>
      <c r="T279" s="198">
        <f t="shared" si="63"/>
        <v>0</v>
      </c>
      <c r="AR279" s="199" t="s">
        <v>186</v>
      </c>
      <c r="AT279" s="199" t="s">
        <v>143</v>
      </c>
      <c r="AU279" s="199" t="s">
        <v>89</v>
      </c>
      <c r="AY279" s="13" t="s">
        <v>139</v>
      </c>
      <c r="BE279" s="200">
        <f t="shared" si="64"/>
        <v>0</v>
      </c>
      <c r="BF279" s="200">
        <f t="shared" si="65"/>
        <v>0</v>
      </c>
      <c r="BG279" s="200">
        <f t="shared" si="66"/>
        <v>0</v>
      </c>
      <c r="BH279" s="200">
        <f t="shared" si="67"/>
        <v>0</v>
      </c>
      <c r="BI279" s="200">
        <f t="shared" si="68"/>
        <v>0</v>
      </c>
      <c r="BJ279" s="13" t="s">
        <v>87</v>
      </c>
      <c r="BK279" s="200">
        <f t="shared" si="69"/>
        <v>0</v>
      </c>
      <c r="BL279" s="13" t="s">
        <v>186</v>
      </c>
      <c r="BM279" s="199" t="s">
        <v>678</v>
      </c>
    </row>
    <row r="280" spans="2:65" s="1" customFormat="1" ht="36" customHeight="1">
      <c r="B280" s="30"/>
      <c r="C280" s="188" t="s">
        <v>679</v>
      </c>
      <c r="D280" s="188" t="s">
        <v>143</v>
      </c>
      <c r="E280" s="189" t="s">
        <v>680</v>
      </c>
      <c r="F280" s="190" t="s">
        <v>681</v>
      </c>
      <c r="G280" s="191" t="s">
        <v>323</v>
      </c>
      <c r="H280" s="211"/>
      <c r="I280" s="193"/>
      <c r="J280" s="194">
        <f t="shared" si="60"/>
        <v>0</v>
      </c>
      <c r="K280" s="190" t="s">
        <v>147</v>
      </c>
      <c r="L280" s="34"/>
      <c r="M280" s="195" t="s">
        <v>1</v>
      </c>
      <c r="N280" s="196" t="s">
        <v>44</v>
      </c>
      <c r="O280" s="62"/>
      <c r="P280" s="197">
        <f t="shared" si="61"/>
        <v>0</v>
      </c>
      <c r="Q280" s="197">
        <v>0</v>
      </c>
      <c r="R280" s="197">
        <f t="shared" si="62"/>
        <v>0</v>
      </c>
      <c r="S280" s="197">
        <v>0</v>
      </c>
      <c r="T280" s="198">
        <f t="shared" si="63"/>
        <v>0</v>
      </c>
      <c r="AR280" s="199" t="s">
        <v>186</v>
      </c>
      <c r="AT280" s="199" t="s">
        <v>143</v>
      </c>
      <c r="AU280" s="199" t="s">
        <v>89</v>
      </c>
      <c r="AY280" s="13" t="s">
        <v>139</v>
      </c>
      <c r="BE280" s="200">
        <f t="shared" si="64"/>
        <v>0</v>
      </c>
      <c r="BF280" s="200">
        <f t="shared" si="65"/>
        <v>0</v>
      </c>
      <c r="BG280" s="200">
        <f t="shared" si="66"/>
        <v>0</v>
      </c>
      <c r="BH280" s="200">
        <f t="shared" si="67"/>
        <v>0</v>
      </c>
      <c r="BI280" s="200">
        <f t="shared" si="68"/>
        <v>0</v>
      </c>
      <c r="BJ280" s="13" t="s">
        <v>87</v>
      </c>
      <c r="BK280" s="200">
        <f t="shared" si="69"/>
        <v>0</v>
      </c>
      <c r="BL280" s="13" t="s">
        <v>186</v>
      </c>
      <c r="BM280" s="199" t="s">
        <v>682</v>
      </c>
    </row>
    <row r="281" spans="2:63" s="11" customFormat="1" ht="22.8" customHeight="1">
      <c r="B281" s="172"/>
      <c r="C281" s="173"/>
      <c r="D281" s="174" t="s">
        <v>78</v>
      </c>
      <c r="E281" s="186" t="s">
        <v>683</v>
      </c>
      <c r="F281" s="186" t="s">
        <v>684</v>
      </c>
      <c r="G281" s="173"/>
      <c r="H281" s="173"/>
      <c r="I281" s="176"/>
      <c r="J281" s="187">
        <f>BK281</f>
        <v>0</v>
      </c>
      <c r="K281" s="173"/>
      <c r="L281" s="178"/>
      <c r="M281" s="179"/>
      <c r="N281" s="180"/>
      <c r="O281" s="180"/>
      <c r="P281" s="181">
        <f>SUM(P282:P288)</f>
        <v>0</v>
      </c>
      <c r="Q281" s="180"/>
      <c r="R281" s="181">
        <f>SUM(R282:R288)</f>
        <v>0.049409999999999996</v>
      </c>
      <c r="S281" s="180"/>
      <c r="T281" s="182">
        <f>SUM(T282:T288)</f>
        <v>0</v>
      </c>
      <c r="AR281" s="183" t="s">
        <v>89</v>
      </c>
      <c r="AT281" s="184" t="s">
        <v>78</v>
      </c>
      <c r="AU281" s="184" t="s">
        <v>87</v>
      </c>
      <c r="AY281" s="183" t="s">
        <v>139</v>
      </c>
      <c r="BK281" s="185">
        <f>SUM(BK282:BK288)</f>
        <v>0</v>
      </c>
    </row>
    <row r="282" spans="2:65" s="1" customFormat="1" ht="36" customHeight="1">
      <c r="B282" s="30"/>
      <c r="C282" s="188" t="s">
        <v>685</v>
      </c>
      <c r="D282" s="188" t="s">
        <v>143</v>
      </c>
      <c r="E282" s="189" t="s">
        <v>686</v>
      </c>
      <c r="F282" s="190" t="s">
        <v>687</v>
      </c>
      <c r="G282" s="191" t="s">
        <v>146</v>
      </c>
      <c r="H282" s="192">
        <v>3</v>
      </c>
      <c r="I282" s="193"/>
      <c r="J282" s="194">
        <f aca="true" t="shared" si="70" ref="J282:J288">ROUND(I282*H282,2)</f>
        <v>0</v>
      </c>
      <c r="K282" s="190" t="s">
        <v>147</v>
      </c>
      <c r="L282" s="34"/>
      <c r="M282" s="195" t="s">
        <v>1</v>
      </c>
      <c r="N282" s="196" t="s">
        <v>44</v>
      </c>
      <c r="O282" s="62"/>
      <c r="P282" s="197">
        <f aca="true" t="shared" si="71" ref="P282:P288">O282*H282</f>
        <v>0</v>
      </c>
      <c r="Q282" s="197">
        <v>0</v>
      </c>
      <c r="R282" s="197">
        <f aca="true" t="shared" si="72" ref="R282:R288">Q282*H282</f>
        <v>0</v>
      </c>
      <c r="S282" s="197">
        <v>0</v>
      </c>
      <c r="T282" s="198">
        <f aca="true" t="shared" si="73" ref="T282:T288">S282*H282</f>
        <v>0</v>
      </c>
      <c r="AR282" s="199" t="s">
        <v>186</v>
      </c>
      <c r="AT282" s="199" t="s">
        <v>143</v>
      </c>
      <c r="AU282" s="199" t="s">
        <v>89</v>
      </c>
      <c r="AY282" s="13" t="s">
        <v>139</v>
      </c>
      <c r="BE282" s="200">
        <f aca="true" t="shared" si="74" ref="BE282:BE288">IF(N282="základní",J282,0)</f>
        <v>0</v>
      </c>
      <c r="BF282" s="200">
        <f aca="true" t="shared" si="75" ref="BF282:BF288">IF(N282="snížená",J282,0)</f>
        <v>0</v>
      </c>
      <c r="BG282" s="200">
        <f aca="true" t="shared" si="76" ref="BG282:BG288">IF(N282="zákl. přenesená",J282,0)</f>
        <v>0</v>
      </c>
      <c r="BH282" s="200">
        <f aca="true" t="shared" si="77" ref="BH282:BH288">IF(N282="sníž. přenesená",J282,0)</f>
        <v>0</v>
      </c>
      <c r="BI282" s="200">
        <f aca="true" t="shared" si="78" ref="BI282:BI288">IF(N282="nulová",J282,0)</f>
        <v>0</v>
      </c>
      <c r="BJ282" s="13" t="s">
        <v>87</v>
      </c>
      <c r="BK282" s="200">
        <f aca="true" t="shared" si="79" ref="BK282:BK288">ROUND(I282*H282,2)</f>
        <v>0</v>
      </c>
      <c r="BL282" s="13" t="s">
        <v>186</v>
      </c>
      <c r="BM282" s="199" t="s">
        <v>688</v>
      </c>
    </row>
    <row r="283" spans="2:65" s="1" customFormat="1" ht="24" customHeight="1">
      <c r="B283" s="30"/>
      <c r="C283" s="201" t="s">
        <v>689</v>
      </c>
      <c r="D283" s="201" t="s">
        <v>166</v>
      </c>
      <c r="E283" s="202" t="s">
        <v>690</v>
      </c>
      <c r="F283" s="203" t="s">
        <v>691</v>
      </c>
      <c r="G283" s="204" t="s">
        <v>146</v>
      </c>
      <c r="H283" s="205">
        <v>1</v>
      </c>
      <c r="I283" s="206"/>
      <c r="J283" s="207">
        <f t="shared" si="70"/>
        <v>0</v>
      </c>
      <c r="K283" s="203" t="s">
        <v>147</v>
      </c>
      <c r="L283" s="208"/>
      <c r="M283" s="209" t="s">
        <v>1</v>
      </c>
      <c r="N283" s="210" t="s">
        <v>44</v>
      </c>
      <c r="O283" s="62"/>
      <c r="P283" s="197">
        <f t="shared" si="71"/>
        <v>0</v>
      </c>
      <c r="Q283" s="197">
        <v>0.016</v>
      </c>
      <c r="R283" s="197">
        <f t="shared" si="72"/>
        <v>0.016</v>
      </c>
      <c r="S283" s="197">
        <v>0</v>
      </c>
      <c r="T283" s="198">
        <f t="shared" si="73"/>
        <v>0</v>
      </c>
      <c r="AR283" s="199" t="s">
        <v>447</v>
      </c>
      <c r="AT283" s="199" t="s">
        <v>166</v>
      </c>
      <c r="AU283" s="199" t="s">
        <v>89</v>
      </c>
      <c r="AY283" s="13" t="s">
        <v>139</v>
      </c>
      <c r="BE283" s="200">
        <f t="shared" si="74"/>
        <v>0</v>
      </c>
      <c r="BF283" s="200">
        <f t="shared" si="75"/>
        <v>0</v>
      </c>
      <c r="BG283" s="200">
        <f t="shared" si="76"/>
        <v>0</v>
      </c>
      <c r="BH283" s="200">
        <f t="shared" si="77"/>
        <v>0</v>
      </c>
      <c r="BI283" s="200">
        <f t="shared" si="78"/>
        <v>0</v>
      </c>
      <c r="BJ283" s="13" t="s">
        <v>87</v>
      </c>
      <c r="BK283" s="200">
        <f t="shared" si="79"/>
        <v>0</v>
      </c>
      <c r="BL283" s="13" t="s">
        <v>186</v>
      </c>
      <c r="BM283" s="199" t="s">
        <v>692</v>
      </c>
    </row>
    <row r="284" spans="2:65" s="1" customFormat="1" ht="24" customHeight="1">
      <c r="B284" s="30"/>
      <c r="C284" s="201" t="s">
        <v>693</v>
      </c>
      <c r="D284" s="201" t="s">
        <v>166</v>
      </c>
      <c r="E284" s="202" t="s">
        <v>694</v>
      </c>
      <c r="F284" s="203" t="s">
        <v>695</v>
      </c>
      <c r="G284" s="204" t="s">
        <v>146</v>
      </c>
      <c r="H284" s="205">
        <v>2</v>
      </c>
      <c r="I284" s="206"/>
      <c r="J284" s="207">
        <f t="shared" si="70"/>
        <v>0</v>
      </c>
      <c r="K284" s="203" t="s">
        <v>147</v>
      </c>
      <c r="L284" s="208"/>
      <c r="M284" s="209" t="s">
        <v>1</v>
      </c>
      <c r="N284" s="210" t="s">
        <v>44</v>
      </c>
      <c r="O284" s="62"/>
      <c r="P284" s="197">
        <f t="shared" si="71"/>
        <v>0</v>
      </c>
      <c r="Q284" s="197">
        <v>0.016</v>
      </c>
      <c r="R284" s="197">
        <f t="shared" si="72"/>
        <v>0.032</v>
      </c>
      <c r="S284" s="197">
        <v>0</v>
      </c>
      <c r="T284" s="198">
        <f t="shared" si="73"/>
        <v>0</v>
      </c>
      <c r="AR284" s="199" t="s">
        <v>447</v>
      </c>
      <c r="AT284" s="199" t="s">
        <v>166</v>
      </c>
      <c r="AU284" s="199" t="s">
        <v>89</v>
      </c>
      <c r="AY284" s="13" t="s">
        <v>139</v>
      </c>
      <c r="BE284" s="200">
        <f t="shared" si="74"/>
        <v>0</v>
      </c>
      <c r="BF284" s="200">
        <f t="shared" si="75"/>
        <v>0</v>
      </c>
      <c r="BG284" s="200">
        <f t="shared" si="76"/>
        <v>0</v>
      </c>
      <c r="BH284" s="200">
        <f t="shared" si="77"/>
        <v>0</v>
      </c>
      <c r="BI284" s="200">
        <f t="shared" si="78"/>
        <v>0</v>
      </c>
      <c r="BJ284" s="13" t="s">
        <v>87</v>
      </c>
      <c r="BK284" s="200">
        <f t="shared" si="79"/>
        <v>0</v>
      </c>
      <c r="BL284" s="13" t="s">
        <v>186</v>
      </c>
      <c r="BM284" s="199" t="s">
        <v>696</v>
      </c>
    </row>
    <row r="285" spans="2:65" s="1" customFormat="1" ht="24" customHeight="1">
      <c r="B285" s="30"/>
      <c r="C285" s="188" t="s">
        <v>697</v>
      </c>
      <c r="D285" s="188" t="s">
        <v>143</v>
      </c>
      <c r="E285" s="189" t="s">
        <v>698</v>
      </c>
      <c r="F285" s="190" t="s">
        <v>699</v>
      </c>
      <c r="G285" s="191" t="s">
        <v>146</v>
      </c>
      <c r="H285" s="192">
        <v>3</v>
      </c>
      <c r="I285" s="193"/>
      <c r="J285" s="194">
        <f t="shared" si="70"/>
        <v>0</v>
      </c>
      <c r="K285" s="190" t="s">
        <v>147</v>
      </c>
      <c r="L285" s="34"/>
      <c r="M285" s="195" t="s">
        <v>1</v>
      </c>
      <c r="N285" s="196" t="s">
        <v>44</v>
      </c>
      <c r="O285" s="62"/>
      <c r="P285" s="197">
        <f t="shared" si="71"/>
        <v>0</v>
      </c>
      <c r="Q285" s="197">
        <v>0</v>
      </c>
      <c r="R285" s="197">
        <f t="shared" si="72"/>
        <v>0</v>
      </c>
      <c r="S285" s="197">
        <v>0</v>
      </c>
      <c r="T285" s="198">
        <f t="shared" si="73"/>
        <v>0</v>
      </c>
      <c r="AR285" s="199" t="s">
        <v>186</v>
      </c>
      <c r="AT285" s="199" t="s">
        <v>143</v>
      </c>
      <c r="AU285" s="199" t="s">
        <v>89</v>
      </c>
      <c r="AY285" s="13" t="s">
        <v>139</v>
      </c>
      <c r="BE285" s="200">
        <f t="shared" si="74"/>
        <v>0</v>
      </c>
      <c r="BF285" s="200">
        <f t="shared" si="75"/>
        <v>0</v>
      </c>
      <c r="BG285" s="200">
        <f t="shared" si="76"/>
        <v>0</v>
      </c>
      <c r="BH285" s="200">
        <f t="shared" si="77"/>
        <v>0</v>
      </c>
      <c r="BI285" s="200">
        <f t="shared" si="78"/>
        <v>0</v>
      </c>
      <c r="BJ285" s="13" t="s">
        <v>87</v>
      </c>
      <c r="BK285" s="200">
        <f t="shared" si="79"/>
        <v>0</v>
      </c>
      <c r="BL285" s="13" t="s">
        <v>186</v>
      </c>
      <c r="BM285" s="199" t="s">
        <v>700</v>
      </c>
    </row>
    <row r="286" spans="2:65" s="1" customFormat="1" ht="16.5" customHeight="1">
      <c r="B286" s="30"/>
      <c r="C286" s="201" t="s">
        <v>701</v>
      </c>
      <c r="D286" s="201" t="s">
        <v>166</v>
      </c>
      <c r="E286" s="202" t="s">
        <v>702</v>
      </c>
      <c r="F286" s="203" t="s">
        <v>703</v>
      </c>
      <c r="G286" s="204" t="s">
        <v>704</v>
      </c>
      <c r="H286" s="205">
        <v>3</v>
      </c>
      <c r="I286" s="206"/>
      <c r="J286" s="207">
        <f t="shared" si="70"/>
        <v>0</v>
      </c>
      <c r="K286" s="203" t="s">
        <v>147</v>
      </c>
      <c r="L286" s="208"/>
      <c r="M286" s="209" t="s">
        <v>1</v>
      </c>
      <c r="N286" s="210" t="s">
        <v>44</v>
      </c>
      <c r="O286" s="62"/>
      <c r="P286" s="197">
        <f t="shared" si="71"/>
        <v>0</v>
      </c>
      <c r="Q286" s="197">
        <v>0.00042</v>
      </c>
      <c r="R286" s="197">
        <f t="shared" si="72"/>
        <v>0.00126</v>
      </c>
      <c r="S286" s="197">
        <v>0</v>
      </c>
      <c r="T286" s="198">
        <f t="shared" si="73"/>
        <v>0</v>
      </c>
      <c r="AR286" s="199" t="s">
        <v>447</v>
      </c>
      <c r="AT286" s="199" t="s">
        <v>166</v>
      </c>
      <c r="AU286" s="199" t="s">
        <v>89</v>
      </c>
      <c r="AY286" s="13" t="s">
        <v>139</v>
      </c>
      <c r="BE286" s="200">
        <f t="shared" si="74"/>
        <v>0</v>
      </c>
      <c r="BF286" s="200">
        <f t="shared" si="75"/>
        <v>0</v>
      </c>
      <c r="BG286" s="200">
        <f t="shared" si="76"/>
        <v>0</v>
      </c>
      <c r="BH286" s="200">
        <f t="shared" si="77"/>
        <v>0</v>
      </c>
      <c r="BI286" s="200">
        <f t="shared" si="78"/>
        <v>0</v>
      </c>
      <c r="BJ286" s="13" t="s">
        <v>87</v>
      </c>
      <c r="BK286" s="200">
        <f t="shared" si="79"/>
        <v>0</v>
      </c>
      <c r="BL286" s="13" t="s">
        <v>186</v>
      </c>
      <c r="BM286" s="199" t="s">
        <v>705</v>
      </c>
    </row>
    <row r="287" spans="2:65" s="1" customFormat="1" ht="16.5" customHeight="1">
      <c r="B287" s="30"/>
      <c r="C287" s="201" t="s">
        <v>706</v>
      </c>
      <c r="D287" s="201" t="s">
        <v>166</v>
      </c>
      <c r="E287" s="202" t="s">
        <v>707</v>
      </c>
      <c r="F287" s="203" t="s">
        <v>708</v>
      </c>
      <c r="G287" s="204" t="s">
        <v>146</v>
      </c>
      <c r="H287" s="205">
        <v>1</v>
      </c>
      <c r="I287" s="206"/>
      <c r="J287" s="207">
        <f t="shared" si="70"/>
        <v>0</v>
      </c>
      <c r="K287" s="203" t="s">
        <v>147</v>
      </c>
      <c r="L287" s="208"/>
      <c r="M287" s="209" t="s">
        <v>1</v>
      </c>
      <c r="N287" s="210" t="s">
        <v>44</v>
      </c>
      <c r="O287" s="62"/>
      <c r="P287" s="197">
        <f t="shared" si="71"/>
        <v>0</v>
      </c>
      <c r="Q287" s="197">
        <v>0.00015</v>
      </c>
      <c r="R287" s="197">
        <f t="shared" si="72"/>
        <v>0.00015</v>
      </c>
      <c r="S287" s="197">
        <v>0</v>
      </c>
      <c r="T287" s="198">
        <f t="shared" si="73"/>
        <v>0</v>
      </c>
      <c r="AR287" s="199" t="s">
        <v>447</v>
      </c>
      <c r="AT287" s="199" t="s">
        <v>166</v>
      </c>
      <c r="AU287" s="199" t="s">
        <v>89</v>
      </c>
      <c r="AY287" s="13" t="s">
        <v>139</v>
      </c>
      <c r="BE287" s="200">
        <f t="shared" si="74"/>
        <v>0</v>
      </c>
      <c r="BF287" s="200">
        <f t="shared" si="75"/>
        <v>0</v>
      </c>
      <c r="BG287" s="200">
        <f t="shared" si="76"/>
        <v>0</v>
      </c>
      <c r="BH287" s="200">
        <f t="shared" si="77"/>
        <v>0</v>
      </c>
      <c r="BI287" s="200">
        <f t="shared" si="78"/>
        <v>0</v>
      </c>
      <c r="BJ287" s="13" t="s">
        <v>87</v>
      </c>
      <c r="BK287" s="200">
        <f t="shared" si="79"/>
        <v>0</v>
      </c>
      <c r="BL287" s="13" t="s">
        <v>186</v>
      </c>
      <c r="BM287" s="199" t="s">
        <v>709</v>
      </c>
    </row>
    <row r="288" spans="2:65" s="1" customFormat="1" ht="36" customHeight="1">
      <c r="B288" s="30"/>
      <c r="C288" s="188" t="s">
        <v>710</v>
      </c>
      <c r="D288" s="188" t="s">
        <v>143</v>
      </c>
      <c r="E288" s="189" t="s">
        <v>711</v>
      </c>
      <c r="F288" s="190" t="s">
        <v>712</v>
      </c>
      <c r="G288" s="191" t="s">
        <v>323</v>
      </c>
      <c r="H288" s="211"/>
      <c r="I288" s="193"/>
      <c r="J288" s="194">
        <f t="shared" si="70"/>
        <v>0</v>
      </c>
      <c r="K288" s="190" t="s">
        <v>147</v>
      </c>
      <c r="L288" s="34"/>
      <c r="M288" s="195" t="s">
        <v>1</v>
      </c>
      <c r="N288" s="196" t="s">
        <v>44</v>
      </c>
      <c r="O288" s="62"/>
      <c r="P288" s="197">
        <f t="shared" si="71"/>
        <v>0</v>
      </c>
      <c r="Q288" s="197">
        <v>0</v>
      </c>
      <c r="R288" s="197">
        <f t="shared" si="72"/>
        <v>0</v>
      </c>
      <c r="S288" s="197">
        <v>0</v>
      </c>
      <c r="T288" s="198">
        <f t="shared" si="73"/>
        <v>0</v>
      </c>
      <c r="AR288" s="199" t="s">
        <v>186</v>
      </c>
      <c r="AT288" s="199" t="s">
        <v>143</v>
      </c>
      <c r="AU288" s="199" t="s">
        <v>89</v>
      </c>
      <c r="AY288" s="13" t="s">
        <v>139</v>
      </c>
      <c r="BE288" s="200">
        <f t="shared" si="74"/>
        <v>0</v>
      </c>
      <c r="BF288" s="200">
        <f t="shared" si="75"/>
        <v>0</v>
      </c>
      <c r="BG288" s="200">
        <f t="shared" si="76"/>
        <v>0</v>
      </c>
      <c r="BH288" s="200">
        <f t="shared" si="77"/>
        <v>0</v>
      </c>
      <c r="BI288" s="200">
        <f t="shared" si="78"/>
        <v>0</v>
      </c>
      <c r="BJ288" s="13" t="s">
        <v>87</v>
      </c>
      <c r="BK288" s="200">
        <f t="shared" si="79"/>
        <v>0</v>
      </c>
      <c r="BL288" s="13" t="s">
        <v>186</v>
      </c>
      <c r="BM288" s="199" t="s">
        <v>713</v>
      </c>
    </row>
    <row r="289" spans="2:63" s="11" customFormat="1" ht="22.8" customHeight="1">
      <c r="B289" s="172"/>
      <c r="C289" s="173"/>
      <c r="D289" s="174" t="s">
        <v>78</v>
      </c>
      <c r="E289" s="186" t="s">
        <v>714</v>
      </c>
      <c r="F289" s="186" t="s">
        <v>715</v>
      </c>
      <c r="G289" s="173"/>
      <c r="H289" s="173"/>
      <c r="I289" s="176"/>
      <c r="J289" s="187">
        <f>BK289</f>
        <v>0</v>
      </c>
      <c r="K289" s="173"/>
      <c r="L289" s="178"/>
      <c r="M289" s="179"/>
      <c r="N289" s="180"/>
      <c r="O289" s="180"/>
      <c r="P289" s="181">
        <f>SUM(P290:P299)</f>
        <v>0</v>
      </c>
      <c r="Q289" s="180"/>
      <c r="R289" s="181">
        <f>SUM(R290:R299)</f>
        <v>0.24715749999999995</v>
      </c>
      <c r="S289" s="180"/>
      <c r="T289" s="182">
        <f>SUM(T290:T299)</f>
        <v>0</v>
      </c>
      <c r="AR289" s="183" t="s">
        <v>89</v>
      </c>
      <c r="AT289" s="184" t="s">
        <v>78</v>
      </c>
      <c r="AU289" s="184" t="s">
        <v>87</v>
      </c>
      <c r="AY289" s="183" t="s">
        <v>139</v>
      </c>
      <c r="BK289" s="185">
        <f>SUM(BK290:BK299)</f>
        <v>0</v>
      </c>
    </row>
    <row r="290" spans="2:65" s="1" customFormat="1" ht="24" customHeight="1">
      <c r="B290" s="30"/>
      <c r="C290" s="188" t="s">
        <v>716</v>
      </c>
      <c r="D290" s="188" t="s">
        <v>143</v>
      </c>
      <c r="E290" s="189" t="s">
        <v>717</v>
      </c>
      <c r="F290" s="190" t="s">
        <v>718</v>
      </c>
      <c r="G290" s="191" t="s">
        <v>158</v>
      </c>
      <c r="H290" s="192">
        <v>8.325</v>
      </c>
      <c r="I290" s="193"/>
      <c r="J290" s="194">
        <f aca="true" t="shared" si="80" ref="J290:J299">ROUND(I290*H290,2)</f>
        <v>0</v>
      </c>
      <c r="K290" s="190" t="s">
        <v>147</v>
      </c>
      <c r="L290" s="34"/>
      <c r="M290" s="195" t="s">
        <v>1</v>
      </c>
      <c r="N290" s="196" t="s">
        <v>44</v>
      </c>
      <c r="O290" s="62"/>
      <c r="P290" s="197">
        <f aca="true" t="shared" si="81" ref="P290:P299">O290*H290</f>
        <v>0</v>
      </c>
      <c r="Q290" s="197">
        <v>0.0003</v>
      </c>
      <c r="R290" s="197">
        <f aca="true" t="shared" si="82" ref="R290:R299">Q290*H290</f>
        <v>0.0024974999999999997</v>
      </c>
      <c r="S290" s="197">
        <v>0</v>
      </c>
      <c r="T290" s="198">
        <f aca="true" t="shared" si="83" ref="T290:T299">S290*H290</f>
        <v>0</v>
      </c>
      <c r="AR290" s="199" t="s">
        <v>186</v>
      </c>
      <c r="AT290" s="199" t="s">
        <v>143</v>
      </c>
      <c r="AU290" s="199" t="s">
        <v>89</v>
      </c>
      <c r="AY290" s="13" t="s">
        <v>139</v>
      </c>
      <c r="BE290" s="200">
        <f aca="true" t="shared" si="84" ref="BE290:BE299">IF(N290="základní",J290,0)</f>
        <v>0</v>
      </c>
      <c r="BF290" s="200">
        <f aca="true" t="shared" si="85" ref="BF290:BF299">IF(N290="snížená",J290,0)</f>
        <v>0</v>
      </c>
      <c r="BG290" s="200">
        <f aca="true" t="shared" si="86" ref="BG290:BG299">IF(N290="zákl. přenesená",J290,0)</f>
        <v>0</v>
      </c>
      <c r="BH290" s="200">
        <f aca="true" t="shared" si="87" ref="BH290:BH299">IF(N290="sníž. přenesená",J290,0)</f>
        <v>0</v>
      </c>
      <c r="BI290" s="200">
        <f aca="true" t="shared" si="88" ref="BI290:BI299">IF(N290="nulová",J290,0)</f>
        <v>0</v>
      </c>
      <c r="BJ290" s="13" t="s">
        <v>87</v>
      </c>
      <c r="BK290" s="200">
        <f aca="true" t="shared" si="89" ref="BK290:BK299">ROUND(I290*H290,2)</f>
        <v>0</v>
      </c>
      <c r="BL290" s="13" t="s">
        <v>186</v>
      </c>
      <c r="BM290" s="199" t="s">
        <v>719</v>
      </c>
    </row>
    <row r="291" spans="2:65" s="1" customFormat="1" ht="36" customHeight="1">
      <c r="B291" s="30"/>
      <c r="C291" s="188" t="s">
        <v>720</v>
      </c>
      <c r="D291" s="188" t="s">
        <v>143</v>
      </c>
      <c r="E291" s="189" t="s">
        <v>721</v>
      </c>
      <c r="F291" s="190" t="s">
        <v>722</v>
      </c>
      <c r="G291" s="191" t="s">
        <v>158</v>
      </c>
      <c r="H291" s="192">
        <v>8.325</v>
      </c>
      <c r="I291" s="193"/>
      <c r="J291" s="194">
        <f t="shared" si="80"/>
        <v>0</v>
      </c>
      <c r="K291" s="190" t="s">
        <v>147</v>
      </c>
      <c r="L291" s="34"/>
      <c r="M291" s="195" t="s">
        <v>1</v>
      </c>
      <c r="N291" s="196" t="s">
        <v>44</v>
      </c>
      <c r="O291" s="62"/>
      <c r="P291" s="197">
        <f t="shared" si="81"/>
        <v>0</v>
      </c>
      <c r="Q291" s="197">
        <v>0</v>
      </c>
      <c r="R291" s="197">
        <f t="shared" si="82"/>
        <v>0</v>
      </c>
      <c r="S291" s="197">
        <v>0</v>
      </c>
      <c r="T291" s="198">
        <f t="shared" si="83"/>
        <v>0</v>
      </c>
      <c r="AR291" s="199" t="s">
        <v>186</v>
      </c>
      <c r="AT291" s="199" t="s">
        <v>143</v>
      </c>
      <c r="AU291" s="199" t="s">
        <v>89</v>
      </c>
      <c r="AY291" s="13" t="s">
        <v>139</v>
      </c>
      <c r="BE291" s="200">
        <f t="shared" si="84"/>
        <v>0</v>
      </c>
      <c r="BF291" s="200">
        <f t="shared" si="85"/>
        <v>0</v>
      </c>
      <c r="BG291" s="200">
        <f t="shared" si="86"/>
        <v>0</v>
      </c>
      <c r="BH291" s="200">
        <f t="shared" si="87"/>
        <v>0</v>
      </c>
      <c r="BI291" s="200">
        <f t="shared" si="88"/>
        <v>0</v>
      </c>
      <c r="BJ291" s="13" t="s">
        <v>87</v>
      </c>
      <c r="BK291" s="200">
        <f t="shared" si="89"/>
        <v>0</v>
      </c>
      <c r="BL291" s="13" t="s">
        <v>186</v>
      </c>
      <c r="BM291" s="199" t="s">
        <v>723</v>
      </c>
    </row>
    <row r="292" spans="2:65" s="1" customFormat="1" ht="24" customHeight="1">
      <c r="B292" s="30"/>
      <c r="C292" s="188" t="s">
        <v>724</v>
      </c>
      <c r="D292" s="188" t="s">
        <v>143</v>
      </c>
      <c r="E292" s="189" t="s">
        <v>725</v>
      </c>
      <c r="F292" s="190" t="s">
        <v>726</v>
      </c>
      <c r="G292" s="191" t="s">
        <v>158</v>
      </c>
      <c r="H292" s="192">
        <v>3.276</v>
      </c>
      <c r="I292" s="193"/>
      <c r="J292" s="194">
        <f t="shared" si="80"/>
        <v>0</v>
      </c>
      <c r="K292" s="190" t="s">
        <v>147</v>
      </c>
      <c r="L292" s="34"/>
      <c r="M292" s="195" t="s">
        <v>1</v>
      </c>
      <c r="N292" s="196" t="s">
        <v>44</v>
      </c>
      <c r="O292" s="62"/>
      <c r="P292" s="197">
        <f t="shared" si="81"/>
        <v>0</v>
      </c>
      <c r="Q292" s="197">
        <v>0.0015</v>
      </c>
      <c r="R292" s="197">
        <f t="shared" si="82"/>
        <v>0.004914</v>
      </c>
      <c r="S292" s="197">
        <v>0</v>
      </c>
      <c r="T292" s="198">
        <f t="shared" si="83"/>
        <v>0</v>
      </c>
      <c r="AR292" s="199" t="s">
        <v>186</v>
      </c>
      <c r="AT292" s="199" t="s">
        <v>143</v>
      </c>
      <c r="AU292" s="199" t="s">
        <v>89</v>
      </c>
      <c r="AY292" s="13" t="s">
        <v>139</v>
      </c>
      <c r="BE292" s="200">
        <f t="shared" si="84"/>
        <v>0</v>
      </c>
      <c r="BF292" s="200">
        <f t="shared" si="85"/>
        <v>0</v>
      </c>
      <c r="BG292" s="200">
        <f t="shared" si="86"/>
        <v>0</v>
      </c>
      <c r="BH292" s="200">
        <f t="shared" si="87"/>
        <v>0</v>
      </c>
      <c r="BI292" s="200">
        <f t="shared" si="88"/>
        <v>0</v>
      </c>
      <c r="BJ292" s="13" t="s">
        <v>87</v>
      </c>
      <c r="BK292" s="200">
        <f t="shared" si="89"/>
        <v>0</v>
      </c>
      <c r="BL292" s="13" t="s">
        <v>186</v>
      </c>
      <c r="BM292" s="199" t="s">
        <v>727</v>
      </c>
    </row>
    <row r="293" spans="2:65" s="1" customFormat="1" ht="36" customHeight="1">
      <c r="B293" s="30"/>
      <c r="C293" s="188" t="s">
        <v>728</v>
      </c>
      <c r="D293" s="188" t="s">
        <v>143</v>
      </c>
      <c r="E293" s="189" t="s">
        <v>729</v>
      </c>
      <c r="F293" s="190" t="s">
        <v>730</v>
      </c>
      <c r="G293" s="191" t="s">
        <v>158</v>
      </c>
      <c r="H293" s="192">
        <v>8.325</v>
      </c>
      <c r="I293" s="193"/>
      <c r="J293" s="194">
        <f t="shared" si="80"/>
        <v>0</v>
      </c>
      <c r="K293" s="190" t="s">
        <v>147</v>
      </c>
      <c r="L293" s="34"/>
      <c r="M293" s="195" t="s">
        <v>1</v>
      </c>
      <c r="N293" s="196" t="s">
        <v>44</v>
      </c>
      <c r="O293" s="62"/>
      <c r="P293" s="197">
        <f t="shared" si="81"/>
        <v>0</v>
      </c>
      <c r="Q293" s="197">
        <v>0.0054</v>
      </c>
      <c r="R293" s="197">
        <f t="shared" si="82"/>
        <v>0.044955</v>
      </c>
      <c r="S293" s="197">
        <v>0</v>
      </c>
      <c r="T293" s="198">
        <f t="shared" si="83"/>
        <v>0</v>
      </c>
      <c r="AR293" s="199" t="s">
        <v>186</v>
      </c>
      <c r="AT293" s="199" t="s">
        <v>143</v>
      </c>
      <c r="AU293" s="199" t="s">
        <v>89</v>
      </c>
      <c r="AY293" s="13" t="s">
        <v>139</v>
      </c>
      <c r="BE293" s="200">
        <f t="shared" si="84"/>
        <v>0</v>
      </c>
      <c r="BF293" s="200">
        <f t="shared" si="85"/>
        <v>0</v>
      </c>
      <c r="BG293" s="200">
        <f t="shared" si="86"/>
        <v>0</v>
      </c>
      <c r="BH293" s="200">
        <f t="shared" si="87"/>
        <v>0</v>
      </c>
      <c r="BI293" s="200">
        <f t="shared" si="88"/>
        <v>0</v>
      </c>
      <c r="BJ293" s="13" t="s">
        <v>87</v>
      </c>
      <c r="BK293" s="200">
        <f t="shared" si="89"/>
        <v>0</v>
      </c>
      <c r="BL293" s="13" t="s">
        <v>186</v>
      </c>
      <c r="BM293" s="199" t="s">
        <v>731</v>
      </c>
    </row>
    <row r="294" spans="2:65" s="1" customFormat="1" ht="24" customHeight="1">
      <c r="B294" s="30"/>
      <c r="C294" s="188" t="s">
        <v>732</v>
      </c>
      <c r="D294" s="188" t="s">
        <v>143</v>
      </c>
      <c r="E294" s="189" t="s">
        <v>733</v>
      </c>
      <c r="F294" s="190" t="s">
        <v>734</v>
      </c>
      <c r="G294" s="191" t="s">
        <v>201</v>
      </c>
      <c r="H294" s="192">
        <v>7.38</v>
      </c>
      <c r="I294" s="193"/>
      <c r="J294" s="194">
        <f t="shared" si="80"/>
        <v>0</v>
      </c>
      <c r="K294" s="190" t="s">
        <v>147</v>
      </c>
      <c r="L294" s="34"/>
      <c r="M294" s="195" t="s">
        <v>1</v>
      </c>
      <c r="N294" s="196" t="s">
        <v>44</v>
      </c>
      <c r="O294" s="62"/>
      <c r="P294" s="197">
        <f t="shared" si="81"/>
        <v>0</v>
      </c>
      <c r="Q294" s="197">
        <v>0.00043</v>
      </c>
      <c r="R294" s="197">
        <f t="shared" si="82"/>
        <v>0.0031734</v>
      </c>
      <c r="S294" s="197">
        <v>0</v>
      </c>
      <c r="T294" s="198">
        <f t="shared" si="83"/>
        <v>0</v>
      </c>
      <c r="AR294" s="199" t="s">
        <v>186</v>
      </c>
      <c r="AT294" s="199" t="s">
        <v>143</v>
      </c>
      <c r="AU294" s="199" t="s">
        <v>89</v>
      </c>
      <c r="AY294" s="13" t="s">
        <v>139</v>
      </c>
      <c r="BE294" s="200">
        <f t="shared" si="84"/>
        <v>0</v>
      </c>
      <c r="BF294" s="200">
        <f t="shared" si="85"/>
        <v>0</v>
      </c>
      <c r="BG294" s="200">
        <f t="shared" si="86"/>
        <v>0</v>
      </c>
      <c r="BH294" s="200">
        <f t="shared" si="87"/>
        <v>0</v>
      </c>
      <c r="BI294" s="200">
        <f t="shared" si="88"/>
        <v>0</v>
      </c>
      <c r="BJ294" s="13" t="s">
        <v>87</v>
      </c>
      <c r="BK294" s="200">
        <f t="shared" si="89"/>
        <v>0</v>
      </c>
      <c r="BL294" s="13" t="s">
        <v>186</v>
      </c>
      <c r="BM294" s="199" t="s">
        <v>735</v>
      </c>
    </row>
    <row r="295" spans="2:65" s="1" customFormat="1" ht="16.5" customHeight="1">
      <c r="B295" s="30"/>
      <c r="C295" s="201" t="s">
        <v>736</v>
      </c>
      <c r="D295" s="201" t="s">
        <v>166</v>
      </c>
      <c r="E295" s="202" t="s">
        <v>737</v>
      </c>
      <c r="F295" s="203" t="s">
        <v>738</v>
      </c>
      <c r="G295" s="204" t="s">
        <v>158</v>
      </c>
      <c r="H295" s="205">
        <v>9.969</v>
      </c>
      <c r="I295" s="206"/>
      <c r="J295" s="207">
        <f t="shared" si="80"/>
        <v>0</v>
      </c>
      <c r="K295" s="203" t="s">
        <v>147</v>
      </c>
      <c r="L295" s="208"/>
      <c r="M295" s="209" t="s">
        <v>1</v>
      </c>
      <c r="N295" s="210" t="s">
        <v>44</v>
      </c>
      <c r="O295" s="62"/>
      <c r="P295" s="197">
        <f t="shared" si="81"/>
        <v>0</v>
      </c>
      <c r="Q295" s="197">
        <v>0.0192</v>
      </c>
      <c r="R295" s="197">
        <f t="shared" si="82"/>
        <v>0.19140479999999996</v>
      </c>
      <c r="S295" s="197">
        <v>0</v>
      </c>
      <c r="T295" s="198">
        <f t="shared" si="83"/>
        <v>0</v>
      </c>
      <c r="AR295" s="199" t="s">
        <v>447</v>
      </c>
      <c r="AT295" s="199" t="s">
        <v>166</v>
      </c>
      <c r="AU295" s="199" t="s">
        <v>89</v>
      </c>
      <c r="AY295" s="13" t="s">
        <v>139</v>
      </c>
      <c r="BE295" s="200">
        <f t="shared" si="84"/>
        <v>0</v>
      </c>
      <c r="BF295" s="200">
        <f t="shared" si="85"/>
        <v>0</v>
      </c>
      <c r="BG295" s="200">
        <f t="shared" si="86"/>
        <v>0</v>
      </c>
      <c r="BH295" s="200">
        <f t="shared" si="87"/>
        <v>0</v>
      </c>
      <c r="BI295" s="200">
        <f t="shared" si="88"/>
        <v>0</v>
      </c>
      <c r="BJ295" s="13" t="s">
        <v>87</v>
      </c>
      <c r="BK295" s="200">
        <f t="shared" si="89"/>
        <v>0</v>
      </c>
      <c r="BL295" s="13" t="s">
        <v>186</v>
      </c>
      <c r="BM295" s="199" t="s">
        <v>739</v>
      </c>
    </row>
    <row r="296" spans="2:65" s="1" customFormat="1" ht="36" customHeight="1">
      <c r="B296" s="30"/>
      <c r="C296" s="188" t="s">
        <v>740</v>
      </c>
      <c r="D296" s="188" t="s">
        <v>143</v>
      </c>
      <c r="E296" s="189" t="s">
        <v>741</v>
      </c>
      <c r="F296" s="190" t="s">
        <v>742</v>
      </c>
      <c r="G296" s="191" t="s">
        <v>201</v>
      </c>
      <c r="H296" s="192">
        <v>0.8</v>
      </c>
      <c r="I296" s="193"/>
      <c r="J296" s="194">
        <f t="shared" si="80"/>
        <v>0</v>
      </c>
      <c r="K296" s="190" t="s">
        <v>147</v>
      </c>
      <c r="L296" s="34"/>
      <c r="M296" s="195" t="s">
        <v>1</v>
      </c>
      <c r="N296" s="196" t="s">
        <v>44</v>
      </c>
      <c r="O296" s="62"/>
      <c r="P296" s="197">
        <f t="shared" si="81"/>
        <v>0</v>
      </c>
      <c r="Q296" s="197">
        <v>0.0002</v>
      </c>
      <c r="R296" s="197">
        <f t="shared" si="82"/>
        <v>0.00016</v>
      </c>
      <c r="S296" s="197">
        <v>0</v>
      </c>
      <c r="T296" s="198">
        <f t="shared" si="83"/>
        <v>0</v>
      </c>
      <c r="AR296" s="199" t="s">
        <v>186</v>
      </c>
      <c r="AT296" s="199" t="s">
        <v>143</v>
      </c>
      <c r="AU296" s="199" t="s">
        <v>89</v>
      </c>
      <c r="AY296" s="13" t="s">
        <v>139</v>
      </c>
      <c r="BE296" s="200">
        <f t="shared" si="84"/>
        <v>0</v>
      </c>
      <c r="BF296" s="200">
        <f t="shared" si="85"/>
        <v>0</v>
      </c>
      <c r="BG296" s="200">
        <f t="shared" si="86"/>
        <v>0</v>
      </c>
      <c r="BH296" s="200">
        <f t="shared" si="87"/>
        <v>0</v>
      </c>
      <c r="BI296" s="200">
        <f t="shared" si="88"/>
        <v>0</v>
      </c>
      <c r="BJ296" s="13" t="s">
        <v>87</v>
      </c>
      <c r="BK296" s="200">
        <f t="shared" si="89"/>
        <v>0</v>
      </c>
      <c r="BL296" s="13" t="s">
        <v>186</v>
      </c>
      <c r="BM296" s="199" t="s">
        <v>743</v>
      </c>
    </row>
    <row r="297" spans="2:65" s="1" customFormat="1" ht="16.5" customHeight="1">
      <c r="B297" s="30"/>
      <c r="C297" s="201" t="s">
        <v>744</v>
      </c>
      <c r="D297" s="201" t="s">
        <v>166</v>
      </c>
      <c r="E297" s="202" t="s">
        <v>745</v>
      </c>
      <c r="F297" s="203" t="s">
        <v>746</v>
      </c>
      <c r="G297" s="204" t="s">
        <v>201</v>
      </c>
      <c r="H297" s="205">
        <v>0.88</v>
      </c>
      <c r="I297" s="206"/>
      <c r="J297" s="207">
        <f t="shared" si="80"/>
        <v>0</v>
      </c>
      <c r="K297" s="203" t="s">
        <v>147</v>
      </c>
      <c r="L297" s="208"/>
      <c r="M297" s="209" t="s">
        <v>1</v>
      </c>
      <c r="N297" s="210" t="s">
        <v>44</v>
      </c>
      <c r="O297" s="62"/>
      <c r="P297" s="197">
        <f t="shared" si="81"/>
        <v>0</v>
      </c>
      <c r="Q297" s="197">
        <v>6E-05</v>
      </c>
      <c r="R297" s="197">
        <f t="shared" si="82"/>
        <v>5.28E-05</v>
      </c>
      <c r="S297" s="197">
        <v>0</v>
      </c>
      <c r="T297" s="198">
        <f t="shared" si="83"/>
        <v>0</v>
      </c>
      <c r="AR297" s="199" t="s">
        <v>447</v>
      </c>
      <c r="AT297" s="199" t="s">
        <v>166</v>
      </c>
      <c r="AU297" s="199" t="s">
        <v>89</v>
      </c>
      <c r="AY297" s="13" t="s">
        <v>139</v>
      </c>
      <c r="BE297" s="200">
        <f t="shared" si="84"/>
        <v>0</v>
      </c>
      <c r="BF297" s="200">
        <f t="shared" si="85"/>
        <v>0</v>
      </c>
      <c r="BG297" s="200">
        <f t="shared" si="86"/>
        <v>0</v>
      </c>
      <c r="BH297" s="200">
        <f t="shared" si="87"/>
        <v>0</v>
      </c>
      <c r="BI297" s="200">
        <f t="shared" si="88"/>
        <v>0</v>
      </c>
      <c r="BJ297" s="13" t="s">
        <v>87</v>
      </c>
      <c r="BK297" s="200">
        <f t="shared" si="89"/>
        <v>0</v>
      </c>
      <c r="BL297" s="13" t="s">
        <v>186</v>
      </c>
      <c r="BM297" s="199" t="s">
        <v>747</v>
      </c>
    </row>
    <row r="298" spans="2:65" s="1" customFormat="1" ht="24" customHeight="1">
      <c r="B298" s="30"/>
      <c r="C298" s="188" t="s">
        <v>748</v>
      </c>
      <c r="D298" s="188" t="s">
        <v>143</v>
      </c>
      <c r="E298" s="189" t="s">
        <v>749</v>
      </c>
      <c r="F298" s="190" t="s">
        <v>750</v>
      </c>
      <c r="G298" s="191" t="s">
        <v>146</v>
      </c>
      <c r="H298" s="192">
        <v>24</v>
      </c>
      <c r="I298" s="193"/>
      <c r="J298" s="194">
        <f t="shared" si="80"/>
        <v>0</v>
      </c>
      <c r="K298" s="190" t="s">
        <v>147</v>
      </c>
      <c r="L298" s="34"/>
      <c r="M298" s="195" t="s">
        <v>1</v>
      </c>
      <c r="N298" s="196" t="s">
        <v>44</v>
      </c>
      <c r="O298" s="62"/>
      <c r="P298" s="197">
        <f t="shared" si="81"/>
        <v>0</v>
      </c>
      <c r="Q298" s="197">
        <v>0</v>
      </c>
      <c r="R298" s="197">
        <f t="shared" si="82"/>
        <v>0</v>
      </c>
      <c r="S298" s="197">
        <v>0</v>
      </c>
      <c r="T298" s="198">
        <f t="shared" si="83"/>
        <v>0</v>
      </c>
      <c r="AR298" s="199" t="s">
        <v>186</v>
      </c>
      <c r="AT298" s="199" t="s">
        <v>143</v>
      </c>
      <c r="AU298" s="199" t="s">
        <v>89</v>
      </c>
      <c r="AY298" s="13" t="s">
        <v>139</v>
      </c>
      <c r="BE298" s="200">
        <f t="shared" si="84"/>
        <v>0</v>
      </c>
      <c r="BF298" s="200">
        <f t="shared" si="85"/>
        <v>0</v>
      </c>
      <c r="BG298" s="200">
        <f t="shared" si="86"/>
        <v>0</v>
      </c>
      <c r="BH298" s="200">
        <f t="shared" si="87"/>
        <v>0</v>
      </c>
      <c r="BI298" s="200">
        <f t="shared" si="88"/>
        <v>0</v>
      </c>
      <c r="BJ298" s="13" t="s">
        <v>87</v>
      </c>
      <c r="BK298" s="200">
        <f t="shared" si="89"/>
        <v>0</v>
      </c>
      <c r="BL298" s="13" t="s">
        <v>186</v>
      </c>
      <c r="BM298" s="199" t="s">
        <v>751</v>
      </c>
    </row>
    <row r="299" spans="2:65" s="1" customFormat="1" ht="36" customHeight="1">
      <c r="B299" s="30"/>
      <c r="C299" s="188" t="s">
        <v>752</v>
      </c>
      <c r="D299" s="188" t="s">
        <v>143</v>
      </c>
      <c r="E299" s="189" t="s">
        <v>753</v>
      </c>
      <c r="F299" s="190" t="s">
        <v>754</v>
      </c>
      <c r="G299" s="191" t="s">
        <v>323</v>
      </c>
      <c r="H299" s="211"/>
      <c r="I299" s="193"/>
      <c r="J299" s="194">
        <f t="shared" si="80"/>
        <v>0</v>
      </c>
      <c r="K299" s="190" t="s">
        <v>147</v>
      </c>
      <c r="L299" s="34"/>
      <c r="M299" s="195" t="s">
        <v>1</v>
      </c>
      <c r="N299" s="196" t="s">
        <v>44</v>
      </c>
      <c r="O299" s="62"/>
      <c r="P299" s="197">
        <f t="shared" si="81"/>
        <v>0</v>
      </c>
      <c r="Q299" s="197">
        <v>0</v>
      </c>
      <c r="R299" s="197">
        <f t="shared" si="82"/>
        <v>0</v>
      </c>
      <c r="S299" s="197">
        <v>0</v>
      </c>
      <c r="T299" s="198">
        <f t="shared" si="83"/>
        <v>0</v>
      </c>
      <c r="AR299" s="199" t="s">
        <v>186</v>
      </c>
      <c r="AT299" s="199" t="s">
        <v>143</v>
      </c>
      <c r="AU299" s="199" t="s">
        <v>89</v>
      </c>
      <c r="AY299" s="13" t="s">
        <v>139</v>
      </c>
      <c r="BE299" s="200">
        <f t="shared" si="84"/>
        <v>0</v>
      </c>
      <c r="BF299" s="200">
        <f t="shared" si="85"/>
        <v>0</v>
      </c>
      <c r="BG299" s="200">
        <f t="shared" si="86"/>
        <v>0</v>
      </c>
      <c r="BH299" s="200">
        <f t="shared" si="87"/>
        <v>0</v>
      </c>
      <c r="BI299" s="200">
        <f t="shared" si="88"/>
        <v>0</v>
      </c>
      <c r="BJ299" s="13" t="s">
        <v>87</v>
      </c>
      <c r="BK299" s="200">
        <f t="shared" si="89"/>
        <v>0</v>
      </c>
      <c r="BL299" s="13" t="s">
        <v>186</v>
      </c>
      <c r="BM299" s="199" t="s">
        <v>755</v>
      </c>
    </row>
    <row r="300" spans="2:63" s="11" customFormat="1" ht="22.8" customHeight="1">
      <c r="B300" s="172"/>
      <c r="C300" s="173"/>
      <c r="D300" s="174" t="s">
        <v>78</v>
      </c>
      <c r="E300" s="186" t="s">
        <v>756</v>
      </c>
      <c r="F300" s="186" t="s">
        <v>757</v>
      </c>
      <c r="G300" s="173"/>
      <c r="H300" s="173"/>
      <c r="I300" s="176"/>
      <c r="J300" s="187">
        <f>BK300</f>
        <v>0</v>
      </c>
      <c r="K300" s="173"/>
      <c r="L300" s="178"/>
      <c r="M300" s="179"/>
      <c r="N300" s="180"/>
      <c r="O300" s="180"/>
      <c r="P300" s="181">
        <f>SUM(P301:P312)</f>
        <v>0</v>
      </c>
      <c r="Q300" s="180"/>
      <c r="R300" s="181">
        <f>SUM(R301:R312)</f>
        <v>0.5535250899999999</v>
      </c>
      <c r="S300" s="180"/>
      <c r="T300" s="182">
        <f>SUM(T301:T312)</f>
        <v>0.159105</v>
      </c>
      <c r="AR300" s="183" t="s">
        <v>89</v>
      </c>
      <c r="AT300" s="184" t="s">
        <v>78</v>
      </c>
      <c r="AU300" s="184" t="s">
        <v>87</v>
      </c>
      <c r="AY300" s="183" t="s">
        <v>139</v>
      </c>
      <c r="BK300" s="185">
        <f>SUM(BK301:BK312)</f>
        <v>0</v>
      </c>
    </row>
    <row r="301" spans="2:65" s="1" customFormat="1" ht="24" customHeight="1">
      <c r="B301" s="30"/>
      <c r="C301" s="188" t="s">
        <v>758</v>
      </c>
      <c r="D301" s="188" t="s">
        <v>143</v>
      </c>
      <c r="E301" s="189" t="s">
        <v>759</v>
      </c>
      <c r="F301" s="190" t="s">
        <v>760</v>
      </c>
      <c r="G301" s="191" t="s">
        <v>158</v>
      </c>
      <c r="H301" s="192">
        <v>50.27</v>
      </c>
      <c r="I301" s="193"/>
      <c r="J301" s="194">
        <f aca="true" t="shared" si="90" ref="J301:J312">ROUND(I301*H301,2)</f>
        <v>0</v>
      </c>
      <c r="K301" s="190" t="s">
        <v>147</v>
      </c>
      <c r="L301" s="34"/>
      <c r="M301" s="195" t="s">
        <v>1</v>
      </c>
      <c r="N301" s="196" t="s">
        <v>44</v>
      </c>
      <c r="O301" s="62"/>
      <c r="P301" s="197">
        <f aca="true" t="shared" si="91" ref="P301:P312">O301*H301</f>
        <v>0</v>
      </c>
      <c r="Q301" s="197">
        <v>0</v>
      </c>
      <c r="R301" s="197">
        <f aca="true" t="shared" si="92" ref="R301:R312">Q301*H301</f>
        <v>0</v>
      </c>
      <c r="S301" s="197">
        <v>0</v>
      </c>
      <c r="T301" s="198">
        <f aca="true" t="shared" si="93" ref="T301:T312">S301*H301</f>
        <v>0</v>
      </c>
      <c r="AR301" s="199" t="s">
        <v>186</v>
      </c>
      <c r="AT301" s="199" t="s">
        <v>143</v>
      </c>
      <c r="AU301" s="199" t="s">
        <v>89</v>
      </c>
      <c r="AY301" s="13" t="s">
        <v>139</v>
      </c>
      <c r="BE301" s="200">
        <f aca="true" t="shared" si="94" ref="BE301:BE312">IF(N301="základní",J301,0)</f>
        <v>0</v>
      </c>
      <c r="BF301" s="200">
        <f aca="true" t="shared" si="95" ref="BF301:BF312">IF(N301="snížená",J301,0)</f>
        <v>0</v>
      </c>
      <c r="BG301" s="200">
        <f aca="true" t="shared" si="96" ref="BG301:BG312">IF(N301="zákl. přenesená",J301,0)</f>
        <v>0</v>
      </c>
      <c r="BH301" s="200">
        <f aca="true" t="shared" si="97" ref="BH301:BH312">IF(N301="sníž. přenesená",J301,0)</f>
        <v>0</v>
      </c>
      <c r="BI301" s="200">
        <f aca="true" t="shared" si="98" ref="BI301:BI312">IF(N301="nulová",J301,0)</f>
        <v>0</v>
      </c>
      <c r="BJ301" s="13" t="s">
        <v>87</v>
      </c>
      <c r="BK301" s="200">
        <f aca="true" t="shared" si="99" ref="BK301:BK312">ROUND(I301*H301,2)</f>
        <v>0</v>
      </c>
      <c r="BL301" s="13" t="s">
        <v>186</v>
      </c>
      <c r="BM301" s="199" t="s">
        <v>761</v>
      </c>
    </row>
    <row r="302" spans="2:65" s="1" customFormat="1" ht="16.5" customHeight="1">
      <c r="B302" s="30"/>
      <c r="C302" s="188" t="s">
        <v>762</v>
      </c>
      <c r="D302" s="188" t="s">
        <v>143</v>
      </c>
      <c r="E302" s="189" t="s">
        <v>763</v>
      </c>
      <c r="F302" s="190" t="s">
        <v>764</v>
      </c>
      <c r="G302" s="191" t="s">
        <v>158</v>
      </c>
      <c r="H302" s="192">
        <v>50.27</v>
      </c>
      <c r="I302" s="193"/>
      <c r="J302" s="194">
        <f t="shared" si="90"/>
        <v>0</v>
      </c>
      <c r="K302" s="190" t="s">
        <v>147</v>
      </c>
      <c r="L302" s="34"/>
      <c r="M302" s="195" t="s">
        <v>1</v>
      </c>
      <c r="N302" s="196" t="s">
        <v>44</v>
      </c>
      <c r="O302" s="62"/>
      <c r="P302" s="197">
        <f t="shared" si="91"/>
        <v>0</v>
      </c>
      <c r="Q302" s="197">
        <v>0</v>
      </c>
      <c r="R302" s="197">
        <f t="shared" si="92"/>
        <v>0</v>
      </c>
      <c r="S302" s="197">
        <v>0</v>
      </c>
      <c r="T302" s="198">
        <f t="shared" si="93"/>
        <v>0</v>
      </c>
      <c r="AR302" s="199" t="s">
        <v>186</v>
      </c>
      <c r="AT302" s="199" t="s">
        <v>143</v>
      </c>
      <c r="AU302" s="199" t="s">
        <v>89</v>
      </c>
      <c r="AY302" s="13" t="s">
        <v>139</v>
      </c>
      <c r="BE302" s="200">
        <f t="shared" si="94"/>
        <v>0</v>
      </c>
      <c r="BF302" s="200">
        <f t="shared" si="95"/>
        <v>0</v>
      </c>
      <c r="BG302" s="200">
        <f t="shared" si="96"/>
        <v>0</v>
      </c>
      <c r="BH302" s="200">
        <f t="shared" si="97"/>
        <v>0</v>
      </c>
      <c r="BI302" s="200">
        <f t="shared" si="98"/>
        <v>0</v>
      </c>
      <c r="BJ302" s="13" t="s">
        <v>87</v>
      </c>
      <c r="BK302" s="200">
        <f t="shared" si="99"/>
        <v>0</v>
      </c>
      <c r="BL302" s="13" t="s">
        <v>186</v>
      </c>
      <c r="BM302" s="199" t="s">
        <v>765</v>
      </c>
    </row>
    <row r="303" spans="2:65" s="1" customFormat="1" ht="16.5" customHeight="1">
      <c r="B303" s="30"/>
      <c r="C303" s="188" t="s">
        <v>766</v>
      </c>
      <c r="D303" s="188" t="s">
        <v>143</v>
      </c>
      <c r="E303" s="189" t="s">
        <v>767</v>
      </c>
      <c r="F303" s="190" t="s">
        <v>768</v>
      </c>
      <c r="G303" s="191" t="s">
        <v>158</v>
      </c>
      <c r="H303" s="192">
        <v>40.37</v>
      </c>
      <c r="I303" s="193"/>
      <c r="J303" s="194">
        <f t="shared" si="90"/>
        <v>0</v>
      </c>
      <c r="K303" s="190" t="s">
        <v>147</v>
      </c>
      <c r="L303" s="34"/>
      <c r="M303" s="195" t="s">
        <v>1</v>
      </c>
      <c r="N303" s="196" t="s">
        <v>44</v>
      </c>
      <c r="O303" s="62"/>
      <c r="P303" s="197">
        <f t="shared" si="91"/>
        <v>0</v>
      </c>
      <c r="Q303" s="197">
        <v>0.0002</v>
      </c>
      <c r="R303" s="197">
        <f t="shared" si="92"/>
        <v>0.008074</v>
      </c>
      <c r="S303" s="197">
        <v>0</v>
      </c>
      <c r="T303" s="198">
        <f t="shared" si="93"/>
        <v>0</v>
      </c>
      <c r="AR303" s="199" t="s">
        <v>186</v>
      </c>
      <c r="AT303" s="199" t="s">
        <v>143</v>
      </c>
      <c r="AU303" s="199" t="s">
        <v>89</v>
      </c>
      <c r="AY303" s="13" t="s">
        <v>139</v>
      </c>
      <c r="BE303" s="200">
        <f t="shared" si="94"/>
        <v>0</v>
      </c>
      <c r="BF303" s="200">
        <f t="shared" si="95"/>
        <v>0</v>
      </c>
      <c r="BG303" s="200">
        <f t="shared" si="96"/>
        <v>0</v>
      </c>
      <c r="BH303" s="200">
        <f t="shared" si="97"/>
        <v>0</v>
      </c>
      <c r="BI303" s="200">
        <f t="shared" si="98"/>
        <v>0</v>
      </c>
      <c r="BJ303" s="13" t="s">
        <v>87</v>
      </c>
      <c r="BK303" s="200">
        <f t="shared" si="99"/>
        <v>0</v>
      </c>
      <c r="BL303" s="13" t="s">
        <v>186</v>
      </c>
      <c r="BM303" s="199" t="s">
        <v>769</v>
      </c>
    </row>
    <row r="304" spans="2:65" s="1" customFormat="1" ht="24" customHeight="1">
      <c r="B304" s="30"/>
      <c r="C304" s="188" t="s">
        <v>87</v>
      </c>
      <c r="D304" s="188" t="s">
        <v>143</v>
      </c>
      <c r="E304" s="189" t="s">
        <v>770</v>
      </c>
      <c r="F304" s="190" t="s">
        <v>771</v>
      </c>
      <c r="G304" s="191" t="s">
        <v>158</v>
      </c>
      <c r="H304" s="192">
        <v>50.27</v>
      </c>
      <c r="I304" s="193"/>
      <c r="J304" s="194">
        <f t="shared" si="90"/>
        <v>0</v>
      </c>
      <c r="K304" s="190" t="s">
        <v>147</v>
      </c>
      <c r="L304" s="34"/>
      <c r="M304" s="195" t="s">
        <v>1</v>
      </c>
      <c r="N304" s="196" t="s">
        <v>44</v>
      </c>
      <c r="O304" s="62"/>
      <c r="P304" s="197">
        <f t="shared" si="91"/>
        <v>0</v>
      </c>
      <c r="Q304" s="197">
        <v>0</v>
      </c>
      <c r="R304" s="197">
        <f t="shared" si="92"/>
        <v>0</v>
      </c>
      <c r="S304" s="197">
        <v>0.003</v>
      </c>
      <c r="T304" s="198">
        <f t="shared" si="93"/>
        <v>0.15081</v>
      </c>
      <c r="AR304" s="199" t="s">
        <v>186</v>
      </c>
      <c r="AT304" s="199" t="s">
        <v>143</v>
      </c>
      <c r="AU304" s="199" t="s">
        <v>89</v>
      </c>
      <c r="AY304" s="13" t="s">
        <v>139</v>
      </c>
      <c r="BE304" s="200">
        <f t="shared" si="94"/>
        <v>0</v>
      </c>
      <c r="BF304" s="200">
        <f t="shared" si="95"/>
        <v>0</v>
      </c>
      <c r="BG304" s="200">
        <f t="shared" si="96"/>
        <v>0</v>
      </c>
      <c r="BH304" s="200">
        <f t="shared" si="97"/>
        <v>0</v>
      </c>
      <c r="BI304" s="200">
        <f t="shared" si="98"/>
        <v>0</v>
      </c>
      <c r="BJ304" s="13" t="s">
        <v>87</v>
      </c>
      <c r="BK304" s="200">
        <f t="shared" si="99"/>
        <v>0</v>
      </c>
      <c r="BL304" s="13" t="s">
        <v>186</v>
      </c>
      <c r="BM304" s="199" t="s">
        <v>772</v>
      </c>
    </row>
    <row r="305" spans="2:65" s="1" customFormat="1" ht="24" customHeight="1">
      <c r="B305" s="30"/>
      <c r="C305" s="188" t="s">
        <v>773</v>
      </c>
      <c r="D305" s="188" t="s">
        <v>143</v>
      </c>
      <c r="E305" s="189" t="s">
        <v>774</v>
      </c>
      <c r="F305" s="190" t="s">
        <v>775</v>
      </c>
      <c r="G305" s="191" t="s">
        <v>158</v>
      </c>
      <c r="H305" s="192">
        <v>40.37</v>
      </c>
      <c r="I305" s="193"/>
      <c r="J305" s="194">
        <f t="shared" si="90"/>
        <v>0</v>
      </c>
      <c r="K305" s="190" t="s">
        <v>147</v>
      </c>
      <c r="L305" s="34"/>
      <c r="M305" s="195" t="s">
        <v>1</v>
      </c>
      <c r="N305" s="196" t="s">
        <v>44</v>
      </c>
      <c r="O305" s="62"/>
      <c r="P305" s="197">
        <f t="shared" si="91"/>
        <v>0</v>
      </c>
      <c r="Q305" s="197">
        <v>0.0007</v>
      </c>
      <c r="R305" s="197">
        <f t="shared" si="92"/>
        <v>0.028259</v>
      </c>
      <c r="S305" s="197">
        <v>0</v>
      </c>
      <c r="T305" s="198">
        <f t="shared" si="93"/>
        <v>0</v>
      </c>
      <c r="AR305" s="199" t="s">
        <v>186</v>
      </c>
      <c r="AT305" s="199" t="s">
        <v>143</v>
      </c>
      <c r="AU305" s="199" t="s">
        <v>89</v>
      </c>
      <c r="AY305" s="13" t="s">
        <v>139</v>
      </c>
      <c r="BE305" s="200">
        <f t="shared" si="94"/>
        <v>0</v>
      </c>
      <c r="BF305" s="200">
        <f t="shared" si="95"/>
        <v>0</v>
      </c>
      <c r="BG305" s="200">
        <f t="shared" si="96"/>
        <v>0</v>
      </c>
      <c r="BH305" s="200">
        <f t="shared" si="97"/>
        <v>0</v>
      </c>
      <c r="BI305" s="200">
        <f t="shared" si="98"/>
        <v>0</v>
      </c>
      <c r="BJ305" s="13" t="s">
        <v>87</v>
      </c>
      <c r="BK305" s="200">
        <f t="shared" si="99"/>
        <v>0</v>
      </c>
      <c r="BL305" s="13" t="s">
        <v>186</v>
      </c>
      <c r="BM305" s="199" t="s">
        <v>776</v>
      </c>
    </row>
    <row r="306" spans="2:65" s="1" customFormat="1" ht="36" customHeight="1">
      <c r="B306" s="30"/>
      <c r="C306" s="201" t="s">
        <v>777</v>
      </c>
      <c r="D306" s="201" t="s">
        <v>166</v>
      </c>
      <c r="E306" s="202" t="s">
        <v>778</v>
      </c>
      <c r="F306" s="203" t="s">
        <v>779</v>
      </c>
      <c r="G306" s="204" t="s">
        <v>158</v>
      </c>
      <c r="H306" s="205">
        <v>44.407</v>
      </c>
      <c r="I306" s="206"/>
      <c r="J306" s="207">
        <f t="shared" si="90"/>
        <v>0</v>
      </c>
      <c r="K306" s="203" t="s">
        <v>147</v>
      </c>
      <c r="L306" s="208"/>
      <c r="M306" s="209" t="s">
        <v>1</v>
      </c>
      <c r="N306" s="210" t="s">
        <v>44</v>
      </c>
      <c r="O306" s="62"/>
      <c r="P306" s="197">
        <f t="shared" si="91"/>
        <v>0</v>
      </c>
      <c r="Q306" s="197">
        <v>0.00287</v>
      </c>
      <c r="R306" s="197">
        <f t="shared" si="92"/>
        <v>0.12744808999999999</v>
      </c>
      <c r="S306" s="197">
        <v>0</v>
      </c>
      <c r="T306" s="198">
        <f t="shared" si="93"/>
        <v>0</v>
      </c>
      <c r="AR306" s="199" t="s">
        <v>447</v>
      </c>
      <c r="AT306" s="199" t="s">
        <v>166</v>
      </c>
      <c r="AU306" s="199" t="s">
        <v>89</v>
      </c>
      <c r="AY306" s="13" t="s">
        <v>139</v>
      </c>
      <c r="BE306" s="200">
        <f t="shared" si="94"/>
        <v>0</v>
      </c>
      <c r="BF306" s="200">
        <f t="shared" si="95"/>
        <v>0</v>
      </c>
      <c r="BG306" s="200">
        <f t="shared" si="96"/>
        <v>0</v>
      </c>
      <c r="BH306" s="200">
        <f t="shared" si="97"/>
        <v>0</v>
      </c>
      <c r="BI306" s="200">
        <f t="shared" si="98"/>
        <v>0</v>
      </c>
      <c r="BJ306" s="13" t="s">
        <v>87</v>
      </c>
      <c r="BK306" s="200">
        <f t="shared" si="99"/>
        <v>0</v>
      </c>
      <c r="BL306" s="13" t="s">
        <v>186</v>
      </c>
      <c r="BM306" s="199" t="s">
        <v>780</v>
      </c>
    </row>
    <row r="307" spans="2:65" s="1" customFormat="1" ht="24" customHeight="1">
      <c r="B307" s="30"/>
      <c r="C307" s="188" t="s">
        <v>781</v>
      </c>
      <c r="D307" s="188" t="s">
        <v>143</v>
      </c>
      <c r="E307" s="189" t="s">
        <v>782</v>
      </c>
      <c r="F307" s="190" t="s">
        <v>783</v>
      </c>
      <c r="G307" s="191" t="s">
        <v>201</v>
      </c>
      <c r="H307" s="192">
        <v>12</v>
      </c>
      <c r="I307" s="193"/>
      <c r="J307" s="194">
        <f t="shared" si="90"/>
        <v>0</v>
      </c>
      <c r="K307" s="190" t="s">
        <v>147</v>
      </c>
      <c r="L307" s="34"/>
      <c r="M307" s="195" t="s">
        <v>1</v>
      </c>
      <c r="N307" s="196" t="s">
        <v>44</v>
      </c>
      <c r="O307" s="62"/>
      <c r="P307" s="197">
        <f t="shared" si="91"/>
        <v>0</v>
      </c>
      <c r="Q307" s="197">
        <v>0</v>
      </c>
      <c r="R307" s="197">
        <f t="shared" si="92"/>
        <v>0</v>
      </c>
      <c r="S307" s="197">
        <v>0</v>
      </c>
      <c r="T307" s="198">
        <f t="shared" si="93"/>
        <v>0</v>
      </c>
      <c r="AR307" s="199" t="s">
        <v>186</v>
      </c>
      <c r="AT307" s="199" t="s">
        <v>143</v>
      </c>
      <c r="AU307" s="199" t="s">
        <v>89</v>
      </c>
      <c r="AY307" s="13" t="s">
        <v>139</v>
      </c>
      <c r="BE307" s="200">
        <f t="shared" si="94"/>
        <v>0</v>
      </c>
      <c r="BF307" s="200">
        <f t="shared" si="95"/>
        <v>0</v>
      </c>
      <c r="BG307" s="200">
        <f t="shared" si="96"/>
        <v>0</v>
      </c>
      <c r="BH307" s="200">
        <f t="shared" si="97"/>
        <v>0</v>
      </c>
      <c r="BI307" s="200">
        <f t="shared" si="98"/>
        <v>0</v>
      </c>
      <c r="BJ307" s="13" t="s">
        <v>87</v>
      </c>
      <c r="BK307" s="200">
        <f t="shared" si="99"/>
        <v>0</v>
      </c>
      <c r="BL307" s="13" t="s">
        <v>186</v>
      </c>
      <c r="BM307" s="199" t="s">
        <v>784</v>
      </c>
    </row>
    <row r="308" spans="2:65" s="1" customFormat="1" ht="16.5" customHeight="1">
      <c r="B308" s="30"/>
      <c r="C308" s="188" t="s">
        <v>89</v>
      </c>
      <c r="D308" s="188" t="s">
        <v>143</v>
      </c>
      <c r="E308" s="189" t="s">
        <v>785</v>
      </c>
      <c r="F308" s="190" t="s">
        <v>786</v>
      </c>
      <c r="G308" s="191" t="s">
        <v>201</v>
      </c>
      <c r="H308" s="192">
        <v>27.65</v>
      </c>
      <c r="I308" s="193"/>
      <c r="J308" s="194">
        <f t="shared" si="90"/>
        <v>0</v>
      </c>
      <c r="K308" s="190" t="s">
        <v>147</v>
      </c>
      <c r="L308" s="34"/>
      <c r="M308" s="195" t="s">
        <v>1</v>
      </c>
      <c r="N308" s="196" t="s">
        <v>44</v>
      </c>
      <c r="O308" s="62"/>
      <c r="P308" s="197">
        <f t="shared" si="91"/>
        <v>0</v>
      </c>
      <c r="Q308" s="197">
        <v>0</v>
      </c>
      <c r="R308" s="197">
        <f t="shared" si="92"/>
        <v>0</v>
      </c>
      <c r="S308" s="197">
        <v>0.0003</v>
      </c>
      <c r="T308" s="198">
        <f t="shared" si="93"/>
        <v>0.008294999999999999</v>
      </c>
      <c r="AR308" s="199" t="s">
        <v>186</v>
      </c>
      <c r="AT308" s="199" t="s">
        <v>143</v>
      </c>
      <c r="AU308" s="199" t="s">
        <v>89</v>
      </c>
      <c r="AY308" s="13" t="s">
        <v>139</v>
      </c>
      <c r="BE308" s="200">
        <f t="shared" si="94"/>
        <v>0</v>
      </c>
      <c r="BF308" s="200">
        <f t="shared" si="95"/>
        <v>0</v>
      </c>
      <c r="BG308" s="200">
        <f t="shared" si="96"/>
        <v>0</v>
      </c>
      <c r="BH308" s="200">
        <f t="shared" si="97"/>
        <v>0</v>
      </c>
      <c r="BI308" s="200">
        <f t="shared" si="98"/>
        <v>0</v>
      </c>
      <c r="BJ308" s="13" t="s">
        <v>87</v>
      </c>
      <c r="BK308" s="200">
        <f t="shared" si="99"/>
        <v>0</v>
      </c>
      <c r="BL308" s="13" t="s">
        <v>186</v>
      </c>
      <c r="BM308" s="199" t="s">
        <v>787</v>
      </c>
    </row>
    <row r="309" spans="2:65" s="1" customFormat="1" ht="24" customHeight="1">
      <c r="B309" s="30"/>
      <c r="C309" s="188" t="s">
        <v>788</v>
      </c>
      <c r="D309" s="188" t="s">
        <v>143</v>
      </c>
      <c r="E309" s="189" t="s">
        <v>789</v>
      </c>
      <c r="F309" s="190" t="s">
        <v>790</v>
      </c>
      <c r="G309" s="191" t="s">
        <v>158</v>
      </c>
      <c r="H309" s="192">
        <v>50.27</v>
      </c>
      <c r="I309" s="193"/>
      <c r="J309" s="194">
        <f t="shared" si="90"/>
        <v>0</v>
      </c>
      <c r="K309" s="190" t="s">
        <v>147</v>
      </c>
      <c r="L309" s="34"/>
      <c r="M309" s="195" t="s">
        <v>1</v>
      </c>
      <c r="N309" s="196" t="s">
        <v>44</v>
      </c>
      <c r="O309" s="62"/>
      <c r="P309" s="197">
        <f t="shared" si="91"/>
        <v>0</v>
      </c>
      <c r="Q309" s="197">
        <v>0.0075</v>
      </c>
      <c r="R309" s="197">
        <f t="shared" si="92"/>
        <v>0.377025</v>
      </c>
      <c r="S309" s="197">
        <v>0</v>
      </c>
      <c r="T309" s="198">
        <f t="shared" si="93"/>
        <v>0</v>
      </c>
      <c r="AR309" s="199" t="s">
        <v>186</v>
      </c>
      <c r="AT309" s="199" t="s">
        <v>143</v>
      </c>
      <c r="AU309" s="199" t="s">
        <v>89</v>
      </c>
      <c r="AY309" s="13" t="s">
        <v>139</v>
      </c>
      <c r="BE309" s="200">
        <f t="shared" si="94"/>
        <v>0</v>
      </c>
      <c r="BF309" s="200">
        <f t="shared" si="95"/>
        <v>0</v>
      </c>
      <c r="BG309" s="200">
        <f t="shared" si="96"/>
        <v>0</v>
      </c>
      <c r="BH309" s="200">
        <f t="shared" si="97"/>
        <v>0</v>
      </c>
      <c r="BI309" s="200">
        <f t="shared" si="98"/>
        <v>0</v>
      </c>
      <c r="BJ309" s="13" t="s">
        <v>87</v>
      </c>
      <c r="BK309" s="200">
        <f t="shared" si="99"/>
        <v>0</v>
      </c>
      <c r="BL309" s="13" t="s">
        <v>186</v>
      </c>
      <c r="BM309" s="199" t="s">
        <v>791</v>
      </c>
    </row>
    <row r="310" spans="2:65" s="1" customFormat="1" ht="16.5" customHeight="1">
      <c r="B310" s="30"/>
      <c r="C310" s="188" t="s">
        <v>792</v>
      </c>
      <c r="D310" s="188" t="s">
        <v>143</v>
      </c>
      <c r="E310" s="189" t="s">
        <v>793</v>
      </c>
      <c r="F310" s="190" t="s">
        <v>794</v>
      </c>
      <c r="G310" s="191" t="s">
        <v>201</v>
      </c>
      <c r="H310" s="192">
        <v>40.25</v>
      </c>
      <c r="I310" s="193"/>
      <c r="J310" s="194">
        <f t="shared" si="90"/>
        <v>0</v>
      </c>
      <c r="K310" s="190" t="s">
        <v>147</v>
      </c>
      <c r="L310" s="34"/>
      <c r="M310" s="195" t="s">
        <v>1</v>
      </c>
      <c r="N310" s="196" t="s">
        <v>44</v>
      </c>
      <c r="O310" s="62"/>
      <c r="P310" s="197">
        <f t="shared" si="91"/>
        <v>0</v>
      </c>
      <c r="Q310" s="197">
        <v>1E-05</v>
      </c>
      <c r="R310" s="197">
        <f t="shared" si="92"/>
        <v>0.0004025</v>
      </c>
      <c r="S310" s="197">
        <v>0</v>
      </c>
      <c r="T310" s="198">
        <f t="shared" si="93"/>
        <v>0</v>
      </c>
      <c r="AR310" s="199" t="s">
        <v>186</v>
      </c>
      <c r="AT310" s="199" t="s">
        <v>143</v>
      </c>
      <c r="AU310" s="199" t="s">
        <v>89</v>
      </c>
      <c r="AY310" s="13" t="s">
        <v>139</v>
      </c>
      <c r="BE310" s="200">
        <f t="shared" si="94"/>
        <v>0</v>
      </c>
      <c r="BF310" s="200">
        <f t="shared" si="95"/>
        <v>0</v>
      </c>
      <c r="BG310" s="200">
        <f t="shared" si="96"/>
        <v>0</v>
      </c>
      <c r="BH310" s="200">
        <f t="shared" si="97"/>
        <v>0</v>
      </c>
      <c r="BI310" s="200">
        <f t="shared" si="98"/>
        <v>0</v>
      </c>
      <c r="BJ310" s="13" t="s">
        <v>87</v>
      </c>
      <c r="BK310" s="200">
        <f t="shared" si="99"/>
        <v>0</v>
      </c>
      <c r="BL310" s="13" t="s">
        <v>186</v>
      </c>
      <c r="BM310" s="199" t="s">
        <v>795</v>
      </c>
    </row>
    <row r="311" spans="2:65" s="1" customFormat="1" ht="16.5" customHeight="1">
      <c r="B311" s="30"/>
      <c r="C311" s="201" t="s">
        <v>796</v>
      </c>
      <c r="D311" s="201" t="s">
        <v>166</v>
      </c>
      <c r="E311" s="202" t="s">
        <v>797</v>
      </c>
      <c r="F311" s="203" t="s">
        <v>798</v>
      </c>
      <c r="G311" s="204" t="s">
        <v>201</v>
      </c>
      <c r="H311" s="205">
        <v>41.055</v>
      </c>
      <c r="I311" s="206"/>
      <c r="J311" s="207">
        <f t="shared" si="90"/>
        <v>0</v>
      </c>
      <c r="K311" s="203" t="s">
        <v>147</v>
      </c>
      <c r="L311" s="208"/>
      <c r="M311" s="209" t="s">
        <v>1</v>
      </c>
      <c r="N311" s="210" t="s">
        <v>44</v>
      </c>
      <c r="O311" s="62"/>
      <c r="P311" s="197">
        <f t="shared" si="91"/>
        <v>0</v>
      </c>
      <c r="Q311" s="197">
        <v>0.0003</v>
      </c>
      <c r="R311" s="197">
        <f t="shared" si="92"/>
        <v>0.0123165</v>
      </c>
      <c r="S311" s="197">
        <v>0</v>
      </c>
      <c r="T311" s="198">
        <f t="shared" si="93"/>
        <v>0</v>
      </c>
      <c r="AR311" s="199" t="s">
        <v>447</v>
      </c>
      <c r="AT311" s="199" t="s">
        <v>166</v>
      </c>
      <c r="AU311" s="199" t="s">
        <v>89</v>
      </c>
      <c r="AY311" s="13" t="s">
        <v>139</v>
      </c>
      <c r="BE311" s="200">
        <f t="shared" si="94"/>
        <v>0</v>
      </c>
      <c r="BF311" s="200">
        <f t="shared" si="95"/>
        <v>0</v>
      </c>
      <c r="BG311" s="200">
        <f t="shared" si="96"/>
        <v>0</v>
      </c>
      <c r="BH311" s="200">
        <f t="shared" si="97"/>
        <v>0</v>
      </c>
      <c r="BI311" s="200">
        <f t="shared" si="98"/>
        <v>0</v>
      </c>
      <c r="BJ311" s="13" t="s">
        <v>87</v>
      </c>
      <c r="BK311" s="200">
        <f t="shared" si="99"/>
        <v>0</v>
      </c>
      <c r="BL311" s="13" t="s">
        <v>186</v>
      </c>
      <c r="BM311" s="199" t="s">
        <v>799</v>
      </c>
    </row>
    <row r="312" spans="2:65" s="1" customFormat="1" ht="36" customHeight="1">
      <c r="B312" s="30"/>
      <c r="C312" s="188" t="s">
        <v>800</v>
      </c>
      <c r="D312" s="188" t="s">
        <v>143</v>
      </c>
      <c r="E312" s="189" t="s">
        <v>801</v>
      </c>
      <c r="F312" s="190" t="s">
        <v>802</v>
      </c>
      <c r="G312" s="191" t="s">
        <v>323</v>
      </c>
      <c r="H312" s="211"/>
      <c r="I312" s="193"/>
      <c r="J312" s="194">
        <f t="shared" si="90"/>
        <v>0</v>
      </c>
      <c r="K312" s="190" t="s">
        <v>147</v>
      </c>
      <c r="L312" s="34"/>
      <c r="M312" s="195" t="s">
        <v>1</v>
      </c>
      <c r="N312" s="196" t="s">
        <v>44</v>
      </c>
      <c r="O312" s="62"/>
      <c r="P312" s="197">
        <f t="shared" si="91"/>
        <v>0</v>
      </c>
      <c r="Q312" s="197">
        <v>0</v>
      </c>
      <c r="R312" s="197">
        <f t="shared" si="92"/>
        <v>0</v>
      </c>
      <c r="S312" s="197">
        <v>0</v>
      </c>
      <c r="T312" s="198">
        <f t="shared" si="93"/>
        <v>0</v>
      </c>
      <c r="AR312" s="199" t="s">
        <v>186</v>
      </c>
      <c r="AT312" s="199" t="s">
        <v>143</v>
      </c>
      <c r="AU312" s="199" t="s">
        <v>89</v>
      </c>
      <c r="AY312" s="13" t="s">
        <v>139</v>
      </c>
      <c r="BE312" s="200">
        <f t="shared" si="94"/>
        <v>0</v>
      </c>
      <c r="BF312" s="200">
        <f t="shared" si="95"/>
        <v>0</v>
      </c>
      <c r="BG312" s="200">
        <f t="shared" si="96"/>
        <v>0</v>
      </c>
      <c r="BH312" s="200">
        <f t="shared" si="97"/>
        <v>0</v>
      </c>
      <c r="BI312" s="200">
        <f t="shared" si="98"/>
        <v>0</v>
      </c>
      <c r="BJ312" s="13" t="s">
        <v>87</v>
      </c>
      <c r="BK312" s="200">
        <f t="shared" si="99"/>
        <v>0</v>
      </c>
      <c r="BL312" s="13" t="s">
        <v>186</v>
      </c>
      <c r="BM312" s="199" t="s">
        <v>803</v>
      </c>
    </row>
    <row r="313" spans="2:63" s="11" customFormat="1" ht="22.8" customHeight="1">
      <c r="B313" s="172"/>
      <c r="C313" s="173"/>
      <c r="D313" s="174" t="s">
        <v>78</v>
      </c>
      <c r="E313" s="186" t="s">
        <v>804</v>
      </c>
      <c r="F313" s="186" t="s">
        <v>805</v>
      </c>
      <c r="G313" s="173"/>
      <c r="H313" s="173"/>
      <c r="I313" s="176"/>
      <c r="J313" s="187">
        <f>BK313</f>
        <v>0</v>
      </c>
      <c r="K313" s="173"/>
      <c r="L313" s="178"/>
      <c r="M313" s="179"/>
      <c r="N313" s="180"/>
      <c r="O313" s="180"/>
      <c r="P313" s="181">
        <f>SUM(P314:P320)</f>
        <v>0</v>
      </c>
      <c r="Q313" s="180"/>
      <c r="R313" s="181">
        <f>SUM(R314:R320)</f>
        <v>0.3009579</v>
      </c>
      <c r="S313" s="180"/>
      <c r="T313" s="182">
        <f>SUM(T314:T320)</f>
        <v>0</v>
      </c>
      <c r="AR313" s="183" t="s">
        <v>89</v>
      </c>
      <c r="AT313" s="184" t="s">
        <v>78</v>
      </c>
      <c r="AU313" s="184" t="s">
        <v>87</v>
      </c>
      <c r="AY313" s="183" t="s">
        <v>139</v>
      </c>
      <c r="BK313" s="185">
        <f>SUM(BK314:BK320)</f>
        <v>0</v>
      </c>
    </row>
    <row r="314" spans="2:65" s="1" customFormat="1" ht="24" customHeight="1">
      <c r="B314" s="30"/>
      <c r="C314" s="188" t="s">
        <v>806</v>
      </c>
      <c r="D314" s="188" t="s">
        <v>143</v>
      </c>
      <c r="E314" s="189" t="s">
        <v>807</v>
      </c>
      <c r="F314" s="190" t="s">
        <v>808</v>
      </c>
      <c r="G314" s="191" t="s">
        <v>158</v>
      </c>
      <c r="H314" s="192">
        <v>13.772</v>
      </c>
      <c r="I314" s="193"/>
      <c r="J314" s="194">
        <f aca="true" t="shared" si="100" ref="J314:J320">ROUND(I314*H314,2)</f>
        <v>0</v>
      </c>
      <c r="K314" s="190" t="s">
        <v>147</v>
      </c>
      <c r="L314" s="34"/>
      <c r="M314" s="195" t="s">
        <v>1</v>
      </c>
      <c r="N314" s="196" t="s">
        <v>44</v>
      </c>
      <c r="O314" s="62"/>
      <c r="P314" s="197">
        <f aca="true" t="shared" si="101" ref="P314:P320">O314*H314</f>
        <v>0</v>
      </c>
      <c r="Q314" s="197">
        <v>0</v>
      </c>
      <c r="R314" s="197">
        <f aca="true" t="shared" si="102" ref="R314:R320">Q314*H314</f>
        <v>0</v>
      </c>
      <c r="S314" s="197">
        <v>0</v>
      </c>
      <c r="T314" s="198">
        <f aca="true" t="shared" si="103" ref="T314:T320">S314*H314</f>
        <v>0</v>
      </c>
      <c r="AR314" s="199" t="s">
        <v>186</v>
      </c>
      <c r="AT314" s="199" t="s">
        <v>143</v>
      </c>
      <c r="AU314" s="199" t="s">
        <v>89</v>
      </c>
      <c r="AY314" s="13" t="s">
        <v>139</v>
      </c>
      <c r="BE314" s="200">
        <f aca="true" t="shared" si="104" ref="BE314:BE320">IF(N314="základní",J314,0)</f>
        <v>0</v>
      </c>
      <c r="BF314" s="200">
        <f aca="true" t="shared" si="105" ref="BF314:BF320">IF(N314="snížená",J314,0)</f>
        <v>0</v>
      </c>
      <c r="BG314" s="200">
        <f aca="true" t="shared" si="106" ref="BG314:BG320">IF(N314="zákl. přenesená",J314,0)</f>
        <v>0</v>
      </c>
      <c r="BH314" s="200">
        <f aca="true" t="shared" si="107" ref="BH314:BH320">IF(N314="sníž. přenesená",J314,0)</f>
        <v>0</v>
      </c>
      <c r="BI314" s="200">
        <f aca="true" t="shared" si="108" ref="BI314:BI320">IF(N314="nulová",J314,0)</f>
        <v>0</v>
      </c>
      <c r="BJ314" s="13" t="s">
        <v>87</v>
      </c>
      <c r="BK314" s="200">
        <f aca="true" t="shared" si="109" ref="BK314:BK320">ROUND(I314*H314,2)</f>
        <v>0</v>
      </c>
      <c r="BL314" s="13" t="s">
        <v>186</v>
      </c>
      <c r="BM314" s="199" t="s">
        <v>809</v>
      </c>
    </row>
    <row r="315" spans="2:65" s="1" customFormat="1" ht="24" customHeight="1">
      <c r="B315" s="30"/>
      <c r="C315" s="188" t="s">
        <v>810</v>
      </c>
      <c r="D315" s="188" t="s">
        <v>143</v>
      </c>
      <c r="E315" s="189" t="s">
        <v>811</v>
      </c>
      <c r="F315" s="190" t="s">
        <v>812</v>
      </c>
      <c r="G315" s="191" t="s">
        <v>158</v>
      </c>
      <c r="H315" s="192">
        <v>13.772</v>
      </c>
      <c r="I315" s="193"/>
      <c r="J315" s="194">
        <f t="shared" si="100"/>
        <v>0</v>
      </c>
      <c r="K315" s="190" t="s">
        <v>147</v>
      </c>
      <c r="L315" s="34"/>
      <c r="M315" s="195" t="s">
        <v>1</v>
      </c>
      <c r="N315" s="196" t="s">
        <v>44</v>
      </c>
      <c r="O315" s="62"/>
      <c r="P315" s="197">
        <f t="shared" si="101"/>
        <v>0</v>
      </c>
      <c r="Q315" s="197">
        <v>0.0003</v>
      </c>
      <c r="R315" s="197">
        <f t="shared" si="102"/>
        <v>0.0041316</v>
      </c>
      <c r="S315" s="197">
        <v>0</v>
      </c>
      <c r="T315" s="198">
        <f t="shared" si="103"/>
        <v>0</v>
      </c>
      <c r="AR315" s="199" t="s">
        <v>186</v>
      </c>
      <c r="AT315" s="199" t="s">
        <v>143</v>
      </c>
      <c r="AU315" s="199" t="s">
        <v>89</v>
      </c>
      <c r="AY315" s="13" t="s">
        <v>139</v>
      </c>
      <c r="BE315" s="200">
        <f t="shared" si="104"/>
        <v>0</v>
      </c>
      <c r="BF315" s="200">
        <f t="shared" si="105"/>
        <v>0</v>
      </c>
      <c r="BG315" s="200">
        <f t="shared" si="106"/>
        <v>0</v>
      </c>
      <c r="BH315" s="200">
        <f t="shared" si="107"/>
        <v>0</v>
      </c>
      <c r="BI315" s="200">
        <f t="shared" si="108"/>
        <v>0</v>
      </c>
      <c r="BJ315" s="13" t="s">
        <v>87</v>
      </c>
      <c r="BK315" s="200">
        <f t="shared" si="109"/>
        <v>0</v>
      </c>
      <c r="BL315" s="13" t="s">
        <v>186</v>
      </c>
      <c r="BM315" s="199" t="s">
        <v>813</v>
      </c>
    </row>
    <row r="316" spans="2:65" s="1" customFormat="1" ht="24" customHeight="1">
      <c r="B316" s="30"/>
      <c r="C316" s="188" t="s">
        <v>814</v>
      </c>
      <c r="D316" s="188" t="s">
        <v>143</v>
      </c>
      <c r="E316" s="189" t="s">
        <v>815</v>
      </c>
      <c r="F316" s="190" t="s">
        <v>816</v>
      </c>
      <c r="G316" s="191" t="s">
        <v>158</v>
      </c>
      <c r="H316" s="192">
        <v>2</v>
      </c>
      <c r="I316" s="193"/>
      <c r="J316" s="194">
        <f t="shared" si="100"/>
        <v>0</v>
      </c>
      <c r="K316" s="190" t="s">
        <v>147</v>
      </c>
      <c r="L316" s="34"/>
      <c r="M316" s="195" t="s">
        <v>1</v>
      </c>
      <c r="N316" s="196" t="s">
        <v>44</v>
      </c>
      <c r="O316" s="62"/>
      <c r="P316" s="197">
        <f t="shared" si="101"/>
        <v>0</v>
      </c>
      <c r="Q316" s="197">
        <v>0.0015</v>
      </c>
      <c r="R316" s="197">
        <f t="shared" si="102"/>
        <v>0.003</v>
      </c>
      <c r="S316" s="197">
        <v>0</v>
      </c>
      <c r="T316" s="198">
        <f t="shared" si="103"/>
        <v>0</v>
      </c>
      <c r="AR316" s="199" t="s">
        <v>186</v>
      </c>
      <c r="AT316" s="199" t="s">
        <v>143</v>
      </c>
      <c r="AU316" s="199" t="s">
        <v>89</v>
      </c>
      <c r="AY316" s="13" t="s">
        <v>139</v>
      </c>
      <c r="BE316" s="200">
        <f t="shared" si="104"/>
        <v>0</v>
      </c>
      <c r="BF316" s="200">
        <f t="shared" si="105"/>
        <v>0</v>
      </c>
      <c r="BG316" s="200">
        <f t="shared" si="106"/>
        <v>0</v>
      </c>
      <c r="BH316" s="200">
        <f t="shared" si="107"/>
        <v>0</v>
      </c>
      <c r="BI316" s="200">
        <f t="shared" si="108"/>
        <v>0</v>
      </c>
      <c r="BJ316" s="13" t="s">
        <v>87</v>
      </c>
      <c r="BK316" s="200">
        <f t="shared" si="109"/>
        <v>0</v>
      </c>
      <c r="BL316" s="13" t="s">
        <v>186</v>
      </c>
      <c r="BM316" s="199" t="s">
        <v>817</v>
      </c>
    </row>
    <row r="317" spans="2:65" s="1" customFormat="1" ht="24" customHeight="1">
      <c r="B317" s="30"/>
      <c r="C317" s="188" t="s">
        <v>818</v>
      </c>
      <c r="D317" s="188" t="s">
        <v>143</v>
      </c>
      <c r="E317" s="189" t="s">
        <v>819</v>
      </c>
      <c r="F317" s="190" t="s">
        <v>820</v>
      </c>
      <c r="G317" s="191" t="s">
        <v>201</v>
      </c>
      <c r="H317" s="192">
        <v>6.62</v>
      </c>
      <c r="I317" s="193"/>
      <c r="J317" s="194">
        <f t="shared" si="100"/>
        <v>0</v>
      </c>
      <c r="K317" s="190" t="s">
        <v>147</v>
      </c>
      <c r="L317" s="34"/>
      <c r="M317" s="195" t="s">
        <v>1</v>
      </c>
      <c r="N317" s="196" t="s">
        <v>44</v>
      </c>
      <c r="O317" s="62"/>
      <c r="P317" s="197">
        <f t="shared" si="101"/>
        <v>0</v>
      </c>
      <c r="Q317" s="197">
        <v>0.0004</v>
      </c>
      <c r="R317" s="197">
        <f t="shared" si="102"/>
        <v>0.002648</v>
      </c>
      <c r="S317" s="197">
        <v>0</v>
      </c>
      <c r="T317" s="198">
        <f t="shared" si="103"/>
        <v>0</v>
      </c>
      <c r="AR317" s="199" t="s">
        <v>186</v>
      </c>
      <c r="AT317" s="199" t="s">
        <v>143</v>
      </c>
      <c r="AU317" s="199" t="s">
        <v>89</v>
      </c>
      <c r="AY317" s="13" t="s">
        <v>139</v>
      </c>
      <c r="BE317" s="200">
        <f t="shared" si="104"/>
        <v>0</v>
      </c>
      <c r="BF317" s="200">
        <f t="shared" si="105"/>
        <v>0</v>
      </c>
      <c r="BG317" s="200">
        <f t="shared" si="106"/>
        <v>0</v>
      </c>
      <c r="BH317" s="200">
        <f t="shared" si="107"/>
        <v>0</v>
      </c>
      <c r="BI317" s="200">
        <f t="shared" si="108"/>
        <v>0</v>
      </c>
      <c r="BJ317" s="13" t="s">
        <v>87</v>
      </c>
      <c r="BK317" s="200">
        <f t="shared" si="109"/>
        <v>0</v>
      </c>
      <c r="BL317" s="13" t="s">
        <v>186</v>
      </c>
      <c r="BM317" s="199" t="s">
        <v>821</v>
      </c>
    </row>
    <row r="318" spans="2:65" s="1" customFormat="1" ht="36" customHeight="1">
      <c r="B318" s="30"/>
      <c r="C318" s="188" t="s">
        <v>822</v>
      </c>
      <c r="D318" s="188" t="s">
        <v>143</v>
      </c>
      <c r="E318" s="189" t="s">
        <v>823</v>
      </c>
      <c r="F318" s="190" t="s">
        <v>824</v>
      </c>
      <c r="G318" s="191" t="s">
        <v>158</v>
      </c>
      <c r="H318" s="192">
        <v>15.197</v>
      </c>
      <c r="I318" s="193"/>
      <c r="J318" s="194">
        <f t="shared" si="100"/>
        <v>0</v>
      </c>
      <c r="K318" s="190" t="s">
        <v>147</v>
      </c>
      <c r="L318" s="34"/>
      <c r="M318" s="195" t="s">
        <v>1</v>
      </c>
      <c r="N318" s="196" t="s">
        <v>44</v>
      </c>
      <c r="O318" s="62"/>
      <c r="P318" s="197">
        <f t="shared" si="101"/>
        <v>0</v>
      </c>
      <c r="Q318" s="197">
        <v>0.0053</v>
      </c>
      <c r="R318" s="197">
        <f t="shared" si="102"/>
        <v>0.0805441</v>
      </c>
      <c r="S318" s="197">
        <v>0</v>
      </c>
      <c r="T318" s="198">
        <f t="shared" si="103"/>
        <v>0</v>
      </c>
      <c r="AR318" s="199" t="s">
        <v>186</v>
      </c>
      <c r="AT318" s="199" t="s">
        <v>143</v>
      </c>
      <c r="AU318" s="199" t="s">
        <v>89</v>
      </c>
      <c r="AY318" s="13" t="s">
        <v>139</v>
      </c>
      <c r="BE318" s="200">
        <f t="shared" si="104"/>
        <v>0</v>
      </c>
      <c r="BF318" s="200">
        <f t="shared" si="105"/>
        <v>0</v>
      </c>
      <c r="BG318" s="200">
        <f t="shared" si="106"/>
        <v>0</v>
      </c>
      <c r="BH318" s="200">
        <f t="shared" si="107"/>
        <v>0</v>
      </c>
      <c r="BI318" s="200">
        <f t="shared" si="108"/>
        <v>0</v>
      </c>
      <c r="BJ318" s="13" t="s">
        <v>87</v>
      </c>
      <c r="BK318" s="200">
        <f t="shared" si="109"/>
        <v>0</v>
      </c>
      <c r="BL318" s="13" t="s">
        <v>186</v>
      </c>
      <c r="BM318" s="199" t="s">
        <v>825</v>
      </c>
    </row>
    <row r="319" spans="2:65" s="1" customFormat="1" ht="16.5" customHeight="1">
      <c r="B319" s="30"/>
      <c r="C319" s="201" t="s">
        <v>826</v>
      </c>
      <c r="D319" s="201" t="s">
        <v>166</v>
      </c>
      <c r="E319" s="202" t="s">
        <v>827</v>
      </c>
      <c r="F319" s="203" t="s">
        <v>828</v>
      </c>
      <c r="G319" s="204" t="s">
        <v>158</v>
      </c>
      <c r="H319" s="205">
        <v>16.717</v>
      </c>
      <c r="I319" s="206"/>
      <c r="J319" s="207">
        <f t="shared" si="100"/>
        <v>0</v>
      </c>
      <c r="K319" s="203" t="s">
        <v>147</v>
      </c>
      <c r="L319" s="208"/>
      <c r="M319" s="209" t="s">
        <v>1</v>
      </c>
      <c r="N319" s="210" t="s">
        <v>44</v>
      </c>
      <c r="O319" s="62"/>
      <c r="P319" s="197">
        <f t="shared" si="101"/>
        <v>0</v>
      </c>
      <c r="Q319" s="197">
        <v>0.0126</v>
      </c>
      <c r="R319" s="197">
        <f t="shared" si="102"/>
        <v>0.2106342</v>
      </c>
      <c r="S319" s="197">
        <v>0</v>
      </c>
      <c r="T319" s="198">
        <f t="shared" si="103"/>
        <v>0</v>
      </c>
      <c r="AR319" s="199" t="s">
        <v>447</v>
      </c>
      <c r="AT319" s="199" t="s">
        <v>166</v>
      </c>
      <c r="AU319" s="199" t="s">
        <v>89</v>
      </c>
      <c r="AY319" s="13" t="s">
        <v>139</v>
      </c>
      <c r="BE319" s="200">
        <f t="shared" si="104"/>
        <v>0</v>
      </c>
      <c r="BF319" s="200">
        <f t="shared" si="105"/>
        <v>0</v>
      </c>
      <c r="BG319" s="200">
        <f t="shared" si="106"/>
        <v>0</v>
      </c>
      <c r="BH319" s="200">
        <f t="shared" si="107"/>
        <v>0</v>
      </c>
      <c r="BI319" s="200">
        <f t="shared" si="108"/>
        <v>0</v>
      </c>
      <c r="BJ319" s="13" t="s">
        <v>87</v>
      </c>
      <c r="BK319" s="200">
        <f t="shared" si="109"/>
        <v>0</v>
      </c>
      <c r="BL319" s="13" t="s">
        <v>186</v>
      </c>
      <c r="BM319" s="199" t="s">
        <v>829</v>
      </c>
    </row>
    <row r="320" spans="2:65" s="1" customFormat="1" ht="36" customHeight="1">
      <c r="B320" s="30"/>
      <c r="C320" s="188" t="s">
        <v>250</v>
      </c>
      <c r="D320" s="188" t="s">
        <v>143</v>
      </c>
      <c r="E320" s="189" t="s">
        <v>830</v>
      </c>
      <c r="F320" s="190" t="s">
        <v>831</v>
      </c>
      <c r="G320" s="191" t="s">
        <v>323</v>
      </c>
      <c r="H320" s="211"/>
      <c r="I320" s="193"/>
      <c r="J320" s="194">
        <f t="shared" si="100"/>
        <v>0</v>
      </c>
      <c r="K320" s="190" t="s">
        <v>147</v>
      </c>
      <c r="L320" s="34"/>
      <c r="M320" s="195" t="s">
        <v>1</v>
      </c>
      <c r="N320" s="196" t="s">
        <v>44</v>
      </c>
      <c r="O320" s="62"/>
      <c r="P320" s="197">
        <f t="shared" si="101"/>
        <v>0</v>
      </c>
      <c r="Q320" s="197">
        <v>0</v>
      </c>
      <c r="R320" s="197">
        <f t="shared" si="102"/>
        <v>0</v>
      </c>
      <c r="S320" s="197">
        <v>0</v>
      </c>
      <c r="T320" s="198">
        <f t="shared" si="103"/>
        <v>0</v>
      </c>
      <c r="AR320" s="199" t="s">
        <v>186</v>
      </c>
      <c r="AT320" s="199" t="s">
        <v>143</v>
      </c>
      <c r="AU320" s="199" t="s">
        <v>89</v>
      </c>
      <c r="AY320" s="13" t="s">
        <v>139</v>
      </c>
      <c r="BE320" s="200">
        <f t="shared" si="104"/>
        <v>0</v>
      </c>
      <c r="BF320" s="200">
        <f t="shared" si="105"/>
        <v>0</v>
      </c>
      <c r="BG320" s="200">
        <f t="shared" si="106"/>
        <v>0</v>
      </c>
      <c r="BH320" s="200">
        <f t="shared" si="107"/>
        <v>0</v>
      </c>
      <c r="BI320" s="200">
        <f t="shared" si="108"/>
        <v>0</v>
      </c>
      <c r="BJ320" s="13" t="s">
        <v>87</v>
      </c>
      <c r="BK320" s="200">
        <f t="shared" si="109"/>
        <v>0</v>
      </c>
      <c r="BL320" s="13" t="s">
        <v>186</v>
      </c>
      <c r="BM320" s="199" t="s">
        <v>832</v>
      </c>
    </row>
    <row r="321" spans="2:63" s="11" customFormat="1" ht="22.8" customHeight="1">
      <c r="B321" s="172"/>
      <c r="C321" s="173"/>
      <c r="D321" s="174" t="s">
        <v>78</v>
      </c>
      <c r="E321" s="186" t="s">
        <v>833</v>
      </c>
      <c r="F321" s="186" t="s">
        <v>834</v>
      </c>
      <c r="G321" s="173"/>
      <c r="H321" s="173"/>
      <c r="I321" s="176"/>
      <c r="J321" s="187">
        <f>BK321</f>
        <v>0</v>
      </c>
      <c r="K321" s="173"/>
      <c r="L321" s="178"/>
      <c r="M321" s="179"/>
      <c r="N321" s="180"/>
      <c r="O321" s="180"/>
      <c r="P321" s="181">
        <f>SUM(P322:P325)</f>
        <v>0</v>
      </c>
      <c r="Q321" s="180"/>
      <c r="R321" s="181">
        <f>SUM(R322:R325)</f>
        <v>0.00205436</v>
      </c>
      <c r="S321" s="180"/>
      <c r="T321" s="182">
        <f>SUM(T322:T325)</f>
        <v>0</v>
      </c>
      <c r="AR321" s="183" t="s">
        <v>89</v>
      </c>
      <c r="AT321" s="184" t="s">
        <v>78</v>
      </c>
      <c r="AU321" s="184" t="s">
        <v>87</v>
      </c>
      <c r="AY321" s="183" t="s">
        <v>139</v>
      </c>
      <c r="BK321" s="185">
        <f>SUM(BK322:BK325)</f>
        <v>0</v>
      </c>
    </row>
    <row r="322" spans="2:65" s="1" customFormat="1" ht="36" customHeight="1">
      <c r="B322" s="30"/>
      <c r="C322" s="188" t="s">
        <v>835</v>
      </c>
      <c r="D322" s="188" t="s">
        <v>143</v>
      </c>
      <c r="E322" s="189" t="s">
        <v>836</v>
      </c>
      <c r="F322" s="190" t="s">
        <v>837</v>
      </c>
      <c r="G322" s="191" t="s">
        <v>158</v>
      </c>
      <c r="H322" s="192">
        <v>4.316</v>
      </c>
      <c r="I322" s="193"/>
      <c r="J322" s="194">
        <f>ROUND(I322*H322,2)</f>
        <v>0</v>
      </c>
      <c r="K322" s="190" t="s">
        <v>147</v>
      </c>
      <c r="L322" s="34"/>
      <c r="M322" s="195" t="s">
        <v>1</v>
      </c>
      <c r="N322" s="196" t="s">
        <v>44</v>
      </c>
      <c r="O322" s="62"/>
      <c r="P322" s="197">
        <f>O322*H322</f>
        <v>0</v>
      </c>
      <c r="Q322" s="197">
        <v>7E-05</v>
      </c>
      <c r="R322" s="197">
        <f>Q322*H322</f>
        <v>0.00030211999999999996</v>
      </c>
      <c r="S322" s="197">
        <v>0</v>
      </c>
      <c r="T322" s="198">
        <f>S322*H322</f>
        <v>0</v>
      </c>
      <c r="AR322" s="199" t="s">
        <v>186</v>
      </c>
      <c r="AT322" s="199" t="s">
        <v>143</v>
      </c>
      <c r="AU322" s="199" t="s">
        <v>89</v>
      </c>
      <c r="AY322" s="13" t="s">
        <v>139</v>
      </c>
      <c r="BE322" s="200">
        <f>IF(N322="základní",J322,0)</f>
        <v>0</v>
      </c>
      <c r="BF322" s="200">
        <f>IF(N322="snížená",J322,0)</f>
        <v>0</v>
      </c>
      <c r="BG322" s="200">
        <f>IF(N322="zákl. přenesená",J322,0)</f>
        <v>0</v>
      </c>
      <c r="BH322" s="200">
        <f>IF(N322="sníž. přenesená",J322,0)</f>
        <v>0</v>
      </c>
      <c r="BI322" s="200">
        <f>IF(N322="nulová",J322,0)</f>
        <v>0</v>
      </c>
      <c r="BJ322" s="13" t="s">
        <v>87</v>
      </c>
      <c r="BK322" s="200">
        <f>ROUND(I322*H322,2)</f>
        <v>0</v>
      </c>
      <c r="BL322" s="13" t="s">
        <v>186</v>
      </c>
      <c r="BM322" s="199" t="s">
        <v>838</v>
      </c>
    </row>
    <row r="323" spans="2:65" s="1" customFormat="1" ht="24" customHeight="1">
      <c r="B323" s="30"/>
      <c r="C323" s="188" t="s">
        <v>839</v>
      </c>
      <c r="D323" s="188" t="s">
        <v>143</v>
      </c>
      <c r="E323" s="189" t="s">
        <v>840</v>
      </c>
      <c r="F323" s="190" t="s">
        <v>841</v>
      </c>
      <c r="G323" s="191" t="s">
        <v>158</v>
      </c>
      <c r="H323" s="192">
        <v>4.172</v>
      </c>
      <c r="I323" s="193"/>
      <c r="J323" s="194">
        <f>ROUND(I323*H323,2)</f>
        <v>0</v>
      </c>
      <c r="K323" s="190" t="s">
        <v>147</v>
      </c>
      <c r="L323" s="34"/>
      <c r="M323" s="195" t="s">
        <v>1</v>
      </c>
      <c r="N323" s="196" t="s">
        <v>44</v>
      </c>
      <c r="O323" s="62"/>
      <c r="P323" s="197">
        <f>O323*H323</f>
        <v>0</v>
      </c>
      <c r="Q323" s="197">
        <v>0.00014</v>
      </c>
      <c r="R323" s="197">
        <f>Q323*H323</f>
        <v>0.00058408</v>
      </c>
      <c r="S323" s="197">
        <v>0</v>
      </c>
      <c r="T323" s="198">
        <f>S323*H323</f>
        <v>0</v>
      </c>
      <c r="AR323" s="199" t="s">
        <v>186</v>
      </c>
      <c r="AT323" s="199" t="s">
        <v>143</v>
      </c>
      <c r="AU323" s="199" t="s">
        <v>89</v>
      </c>
      <c r="AY323" s="13" t="s">
        <v>139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13" t="s">
        <v>87</v>
      </c>
      <c r="BK323" s="200">
        <f>ROUND(I323*H323,2)</f>
        <v>0</v>
      </c>
      <c r="BL323" s="13" t="s">
        <v>186</v>
      </c>
      <c r="BM323" s="199" t="s">
        <v>842</v>
      </c>
    </row>
    <row r="324" spans="2:65" s="1" customFormat="1" ht="24" customHeight="1">
      <c r="B324" s="30"/>
      <c r="C324" s="188" t="s">
        <v>843</v>
      </c>
      <c r="D324" s="188" t="s">
        <v>143</v>
      </c>
      <c r="E324" s="189" t="s">
        <v>844</v>
      </c>
      <c r="F324" s="190" t="s">
        <v>845</v>
      </c>
      <c r="G324" s="191" t="s">
        <v>158</v>
      </c>
      <c r="H324" s="192">
        <v>4.172</v>
      </c>
      <c r="I324" s="193"/>
      <c r="J324" s="194">
        <f>ROUND(I324*H324,2)</f>
        <v>0</v>
      </c>
      <c r="K324" s="190" t="s">
        <v>147</v>
      </c>
      <c r="L324" s="34"/>
      <c r="M324" s="195" t="s">
        <v>1</v>
      </c>
      <c r="N324" s="196" t="s">
        <v>44</v>
      </c>
      <c r="O324" s="62"/>
      <c r="P324" s="197">
        <f>O324*H324</f>
        <v>0</v>
      </c>
      <c r="Q324" s="197">
        <v>0.00014</v>
      </c>
      <c r="R324" s="197">
        <f>Q324*H324</f>
        <v>0.00058408</v>
      </c>
      <c r="S324" s="197">
        <v>0</v>
      </c>
      <c r="T324" s="198">
        <f>S324*H324</f>
        <v>0</v>
      </c>
      <c r="AR324" s="199" t="s">
        <v>186</v>
      </c>
      <c r="AT324" s="199" t="s">
        <v>143</v>
      </c>
      <c r="AU324" s="199" t="s">
        <v>89</v>
      </c>
      <c r="AY324" s="13" t="s">
        <v>139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3" t="s">
        <v>87</v>
      </c>
      <c r="BK324" s="200">
        <f>ROUND(I324*H324,2)</f>
        <v>0</v>
      </c>
      <c r="BL324" s="13" t="s">
        <v>186</v>
      </c>
      <c r="BM324" s="199" t="s">
        <v>846</v>
      </c>
    </row>
    <row r="325" spans="2:65" s="1" customFormat="1" ht="24" customHeight="1">
      <c r="B325" s="30"/>
      <c r="C325" s="188" t="s">
        <v>847</v>
      </c>
      <c r="D325" s="188" t="s">
        <v>143</v>
      </c>
      <c r="E325" s="189" t="s">
        <v>848</v>
      </c>
      <c r="F325" s="190" t="s">
        <v>849</v>
      </c>
      <c r="G325" s="191" t="s">
        <v>158</v>
      </c>
      <c r="H325" s="192">
        <v>4.172</v>
      </c>
      <c r="I325" s="193"/>
      <c r="J325" s="194">
        <f>ROUND(I325*H325,2)</f>
        <v>0</v>
      </c>
      <c r="K325" s="190" t="s">
        <v>147</v>
      </c>
      <c r="L325" s="34"/>
      <c r="M325" s="195" t="s">
        <v>1</v>
      </c>
      <c r="N325" s="196" t="s">
        <v>44</v>
      </c>
      <c r="O325" s="62"/>
      <c r="P325" s="197">
        <f>O325*H325</f>
        <v>0</v>
      </c>
      <c r="Q325" s="197">
        <v>0.00014</v>
      </c>
      <c r="R325" s="197">
        <f>Q325*H325</f>
        <v>0.00058408</v>
      </c>
      <c r="S325" s="197">
        <v>0</v>
      </c>
      <c r="T325" s="198">
        <f>S325*H325</f>
        <v>0</v>
      </c>
      <c r="AR325" s="199" t="s">
        <v>186</v>
      </c>
      <c r="AT325" s="199" t="s">
        <v>143</v>
      </c>
      <c r="AU325" s="199" t="s">
        <v>89</v>
      </c>
      <c r="AY325" s="13" t="s">
        <v>139</v>
      </c>
      <c r="BE325" s="200">
        <f>IF(N325="základní",J325,0)</f>
        <v>0</v>
      </c>
      <c r="BF325" s="200">
        <f>IF(N325="snížená",J325,0)</f>
        <v>0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13" t="s">
        <v>87</v>
      </c>
      <c r="BK325" s="200">
        <f>ROUND(I325*H325,2)</f>
        <v>0</v>
      </c>
      <c r="BL325" s="13" t="s">
        <v>186</v>
      </c>
      <c r="BM325" s="199" t="s">
        <v>850</v>
      </c>
    </row>
    <row r="326" spans="2:63" s="11" customFormat="1" ht="22.8" customHeight="1">
      <c r="B326" s="172"/>
      <c r="C326" s="173"/>
      <c r="D326" s="174" t="s">
        <v>78</v>
      </c>
      <c r="E326" s="186" t="s">
        <v>851</v>
      </c>
      <c r="F326" s="186" t="s">
        <v>852</v>
      </c>
      <c r="G326" s="173"/>
      <c r="H326" s="173"/>
      <c r="I326" s="176"/>
      <c r="J326" s="187">
        <f>BK326</f>
        <v>0</v>
      </c>
      <c r="K326" s="173"/>
      <c r="L326" s="178"/>
      <c r="M326" s="179"/>
      <c r="N326" s="180"/>
      <c r="O326" s="180"/>
      <c r="P326" s="181">
        <f>SUM(P327:P335)</f>
        <v>0</v>
      </c>
      <c r="Q326" s="180"/>
      <c r="R326" s="181">
        <f>SUM(R327:R335)</f>
        <v>0.2212845</v>
      </c>
      <c r="S326" s="180"/>
      <c r="T326" s="182">
        <f>SUM(T327:T335)</f>
        <v>0.05704368</v>
      </c>
      <c r="AR326" s="183" t="s">
        <v>89</v>
      </c>
      <c r="AT326" s="184" t="s">
        <v>78</v>
      </c>
      <c r="AU326" s="184" t="s">
        <v>87</v>
      </c>
      <c r="AY326" s="183" t="s">
        <v>139</v>
      </c>
      <c r="BK326" s="185">
        <f>SUM(BK327:BK335)</f>
        <v>0</v>
      </c>
    </row>
    <row r="327" spans="2:65" s="1" customFormat="1" ht="24" customHeight="1">
      <c r="B327" s="30"/>
      <c r="C327" s="188" t="s">
        <v>853</v>
      </c>
      <c r="D327" s="188" t="s">
        <v>143</v>
      </c>
      <c r="E327" s="189" t="s">
        <v>854</v>
      </c>
      <c r="F327" s="190" t="s">
        <v>855</v>
      </c>
      <c r="G327" s="191" t="s">
        <v>158</v>
      </c>
      <c r="H327" s="192">
        <v>124.008</v>
      </c>
      <c r="I327" s="193"/>
      <c r="J327" s="194">
        <f aca="true" t="shared" si="110" ref="J327:J335">ROUND(I327*H327,2)</f>
        <v>0</v>
      </c>
      <c r="K327" s="190" t="s">
        <v>147</v>
      </c>
      <c r="L327" s="34"/>
      <c r="M327" s="195" t="s">
        <v>1</v>
      </c>
      <c r="N327" s="196" t="s">
        <v>44</v>
      </c>
      <c r="O327" s="62"/>
      <c r="P327" s="197">
        <f aca="true" t="shared" si="111" ref="P327:P335">O327*H327</f>
        <v>0</v>
      </c>
      <c r="Q327" s="197">
        <v>0</v>
      </c>
      <c r="R327" s="197">
        <f aca="true" t="shared" si="112" ref="R327:R335">Q327*H327</f>
        <v>0</v>
      </c>
      <c r="S327" s="197">
        <v>0.00015</v>
      </c>
      <c r="T327" s="198">
        <f aca="true" t="shared" si="113" ref="T327:T335">S327*H327</f>
        <v>0.0186012</v>
      </c>
      <c r="AR327" s="199" t="s">
        <v>186</v>
      </c>
      <c r="AT327" s="199" t="s">
        <v>143</v>
      </c>
      <c r="AU327" s="199" t="s">
        <v>89</v>
      </c>
      <c r="AY327" s="13" t="s">
        <v>139</v>
      </c>
      <c r="BE327" s="200">
        <f aca="true" t="shared" si="114" ref="BE327:BE335">IF(N327="základní",J327,0)</f>
        <v>0</v>
      </c>
      <c r="BF327" s="200">
        <f aca="true" t="shared" si="115" ref="BF327:BF335">IF(N327="snížená",J327,0)</f>
        <v>0</v>
      </c>
      <c r="BG327" s="200">
        <f aca="true" t="shared" si="116" ref="BG327:BG335">IF(N327="zákl. přenesená",J327,0)</f>
        <v>0</v>
      </c>
      <c r="BH327" s="200">
        <f aca="true" t="shared" si="117" ref="BH327:BH335">IF(N327="sníž. přenesená",J327,0)</f>
        <v>0</v>
      </c>
      <c r="BI327" s="200">
        <f aca="true" t="shared" si="118" ref="BI327:BI335">IF(N327="nulová",J327,0)</f>
        <v>0</v>
      </c>
      <c r="BJ327" s="13" t="s">
        <v>87</v>
      </c>
      <c r="BK327" s="200">
        <f aca="true" t="shared" si="119" ref="BK327:BK335">ROUND(I327*H327,2)</f>
        <v>0</v>
      </c>
      <c r="BL327" s="13" t="s">
        <v>186</v>
      </c>
      <c r="BM327" s="199" t="s">
        <v>856</v>
      </c>
    </row>
    <row r="328" spans="2:65" s="1" customFormat="1" ht="16.5" customHeight="1">
      <c r="B328" s="30"/>
      <c r="C328" s="188" t="s">
        <v>857</v>
      </c>
      <c r="D328" s="188" t="s">
        <v>143</v>
      </c>
      <c r="E328" s="189" t="s">
        <v>858</v>
      </c>
      <c r="F328" s="190" t="s">
        <v>859</v>
      </c>
      <c r="G328" s="191" t="s">
        <v>158</v>
      </c>
      <c r="H328" s="192">
        <v>124.008</v>
      </c>
      <c r="I328" s="193"/>
      <c r="J328" s="194">
        <f t="shared" si="110"/>
        <v>0</v>
      </c>
      <c r="K328" s="190" t="s">
        <v>147</v>
      </c>
      <c r="L328" s="34"/>
      <c r="M328" s="195" t="s">
        <v>1</v>
      </c>
      <c r="N328" s="196" t="s">
        <v>44</v>
      </c>
      <c r="O328" s="62"/>
      <c r="P328" s="197">
        <f t="shared" si="111"/>
        <v>0</v>
      </c>
      <c r="Q328" s="197">
        <v>0.001</v>
      </c>
      <c r="R328" s="197">
        <f t="shared" si="112"/>
        <v>0.124008</v>
      </c>
      <c r="S328" s="197">
        <v>0.00031</v>
      </c>
      <c r="T328" s="198">
        <f t="shared" si="113"/>
        <v>0.03844248</v>
      </c>
      <c r="AR328" s="199" t="s">
        <v>186</v>
      </c>
      <c r="AT328" s="199" t="s">
        <v>143</v>
      </c>
      <c r="AU328" s="199" t="s">
        <v>89</v>
      </c>
      <c r="AY328" s="13" t="s">
        <v>139</v>
      </c>
      <c r="BE328" s="200">
        <f t="shared" si="114"/>
        <v>0</v>
      </c>
      <c r="BF328" s="200">
        <f t="shared" si="115"/>
        <v>0</v>
      </c>
      <c r="BG328" s="200">
        <f t="shared" si="116"/>
        <v>0</v>
      </c>
      <c r="BH328" s="200">
        <f t="shared" si="117"/>
        <v>0</v>
      </c>
      <c r="BI328" s="200">
        <f t="shared" si="118"/>
        <v>0</v>
      </c>
      <c r="BJ328" s="13" t="s">
        <v>87</v>
      </c>
      <c r="BK328" s="200">
        <f t="shared" si="119"/>
        <v>0</v>
      </c>
      <c r="BL328" s="13" t="s">
        <v>186</v>
      </c>
      <c r="BM328" s="199" t="s">
        <v>860</v>
      </c>
    </row>
    <row r="329" spans="2:65" s="1" customFormat="1" ht="24" customHeight="1">
      <c r="B329" s="30"/>
      <c r="C329" s="188" t="s">
        <v>861</v>
      </c>
      <c r="D329" s="188" t="s">
        <v>143</v>
      </c>
      <c r="E329" s="189" t="s">
        <v>862</v>
      </c>
      <c r="F329" s="190" t="s">
        <v>863</v>
      </c>
      <c r="G329" s="191" t="s">
        <v>158</v>
      </c>
      <c r="H329" s="192">
        <v>124.008</v>
      </c>
      <c r="I329" s="193"/>
      <c r="J329" s="194">
        <f t="shared" si="110"/>
        <v>0</v>
      </c>
      <c r="K329" s="190" t="s">
        <v>147</v>
      </c>
      <c r="L329" s="34"/>
      <c r="M329" s="195" t="s">
        <v>1</v>
      </c>
      <c r="N329" s="196" t="s">
        <v>44</v>
      </c>
      <c r="O329" s="62"/>
      <c r="P329" s="197">
        <f t="shared" si="111"/>
        <v>0</v>
      </c>
      <c r="Q329" s="197">
        <v>0</v>
      </c>
      <c r="R329" s="197">
        <f t="shared" si="112"/>
        <v>0</v>
      </c>
      <c r="S329" s="197">
        <v>0</v>
      </c>
      <c r="T329" s="198">
        <f t="shared" si="113"/>
        <v>0</v>
      </c>
      <c r="AR329" s="199" t="s">
        <v>186</v>
      </c>
      <c r="AT329" s="199" t="s">
        <v>143</v>
      </c>
      <c r="AU329" s="199" t="s">
        <v>89</v>
      </c>
      <c r="AY329" s="13" t="s">
        <v>139</v>
      </c>
      <c r="BE329" s="200">
        <f t="shared" si="114"/>
        <v>0</v>
      </c>
      <c r="BF329" s="200">
        <f t="shared" si="115"/>
        <v>0</v>
      </c>
      <c r="BG329" s="200">
        <f t="shared" si="116"/>
        <v>0</v>
      </c>
      <c r="BH329" s="200">
        <f t="shared" si="117"/>
        <v>0</v>
      </c>
      <c r="BI329" s="200">
        <f t="shared" si="118"/>
        <v>0</v>
      </c>
      <c r="BJ329" s="13" t="s">
        <v>87</v>
      </c>
      <c r="BK329" s="200">
        <f t="shared" si="119"/>
        <v>0</v>
      </c>
      <c r="BL329" s="13" t="s">
        <v>186</v>
      </c>
      <c r="BM329" s="199" t="s">
        <v>864</v>
      </c>
    </row>
    <row r="330" spans="2:65" s="1" customFormat="1" ht="36" customHeight="1">
      <c r="B330" s="30"/>
      <c r="C330" s="188" t="s">
        <v>865</v>
      </c>
      <c r="D330" s="188" t="s">
        <v>143</v>
      </c>
      <c r="E330" s="189" t="s">
        <v>866</v>
      </c>
      <c r="F330" s="190" t="s">
        <v>867</v>
      </c>
      <c r="G330" s="191" t="s">
        <v>146</v>
      </c>
      <c r="H330" s="192">
        <v>5</v>
      </c>
      <c r="I330" s="193"/>
      <c r="J330" s="194">
        <f t="shared" si="110"/>
        <v>0</v>
      </c>
      <c r="K330" s="190" t="s">
        <v>147</v>
      </c>
      <c r="L330" s="34"/>
      <c r="M330" s="195" t="s">
        <v>1</v>
      </c>
      <c r="N330" s="196" t="s">
        <v>44</v>
      </c>
      <c r="O330" s="62"/>
      <c r="P330" s="197">
        <f t="shared" si="111"/>
        <v>0</v>
      </c>
      <c r="Q330" s="197">
        <v>0.00048</v>
      </c>
      <c r="R330" s="197">
        <f t="shared" si="112"/>
        <v>0.0024000000000000002</v>
      </c>
      <c r="S330" s="197">
        <v>0</v>
      </c>
      <c r="T330" s="198">
        <f t="shared" si="113"/>
        <v>0</v>
      </c>
      <c r="AR330" s="199" t="s">
        <v>186</v>
      </c>
      <c r="AT330" s="199" t="s">
        <v>143</v>
      </c>
      <c r="AU330" s="199" t="s">
        <v>89</v>
      </c>
      <c r="AY330" s="13" t="s">
        <v>139</v>
      </c>
      <c r="BE330" s="200">
        <f t="shared" si="114"/>
        <v>0</v>
      </c>
      <c r="BF330" s="200">
        <f t="shared" si="115"/>
        <v>0</v>
      </c>
      <c r="BG330" s="200">
        <f t="shared" si="116"/>
        <v>0</v>
      </c>
      <c r="BH330" s="200">
        <f t="shared" si="117"/>
        <v>0</v>
      </c>
      <c r="BI330" s="200">
        <f t="shared" si="118"/>
        <v>0</v>
      </c>
      <c r="BJ330" s="13" t="s">
        <v>87</v>
      </c>
      <c r="BK330" s="200">
        <f t="shared" si="119"/>
        <v>0</v>
      </c>
      <c r="BL330" s="13" t="s">
        <v>186</v>
      </c>
      <c r="BM330" s="199" t="s">
        <v>868</v>
      </c>
    </row>
    <row r="331" spans="2:65" s="1" customFormat="1" ht="36" customHeight="1">
      <c r="B331" s="30"/>
      <c r="C331" s="188" t="s">
        <v>869</v>
      </c>
      <c r="D331" s="188" t="s">
        <v>143</v>
      </c>
      <c r="E331" s="189" t="s">
        <v>870</v>
      </c>
      <c r="F331" s="190" t="s">
        <v>871</v>
      </c>
      <c r="G331" s="191" t="s">
        <v>146</v>
      </c>
      <c r="H331" s="192">
        <v>4</v>
      </c>
      <c r="I331" s="193"/>
      <c r="J331" s="194">
        <f t="shared" si="110"/>
        <v>0</v>
      </c>
      <c r="K331" s="190" t="s">
        <v>147</v>
      </c>
      <c r="L331" s="34"/>
      <c r="M331" s="195" t="s">
        <v>1</v>
      </c>
      <c r="N331" s="196" t="s">
        <v>44</v>
      </c>
      <c r="O331" s="62"/>
      <c r="P331" s="197">
        <f t="shared" si="111"/>
        <v>0</v>
      </c>
      <c r="Q331" s="197">
        <v>0.0012</v>
      </c>
      <c r="R331" s="197">
        <f t="shared" si="112"/>
        <v>0.0048</v>
      </c>
      <c r="S331" s="197">
        <v>0</v>
      </c>
      <c r="T331" s="198">
        <f t="shared" si="113"/>
        <v>0</v>
      </c>
      <c r="AR331" s="199" t="s">
        <v>186</v>
      </c>
      <c r="AT331" s="199" t="s">
        <v>143</v>
      </c>
      <c r="AU331" s="199" t="s">
        <v>89</v>
      </c>
      <c r="AY331" s="13" t="s">
        <v>139</v>
      </c>
      <c r="BE331" s="200">
        <f t="shared" si="114"/>
        <v>0</v>
      </c>
      <c r="BF331" s="200">
        <f t="shared" si="115"/>
        <v>0</v>
      </c>
      <c r="BG331" s="200">
        <f t="shared" si="116"/>
        <v>0</v>
      </c>
      <c r="BH331" s="200">
        <f t="shared" si="117"/>
        <v>0</v>
      </c>
      <c r="BI331" s="200">
        <f t="shared" si="118"/>
        <v>0</v>
      </c>
      <c r="BJ331" s="13" t="s">
        <v>87</v>
      </c>
      <c r="BK331" s="200">
        <f t="shared" si="119"/>
        <v>0</v>
      </c>
      <c r="BL331" s="13" t="s">
        <v>186</v>
      </c>
      <c r="BM331" s="199" t="s">
        <v>872</v>
      </c>
    </row>
    <row r="332" spans="2:65" s="1" customFormat="1" ht="36" customHeight="1">
      <c r="B332" s="30"/>
      <c r="C332" s="188" t="s">
        <v>873</v>
      </c>
      <c r="D332" s="188" t="s">
        <v>143</v>
      </c>
      <c r="E332" s="189" t="s">
        <v>874</v>
      </c>
      <c r="F332" s="190" t="s">
        <v>875</v>
      </c>
      <c r="G332" s="191" t="s">
        <v>158</v>
      </c>
      <c r="H332" s="192">
        <v>20.898</v>
      </c>
      <c r="I332" s="193"/>
      <c r="J332" s="194">
        <f t="shared" si="110"/>
        <v>0</v>
      </c>
      <c r="K332" s="190" t="s">
        <v>147</v>
      </c>
      <c r="L332" s="34"/>
      <c r="M332" s="195" t="s">
        <v>1</v>
      </c>
      <c r="N332" s="196" t="s">
        <v>44</v>
      </c>
      <c r="O332" s="62"/>
      <c r="P332" s="197">
        <f t="shared" si="111"/>
        <v>0</v>
      </c>
      <c r="Q332" s="197">
        <v>0</v>
      </c>
      <c r="R332" s="197">
        <f t="shared" si="112"/>
        <v>0</v>
      </c>
      <c r="S332" s="197">
        <v>0</v>
      </c>
      <c r="T332" s="198">
        <f t="shared" si="113"/>
        <v>0</v>
      </c>
      <c r="AR332" s="199" t="s">
        <v>186</v>
      </c>
      <c r="AT332" s="199" t="s">
        <v>143</v>
      </c>
      <c r="AU332" s="199" t="s">
        <v>89</v>
      </c>
      <c r="AY332" s="13" t="s">
        <v>139</v>
      </c>
      <c r="BE332" s="200">
        <f t="shared" si="114"/>
        <v>0</v>
      </c>
      <c r="BF332" s="200">
        <f t="shared" si="115"/>
        <v>0</v>
      </c>
      <c r="BG332" s="200">
        <f t="shared" si="116"/>
        <v>0</v>
      </c>
      <c r="BH332" s="200">
        <f t="shared" si="117"/>
        <v>0</v>
      </c>
      <c r="BI332" s="200">
        <f t="shared" si="118"/>
        <v>0</v>
      </c>
      <c r="BJ332" s="13" t="s">
        <v>87</v>
      </c>
      <c r="BK332" s="200">
        <f t="shared" si="119"/>
        <v>0</v>
      </c>
      <c r="BL332" s="13" t="s">
        <v>186</v>
      </c>
      <c r="BM332" s="199" t="s">
        <v>876</v>
      </c>
    </row>
    <row r="333" spans="2:65" s="1" customFormat="1" ht="16.5" customHeight="1">
      <c r="B333" s="30"/>
      <c r="C333" s="201" t="s">
        <v>877</v>
      </c>
      <c r="D333" s="201" t="s">
        <v>166</v>
      </c>
      <c r="E333" s="202" t="s">
        <v>878</v>
      </c>
      <c r="F333" s="203" t="s">
        <v>879</v>
      </c>
      <c r="G333" s="204" t="s">
        <v>158</v>
      </c>
      <c r="H333" s="205">
        <v>1.05</v>
      </c>
      <c r="I333" s="206"/>
      <c r="J333" s="207">
        <f t="shared" si="110"/>
        <v>0</v>
      </c>
      <c r="K333" s="203" t="s">
        <v>147</v>
      </c>
      <c r="L333" s="208"/>
      <c r="M333" s="209" t="s">
        <v>1</v>
      </c>
      <c r="N333" s="210" t="s">
        <v>44</v>
      </c>
      <c r="O333" s="62"/>
      <c r="P333" s="197">
        <f t="shared" si="111"/>
        <v>0</v>
      </c>
      <c r="Q333" s="197">
        <v>0</v>
      </c>
      <c r="R333" s="197">
        <f t="shared" si="112"/>
        <v>0</v>
      </c>
      <c r="S333" s="197">
        <v>0</v>
      </c>
      <c r="T333" s="198">
        <f t="shared" si="113"/>
        <v>0</v>
      </c>
      <c r="AR333" s="199" t="s">
        <v>447</v>
      </c>
      <c r="AT333" s="199" t="s">
        <v>166</v>
      </c>
      <c r="AU333" s="199" t="s">
        <v>89</v>
      </c>
      <c r="AY333" s="13" t="s">
        <v>139</v>
      </c>
      <c r="BE333" s="200">
        <f t="shared" si="114"/>
        <v>0</v>
      </c>
      <c r="BF333" s="200">
        <f t="shared" si="115"/>
        <v>0</v>
      </c>
      <c r="BG333" s="200">
        <f t="shared" si="116"/>
        <v>0</v>
      </c>
      <c r="BH333" s="200">
        <f t="shared" si="117"/>
        <v>0</v>
      </c>
      <c r="BI333" s="200">
        <f t="shared" si="118"/>
        <v>0</v>
      </c>
      <c r="BJ333" s="13" t="s">
        <v>87</v>
      </c>
      <c r="BK333" s="200">
        <f t="shared" si="119"/>
        <v>0</v>
      </c>
      <c r="BL333" s="13" t="s">
        <v>186</v>
      </c>
      <c r="BM333" s="199" t="s">
        <v>880</v>
      </c>
    </row>
    <row r="334" spans="2:65" s="1" customFormat="1" ht="24" customHeight="1">
      <c r="B334" s="30"/>
      <c r="C334" s="188" t="s">
        <v>881</v>
      </c>
      <c r="D334" s="188" t="s">
        <v>143</v>
      </c>
      <c r="E334" s="189" t="s">
        <v>882</v>
      </c>
      <c r="F334" s="190" t="s">
        <v>883</v>
      </c>
      <c r="G334" s="191" t="s">
        <v>158</v>
      </c>
      <c r="H334" s="192">
        <v>136.725</v>
      </c>
      <c r="I334" s="193"/>
      <c r="J334" s="194">
        <f t="shared" si="110"/>
        <v>0</v>
      </c>
      <c r="K334" s="190" t="s">
        <v>147</v>
      </c>
      <c r="L334" s="34"/>
      <c r="M334" s="195" t="s">
        <v>1</v>
      </c>
      <c r="N334" s="196" t="s">
        <v>44</v>
      </c>
      <c r="O334" s="62"/>
      <c r="P334" s="197">
        <f t="shared" si="111"/>
        <v>0</v>
      </c>
      <c r="Q334" s="197">
        <v>0.00021</v>
      </c>
      <c r="R334" s="197">
        <f t="shared" si="112"/>
        <v>0.02871225</v>
      </c>
      <c r="S334" s="197">
        <v>0</v>
      </c>
      <c r="T334" s="198">
        <f t="shared" si="113"/>
        <v>0</v>
      </c>
      <c r="AR334" s="199" t="s">
        <v>186</v>
      </c>
      <c r="AT334" s="199" t="s">
        <v>143</v>
      </c>
      <c r="AU334" s="199" t="s">
        <v>89</v>
      </c>
      <c r="AY334" s="13" t="s">
        <v>139</v>
      </c>
      <c r="BE334" s="200">
        <f t="shared" si="114"/>
        <v>0</v>
      </c>
      <c r="BF334" s="200">
        <f t="shared" si="115"/>
        <v>0</v>
      </c>
      <c r="BG334" s="200">
        <f t="shared" si="116"/>
        <v>0</v>
      </c>
      <c r="BH334" s="200">
        <f t="shared" si="117"/>
        <v>0</v>
      </c>
      <c r="BI334" s="200">
        <f t="shared" si="118"/>
        <v>0</v>
      </c>
      <c r="BJ334" s="13" t="s">
        <v>87</v>
      </c>
      <c r="BK334" s="200">
        <f t="shared" si="119"/>
        <v>0</v>
      </c>
      <c r="BL334" s="13" t="s">
        <v>186</v>
      </c>
      <c r="BM334" s="199" t="s">
        <v>884</v>
      </c>
    </row>
    <row r="335" spans="2:65" s="1" customFormat="1" ht="36" customHeight="1">
      <c r="B335" s="30"/>
      <c r="C335" s="188" t="s">
        <v>885</v>
      </c>
      <c r="D335" s="188" t="s">
        <v>143</v>
      </c>
      <c r="E335" s="189" t="s">
        <v>886</v>
      </c>
      <c r="F335" s="190" t="s">
        <v>887</v>
      </c>
      <c r="G335" s="191" t="s">
        <v>158</v>
      </c>
      <c r="H335" s="192">
        <v>227.275</v>
      </c>
      <c r="I335" s="193"/>
      <c r="J335" s="194">
        <f t="shared" si="110"/>
        <v>0</v>
      </c>
      <c r="K335" s="190" t="s">
        <v>147</v>
      </c>
      <c r="L335" s="34"/>
      <c r="M335" s="195" t="s">
        <v>1</v>
      </c>
      <c r="N335" s="196" t="s">
        <v>44</v>
      </c>
      <c r="O335" s="62"/>
      <c r="P335" s="197">
        <f t="shared" si="111"/>
        <v>0</v>
      </c>
      <c r="Q335" s="197">
        <v>0.00027</v>
      </c>
      <c r="R335" s="197">
        <f t="shared" si="112"/>
        <v>0.06136425</v>
      </c>
      <c r="S335" s="197">
        <v>0</v>
      </c>
      <c r="T335" s="198">
        <f t="shared" si="113"/>
        <v>0</v>
      </c>
      <c r="AR335" s="199" t="s">
        <v>186</v>
      </c>
      <c r="AT335" s="199" t="s">
        <v>143</v>
      </c>
      <c r="AU335" s="199" t="s">
        <v>89</v>
      </c>
      <c r="AY335" s="13" t="s">
        <v>139</v>
      </c>
      <c r="BE335" s="200">
        <f t="shared" si="114"/>
        <v>0</v>
      </c>
      <c r="BF335" s="200">
        <f t="shared" si="115"/>
        <v>0</v>
      </c>
      <c r="BG335" s="200">
        <f t="shared" si="116"/>
        <v>0</v>
      </c>
      <c r="BH335" s="200">
        <f t="shared" si="117"/>
        <v>0</v>
      </c>
      <c r="BI335" s="200">
        <f t="shared" si="118"/>
        <v>0</v>
      </c>
      <c r="BJ335" s="13" t="s">
        <v>87</v>
      </c>
      <c r="BK335" s="200">
        <f t="shared" si="119"/>
        <v>0</v>
      </c>
      <c r="BL335" s="13" t="s">
        <v>186</v>
      </c>
      <c r="BM335" s="199" t="s">
        <v>888</v>
      </c>
    </row>
    <row r="336" spans="2:63" s="11" customFormat="1" ht="25.95" customHeight="1">
      <c r="B336" s="172"/>
      <c r="C336" s="173"/>
      <c r="D336" s="174" t="s">
        <v>78</v>
      </c>
      <c r="E336" s="175" t="s">
        <v>889</v>
      </c>
      <c r="F336" s="175" t="s">
        <v>890</v>
      </c>
      <c r="G336" s="173"/>
      <c r="H336" s="173"/>
      <c r="I336" s="176"/>
      <c r="J336" s="177">
        <f>BK336</f>
        <v>0</v>
      </c>
      <c r="K336" s="173"/>
      <c r="L336" s="178"/>
      <c r="M336" s="179"/>
      <c r="N336" s="180"/>
      <c r="O336" s="180"/>
      <c r="P336" s="181">
        <f>P337+P339</f>
        <v>0</v>
      </c>
      <c r="Q336" s="180"/>
      <c r="R336" s="181">
        <f>R337+R339</f>
        <v>0</v>
      </c>
      <c r="S336" s="180"/>
      <c r="T336" s="182">
        <f>T337+T339</f>
        <v>0</v>
      </c>
      <c r="AR336" s="183" t="s">
        <v>165</v>
      </c>
      <c r="AT336" s="184" t="s">
        <v>78</v>
      </c>
      <c r="AU336" s="184" t="s">
        <v>79</v>
      </c>
      <c r="AY336" s="183" t="s">
        <v>139</v>
      </c>
      <c r="BK336" s="185">
        <f>BK337+BK339</f>
        <v>0</v>
      </c>
    </row>
    <row r="337" spans="2:63" s="11" customFormat="1" ht="22.8" customHeight="1">
      <c r="B337" s="172"/>
      <c r="C337" s="173"/>
      <c r="D337" s="174" t="s">
        <v>78</v>
      </c>
      <c r="E337" s="186" t="s">
        <v>891</v>
      </c>
      <c r="F337" s="186" t="s">
        <v>892</v>
      </c>
      <c r="G337" s="173"/>
      <c r="H337" s="173"/>
      <c r="I337" s="176"/>
      <c r="J337" s="187">
        <f>BK337</f>
        <v>0</v>
      </c>
      <c r="K337" s="173"/>
      <c r="L337" s="178"/>
      <c r="M337" s="179"/>
      <c r="N337" s="180"/>
      <c r="O337" s="180"/>
      <c r="P337" s="181">
        <f>P338</f>
        <v>0</v>
      </c>
      <c r="Q337" s="180"/>
      <c r="R337" s="181">
        <f>R338</f>
        <v>0</v>
      </c>
      <c r="S337" s="180"/>
      <c r="T337" s="182">
        <f>T338</f>
        <v>0</v>
      </c>
      <c r="AR337" s="183" t="s">
        <v>165</v>
      </c>
      <c r="AT337" s="184" t="s">
        <v>78</v>
      </c>
      <c r="AU337" s="184" t="s">
        <v>87</v>
      </c>
      <c r="AY337" s="183" t="s">
        <v>139</v>
      </c>
      <c r="BK337" s="185">
        <f>BK338</f>
        <v>0</v>
      </c>
    </row>
    <row r="338" spans="2:65" s="1" customFormat="1" ht="16.5" customHeight="1">
      <c r="B338" s="30"/>
      <c r="C338" s="188" t="s">
        <v>893</v>
      </c>
      <c r="D338" s="188" t="s">
        <v>143</v>
      </c>
      <c r="E338" s="189" t="s">
        <v>894</v>
      </c>
      <c r="F338" s="190" t="s">
        <v>895</v>
      </c>
      <c r="G338" s="191" t="s">
        <v>323</v>
      </c>
      <c r="H338" s="211"/>
      <c r="I338" s="193"/>
      <c r="J338" s="194">
        <f>ROUND(I338*H338,2)</f>
        <v>0</v>
      </c>
      <c r="K338" s="190" t="s">
        <v>147</v>
      </c>
      <c r="L338" s="34"/>
      <c r="M338" s="195" t="s">
        <v>1</v>
      </c>
      <c r="N338" s="196" t="s">
        <v>44</v>
      </c>
      <c r="O338" s="62"/>
      <c r="P338" s="197">
        <f>O338*H338</f>
        <v>0</v>
      </c>
      <c r="Q338" s="197">
        <v>0</v>
      </c>
      <c r="R338" s="197">
        <f>Q338*H338</f>
        <v>0</v>
      </c>
      <c r="S338" s="197">
        <v>0</v>
      </c>
      <c r="T338" s="198">
        <f>S338*H338</f>
        <v>0</v>
      </c>
      <c r="AR338" s="199" t="s">
        <v>896</v>
      </c>
      <c r="AT338" s="199" t="s">
        <v>143</v>
      </c>
      <c r="AU338" s="199" t="s">
        <v>89</v>
      </c>
      <c r="AY338" s="13" t="s">
        <v>139</v>
      </c>
      <c r="BE338" s="200">
        <f>IF(N338="základní",J338,0)</f>
        <v>0</v>
      </c>
      <c r="BF338" s="200">
        <f>IF(N338="snížená",J338,0)</f>
        <v>0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13" t="s">
        <v>87</v>
      </c>
      <c r="BK338" s="200">
        <f>ROUND(I338*H338,2)</f>
        <v>0</v>
      </c>
      <c r="BL338" s="13" t="s">
        <v>896</v>
      </c>
      <c r="BM338" s="199" t="s">
        <v>897</v>
      </c>
    </row>
    <row r="339" spans="2:63" s="11" customFormat="1" ht="22.8" customHeight="1">
      <c r="B339" s="172"/>
      <c r="C339" s="173"/>
      <c r="D339" s="174" t="s">
        <v>78</v>
      </c>
      <c r="E339" s="186" t="s">
        <v>898</v>
      </c>
      <c r="F339" s="186" t="s">
        <v>899</v>
      </c>
      <c r="G339" s="173"/>
      <c r="H339" s="173"/>
      <c r="I339" s="176"/>
      <c r="J339" s="187">
        <f>BK339</f>
        <v>0</v>
      </c>
      <c r="K339" s="173"/>
      <c r="L339" s="178"/>
      <c r="M339" s="179"/>
      <c r="N339" s="180"/>
      <c r="O339" s="180"/>
      <c r="P339" s="181">
        <f>P340</f>
        <v>0</v>
      </c>
      <c r="Q339" s="180"/>
      <c r="R339" s="181">
        <f>R340</f>
        <v>0</v>
      </c>
      <c r="S339" s="180"/>
      <c r="T339" s="182">
        <f>T340</f>
        <v>0</v>
      </c>
      <c r="AR339" s="183" t="s">
        <v>165</v>
      </c>
      <c r="AT339" s="184" t="s">
        <v>78</v>
      </c>
      <c r="AU339" s="184" t="s">
        <v>87</v>
      </c>
      <c r="AY339" s="183" t="s">
        <v>139</v>
      </c>
      <c r="BK339" s="185">
        <f>BK340</f>
        <v>0</v>
      </c>
    </row>
    <row r="340" spans="2:65" s="1" customFormat="1" ht="16.5" customHeight="1">
      <c r="B340" s="30"/>
      <c r="C340" s="188" t="s">
        <v>900</v>
      </c>
      <c r="D340" s="188" t="s">
        <v>143</v>
      </c>
      <c r="E340" s="189" t="s">
        <v>901</v>
      </c>
      <c r="F340" s="190" t="s">
        <v>902</v>
      </c>
      <c r="G340" s="191" t="s">
        <v>323</v>
      </c>
      <c r="H340" s="211"/>
      <c r="I340" s="193"/>
      <c r="J340" s="194">
        <f>ROUND(I340*H340,2)</f>
        <v>0</v>
      </c>
      <c r="K340" s="190" t="s">
        <v>147</v>
      </c>
      <c r="L340" s="34"/>
      <c r="M340" s="212" t="s">
        <v>1</v>
      </c>
      <c r="N340" s="213" t="s">
        <v>44</v>
      </c>
      <c r="O340" s="214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AR340" s="199" t="s">
        <v>896</v>
      </c>
      <c r="AT340" s="199" t="s">
        <v>143</v>
      </c>
      <c r="AU340" s="199" t="s">
        <v>89</v>
      </c>
      <c r="AY340" s="13" t="s">
        <v>139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3" t="s">
        <v>87</v>
      </c>
      <c r="BK340" s="200">
        <f>ROUND(I340*H340,2)</f>
        <v>0</v>
      </c>
      <c r="BL340" s="13" t="s">
        <v>896</v>
      </c>
      <c r="BM340" s="199" t="s">
        <v>903</v>
      </c>
    </row>
    <row r="341" spans="2:12" s="1" customFormat="1" ht="6.9" customHeight="1">
      <c r="B341" s="45"/>
      <c r="C341" s="46"/>
      <c r="D341" s="46"/>
      <c r="E341" s="46"/>
      <c r="F341" s="46"/>
      <c r="G341" s="46"/>
      <c r="H341" s="46"/>
      <c r="I341" s="138"/>
      <c r="J341" s="46"/>
      <c r="K341" s="46"/>
      <c r="L341" s="34"/>
    </row>
  </sheetData>
  <sheetProtection algorithmName="SHA-512" hashValue="FdCDj8TTAE/H5R+FIJ1G+1C+EMSBL1Y76mSz0/WCDwSINJk0CHJSgJm+EKA0sxOCMbEuL08z572AzsTfExKjxg==" saltValue="zIqYU498aV61Y+6NX+04z0+WOOjh15Yem4CHGdHoQ35/FeRw6i0F8afoKGT/tVKuNV/FWwbrAwQmxVnIYHQ0Vg==" spinCount="100000" sheet="1" objects="1" scenarios="1" formatColumns="0" formatRows="0" autoFilter="0"/>
  <autoFilter ref="C137:K340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3" t="s">
        <v>92</v>
      </c>
    </row>
    <row r="3" spans="2:46" ht="6.9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6"/>
      <c r="AT3" s="13" t="s">
        <v>89</v>
      </c>
    </row>
    <row r="4" spans="2:46" ht="24.9" customHeight="1">
      <c r="B4" s="16"/>
      <c r="D4" s="103" t="s">
        <v>93</v>
      </c>
      <c r="L4" s="16"/>
      <c r="M4" s="104" t="s">
        <v>10</v>
      </c>
      <c r="AT4" s="13" t="s">
        <v>4</v>
      </c>
    </row>
    <row r="5" spans="2:12" ht="6.9" customHeight="1">
      <c r="B5" s="16"/>
      <c r="L5" s="16"/>
    </row>
    <row r="6" spans="2:12" ht="12" customHeight="1">
      <c r="B6" s="16"/>
      <c r="D6" s="105" t="s">
        <v>16</v>
      </c>
      <c r="L6" s="16"/>
    </row>
    <row r="7" spans="2:12" ht="16.5" customHeight="1">
      <c r="B7" s="16"/>
      <c r="E7" s="258" t="str">
        <f>'Rekapitulace stavby'!K6</f>
        <v>Bezdědice DDM stavební úpravy</v>
      </c>
      <c r="F7" s="259"/>
      <c r="G7" s="259"/>
      <c r="H7" s="259"/>
      <c r="L7" s="16"/>
    </row>
    <row r="8" spans="2:12" s="1" customFormat="1" ht="12" customHeight="1">
      <c r="B8" s="34"/>
      <c r="D8" s="105" t="s">
        <v>94</v>
      </c>
      <c r="I8" s="106"/>
      <c r="L8" s="34"/>
    </row>
    <row r="9" spans="2:12" s="1" customFormat="1" ht="36.9" customHeight="1">
      <c r="B9" s="34"/>
      <c r="E9" s="260" t="s">
        <v>904</v>
      </c>
      <c r="F9" s="261"/>
      <c r="G9" s="261"/>
      <c r="H9" s="261"/>
      <c r="I9" s="106"/>
      <c r="L9" s="34"/>
    </row>
    <row r="10" spans="2:12" s="1" customFormat="1" ht="10.2">
      <c r="B10" s="34"/>
      <c r="I10" s="106"/>
      <c r="L10" s="34"/>
    </row>
    <row r="11" spans="2:12" s="1" customFormat="1" ht="12" customHeight="1">
      <c r="B11" s="34"/>
      <c r="D11" s="105" t="s">
        <v>18</v>
      </c>
      <c r="F11" s="107" t="s">
        <v>1</v>
      </c>
      <c r="I11" s="108" t="s">
        <v>19</v>
      </c>
      <c r="J11" s="107" t="s">
        <v>1</v>
      </c>
      <c r="L11" s="34"/>
    </row>
    <row r="12" spans="2:12" s="1" customFormat="1" ht="12" customHeight="1">
      <c r="B12" s="34"/>
      <c r="D12" s="105" t="s">
        <v>20</v>
      </c>
      <c r="F12" s="107" t="s">
        <v>96</v>
      </c>
      <c r="I12" s="108" t="s">
        <v>22</v>
      </c>
      <c r="J12" s="109" t="str">
        <f>'Rekapitulace stavby'!AN8</f>
        <v>Vyplň údaj</v>
      </c>
      <c r="L12" s="34"/>
    </row>
    <row r="13" spans="2:12" s="1" customFormat="1" ht="10.8" customHeight="1">
      <c r="B13" s="34"/>
      <c r="I13" s="106"/>
      <c r="L13" s="34"/>
    </row>
    <row r="14" spans="2:12" s="1" customFormat="1" ht="12" customHeight="1">
      <c r="B14" s="34"/>
      <c r="D14" s="105" t="s">
        <v>23</v>
      </c>
      <c r="I14" s="108" t="s">
        <v>24</v>
      </c>
      <c r="J14" s="107" t="str">
        <f>IF('Rekapitulace stavby'!AN10="","",'Rekapitulace stavby'!AN10)</f>
        <v>00873373</v>
      </c>
      <c r="L14" s="34"/>
    </row>
    <row r="15" spans="2:12" s="1" customFormat="1" ht="18" customHeight="1">
      <c r="B15" s="34"/>
      <c r="E15" s="107" t="str">
        <f>IF('Rekapitulace stavby'!E11="","",'Rekapitulace stavby'!E11)</f>
        <v>Stč kraj zastoup. DDM Mladá Boleslav Husova 201</v>
      </c>
      <c r="I15" s="108" t="s">
        <v>27</v>
      </c>
      <c r="J15" s="107" t="str">
        <f>IF('Rekapitulace stavby'!AN11="","",'Rekapitulace stavby'!AN11)</f>
        <v>IZO  102814848</v>
      </c>
      <c r="L15" s="34"/>
    </row>
    <row r="16" spans="2:12" s="1" customFormat="1" ht="6.9" customHeight="1">
      <c r="B16" s="34"/>
      <c r="I16" s="106"/>
      <c r="L16" s="34"/>
    </row>
    <row r="17" spans="2:12" s="1" customFormat="1" ht="12" customHeight="1">
      <c r="B17" s="34"/>
      <c r="D17" s="105" t="s">
        <v>29</v>
      </c>
      <c r="I17" s="108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62" t="str">
        <f>'Rekapitulace stavby'!E14</f>
        <v>Vyplň údaj</v>
      </c>
      <c r="F18" s="263"/>
      <c r="G18" s="263"/>
      <c r="H18" s="263"/>
      <c r="I18" s="108" t="s">
        <v>27</v>
      </c>
      <c r="J18" s="26" t="str">
        <f>'Rekapitulace stavby'!AN14</f>
        <v>Vyplň údaj</v>
      </c>
      <c r="L18" s="34"/>
    </row>
    <row r="19" spans="2:12" s="1" customFormat="1" ht="6.9" customHeight="1">
      <c r="B19" s="34"/>
      <c r="I19" s="106"/>
      <c r="L19" s="34"/>
    </row>
    <row r="20" spans="2:12" s="1" customFormat="1" ht="12" customHeight="1">
      <c r="B20" s="34"/>
      <c r="D20" s="105" t="s">
        <v>31</v>
      </c>
      <c r="I20" s="108" t="s">
        <v>24</v>
      </c>
      <c r="J20" s="107" t="s">
        <v>32</v>
      </c>
      <c r="L20" s="34"/>
    </row>
    <row r="21" spans="2:12" s="1" customFormat="1" ht="18" customHeight="1">
      <c r="B21" s="34"/>
      <c r="E21" s="107" t="s">
        <v>37</v>
      </c>
      <c r="I21" s="108" t="s">
        <v>27</v>
      </c>
      <c r="J21" s="107" t="s">
        <v>34</v>
      </c>
      <c r="L21" s="34"/>
    </row>
    <row r="22" spans="2:12" s="1" customFormat="1" ht="6.9" customHeight="1">
      <c r="B22" s="34"/>
      <c r="I22" s="106"/>
      <c r="L22" s="34"/>
    </row>
    <row r="23" spans="2:12" s="1" customFormat="1" ht="12" customHeight="1">
      <c r="B23" s="34"/>
      <c r="D23" s="105" t="s">
        <v>36</v>
      </c>
      <c r="I23" s="108" t="s">
        <v>24</v>
      </c>
      <c r="J23" s="107" t="s">
        <v>32</v>
      </c>
      <c r="L23" s="34"/>
    </row>
    <row r="24" spans="2:12" s="1" customFormat="1" ht="18" customHeight="1">
      <c r="B24" s="34"/>
      <c r="E24" s="107" t="s">
        <v>37</v>
      </c>
      <c r="I24" s="108" t="s">
        <v>27</v>
      </c>
      <c r="J24" s="107" t="s">
        <v>34</v>
      </c>
      <c r="L24" s="34"/>
    </row>
    <row r="25" spans="2:12" s="1" customFormat="1" ht="6.9" customHeight="1">
      <c r="B25" s="34"/>
      <c r="I25" s="106"/>
      <c r="L25" s="34"/>
    </row>
    <row r="26" spans="2:12" s="1" customFormat="1" ht="12" customHeight="1">
      <c r="B26" s="34"/>
      <c r="D26" s="105" t="s">
        <v>38</v>
      </c>
      <c r="I26" s="106"/>
      <c r="L26" s="34"/>
    </row>
    <row r="27" spans="2:12" s="7" customFormat="1" ht="16.5" customHeight="1">
      <c r="B27" s="110"/>
      <c r="E27" s="264" t="s">
        <v>1</v>
      </c>
      <c r="F27" s="264"/>
      <c r="G27" s="264"/>
      <c r="H27" s="264"/>
      <c r="I27" s="111"/>
      <c r="L27" s="110"/>
    </row>
    <row r="28" spans="2:12" s="1" customFormat="1" ht="6.9" customHeight="1">
      <c r="B28" s="34"/>
      <c r="I28" s="106"/>
      <c r="L28" s="34"/>
    </row>
    <row r="29" spans="2:12" s="1" customFormat="1" ht="6.9" customHeight="1">
      <c r="B29" s="34"/>
      <c r="D29" s="58"/>
      <c r="E29" s="58"/>
      <c r="F29" s="58"/>
      <c r="G29" s="58"/>
      <c r="H29" s="58"/>
      <c r="I29" s="112"/>
      <c r="J29" s="58"/>
      <c r="K29" s="58"/>
      <c r="L29" s="34"/>
    </row>
    <row r="30" spans="2:12" s="1" customFormat="1" ht="25.35" customHeight="1">
      <c r="B30" s="34"/>
      <c r="D30" s="113" t="s">
        <v>39</v>
      </c>
      <c r="I30" s="106"/>
      <c r="J30" s="114">
        <f>ROUND(J118,2)</f>
        <v>0</v>
      </c>
      <c r="L30" s="34"/>
    </row>
    <row r="31" spans="2:12" s="1" customFormat="1" ht="6.9" customHeight="1">
      <c r="B31" s="34"/>
      <c r="D31" s="58"/>
      <c r="E31" s="58"/>
      <c r="F31" s="58"/>
      <c r="G31" s="58"/>
      <c r="H31" s="58"/>
      <c r="I31" s="112"/>
      <c r="J31" s="58"/>
      <c r="K31" s="58"/>
      <c r="L31" s="34"/>
    </row>
    <row r="32" spans="2:12" s="1" customFormat="1" ht="14.4" customHeight="1">
      <c r="B32" s="34"/>
      <c r="F32" s="115" t="s">
        <v>41</v>
      </c>
      <c r="I32" s="116" t="s">
        <v>40</v>
      </c>
      <c r="J32" s="115" t="s">
        <v>42</v>
      </c>
      <c r="L32" s="34"/>
    </row>
    <row r="33" spans="2:12" s="1" customFormat="1" ht="14.4" customHeight="1">
      <c r="B33" s="34"/>
      <c r="D33" s="117" t="s">
        <v>43</v>
      </c>
      <c r="E33" s="105" t="s">
        <v>44</v>
      </c>
      <c r="F33" s="118">
        <f>ROUND((SUM(BE118:BE129)),2)</f>
        <v>0</v>
      </c>
      <c r="I33" s="119">
        <v>0.21</v>
      </c>
      <c r="J33" s="118">
        <f>ROUND(((SUM(BE118:BE129))*I33),2)</f>
        <v>0</v>
      </c>
      <c r="L33" s="34"/>
    </row>
    <row r="34" spans="2:12" s="1" customFormat="1" ht="14.4" customHeight="1">
      <c r="B34" s="34"/>
      <c r="E34" s="105" t="s">
        <v>45</v>
      </c>
      <c r="F34" s="118">
        <f>ROUND((SUM(BF118:BF129)),2)</f>
        <v>0</v>
      </c>
      <c r="I34" s="119">
        <v>0.15</v>
      </c>
      <c r="J34" s="118">
        <f>ROUND(((SUM(BF118:BF129))*I34),2)</f>
        <v>0</v>
      </c>
      <c r="L34" s="34"/>
    </row>
    <row r="35" spans="2:12" s="1" customFormat="1" ht="14.4" customHeight="1" hidden="1">
      <c r="B35" s="34"/>
      <c r="E35" s="105" t="s">
        <v>46</v>
      </c>
      <c r="F35" s="118">
        <f>ROUND((SUM(BG118:BG129)),2)</f>
        <v>0</v>
      </c>
      <c r="I35" s="119">
        <v>0.21</v>
      </c>
      <c r="J35" s="118">
        <f>0</f>
        <v>0</v>
      </c>
      <c r="L35" s="34"/>
    </row>
    <row r="36" spans="2:12" s="1" customFormat="1" ht="14.4" customHeight="1" hidden="1">
      <c r="B36" s="34"/>
      <c r="E36" s="105" t="s">
        <v>47</v>
      </c>
      <c r="F36" s="118">
        <f>ROUND((SUM(BH118:BH129)),2)</f>
        <v>0</v>
      </c>
      <c r="I36" s="119">
        <v>0.15</v>
      </c>
      <c r="J36" s="118">
        <f>0</f>
        <v>0</v>
      </c>
      <c r="L36" s="34"/>
    </row>
    <row r="37" spans="2:12" s="1" customFormat="1" ht="14.4" customHeight="1" hidden="1">
      <c r="B37" s="34"/>
      <c r="E37" s="105" t="s">
        <v>48</v>
      </c>
      <c r="F37" s="118">
        <f>ROUND((SUM(BI118:BI129)),2)</f>
        <v>0</v>
      </c>
      <c r="I37" s="119">
        <v>0</v>
      </c>
      <c r="J37" s="118">
        <f>0</f>
        <v>0</v>
      </c>
      <c r="L37" s="34"/>
    </row>
    <row r="38" spans="2:12" s="1" customFormat="1" ht="6.9" customHeight="1">
      <c r="B38" s="34"/>
      <c r="I38" s="106"/>
      <c r="L38" s="34"/>
    </row>
    <row r="39" spans="2:12" s="1" customFormat="1" ht="25.35" customHeight="1">
      <c r="B39" s="34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5"/>
      <c r="J39" s="126">
        <f>SUM(J30:J37)</f>
        <v>0</v>
      </c>
      <c r="K39" s="127"/>
      <c r="L39" s="34"/>
    </row>
    <row r="40" spans="2:12" s="1" customFormat="1" ht="14.4" customHeight="1">
      <c r="B40" s="34"/>
      <c r="I40" s="106"/>
      <c r="L40" s="34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4"/>
      <c r="D50" s="128" t="s">
        <v>52</v>
      </c>
      <c r="E50" s="129"/>
      <c r="F50" s="129"/>
      <c r="G50" s="128" t="s">
        <v>53</v>
      </c>
      <c r="H50" s="129"/>
      <c r="I50" s="130"/>
      <c r="J50" s="129"/>
      <c r="K50" s="129"/>
      <c r="L50" s="34"/>
    </row>
    <row r="51" spans="2:12" ht="10.2">
      <c r="B51" s="16"/>
      <c r="L51" s="16"/>
    </row>
    <row r="52" spans="2:12" ht="10.2">
      <c r="B52" s="16"/>
      <c r="L52" s="16"/>
    </row>
    <row r="53" spans="2:12" ht="10.2">
      <c r="B53" s="16"/>
      <c r="L53" s="16"/>
    </row>
    <row r="54" spans="2:12" ht="10.2">
      <c r="B54" s="16"/>
      <c r="L54" s="16"/>
    </row>
    <row r="55" spans="2:12" ht="10.2">
      <c r="B55" s="16"/>
      <c r="L55" s="16"/>
    </row>
    <row r="56" spans="2:12" ht="10.2">
      <c r="B56" s="16"/>
      <c r="L56" s="16"/>
    </row>
    <row r="57" spans="2:12" ht="10.2">
      <c r="B57" s="16"/>
      <c r="L57" s="16"/>
    </row>
    <row r="58" spans="2:12" ht="10.2">
      <c r="B58" s="16"/>
      <c r="L58" s="16"/>
    </row>
    <row r="59" spans="2:12" ht="10.2">
      <c r="B59" s="16"/>
      <c r="L59" s="16"/>
    </row>
    <row r="60" spans="2:12" ht="10.2">
      <c r="B60" s="16"/>
      <c r="L60" s="16"/>
    </row>
    <row r="61" spans="2:12" s="1" customFormat="1" ht="13.2">
      <c r="B61" s="34"/>
      <c r="D61" s="131" t="s">
        <v>54</v>
      </c>
      <c r="E61" s="132"/>
      <c r="F61" s="133" t="s">
        <v>55</v>
      </c>
      <c r="G61" s="131" t="s">
        <v>54</v>
      </c>
      <c r="H61" s="132"/>
      <c r="I61" s="134"/>
      <c r="J61" s="135" t="s">
        <v>55</v>
      </c>
      <c r="K61" s="132"/>
      <c r="L61" s="34"/>
    </row>
    <row r="62" spans="2:12" ht="10.2">
      <c r="B62" s="16"/>
      <c r="L62" s="16"/>
    </row>
    <row r="63" spans="2:12" ht="10.2">
      <c r="B63" s="16"/>
      <c r="L63" s="16"/>
    </row>
    <row r="64" spans="2:12" ht="10.2">
      <c r="B64" s="16"/>
      <c r="L64" s="16"/>
    </row>
    <row r="65" spans="2:12" s="1" customFormat="1" ht="13.2">
      <c r="B65" s="34"/>
      <c r="D65" s="128" t="s">
        <v>56</v>
      </c>
      <c r="E65" s="129"/>
      <c r="F65" s="129"/>
      <c r="G65" s="128" t="s">
        <v>57</v>
      </c>
      <c r="H65" s="129"/>
      <c r="I65" s="130"/>
      <c r="J65" s="129"/>
      <c r="K65" s="129"/>
      <c r="L65" s="34"/>
    </row>
    <row r="66" spans="2:12" ht="10.2">
      <c r="B66" s="16"/>
      <c r="L66" s="16"/>
    </row>
    <row r="67" spans="2:12" ht="10.2">
      <c r="B67" s="16"/>
      <c r="L67" s="16"/>
    </row>
    <row r="68" spans="2:12" ht="10.2">
      <c r="B68" s="16"/>
      <c r="L68" s="16"/>
    </row>
    <row r="69" spans="2:12" ht="10.2">
      <c r="B69" s="16"/>
      <c r="L69" s="16"/>
    </row>
    <row r="70" spans="2:12" ht="10.2">
      <c r="B70" s="16"/>
      <c r="L70" s="16"/>
    </row>
    <row r="71" spans="2:12" ht="10.2">
      <c r="B71" s="16"/>
      <c r="L71" s="16"/>
    </row>
    <row r="72" spans="2:12" ht="10.2">
      <c r="B72" s="16"/>
      <c r="L72" s="16"/>
    </row>
    <row r="73" spans="2:12" ht="10.2">
      <c r="B73" s="16"/>
      <c r="L73" s="16"/>
    </row>
    <row r="74" spans="2:12" ht="10.2">
      <c r="B74" s="16"/>
      <c r="L74" s="16"/>
    </row>
    <row r="75" spans="2:12" ht="10.2">
      <c r="B75" s="16"/>
      <c r="L75" s="16"/>
    </row>
    <row r="76" spans="2:12" s="1" customFormat="1" ht="13.2">
      <c r="B76" s="34"/>
      <c r="D76" s="131" t="s">
        <v>54</v>
      </c>
      <c r="E76" s="132"/>
      <c r="F76" s="133" t="s">
        <v>55</v>
      </c>
      <c r="G76" s="131" t="s">
        <v>54</v>
      </c>
      <c r="H76" s="132"/>
      <c r="I76" s="134"/>
      <c r="J76" s="135" t="s">
        <v>55</v>
      </c>
      <c r="K76" s="132"/>
      <c r="L76" s="34"/>
    </row>
    <row r="77" spans="2:12" s="1" customFormat="1" ht="14.4" customHeight="1">
      <c r="B77" s="136"/>
      <c r="C77" s="137"/>
      <c r="D77" s="137"/>
      <c r="E77" s="137"/>
      <c r="F77" s="137"/>
      <c r="G77" s="137"/>
      <c r="H77" s="137"/>
      <c r="I77" s="138"/>
      <c r="J77" s="137"/>
      <c r="K77" s="137"/>
      <c r="L77" s="34"/>
    </row>
    <row r="81" spans="2:12" s="1" customFormat="1" ht="6.9" customHeight="1">
      <c r="B81" s="139"/>
      <c r="C81" s="140"/>
      <c r="D81" s="140"/>
      <c r="E81" s="140"/>
      <c r="F81" s="140"/>
      <c r="G81" s="140"/>
      <c r="H81" s="140"/>
      <c r="I81" s="141"/>
      <c r="J81" s="140"/>
      <c r="K81" s="140"/>
      <c r="L81" s="34"/>
    </row>
    <row r="82" spans="2:12" s="1" customFormat="1" ht="24.9" customHeight="1">
      <c r="B82" s="30"/>
      <c r="C82" s="19" t="s">
        <v>97</v>
      </c>
      <c r="D82" s="31"/>
      <c r="E82" s="31"/>
      <c r="F82" s="31"/>
      <c r="G82" s="31"/>
      <c r="H82" s="31"/>
      <c r="I82" s="106"/>
      <c r="J82" s="31"/>
      <c r="K82" s="31"/>
      <c r="L82" s="34"/>
    </row>
    <row r="83" spans="2:12" s="1" customFormat="1" ht="6.9" customHeight="1">
      <c r="B83" s="30"/>
      <c r="C83" s="31"/>
      <c r="D83" s="31"/>
      <c r="E83" s="31"/>
      <c r="F83" s="31"/>
      <c r="G83" s="31"/>
      <c r="H83" s="31"/>
      <c r="I83" s="106"/>
      <c r="J83" s="31"/>
      <c r="K83" s="31"/>
      <c r="L83" s="34"/>
    </row>
    <row r="84" spans="2:12" s="1" customFormat="1" ht="12" customHeight="1">
      <c r="B84" s="30"/>
      <c r="C84" s="25" t="s">
        <v>16</v>
      </c>
      <c r="D84" s="31"/>
      <c r="E84" s="31"/>
      <c r="F84" s="31"/>
      <c r="G84" s="31"/>
      <c r="H84" s="31"/>
      <c r="I84" s="106"/>
      <c r="J84" s="31"/>
      <c r="K84" s="31"/>
      <c r="L84" s="34"/>
    </row>
    <row r="85" spans="2:12" s="1" customFormat="1" ht="16.5" customHeight="1">
      <c r="B85" s="30"/>
      <c r="C85" s="31"/>
      <c r="D85" s="31"/>
      <c r="E85" s="265" t="str">
        <f>E7</f>
        <v>Bezdědice DDM stavební úpravy</v>
      </c>
      <c r="F85" s="266"/>
      <c r="G85" s="266"/>
      <c r="H85" s="266"/>
      <c r="I85" s="106"/>
      <c r="J85" s="31"/>
      <c r="K85" s="31"/>
      <c r="L85" s="34"/>
    </row>
    <row r="86" spans="2:12" s="1" customFormat="1" ht="12" customHeight="1">
      <c r="B86" s="30"/>
      <c r="C86" s="25" t="s">
        <v>94</v>
      </c>
      <c r="D86" s="31"/>
      <c r="E86" s="31"/>
      <c r="F86" s="31"/>
      <c r="G86" s="31"/>
      <c r="H86" s="31"/>
      <c r="I86" s="106"/>
      <c r="J86" s="31"/>
      <c r="K86" s="31"/>
      <c r="L86" s="34"/>
    </row>
    <row r="87" spans="2:12" s="1" customFormat="1" ht="16.5" customHeight="1">
      <c r="B87" s="30"/>
      <c r="C87" s="31"/>
      <c r="D87" s="31"/>
      <c r="E87" s="237" t="str">
        <f>E9</f>
        <v>Ošetřovna s izolací - Zabudované vybavení</v>
      </c>
      <c r="F87" s="267"/>
      <c r="G87" s="267"/>
      <c r="H87" s="267"/>
      <c r="I87" s="106"/>
      <c r="J87" s="31"/>
      <c r="K87" s="31"/>
      <c r="L87" s="34"/>
    </row>
    <row r="88" spans="2:12" s="1" customFormat="1" ht="6.9" customHeight="1">
      <c r="B88" s="30"/>
      <c r="C88" s="31"/>
      <c r="D88" s="31"/>
      <c r="E88" s="31"/>
      <c r="F88" s="31"/>
      <c r="G88" s="31"/>
      <c r="H88" s="31"/>
      <c r="I88" s="106"/>
      <c r="J88" s="31"/>
      <c r="K88" s="31"/>
      <c r="L88" s="34"/>
    </row>
    <row r="89" spans="2:12" s="1" customFormat="1" ht="12" customHeight="1">
      <c r="B89" s="30"/>
      <c r="C89" s="25" t="s">
        <v>20</v>
      </c>
      <c r="D89" s="31"/>
      <c r="E89" s="31"/>
      <c r="F89" s="23" t="str">
        <f>F12</f>
        <v>Bezdědice č.p.42</v>
      </c>
      <c r="G89" s="31"/>
      <c r="H89" s="31"/>
      <c r="I89" s="108" t="s">
        <v>22</v>
      </c>
      <c r="J89" s="57" t="str">
        <f>IF(J12="","",J12)</f>
        <v>Vyplň údaj</v>
      </c>
      <c r="K89" s="31"/>
      <c r="L89" s="34"/>
    </row>
    <row r="90" spans="2:12" s="1" customFormat="1" ht="6.9" customHeight="1">
      <c r="B90" s="30"/>
      <c r="C90" s="31"/>
      <c r="D90" s="31"/>
      <c r="E90" s="31"/>
      <c r="F90" s="31"/>
      <c r="G90" s="31"/>
      <c r="H90" s="31"/>
      <c r="I90" s="106"/>
      <c r="J90" s="31"/>
      <c r="K90" s="31"/>
      <c r="L90" s="34"/>
    </row>
    <row r="91" spans="2:12" s="1" customFormat="1" ht="27.9" customHeight="1">
      <c r="B91" s="30"/>
      <c r="C91" s="25" t="s">
        <v>23</v>
      </c>
      <c r="D91" s="31"/>
      <c r="E91" s="31"/>
      <c r="F91" s="23" t="str">
        <f>E15</f>
        <v>Stč kraj zastoup. DDM Mladá Boleslav Husova 201</v>
      </c>
      <c r="G91" s="31"/>
      <c r="H91" s="31"/>
      <c r="I91" s="108" t="s">
        <v>31</v>
      </c>
      <c r="J91" s="28" t="str">
        <f>E21</f>
        <v>Atelier ROIN, spol. s r.o.</v>
      </c>
      <c r="K91" s="31"/>
      <c r="L91" s="34"/>
    </row>
    <row r="92" spans="2:12" s="1" customFormat="1" ht="27.9" customHeight="1">
      <c r="B92" s="30"/>
      <c r="C92" s="25" t="s">
        <v>29</v>
      </c>
      <c r="D92" s="31"/>
      <c r="E92" s="31"/>
      <c r="F92" s="23" t="str">
        <f>IF(E18="","",E18)</f>
        <v>Vyplň údaj</v>
      </c>
      <c r="G92" s="31"/>
      <c r="H92" s="31"/>
      <c r="I92" s="108" t="s">
        <v>36</v>
      </c>
      <c r="J92" s="28" t="str">
        <f>E24</f>
        <v>Atelier ROIN, spol. s r.o.</v>
      </c>
      <c r="K92" s="31"/>
      <c r="L92" s="34"/>
    </row>
    <row r="93" spans="2:12" s="1" customFormat="1" ht="10.35" customHeight="1">
      <c r="B93" s="30"/>
      <c r="C93" s="31"/>
      <c r="D93" s="31"/>
      <c r="E93" s="31"/>
      <c r="F93" s="31"/>
      <c r="G93" s="31"/>
      <c r="H93" s="31"/>
      <c r="I93" s="106"/>
      <c r="J93" s="31"/>
      <c r="K93" s="31"/>
      <c r="L93" s="34"/>
    </row>
    <row r="94" spans="2:12" s="1" customFormat="1" ht="29.25" customHeight="1">
      <c r="B94" s="30"/>
      <c r="C94" s="142" t="s">
        <v>98</v>
      </c>
      <c r="D94" s="143"/>
      <c r="E94" s="143"/>
      <c r="F94" s="143"/>
      <c r="G94" s="143"/>
      <c r="H94" s="143"/>
      <c r="I94" s="144"/>
      <c r="J94" s="145" t="s">
        <v>99</v>
      </c>
      <c r="K94" s="143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06"/>
      <c r="J95" s="31"/>
      <c r="K95" s="31"/>
      <c r="L95" s="34"/>
    </row>
    <row r="96" spans="2:47" s="1" customFormat="1" ht="22.8" customHeight="1">
      <c r="B96" s="30"/>
      <c r="C96" s="146" t="s">
        <v>100</v>
      </c>
      <c r="D96" s="31"/>
      <c r="E96" s="31"/>
      <c r="F96" s="31"/>
      <c r="G96" s="31"/>
      <c r="H96" s="31"/>
      <c r="I96" s="106"/>
      <c r="J96" s="75">
        <f>J118</f>
        <v>0</v>
      </c>
      <c r="K96" s="31"/>
      <c r="L96" s="34"/>
      <c r="AU96" s="13" t="s">
        <v>101</v>
      </c>
    </row>
    <row r="97" spans="2:12" s="8" customFormat="1" ht="24.9" customHeight="1">
      <c r="B97" s="147"/>
      <c r="C97" s="148"/>
      <c r="D97" s="149" t="s">
        <v>109</v>
      </c>
      <c r="E97" s="150"/>
      <c r="F97" s="150"/>
      <c r="G97" s="150"/>
      <c r="H97" s="150"/>
      <c r="I97" s="151"/>
      <c r="J97" s="152">
        <f>J119</f>
        <v>0</v>
      </c>
      <c r="K97" s="148"/>
      <c r="L97" s="153"/>
    </row>
    <row r="98" spans="2:12" s="9" customFormat="1" ht="19.95" customHeight="1">
      <c r="B98" s="154"/>
      <c r="C98" s="155"/>
      <c r="D98" s="156" t="s">
        <v>115</v>
      </c>
      <c r="E98" s="157"/>
      <c r="F98" s="157"/>
      <c r="G98" s="157"/>
      <c r="H98" s="157"/>
      <c r="I98" s="158"/>
      <c r="J98" s="159">
        <f>J120</f>
        <v>0</v>
      </c>
      <c r="K98" s="155"/>
      <c r="L98" s="160"/>
    </row>
    <row r="99" spans="2:12" s="1" customFormat="1" ht="21.75" customHeight="1">
      <c r="B99" s="30"/>
      <c r="C99" s="31"/>
      <c r="D99" s="31"/>
      <c r="E99" s="31"/>
      <c r="F99" s="31"/>
      <c r="G99" s="31"/>
      <c r="H99" s="31"/>
      <c r="I99" s="106"/>
      <c r="J99" s="31"/>
      <c r="K99" s="31"/>
      <c r="L99" s="34"/>
    </row>
    <row r="100" spans="2:12" s="1" customFormat="1" ht="6.9" customHeight="1">
      <c r="B100" s="45"/>
      <c r="C100" s="46"/>
      <c r="D100" s="46"/>
      <c r="E100" s="46"/>
      <c r="F100" s="46"/>
      <c r="G100" s="46"/>
      <c r="H100" s="46"/>
      <c r="I100" s="138"/>
      <c r="J100" s="46"/>
      <c r="K100" s="46"/>
      <c r="L100" s="34"/>
    </row>
    <row r="104" spans="2:12" s="1" customFormat="1" ht="6.9" customHeight="1">
      <c r="B104" s="47"/>
      <c r="C104" s="48"/>
      <c r="D104" s="48"/>
      <c r="E104" s="48"/>
      <c r="F104" s="48"/>
      <c r="G104" s="48"/>
      <c r="H104" s="48"/>
      <c r="I104" s="141"/>
      <c r="J104" s="48"/>
      <c r="K104" s="48"/>
      <c r="L104" s="34"/>
    </row>
    <row r="105" spans="2:12" s="1" customFormat="1" ht="24.9" customHeight="1">
      <c r="B105" s="30"/>
      <c r="C105" s="19" t="s">
        <v>124</v>
      </c>
      <c r="D105" s="31"/>
      <c r="E105" s="31"/>
      <c r="F105" s="31"/>
      <c r="G105" s="31"/>
      <c r="H105" s="31"/>
      <c r="I105" s="106"/>
      <c r="J105" s="31"/>
      <c r="K105" s="31"/>
      <c r="L105" s="34"/>
    </row>
    <row r="106" spans="2:12" s="1" customFormat="1" ht="6.9" customHeight="1">
      <c r="B106" s="30"/>
      <c r="C106" s="31"/>
      <c r="D106" s="31"/>
      <c r="E106" s="31"/>
      <c r="F106" s="31"/>
      <c r="G106" s="31"/>
      <c r="H106" s="31"/>
      <c r="I106" s="106"/>
      <c r="J106" s="31"/>
      <c r="K106" s="31"/>
      <c r="L106" s="34"/>
    </row>
    <row r="107" spans="2:12" s="1" customFormat="1" ht="12" customHeight="1">
      <c r="B107" s="30"/>
      <c r="C107" s="25" t="s">
        <v>16</v>
      </c>
      <c r="D107" s="31"/>
      <c r="E107" s="31"/>
      <c r="F107" s="31"/>
      <c r="G107" s="31"/>
      <c r="H107" s="31"/>
      <c r="I107" s="106"/>
      <c r="J107" s="31"/>
      <c r="K107" s="31"/>
      <c r="L107" s="34"/>
    </row>
    <row r="108" spans="2:12" s="1" customFormat="1" ht="16.5" customHeight="1">
      <c r="B108" s="30"/>
      <c r="C108" s="31"/>
      <c r="D108" s="31"/>
      <c r="E108" s="265" t="str">
        <f>E7</f>
        <v>Bezdědice DDM stavební úpravy</v>
      </c>
      <c r="F108" s="266"/>
      <c r="G108" s="266"/>
      <c r="H108" s="266"/>
      <c r="I108" s="106"/>
      <c r="J108" s="31"/>
      <c r="K108" s="31"/>
      <c r="L108" s="34"/>
    </row>
    <row r="109" spans="2:12" s="1" customFormat="1" ht="12" customHeight="1">
      <c r="B109" s="30"/>
      <c r="C109" s="25" t="s">
        <v>94</v>
      </c>
      <c r="D109" s="31"/>
      <c r="E109" s="31"/>
      <c r="F109" s="31"/>
      <c r="G109" s="31"/>
      <c r="H109" s="31"/>
      <c r="I109" s="106"/>
      <c r="J109" s="31"/>
      <c r="K109" s="31"/>
      <c r="L109" s="34"/>
    </row>
    <row r="110" spans="2:12" s="1" customFormat="1" ht="16.5" customHeight="1">
      <c r="B110" s="30"/>
      <c r="C110" s="31"/>
      <c r="D110" s="31"/>
      <c r="E110" s="237" t="str">
        <f>E9</f>
        <v>Ošetřovna s izolací - Zabudované vybavení</v>
      </c>
      <c r="F110" s="267"/>
      <c r="G110" s="267"/>
      <c r="H110" s="267"/>
      <c r="I110" s="106"/>
      <c r="J110" s="31"/>
      <c r="K110" s="31"/>
      <c r="L110" s="34"/>
    </row>
    <row r="111" spans="2:12" s="1" customFormat="1" ht="6.9" customHeight="1">
      <c r="B111" s="30"/>
      <c r="C111" s="31"/>
      <c r="D111" s="31"/>
      <c r="E111" s="31"/>
      <c r="F111" s="31"/>
      <c r="G111" s="31"/>
      <c r="H111" s="31"/>
      <c r="I111" s="106"/>
      <c r="J111" s="31"/>
      <c r="K111" s="31"/>
      <c r="L111" s="34"/>
    </row>
    <row r="112" spans="2:12" s="1" customFormat="1" ht="12" customHeight="1">
      <c r="B112" s="30"/>
      <c r="C112" s="25" t="s">
        <v>20</v>
      </c>
      <c r="D112" s="31"/>
      <c r="E112" s="31"/>
      <c r="F112" s="23" t="str">
        <f>F12</f>
        <v>Bezdědice č.p.42</v>
      </c>
      <c r="G112" s="31"/>
      <c r="H112" s="31"/>
      <c r="I112" s="108" t="s">
        <v>22</v>
      </c>
      <c r="J112" s="57" t="str">
        <f>IF(J12="","",J12)</f>
        <v>Vyplň údaj</v>
      </c>
      <c r="K112" s="31"/>
      <c r="L112" s="34"/>
    </row>
    <row r="113" spans="2:12" s="1" customFormat="1" ht="6.9" customHeight="1">
      <c r="B113" s="30"/>
      <c r="C113" s="31"/>
      <c r="D113" s="31"/>
      <c r="E113" s="31"/>
      <c r="F113" s="31"/>
      <c r="G113" s="31"/>
      <c r="H113" s="31"/>
      <c r="I113" s="106"/>
      <c r="J113" s="31"/>
      <c r="K113" s="31"/>
      <c r="L113" s="34"/>
    </row>
    <row r="114" spans="2:12" s="1" customFormat="1" ht="27.9" customHeight="1">
      <c r="B114" s="30"/>
      <c r="C114" s="25" t="s">
        <v>23</v>
      </c>
      <c r="D114" s="31"/>
      <c r="E114" s="31"/>
      <c r="F114" s="23" t="str">
        <f>E15</f>
        <v>Stč kraj zastoup. DDM Mladá Boleslav Husova 201</v>
      </c>
      <c r="G114" s="31"/>
      <c r="H114" s="31"/>
      <c r="I114" s="108" t="s">
        <v>31</v>
      </c>
      <c r="J114" s="28" t="str">
        <f>E21</f>
        <v>Atelier ROIN, spol. s r.o.</v>
      </c>
      <c r="K114" s="31"/>
      <c r="L114" s="34"/>
    </row>
    <row r="115" spans="2:12" s="1" customFormat="1" ht="27.9" customHeight="1">
      <c r="B115" s="30"/>
      <c r="C115" s="25" t="s">
        <v>29</v>
      </c>
      <c r="D115" s="31"/>
      <c r="E115" s="31"/>
      <c r="F115" s="23" t="str">
        <f>IF(E18="","",E18)</f>
        <v>Vyplň údaj</v>
      </c>
      <c r="G115" s="31"/>
      <c r="H115" s="31"/>
      <c r="I115" s="108" t="s">
        <v>36</v>
      </c>
      <c r="J115" s="28" t="str">
        <f>E24</f>
        <v>Atelier ROIN, spol. s r.o.</v>
      </c>
      <c r="K115" s="31"/>
      <c r="L115" s="34"/>
    </row>
    <row r="116" spans="2:12" s="1" customFormat="1" ht="10.35" customHeight="1">
      <c r="B116" s="30"/>
      <c r="C116" s="31"/>
      <c r="D116" s="31"/>
      <c r="E116" s="31"/>
      <c r="F116" s="31"/>
      <c r="G116" s="31"/>
      <c r="H116" s="31"/>
      <c r="I116" s="106"/>
      <c r="J116" s="31"/>
      <c r="K116" s="31"/>
      <c r="L116" s="34"/>
    </row>
    <row r="117" spans="2:20" s="10" customFormat="1" ht="29.25" customHeight="1">
      <c r="B117" s="161"/>
      <c r="C117" s="162" t="s">
        <v>125</v>
      </c>
      <c r="D117" s="163" t="s">
        <v>64</v>
      </c>
      <c r="E117" s="163" t="s">
        <v>60</v>
      </c>
      <c r="F117" s="163" t="s">
        <v>61</v>
      </c>
      <c r="G117" s="163" t="s">
        <v>126</v>
      </c>
      <c r="H117" s="163" t="s">
        <v>127</v>
      </c>
      <c r="I117" s="164" t="s">
        <v>128</v>
      </c>
      <c r="J117" s="165" t="s">
        <v>99</v>
      </c>
      <c r="K117" s="166" t="s">
        <v>129</v>
      </c>
      <c r="L117" s="167"/>
      <c r="M117" s="66" t="s">
        <v>1</v>
      </c>
      <c r="N117" s="67" t="s">
        <v>43</v>
      </c>
      <c r="O117" s="67" t="s">
        <v>130</v>
      </c>
      <c r="P117" s="67" t="s">
        <v>131</v>
      </c>
      <c r="Q117" s="67" t="s">
        <v>132</v>
      </c>
      <c r="R117" s="67" t="s">
        <v>133</v>
      </c>
      <c r="S117" s="67" t="s">
        <v>134</v>
      </c>
      <c r="T117" s="68" t="s">
        <v>135</v>
      </c>
    </row>
    <row r="118" spans="2:63" s="1" customFormat="1" ht="22.8" customHeight="1">
      <c r="B118" s="30"/>
      <c r="C118" s="73" t="s">
        <v>136</v>
      </c>
      <c r="D118" s="31"/>
      <c r="E118" s="31"/>
      <c r="F118" s="31"/>
      <c r="G118" s="31"/>
      <c r="H118" s="31"/>
      <c r="I118" s="106"/>
      <c r="J118" s="168">
        <f>BK118</f>
        <v>0</v>
      </c>
      <c r="K118" s="31"/>
      <c r="L118" s="34"/>
      <c r="M118" s="69"/>
      <c r="N118" s="70"/>
      <c r="O118" s="70"/>
      <c r="P118" s="169">
        <f>P119</f>
        <v>0</v>
      </c>
      <c r="Q118" s="70"/>
      <c r="R118" s="169">
        <f>R119</f>
        <v>0.01956</v>
      </c>
      <c r="S118" s="70"/>
      <c r="T118" s="170">
        <f>T119</f>
        <v>0</v>
      </c>
      <c r="AT118" s="13" t="s">
        <v>78</v>
      </c>
      <c r="AU118" s="13" t="s">
        <v>101</v>
      </c>
      <c r="BK118" s="171">
        <f>BK119</f>
        <v>0</v>
      </c>
    </row>
    <row r="119" spans="2:63" s="11" customFormat="1" ht="25.95" customHeight="1">
      <c r="B119" s="172"/>
      <c r="C119" s="173"/>
      <c r="D119" s="174" t="s">
        <v>78</v>
      </c>
      <c r="E119" s="175" t="s">
        <v>284</v>
      </c>
      <c r="F119" s="175" t="s">
        <v>285</v>
      </c>
      <c r="G119" s="173"/>
      <c r="H119" s="173"/>
      <c r="I119" s="176"/>
      <c r="J119" s="177">
        <f>BK119</f>
        <v>0</v>
      </c>
      <c r="K119" s="173"/>
      <c r="L119" s="178"/>
      <c r="M119" s="179"/>
      <c r="N119" s="180"/>
      <c r="O119" s="180"/>
      <c r="P119" s="181">
        <f>P120</f>
        <v>0</v>
      </c>
      <c r="Q119" s="180"/>
      <c r="R119" s="181">
        <f>R120</f>
        <v>0.01956</v>
      </c>
      <c r="S119" s="180"/>
      <c r="T119" s="182">
        <f>T120</f>
        <v>0</v>
      </c>
      <c r="AR119" s="183" t="s">
        <v>89</v>
      </c>
      <c r="AT119" s="184" t="s">
        <v>78</v>
      </c>
      <c r="AU119" s="184" t="s">
        <v>79</v>
      </c>
      <c r="AY119" s="183" t="s">
        <v>139</v>
      </c>
      <c r="BK119" s="185">
        <f>BK120</f>
        <v>0</v>
      </c>
    </row>
    <row r="120" spans="2:63" s="11" customFormat="1" ht="22.8" customHeight="1">
      <c r="B120" s="172"/>
      <c r="C120" s="173"/>
      <c r="D120" s="174" t="s">
        <v>78</v>
      </c>
      <c r="E120" s="186" t="s">
        <v>683</v>
      </c>
      <c r="F120" s="186" t="s">
        <v>684</v>
      </c>
      <c r="G120" s="173"/>
      <c r="H120" s="173"/>
      <c r="I120" s="176"/>
      <c r="J120" s="187">
        <f>BK120</f>
        <v>0</v>
      </c>
      <c r="K120" s="173"/>
      <c r="L120" s="178"/>
      <c r="M120" s="179"/>
      <c r="N120" s="180"/>
      <c r="O120" s="180"/>
      <c r="P120" s="181">
        <f>SUM(P121:P129)</f>
        <v>0</v>
      </c>
      <c r="Q120" s="180"/>
      <c r="R120" s="181">
        <f>SUM(R121:R129)</f>
        <v>0.01956</v>
      </c>
      <c r="S120" s="180"/>
      <c r="T120" s="182">
        <f>SUM(T121:T129)</f>
        <v>0</v>
      </c>
      <c r="AR120" s="183" t="s">
        <v>89</v>
      </c>
      <c r="AT120" s="184" t="s">
        <v>78</v>
      </c>
      <c r="AU120" s="184" t="s">
        <v>87</v>
      </c>
      <c r="AY120" s="183" t="s">
        <v>139</v>
      </c>
      <c r="BK120" s="185">
        <f>SUM(BK121:BK129)</f>
        <v>0</v>
      </c>
    </row>
    <row r="121" spans="2:65" s="1" customFormat="1" ht="36" customHeight="1">
      <c r="B121" s="30"/>
      <c r="C121" s="188" t="s">
        <v>89</v>
      </c>
      <c r="D121" s="188" t="s">
        <v>143</v>
      </c>
      <c r="E121" s="189" t="s">
        <v>905</v>
      </c>
      <c r="F121" s="190" t="s">
        <v>906</v>
      </c>
      <c r="G121" s="191" t="s">
        <v>146</v>
      </c>
      <c r="H121" s="192">
        <v>1</v>
      </c>
      <c r="I121" s="193"/>
      <c r="J121" s="194">
        <f aca="true" t="shared" si="0" ref="J121:J129">ROUND(I121*H121,2)</f>
        <v>0</v>
      </c>
      <c r="K121" s="190" t="s">
        <v>147</v>
      </c>
      <c r="L121" s="34"/>
      <c r="M121" s="195" t="s">
        <v>1</v>
      </c>
      <c r="N121" s="196" t="s">
        <v>44</v>
      </c>
      <c r="O121" s="62"/>
      <c r="P121" s="197">
        <f aca="true" t="shared" si="1" ref="P121:P129">O121*H121</f>
        <v>0</v>
      </c>
      <c r="Q121" s="197">
        <v>0</v>
      </c>
      <c r="R121" s="197">
        <f aca="true" t="shared" si="2" ref="R121:R129">Q121*H121</f>
        <v>0</v>
      </c>
      <c r="S121" s="197">
        <v>0</v>
      </c>
      <c r="T121" s="198">
        <f aca="true" t="shared" si="3" ref="T121:T129">S121*H121</f>
        <v>0</v>
      </c>
      <c r="AR121" s="199" t="s">
        <v>186</v>
      </c>
      <c r="AT121" s="199" t="s">
        <v>143</v>
      </c>
      <c r="AU121" s="199" t="s">
        <v>89</v>
      </c>
      <c r="AY121" s="13" t="s">
        <v>139</v>
      </c>
      <c r="BE121" s="200">
        <f aca="true" t="shared" si="4" ref="BE121:BE129">IF(N121="základní",J121,0)</f>
        <v>0</v>
      </c>
      <c r="BF121" s="200">
        <f aca="true" t="shared" si="5" ref="BF121:BF129">IF(N121="snížená",J121,0)</f>
        <v>0</v>
      </c>
      <c r="BG121" s="200">
        <f aca="true" t="shared" si="6" ref="BG121:BG129">IF(N121="zákl. přenesená",J121,0)</f>
        <v>0</v>
      </c>
      <c r="BH121" s="200">
        <f aca="true" t="shared" si="7" ref="BH121:BH129">IF(N121="sníž. přenesená",J121,0)</f>
        <v>0</v>
      </c>
      <c r="BI121" s="200">
        <f aca="true" t="shared" si="8" ref="BI121:BI129">IF(N121="nulová",J121,0)</f>
        <v>0</v>
      </c>
      <c r="BJ121" s="13" t="s">
        <v>87</v>
      </c>
      <c r="BK121" s="200">
        <f aca="true" t="shared" si="9" ref="BK121:BK129">ROUND(I121*H121,2)</f>
        <v>0</v>
      </c>
      <c r="BL121" s="13" t="s">
        <v>186</v>
      </c>
      <c r="BM121" s="199" t="s">
        <v>907</v>
      </c>
    </row>
    <row r="122" spans="2:65" s="1" customFormat="1" ht="36" customHeight="1">
      <c r="B122" s="30"/>
      <c r="C122" s="188" t="s">
        <v>140</v>
      </c>
      <c r="D122" s="188" t="s">
        <v>143</v>
      </c>
      <c r="E122" s="189" t="s">
        <v>908</v>
      </c>
      <c r="F122" s="190" t="s">
        <v>909</v>
      </c>
      <c r="G122" s="191" t="s">
        <v>146</v>
      </c>
      <c r="H122" s="192">
        <v>2</v>
      </c>
      <c r="I122" s="193"/>
      <c r="J122" s="194">
        <f t="shared" si="0"/>
        <v>0</v>
      </c>
      <c r="K122" s="190" t="s">
        <v>147</v>
      </c>
      <c r="L122" s="34"/>
      <c r="M122" s="195" t="s">
        <v>1</v>
      </c>
      <c r="N122" s="196" t="s">
        <v>44</v>
      </c>
      <c r="O122" s="62"/>
      <c r="P122" s="197">
        <f t="shared" si="1"/>
        <v>0</v>
      </c>
      <c r="Q122" s="197">
        <v>0</v>
      </c>
      <c r="R122" s="197">
        <f t="shared" si="2"/>
        <v>0</v>
      </c>
      <c r="S122" s="197">
        <v>0</v>
      </c>
      <c r="T122" s="198">
        <f t="shared" si="3"/>
        <v>0</v>
      </c>
      <c r="AR122" s="199" t="s">
        <v>186</v>
      </c>
      <c r="AT122" s="199" t="s">
        <v>143</v>
      </c>
      <c r="AU122" s="199" t="s">
        <v>89</v>
      </c>
      <c r="AY122" s="13" t="s">
        <v>139</v>
      </c>
      <c r="BE122" s="200">
        <f t="shared" si="4"/>
        <v>0</v>
      </c>
      <c r="BF122" s="200">
        <f t="shared" si="5"/>
        <v>0</v>
      </c>
      <c r="BG122" s="200">
        <f t="shared" si="6"/>
        <v>0</v>
      </c>
      <c r="BH122" s="200">
        <f t="shared" si="7"/>
        <v>0</v>
      </c>
      <c r="BI122" s="200">
        <f t="shared" si="8"/>
        <v>0</v>
      </c>
      <c r="BJ122" s="13" t="s">
        <v>87</v>
      </c>
      <c r="BK122" s="200">
        <f t="shared" si="9"/>
        <v>0</v>
      </c>
      <c r="BL122" s="13" t="s">
        <v>186</v>
      </c>
      <c r="BM122" s="199" t="s">
        <v>910</v>
      </c>
    </row>
    <row r="123" spans="2:65" s="1" customFormat="1" ht="24" customHeight="1">
      <c r="B123" s="30"/>
      <c r="C123" s="188" t="s">
        <v>148</v>
      </c>
      <c r="D123" s="188" t="s">
        <v>143</v>
      </c>
      <c r="E123" s="189" t="s">
        <v>911</v>
      </c>
      <c r="F123" s="190" t="s">
        <v>912</v>
      </c>
      <c r="G123" s="191" t="s">
        <v>146</v>
      </c>
      <c r="H123" s="192">
        <v>1</v>
      </c>
      <c r="I123" s="193"/>
      <c r="J123" s="194">
        <f t="shared" si="0"/>
        <v>0</v>
      </c>
      <c r="K123" s="190" t="s">
        <v>147</v>
      </c>
      <c r="L123" s="34"/>
      <c r="M123" s="195" t="s">
        <v>1</v>
      </c>
      <c r="N123" s="196" t="s">
        <v>44</v>
      </c>
      <c r="O123" s="62"/>
      <c r="P123" s="197">
        <f t="shared" si="1"/>
        <v>0</v>
      </c>
      <c r="Q123" s="197">
        <v>0</v>
      </c>
      <c r="R123" s="197">
        <f t="shared" si="2"/>
        <v>0</v>
      </c>
      <c r="S123" s="197">
        <v>0</v>
      </c>
      <c r="T123" s="198">
        <f t="shared" si="3"/>
        <v>0</v>
      </c>
      <c r="AR123" s="199" t="s">
        <v>186</v>
      </c>
      <c r="AT123" s="199" t="s">
        <v>143</v>
      </c>
      <c r="AU123" s="199" t="s">
        <v>89</v>
      </c>
      <c r="AY123" s="13" t="s">
        <v>139</v>
      </c>
      <c r="BE123" s="200">
        <f t="shared" si="4"/>
        <v>0</v>
      </c>
      <c r="BF123" s="200">
        <f t="shared" si="5"/>
        <v>0</v>
      </c>
      <c r="BG123" s="200">
        <f t="shared" si="6"/>
        <v>0</v>
      </c>
      <c r="BH123" s="200">
        <f t="shared" si="7"/>
        <v>0</v>
      </c>
      <c r="BI123" s="200">
        <f t="shared" si="8"/>
        <v>0</v>
      </c>
      <c r="BJ123" s="13" t="s">
        <v>87</v>
      </c>
      <c r="BK123" s="200">
        <f t="shared" si="9"/>
        <v>0</v>
      </c>
      <c r="BL123" s="13" t="s">
        <v>186</v>
      </c>
      <c r="BM123" s="199" t="s">
        <v>913</v>
      </c>
    </row>
    <row r="124" spans="2:65" s="1" customFormat="1" ht="36" customHeight="1">
      <c r="B124" s="30"/>
      <c r="C124" s="188" t="s">
        <v>165</v>
      </c>
      <c r="D124" s="188" t="s">
        <v>143</v>
      </c>
      <c r="E124" s="189" t="s">
        <v>914</v>
      </c>
      <c r="F124" s="190" t="s">
        <v>915</v>
      </c>
      <c r="G124" s="191" t="s">
        <v>146</v>
      </c>
      <c r="H124" s="192">
        <v>2</v>
      </c>
      <c r="I124" s="193"/>
      <c r="J124" s="194">
        <f t="shared" si="0"/>
        <v>0</v>
      </c>
      <c r="K124" s="190" t="s">
        <v>147</v>
      </c>
      <c r="L124" s="34"/>
      <c r="M124" s="195" t="s">
        <v>1</v>
      </c>
      <c r="N124" s="196" t="s">
        <v>44</v>
      </c>
      <c r="O124" s="62"/>
      <c r="P124" s="197">
        <f t="shared" si="1"/>
        <v>0</v>
      </c>
      <c r="Q124" s="197">
        <v>0</v>
      </c>
      <c r="R124" s="197">
        <f t="shared" si="2"/>
        <v>0</v>
      </c>
      <c r="S124" s="197">
        <v>0</v>
      </c>
      <c r="T124" s="198">
        <f t="shared" si="3"/>
        <v>0</v>
      </c>
      <c r="AR124" s="199" t="s">
        <v>186</v>
      </c>
      <c r="AT124" s="199" t="s">
        <v>143</v>
      </c>
      <c r="AU124" s="199" t="s">
        <v>89</v>
      </c>
      <c r="AY124" s="13" t="s">
        <v>139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3" t="s">
        <v>87</v>
      </c>
      <c r="BK124" s="200">
        <f t="shared" si="9"/>
        <v>0</v>
      </c>
      <c r="BL124" s="13" t="s">
        <v>186</v>
      </c>
      <c r="BM124" s="199" t="s">
        <v>916</v>
      </c>
    </row>
    <row r="125" spans="2:65" s="1" customFormat="1" ht="24" customHeight="1">
      <c r="B125" s="30"/>
      <c r="C125" s="188" t="s">
        <v>155</v>
      </c>
      <c r="D125" s="188" t="s">
        <v>143</v>
      </c>
      <c r="E125" s="189" t="s">
        <v>917</v>
      </c>
      <c r="F125" s="190" t="s">
        <v>918</v>
      </c>
      <c r="G125" s="191" t="s">
        <v>146</v>
      </c>
      <c r="H125" s="192">
        <v>1</v>
      </c>
      <c r="I125" s="193"/>
      <c r="J125" s="194">
        <f t="shared" si="0"/>
        <v>0</v>
      </c>
      <c r="K125" s="190" t="s">
        <v>147</v>
      </c>
      <c r="L125" s="34"/>
      <c r="M125" s="195" t="s">
        <v>1</v>
      </c>
      <c r="N125" s="196" t="s">
        <v>44</v>
      </c>
      <c r="O125" s="62"/>
      <c r="P125" s="197">
        <f t="shared" si="1"/>
        <v>0</v>
      </c>
      <c r="Q125" s="197">
        <v>0</v>
      </c>
      <c r="R125" s="197">
        <f t="shared" si="2"/>
        <v>0</v>
      </c>
      <c r="S125" s="197">
        <v>0</v>
      </c>
      <c r="T125" s="198">
        <f t="shared" si="3"/>
        <v>0</v>
      </c>
      <c r="AR125" s="199" t="s">
        <v>186</v>
      </c>
      <c r="AT125" s="199" t="s">
        <v>143</v>
      </c>
      <c r="AU125" s="199" t="s">
        <v>89</v>
      </c>
      <c r="AY125" s="13" t="s">
        <v>139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3" t="s">
        <v>87</v>
      </c>
      <c r="BK125" s="200">
        <f t="shared" si="9"/>
        <v>0</v>
      </c>
      <c r="BL125" s="13" t="s">
        <v>186</v>
      </c>
      <c r="BM125" s="199" t="s">
        <v>919</v>
      </c>
    </row>
    <row r="126" spans="2:65" s="1" customFormat="1" ht="24" customHeight="1">
      <c r="B126" s="30"/>
      <c r="C126" s="188" t="s">
        <v>179</v>
      </c>
      <c r="D126" s="188" t="s">
        <v>143</v>
      </c>
      <c r="E126" s="189" t="s">
        <v>920</v>
      </c>
      <c r="F126" s="190" t="s">
        <v>921</v>
      </c>
      <c r="G126" s="191" t="s">
        <v>146</v>
      </c>
      <c r="H126" s="192">
        <v>2</v>
      </c>
      <c r="I126" s="193"/>
      <c r="J126" s="194">
        <f t="shared" si="0"/>
        <v>0</v>
      </c>
      <c r="K126" s="190" t="s">
        <v>147</v>
      </c>
      <c r="L126" s="34"/>
      <c r="M126" s="195" t="s">
        <v>1</v>
      </c>
      <c r="N126" s="196" t="s">
        <v>44</v>
      </c>
      <c r="O126" s="62"/>
      <c r="P126" s="197">
        <f t="shared" si="1"/>
        <v>0</v>
      </c>
      <c r="Q126" s="197">
        <v>0</v>
      </c>
      <c r="R126" s="197">
        <f t="shared" si="2"/>
        <v>0</v>
      </c>
      <c r="S126" s="197">
        <v>0</v>
      </c>
      <c r="T126" s="198">
        <f t="shared" si="3"/>
        <v>0</v>
      </c>
      <c r="AR126" s="199" t="s">
        <v>186</v>
      </c>
      <c r="AT126" s="199" t="s">
        <v>143</v>
      </c>
      <c r="AU126" s="199" t="s">
        <v>89</v>
      </c>
      <c r="AY126" s="13" t="s">
        <v>139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3" t="s">
        <v>87</v>
      </c>
      <c r="BK126" s="200">
        <f t="shared" si="9"/>
        <v>0</v>
      </c>
      <c r="BL126" s="13" t="s">
        <v>186</v>
      </c>
      <c r="BM126" s="199" t="s">
        <v>922</v>
      </c>
    </row>
    <row r="127" spans="2:65" s="1" customFormat="1" ht="24" customHeight="1">
      <c r="B127" s="30"/>
      <c r="C127" s="188" t="s">
        <v>150</v>
      </c>
      <c r="D127" s="188" t="s">
        <v>143</v>
      </c>
      <c r="E127" s="189" t="s">
        <v>923</v>
      </c>
      <c r="F127" s="190" t="s">
        <v>924</v>
      </c>
      <c r="G127" s="191" t="s">
        <v>146</v>
      </c>
      <c r="H127" s="192">
        <v>2</v>
      </c>
      <c r="I127" s="193"/>
      <c r="J127" s="194">
        <f t="shared" si="0"/>
        <v>0</v>
      </c>
      <c r="K127" s="190" t="s">
        <v>147</v>
      </c>
      <c r="L127" s="34"/>
      <c r="M127" s="195" t="s">
        <v>1</v>
      </c>
      <c r="N127" s="196" t="s">
        <v>44</v>
      </c>
      <c r="O127" s="62"/>
      <c r="P127" s="197">
        <f t="shared" si="1"/>
        <v>0</v>
      </c>
      <c r="Q127" s="197">
        <v>8E-05</v>
      </c>
      <c r="R127" s="197">
        <f t="shared" si="2"/>
        <v>0.00016</v>
      </c>
      <c r="S127" s="197">
        <v>0</v>
      </c>
      <c r="T127" s="198">
        <f t="shared" si="3"/>
        <v>0</v>
      </c>
      <c r="AR127" s="199" t="s">
        <v>186</v>
      </c>
      <c r="AT127" s="199" t="s">
        <v>143</v>
      </c>
      <c r="AU127" s="199" t="s">
        <v>89</v>
      </c>
      <c r="AY127" s="13" t="s">
        <v>139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3" t="s">
        <v>87</v>
      </c>
      <c r="BK127" s="200">
        <f t="shared" si="9"/>
        <v>0</v>
      </c>
      <c r="BL127" s="13" t="s">
        <v>186</v>
      </c>
      <c r="BM127" s="199" t="s">
        <v>925</v>
      </c>
    </row>
    <row r="128" spans="2:65" s="1" customFormat="1" ht="24" customHeight="1">
      <c r="B128" s="30"/>
      <c r="C128" s="201" t="s">
        <v>219</v>
      </c>
      <c r="D128" s="201" t="s">
        <v>166</v>
      </c>
      <c r="E128" s="202" t="s">
        <v>926</v>
      </c>
      <c r="F128" s="203" t="s">
        <v>927</v>
      </c>
      <c r="G128" s="204" t="s">
        <v>146</v>
      </c>
      <c r="H128" s="205">
        <v>1</v>
      </c>
      <c r="I128" s="206"/>
      <c r="J128" s="207">
        <f t="shared" si="0"/>
        <v>0</v>
      </c>
      <c r="K128" s="203" t="s">
        <v>1</v>
      </c>
      <c r="L128" s="208"/>
      <c r="M128" s="209" t="s">
        <v>1</v>
      </c>
      <c r="N128" s="210" t="s">
        <v>44</v>
      </c>
      <c r="O128" s="62"/>
      <c r="P128" s="197">
        <f t="shared" si="1"/>
        <v>0</v>
      </c>
      <c r="Q128" s="197">
        <v>0.0194</v>
      </c>
      <c r="R128" s="197">
        <f t="shared" si="2"/>
        <v>0.0194</v>
      </c>
      <c r="S128" s="197">
        <v>0</v>
      </c>
      <c r="T128" s="198">
        <f t="shared" si="3"/>
        <v>0</v>
      </c>
      <c r="AR128" s="199" t="s">
        <v>447</v>
      </c>
      <c r="AT128" s="199" t="s">
        <v>166</v>
      </c>
      <c r="AU128" s="199" t="s">
        <v>89</v>
      </c>
      <c r="AY128" s="13" t="s">
        <v>139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3" t="s">
        <v>87</v>
      </c>
      <c r="BK128" s="200">
        <f t="shared" si="9"/>
        <v>0</v>
      </c>
      <c r="BL128" s="13" t="s">
        <v>186</v>
      </c>
      <c r="BM128" s="199" t="s">
        <v>928</v>
      </c>
    </row>
    <row r="129" spans="2:65" s="1" customFormat="1" ht="36" customHeight="1">
      <c r="B129" s="30"/>
      <c r="C129" s="188" t="s">
        <v>237</v>
      </c>
      <c r="D129" s="188" t="s">
        <v>143</v>
      </c>
      <c r="E129" s="189" t="s">
        <v>711</v>
      </c>
      <c r="F129" s="190" t="s">
        <v>712</v>
      </c>
      <c r="G129" s="191" t="s">
        <v>323</v>
      </c>
      <c r="H129" s="211"/>
      <c r="I129" s="193"/>
      <c r="J129" s="194">
        <f t="shared" si="0"/>
        <v>0</v>
      </c>
      <c r="K129" s="190" t="s">
        <v>147</v>
      </c>
      <c r="L129" s="34"/>
      <c r="M129" s="212" t="s">
        <v>1</v>
      </c>
      <c r="N129" s="213" t="s">
        <v>44</v>
      </c>
      <c r="O129" s="214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AR129" s="199" t="s">
        <v>186</v>
      </c>
      <c r="AT129" s="199" t="s">
        <v>143</v>
      </c>
      <c r="AU129" s="199" t="s">
        <v>89</v>
      </c>
      <c r="AY129" s="13" t="s">
        <v>139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3" t="s">
        <v>87</v>
      </c>
      <c r="BK129" s="200">
        <f t="shared" si="9"/>
        <v>0</v>
      </c>
      <c r="BL129" s="13" t="s">
        <v>186</v>
      </c>
      <c r="BM129" s="199" t="s">
        <v>929</v>
      </c>
    </row>
    <row r="130" spans="2:12" s="1" customFormat="1" ht="6.9" customHeight="1">
      <c r="B130" s="45"/>
      <c r="C130" s="46"/>
      <c r="D130" s="46"/>
      <c r="E130" s="46"/>
      <c r="F130" s="46"/>
      <c r="G130" s="46"/>
      <c r="H130" s="46"/>
      <c r="I130" s="138"/>
      <c r="J130" s="46"/>
      <c r="K130" s="46"/>
      <c r="L130" s="34"/>
    </row>
  </sheetData>
  <sheetProtection algorithmName="SHA-512" hashValue="bcRK9rF/KVq7kCowFUS7eZp6ecg1KMX2TqmwzlZZtp+JaxWk6U5Pz82OeRobSe8D2T4j/DTzB0O/Tnc7b9XEwA==" saltValue="mw/etJwnYzuvBWzEHXwdHFRKBcQbiTAE1Xp3XbOUodqSUwG8IJhuC5nI3y7ekNsJi9GqYrXicqXkSme7oQbqYA==" spinCount="100000" sheet="1" objects="1" scenarios="1" formatColumns="0" formatRows="0" autoFilter="0"/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PC-MILAN\Admin</dc:creator>
  <cp:keywords/>
  <dc:description/>
  <cp:lastModifiedBy>Alena Holíková</cp:lastModifiedBy>
  <dcterms:created xsi:type="dcterms:W3CDTF">2019-11-27T11:22:02Z</dcterms:created>
  <dcterms:modified xsi:type="dcterms:W3CDTF">2020-07-03T11:38:45Z</dcterms:modified>
  <cp:category/>
  <cp:version/>
  <cp:contentType/>
  <cp:contentStatus/>
</cp:coreProperties>
</file>